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6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docProps/app.xml" ContentType="application/vnd.openxmlformats-officedocument.extended-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 codeName="ThisWorkbook"/>
  <mc:AlternateContent xmlns:mc="http://schemas.openxmlformats.org/markup-compatibility/2006">
    <mc:Choice Requires="x15">
      <x15ac:absPath xmlns:x15ac="http://schemas.microsoft.com/office/spreadsheetml/2010/11/ac" url="J:\IRP\2021 IRP\PRiSM\Draft IRP\"/>
    </mc:Choice>
  </mc:AlternateContent>
  <xr:revisionPtr revIDLastSave="0" documentId="13_ncr:1_{1F939A91-CFE8-4A21-8A0B-CC38FEE5A087}" xr6:coauthVersionLast="44" xr6:coauthVersionMax="44" xr10:uidLastSave="{00000000-0000-0000-0000-000000000000}"/>
  <bookViews>
    <workbookView xWindow="-28920" yWindow="-120" windowWidth="29040" windowHeight="15990" activeTab="4" xr2:uid="{00000000-000D-0000-FFFF-FFFF00000000}"/>
  </bookViews>
  <sheets>
    <sheet name="Scenario List" sheetId="16" r:id="rId1"/>
    <sheet name="Summary Data" sheetId="7" r:id="rId2"/>
    <sheet name="Sensitivity Summary" sheetId="18" r:id="rId3"/>
    <sheet name="Sensitivity Data" sheetId="17" r:id="rId4"/>
    <sheet name="Summary Resources" sheetId="8" r:id="rId5"/>
    <sheet name="PRS" sheetId="19" r:id="rId6"/>
    <sheet name="Existing Resources" sheetId="15" r:id="rId7"/>
    <sheet name="Annual Summaries" sheetId="6" r:id="rId8"/>
    <sheet name="Summary Table" sheetId="20" r:id="rId9"/>
    <sheet name="Cost vs Risk" sheetId="14" r:id="rId10"/>
    <sheet name="Clean Goal- LCS" sheetId="10" r:id="rId11"/>
    <sheet name="GHG-LCS" sheetId="11" r:id="rId12"/>
    <sheet name="SR-Avoided Cost" sheetId="9" r:id="rId13"/>
    <sheet name="EE-Avoided Cost" sheetId="13" r:id="rId14"/>
  </sheets>
  <definedNames>
    <definedName name="solver_eng" localSheetId="13" hidden="1">1</definedName>
    <definedName name="solver_eng" localSheetId="12" hidden="1">1</definedName>
    <definedName name="solver_neg" localSheetId="13" hidden="1">1</definedName>
    <definedName name="solver_neg" localSheetId="12" hidden="1">1</definedName>
    <definedName name="solver_num" localSheetId="13" hidden="1">0</definedName>
    <definedName name="solver_num" localSheetId="12" hidden="1">0</definedName>
    <definedName name="solver_opt" localSheetId="13" hidden="1">'EE-Avoided Cost'!$U$23</definedName>
    <definedName name="solver_opt" localSheetId="12" hidden="1">'SR-Avoided Cost'!$N$29</definedName>
    <definedName name="solver_typ" localSheetId="13" hidden="1">1</definedName>
    <definedName name="solver_typ" localSheetId="12" hidden="1">1</definedName>
    <definedName name="solver_val" localSheetId="13" hidden="1">0</definedName>
    <definedName name="solver_val" localSheetId="12" hidden="1">0</definedName>
    <definedName name="solver_ver" localSheetId="13" hidden="1">3</definedName>
    <definedName name="solver_ver" localSheetId="12" hidden="1">3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Q161" i="8" l="1"/>
  <c r="AQ160" i="8"/>
  <c r="AQ159" i="8"/>
  <c r="AQ158" i="8"/>
  <c r="AQ157" i="8"/>
  <c r="AQ156" i="8"/>
  <c r="AQ155" i="8"/>
  <c r="AQ154" i="8"/>
  <c r="AQ153" i="8"/>
  <c r="AQ152" i="8"/>
  <c r="AQ151" i="8"/>
  <c r="AQ150" i="8"/>
  <c r="AQ149" i="8"/>
  <c r="AQ148" i="8"/>
  <c r="AQ147" i="8"/>
  <c r="AQ146" i="8"/>
  <c r="AQ145" i="8"/>
  <c r="AQ144" i="8"/>
  <c r="AQ143" i="8"/>
  <c r="AQ142" i="8"/>
  <c r="AQ141" i="8"/>
  <c r="AQ140" i="8"/>
  <c r="AQ139" i="8"/>
  <c r="AQ138" i="8"/>
  <c r="AQ137" i="8"/>
  <c r="AQ136" i="8"/>
  <c r="BD87" i="8"/>
  <c r="AQ134" i="8"/>
  <c r="BD43" i="8"/>
  <c r="BD44" i="8"/>
  <c r="BD45" i="8"/>
  <c r="BD46" i="8"/>
  <c r="BD47" i="8"/>
  <c r="BD48" i="8"/>
  <c r="BD49" i="8"/>
  <c r="BD50" i="8"/>
  <c r="BD51" i="8"/>
  <c r="BD52" i="8"/>
  <c r="BD53" i="8"/>
  <c r="BD54" i="8"/>
  <c r="BD57" i="8"/>
  <c r="BD58" i="8"/>
  <c r="BD59" i="8"/>
  <c r="BD60" i="8"/>
  <c r="BD61" i="8"/>
  <c r="BD62" i="8"/>
  <c r="BD63" i="8"/>
  <c r="BD64" i="8"/>
  <c r="BD65" i="8"/>
  <c r="BD66" i="8"/>
  <c r="BD67" i="8"/>
  <c r="BD68" i="8"/>
  <c r="BD71" i="8"/>
  <c r="BD72" i="8"/>
  <c r="BD73" i="8"/>
  <c r="BD74" i="8"/>
  <c r="BD75" i="8"/>
  <c r="BD76" i="8"/>
  <c r="BD77" i="8"/>
  <c r="BD91" i="8" s="1"/>
  <c r="BD78" i="8"/>
  <c r="BD79" i="8"/>
  <c r="BD80" i="8"/>
  <c r="BD81" i="8"/>
  <c r="BD82" i="8"/>
  <c r="BD85" i="8"/>
  <c r="BD86" i="8"/>
  <c r="BD88" i="8"/>
  <c r="BD89" i="8"/>
  <c r="BD90" i="8"/>
  <c r="BD92" i="8"/>
  <c r="BD93" i="8"/>
  <c r="BD94" i="8"/>
  <c r="BD95" i="8"/>
  <c r="BD96" i="8"/>
  <c r="BD39" i="8"/>
  <c r="BD38" i="8"/>
  <c r="BD37" i="8"/>
  <c r="BD36" i="8"/>
  <c r="BD35" i="8"/>
  <c r="BD34" i="8"/>
  <c r="BD33" i="8"/>
  <c r="BD32" i="8"/>
  <c r="BD31" i="8"/>
  <c r="BD30" i="8"/>
  <c r="BD29" i="8"/>
  <c r="BD28" i="8"/>
  <c r="BD25" i="8"/>
  <c r="BD24" i="8"/>
  <c r="BD23" i="8"/>
  <c r="BD22" i="8"/>
  <c r="BD21" i="8"/>
  <c r="BD20" i="8"/>
  <c r="BD19" i="8"/>
  <c r="BD18" i="8"/>
  <c r="BD17" i="8"/>
  <c r="BD16" i="8"/>
  <c r="BD15" i="8"/>
  <c r="BD14" i="8"/>
  <c r="BD11" i="8"/>
  <c r="BD10" i="8"/>
  <c r="BD9" i="8"/>
  <c r="BD8" i="8"/>
  <c r="BD7" i="8"/>
  <c r="BD6" i="8"/>
  <c r="BD5" i="8"/>
  <c r="BD4" i="8"/>
  <c r="BD3" i="8"/>
  <c r="BD1" i="8"/>
  <c r="AM120" i="8"/>
  <c r="AL107" i="8"/>
  <c r="AM105" i="8"/>
  <c r="M28" i="7"/>
  <c r="N552" i="7"/>
  <c r="G5" i="14"/>
  <c r="G12" i="14"/>
  <c r="J7" i="20"/>
  <c r="L25" i="20"/>
  <c r="L24" i="20"/>
  <c r="J25" i="20"/>
  <c r="I25" i="20"/>
  <c r="H25" i="20"/>
  <c r="D24" i="14" l="1"/>
  <c r="G31" i="14"/>
  <c r="F31" i="14"/>
  <c r="E31" i="14"/>
  <c r="K8" i="14"/>
  <c r="C24" i="14"/>
  <c r="C8" i="14"/>
  <c r="N9" i="20"/>
  <c r="N25" i="20"/>
  <c r="N24" i="20"/>
  <c r="O24" i="20"/>
  <c r="O25" i="20"/>
  <c r="C32" i="20"/>
  <c r="B32" i="20"/>
  <c r="K25" i="20"/>
  <c r="G24" i="14" l="1"/>
  <c r="F24" i="14"/>
  <c r="E24" i="14"/>
  <c r="A24" i="14"/>
  <c r="AU38" i="6"/>
  <c r="A25" i="20"/>
  <c r="W124" i="6"/>
  <c r="W97" i="6"/>
  <c r="W98" i="6"/>
  <c r="W99" i="6"/>
  <c r="W100" i="6"/>
  <c r="W101" i="6"/>
  <c r="W102" i="6"/>
  <c r="W103" i="6"/>
  <c r="W104" i="6"/>
  <c r="W105" i="6"/>
  <c r="W106" i="6"/>
  <c r="W107" i="6"/>
  <c r="W108" i="6"/>
  <c r="W109" i="6"/>
  <c r="W110" i="6"/>
  <c r="W111" i="6"/>
  <c r="W112" i="6"/>
  <c r="W113" i="6"/>
  <c r="W114" i="6"/>
  <c r="W115" i="6"/>
  <c r="W116" i="6"/>
  <c r="W117" i="6"/>
  <c r="W118" i="6"/>
  <c r="W119" i="6"/>
  <c r="W96" i="6"/>
  <c r="W122" i="6" s="1"/>
  <c r="W95" i="6"/>
  <c r="W40" i="6"/>
  <c r="W41" i="6"/>
  <c r="W42" i="6"/>
  <c r="W43" i="6"/>
  <c r="W44" i="6"/>
  <c r="W45" i="6"/>
  <c r="W46" i="6"/>
  <c r="W47" i="6"/>
  <c r="W48" i="6"/>
  <c r="W49" i="6"/>
  <c r="W50" i="6"/>
  <c r="W51" i="6"/>
  <c r="W52" i="6"/>
  <c r="W53" i="6"/>
  <c r="W54" i="6"/>
  <c r="W55" i="6"/>
  <c r="W56" i="6"/>
  <c r="W57" i="6"/>
  <c r="W58" i="6"/>
  <c r="W59" i="6"/>
  <c r="W60" i="6"/>
  <c r="W61" i="6"/>
  <c r="W62" i="6"/>
  <c r="W39" i="6"/>
  <c r="W38" i="6"/>
  <c r="AU40" i="6"/>
  <c r="AU41" i="6"/>
  <c r="AU42" i="6"/>
  <c r="AU43" i="6"/>
  <c r="AU44" i="6"/>
  <c r="AU45" i="6"/>
  <c r="AU46" i="6"/>
  <c r="AU47" i="6"/>
  <c r="AU48" i="6"/>
  <c r="AU49" i="6"/>
  <c r="AU50" i="6"/>
  <c r="AU51" i="6"/>
  <c r="AU52" i="6"/>
  <c r="AU53" i="6"/>
  <c r="AU54" i="6"/>
  <c r="AU55" i="6"/>
  <c r="AU56" i="6"/>
  <c r="AU57" i="6"/>
  <c r="AU58" i="6"/>
  <c r="AU59" i="6"/>
  <c r="AU60" i="6"/>
  <c r="AU61" i="6"/>
  <c r="AU62" i="6"/>
  <c r="AU39" i="6"/>
  <c r="AU6" i="6"/>
  <c r="AU7" i="6"/>
  <c r="AU8" i="6"/>
  <c r="AU9" i="6"/>
  <c r="AU10" i="6"/>
  <c r="AU11" i="6"/>
  <c r="AU12" i="6"/>
  <c r="AU13" i="6"/>
  <c r="AU14" i="6"/>
  <c r="AU15" i="6"/>
  <c r="AU16" i="6"/>
  <c r="AU17" i="6"/>
  <c r="AU18" i="6"/>
  <c r="AU19" i="6"/>
  <c r="AU20" i="6"/>
  <c r="AU21" i="6"/>
  <c r="AU22" i="6"/>
  <c r="AU23" i="6"/>
  <c r="AU24" i="6"/>
  <c r="AU25" i="6"/>
  <c r="AU26" i="6"/>
  <c r="AU27" i="6"/>
  <c r="AU28" i="6"/>
  <c r="AU5" i="6"/>
  <c r="AU29" i="6" s="1"/>
  <c r="AU30" i="6" s="1"/>
  <c r="AU3" i="6"/>
  <c r="W6" i="6"/>
  <c r="W7" i="6"/>
  <c r="W8" i="6"/>
  <c r="W9" i="6"/>
  <c r="W10" i="6"/>
  <c r="W11" i="6"/>
  <c r="W12" i="6"/>
  <c r="W13" i="6"/>
  <c r="W14" i="6"/>
  <c r="W15" i="6"/>
  <c r="W16" i="6"/>
  <c r="W17" i="6"/>
  <c r="W18" i="6"/>
  <c r="W19" i="6"/>
  <c r="W20" i="6"/>
  <c r="W21" i="6"/>
  <c r="W22" i="6"/>
  <c r="W23" i="6"/>
  <c r="W24" i="6"/>
  <c r="W25" i="6"/>
  <c r="W26" i="6"/>
  <c r="W27" i="6"/>
  <c r="W28" i="6"/>
  <c r="W5" i="6"/>
  <c r="W3" i="6"/>
  <c r="Y1" i="15"/>
  <c r="BS279" i="15"/>
  <c r="BQ279" i="15"/>
  <c r="BP279" i="15"/>
  <c r="BO279" i="15"/>
  <c r="BM279" i="15"/>
  <c r="BL279" i="15"/>
  <c r="BK279" i="15"/>
  <c r="AZ279" i="15"/>
  <c r="BZ279" i="15" s="1"/>
  <c r="AY279" i="15"/>
  <c r="BY279" i="15" s="1"/>
  <c r="AX279" i="15"/>
  <c r="BX279" i="15" s="1"/>
  <c r="AW279" i="15"/>
  <c r="BW279" i="15" s="1"/>
  <c r="AV279" i="15"/>
  <c r="BV279" i="15" s="1"/>
  <c r="AU279" i="15"/>
  <c r="BU279" i="15" s="1"/>
  <c r="AT279" i="15"/>
  <c r="BT279" i="15" s="1"/>
  <c r="AS279" i="15"/>
  <c r="AR279" i="15"/>
  <c r="BR279" i="15" s="1"/>
  <c r="AQ279" i="15"/>
  <c r="AP279" i="15"/>
  <c r="AO279" i="15"/>
  <c r="AN279" i="15"/>
  <c r="BN279" i="15" s="1"/>
  <c r="AM279" i="15"/>
  <c r="AL279" i="15"/>
  <c r="AK279" i="15"/>
  <c r="AJ279" i="15"/>
  <c r="BJ279" i="15" s="1"/>
  <c r="AI279" i="15"/>
  <c r="BI279" i="15" s="1"/>
  <c r="AH279" i="15"/>
  <c r="BH279" i="15" s="1"/>
  <c r="AG279" i="15"/>
  <c r="BG279" i="15" s="1"/>
  <c r="AF279" i="15"/>
  <c r="BF279" i="15" s="1"/>
  <c r="AE279" i="15"/>
  <c r="BE279" i="15" s="1"/>
  <c r="AD279" i="15"/>
  <c r="BD279" i="15" s="1"/>
  <c r="AC279" i="15"/>
  <c r="BC279" i="15" s="1"/>
  <c r="BT278" i="15"/>
  <c r="BS278" i="15"/>
  <c r="BR278" i="15"/>
  <c r="BP278" i="15"/>
  <c r="BO278" i="15"/>
  <c r="BN278" i="15"/>
  <c r="BL278" i="15"/>
  <c r="AZ278" i="15"/>
  <c r="BZ278" i="15" s="1"/>
  <c r="AY278" i="15"/>
  <c r="BY278" i="15" s="1"/>
  <c r="AX278" i="15"/>
  <c r="BX278" i="15" s="1"/>
  <c r="AW278" i="15"/>
  <c r="BW278" i="15" s="1"/>
  <c r="AV278" i="15"/>
  <c r="BV278" i="15" s="1"/>
  <c r="AU278" i="15"/>
  <c r="BU278" i="15" s="1"/>
  <c r="AT278" i="15"/>
  <c r="AS278" i="15"/>
  <c r="AR278" i="15"/>
  <c r="AQ278" i="15"/>
  <c r="BQ278" i="15" s="1"/>
  <c r="AP278" i="15"/>
  <c r="AO278" i="15"/>
  <c r="AN278" i="15"/>
  <c r="AM278" i="15"/>
  <c r="BM278" i="15" s="1"/>
  <c r="AL278" i="15"/>
  <c r="AK278" i="15"/>
  <c r="BK278" i="15" s="1"/>
  <c r="AJ278" i="15"/>
  <c r="BJ278" i="15" s="1"/>
  <c r="AI278" i="15"/>
  <c r="BI278" i="15" s="1"/>
  <c r="AH278" i="15"/>
  <c r="BH278" i="15" s="1"/>
  <c r="AG278" i="15"/>
  <c r="BG278" i="15" s="1"/>
  <c r="AF278" i="15"/>
  <c r="BF278" i="15" s="1"/>
  <c r="AE278" i="15"/>
  <c r="BE278" i="15" s="1"/>
  <c r="AD278" i="15"/>
  <c r="BD278" i="15" s="1"/>
  <c r="AC278" i="15"/>
  <c r="BC278" i="15" s="1"/>
  <c r="BT277" i="15"/>
  <c r="BS277" i="15"/>
  <c r="BR277" i="15"/>
  <c r="BP277" i="15"/>
  <c r="BO277" i="15"/>
  <c r="BN277" i="15"/>
  <c r="AZ277" i="15"/>
  <c r="BZ277" i="15" s="1"/>
  <c r="AY277" i="15"/>
  <c r="BY277" i="15" s="1"/>
  <c r="AX277" i="15"/>
  <c r="BX277" i="15" s="1"/>
  <c r="AW277" i="15"/>
  <c r="BW277" i="15" s="1"/>
  <c r="AV277" i="15"/>
  <c r="BV277" i="15" s="1"/>
  <c r="AU277" i="15"/>
  <c r="BU277" i="15" s="1"/>
  <c r="AT277" i="15"/>
  <c r="AS277" i="15"/>
  <c r="AR277" i="15"/>
  <c r="AQ277" i="15"/>
  <c r="BQ277" i="15" s="1"/>
  <c r="AP277" i="15"/>
  <c r="AO277" i="15"/>
  <c r="AN277" i="15"/>
  <c r="AM277" i="15"/>
  <c r="BM277" i="15" s="1"/>
  <c r="AL277" i="15"/>
  <c r="BL277" i="15" s="1"/>
  <c r="AK277" i="15"/>
  <c r="BK277" i="15" s="1"/>
  <c r="AJ277" i="15"/>
  <c r="BJ277" i="15" s="1"/>
  <c r="AI277" i="15"/>
  <c r="BI277" i="15" s="1"/>
  <c r="AH277" i="15"/>
  <c r="BH277" i="15" s="1"/>
  <c r="AG277" i="15"/>
  <c r="BG277" i="15" s="1"/>
  <c r="AF277" i="15"/>
  <c r="BF277" i="15" s="1"/>
  <c r="AE277" i="15"/>
  <c r="BE277" i="15" s="1"/>
  <c r="AD277" i="15"/>
  <c r="BD277" i="15" s="1"/>
  <c r="AC277" i="15"/>
  <c r="BC277" i="15" s="1"/>
  <c r="BU276" i="15"/>
  <c r="BT276" i="15"/>
  <c r="BS276" i="15"/>
  <c r="BQ276" i="15"/>
  <c r="BP276" i="15"/>
  <c r="BO276" i="15"/>
  <c r="AZ276" i="15"/>
  <c r="BZ276" i="15" s="1"/>
  <c r="AY276" i="15"/>
  <c r="BY276" i="15" s="1"/>
  <c r="AX276" i="15"/>
  <c r="BX276" i="15" s="1"/>
  <c r="AW276" i="15"/>
  <c r="BW276" i="15" s="1"/>
  <c r="AV276" i="15"/>
  <c r="BV276" i="15" s="1"/>
  <c r="AU276" i="15"/>
  <c r="AT276" i="15"/>
  <c r="AS276" i="15"/>
  <c r="AR276" i="15"/>
  <c r="BR276" i="15" s="1"/>
  <c r="AQ276" i="15"/>
  <c r="AP276" i="15"/>
  <c r="AO276" i="15"/>
  <c r="AN276" i="15"/>
  <c r="BN276" i="15" s="1"/>
  <c r="AM276" i="15"/>
  <c r="BM276" i="15" s="1"/>
  <c r="AL276" i="15"/>
  <c r="BL276" i="15" s="1"/>
  <c r="AK276" i="15"/>
  <c r="BK276" i="15" s="1"/>
  <c r="AJ276" i="15"/>
  <c r="BJ276" i="15" s="1"/>
  <c r="AI276" i="15"/>
  <c r="BI276" i="15" s="1"/>
  <c r="AH276" i="15"/>
  <c r="BH276" i="15" s="1"/>
  <c r="AG276" i="15"/>
  <c r="BG276" i="15" s="1"/>
  <c r="AF276" i="15"/>
  <c r="BF276" i="15" s="1"/>
  <c r="AE276" i="15"/>
  <c r="BE276" i="15" s="1"/>
  <c r="AD276" i="15"/>
  <c r="BD276" i="15" s="1"/>
  <c r="AC276" i="15"/>
  <c r="BC276" i="15" s="1"/>
  <c r="BW275" i="15"/>
  <c r="BV275" i="15"/>
  <c r="BS275" i="15"/>
  <c r="BR275" i="15"/>
  <c r="BO275" i="15"/>
  <c r="AZ275" i="15"/>
  <c r="BZ275" i="15" s="1"/>
  <c r="AY275" i="15"/>
  <c r="BY275" i="15" s="1"/>
  <c r="AX275" i="15"/>
  <c r="BX275" i="15" s="1"/>
  <c r="AW275" i="15"/>
  <c r="AV275" i="15"/>
  <c r="AU275" i="15"/>
  <c r="BU275" i="15" s="1"/>
  <c r="AT275" i="15"/>
  <c r="BT275" i="15" s="1"/>
  <c r="AS275" i="15"/>
  <c r="AR275" i="15"/>
  <c r="AQ275" i="15"/>
  <c r="BQ275" i="15" s="1"/>
  <c r="AP275" i="15"/>
  <c r="BP275" i="15" s="1"/>
  <c r="AO275" i="15"/>
  <c r="AN275" i="15"/>
  <c r="BN275" i="15" s="1"/>
  <c r="AM275" i="15"/>
  <c r="BM275" i="15" s="1"/>
  <c r="AL275" i="15"/>
  <c r="BL275" i="15" s="1"/>
  <c r="AK275" i="15"/>
  <c r="BK275" i="15" s="1"/>
  <c r="AJ275" i="15"/>
  <c r="BJ275" i="15" s="1"/>
  <c r="AI275" i="15"/>
  <c r="BI275" i="15" s="1"/>
  <c r="AH275" i="15"/>
  <c r="BH275" i="15" s="1"/>
  <c r="AG275" i="15"/>
  <c r="BG275" i="15" s="1"/>
  <c r="AF275" i="15"/>
  <c r="BF275" i="15" s="1"/>
  <c r="AE275" i="15"/>
  <c r="BE275" i="15" s="1"/>
  <c r="AD275" i="15"/>
  <c r="BD275" i="15" s="1"/>
  <c r="AC275" i="15"/>
  <c r="BC275" i="15" s="1"/>
  <c r="BX274" i="15"/>
  <c r="BV274" i="15"/>
  <c r="BU274" i="15"/>
  <c r="BT274" i="15"/>
  <c r="BR274" i="15"/>
  <c r="BQ274" i="15"/>
  <c r="BP274" i="15"/>
  <c r="AZ274" i="15"/>
  <c r="BZ274" i="15" s="1"/>
  <c r="AY274" i="15"/>
  <c r="BY274" i="15" s="1"/>
  <c r="AX274" i="15"/>
  <c r="AW274" i="15"/>
  <c r="BW274" i="15" s="1"/>
  <c r="AV274" i="15"/>
  <c r="AU274" i="15"/>
  <c r="AT274" i="15"/>
  <c r="AS274" i="15"/>
  <c r="BS274" i="15" s="1"/>
  <c r="AR274" i="15"/>
  <c r="AQ274" i="15"/>
  <c r="AP274" i="15"/>
  <c r="AO274" i="15"/>
  <c r="BO274" i="15" s="1"/>
  <c r="AN274" i="15"/>
  <c r="BN274" i="15" s="1"/>
  <c r="AM274" i="15"/>
  <c r="BM274" i="15" s="1"/>
  <c r="AL274" i="15"/>
  <c r="BL274" i="15" s="1"/>
  <c r="AK274" i="15"/>
  <c r="BK274" i="15" s="1"/>
  <c r="AJ274" i="15"/>
  <c r="BJ274" i="15" s="1"/>
  <c r="AI274" i="15"/>
  <c r="BI274" i="15" s="1"/>
  <c r="AH274" i="15"/>
  <c r="BH274" i="15" s="1"/>
  <c r="AG274" i="15"/>
  <c r="BG274" i="15" s="1"/>
  <c r="AF274" i="15"/>
  <c r="BF274" i="15" s="1"/>
  <c r="AE274" i="15"/>
  <c r="BE274" i="15" s="1"/>
  <c r="AD274" i="15"/>
  <c r="BD274" i="15" s="1"/>
  <c r="AC274" i="15"/>
  <c r="BC274" i="15" s="1"/>
  <c r="BY273" i="15"/>
  <c r="BX273" i="15"/>
  <c r="BV273" i="15"/>
  <c r="BU273" i="15"/>
  <c r="BT273" i="15"/>
  <c r="BR273" i="15"/>
  <c r="BQ273" i="15"/>
  <c r="AZ273" i="15"/>
  <c r="BZ273" i="15" s="1"/>
  <c r="AY273" i="15"/>
  <c r="AX273" i="15"/>
  <c r="AW273" i="15"/>
  <c r="BW273" i="15" s="1"/>
  <c r="AV273" i="15"/>
  <c r="AU273" i="15"/>
  <c r="AT273" i="15"/>
  <c r="AS273" i="15"/>
  <c r="BS273" i="15" s="1"/>
  <c r="AR273" i="15"/>
  <c r="AQ273" i="15"/>
  <c r="AP273" i="15"/>
  <c r="BP273" i="15" s="1"/>
  <c r="AO273" i="15"/>
  <c r="BO273" i="15" s="1"/>
  <c r="AN273" i="15"/>
  <c r="BN273" i="15" s="1"/>
  <c r="AM273" i="15"/>
  <c r="BM273" i="15" s="1"/>
  <c r="AL273" i="15"/>
  <c r="BL273" i="15" s="1"/>
  <c r="AK273" i="15"/>
  <c r="BK273" i="15" s="1"/>
  <c r="AJ273" i="15"/>
  <c r="BJ273" i="15" s="1"/>
  <c r="AI273" i="15"/>
  <c r="BI273" i="15" s="1"/>
  <c r="AH273" i="15"/>
  <c r="BH273" i="15" s="1"/>
  <c r="AG273" i="15"/>
  <c r="BG273" i="15" s="1"/>
  <c r="AF273" i="15"/>
  <c r="BF273" i="15" s="1"/>
  <c r="AE273" i="15"/>
  <c r="BE273" i="15" s="1"/>
  <c r="AD273" i="15"/>
  <c r="BD273" i="15" s="1"/>
  <c r="AC273" i="15"/>
  <c r="BC273" i="15" s="1"/>
  <c r="BZ272" i="15"/>
  <c r="BW272" i="15"/>
  <c r="BV272" i="15"/>
  <c r="BS272" i="15"/>
  <c r="BR272" i="15"/>
  <c r="AZ272" i="15"/>
  <c r="AY272" i="15"/>
  <c r="BY272" i="15" s="1"/>
  <c r="AX272" i="15"/>
  <c r="BX272" i="15" s="1"/>
  <c r="AW272" i="15"/>
  <c r="AV272" i="15"/>
  <c r="AU272" i="15"/>
  <c r="BU272" i="15" s="1"/>
  <c r="AT272" i="15"/>
  <c r="BT272" i="15" s="1"/>
  <c r="AS272" i="15"/>
  <c r="AR272" i="15"/>
  <c r="AQ272" i="15"/>
  <c r="BQ272" i="15" s="1"/>
  <c r="AP272" i="15"/>
  <c r="BP272" i="15" s="1"/>
  <c r="AO272" i="15"/>
  <c r="BO272" i="15" s="1"/>
  <c r="AN272" i="15"/>
  <c r="BN272" i="15" s="1"/>
  <c r="AM272" i="15"/>
  <c r="BM272" i="15" s="1"/>
  <c r="AL272" i="15"/>
  <c r="BL272" i="15" s="1"/>
  <c r="AK272" i="15"/>
  <c r="BK272" i="15" s="1"/>
  <c r="AJ272" i="15"/>
  <c r="BJ272" i="15" s="1"/>
  <c r="AI272" i="15"/>
  <c r="BI272" i="15" s="1"/>
  <c r="AH272" i="15"/>
  <c r="BH272" i="15" s="1"/>
  <c r="AG272" i="15"/>
  <c r="BG272" i="15" s="1"/>
  <c r="AF272" i="15"/>
  <c r="BF272" i="15" s="1"/>
  <c r="AE272" i="15"/>
  <c r="BE272" i="15" s="1"/>
  <c r="AD272" i="15"/>
  <c r="BD272" i="15" s="1"/>
  <c r="AC272" i="15"/>
  <c r="BC272" i="15" s="1"/>
  <c r="BX271" i="15"/>
  <c r="BW271" i="15"/>
  <c r="BT271" i="15"/>
  <c r="BS271" i="15"/>
  <c r="AZ271" i="15"/>
  <c r="BZ271" i="15" s="1"/>
  <c r="AY271" i="15"/>
  <c r="BY271" i="15" s="1"/>
  <c r="AX271" i="15"/>
  <c r="AW271" i="15"/>
  <c r="AV271" i="15"/>
  <c r="BV271" i="15" s="1"/>
  <c r="AU271" i="15"/>
  <c r="BU271" i="15" s="1"/>
  <c r="AT271" i="15"/>
  <c r="AS271" i="15"/>
  <c r="AR271" i="15"/>
  <c r="BR271" i="15" s="1"/>
  <c r="AQ271" i="15"/>
  <c r="BQ271" i="15" s="1"/>
  <c r="AP271" i="15"/>
  <c r="BP271" i="15" s="1"/>
  <c r="AO271" i="15"/>
  <c r="BO271" i="15" s="1"/>
  <c r="AN271" i="15"/>
  <c r="BN271" i="15" s="1"/>
  <c r="AM271" i="15"/>
  <c r="BM271" i="15" s="1"/>
  <c r="AL271" i="15"/>
  <c r="BL271" i="15" s="1"/>
  <c r="AK271" i="15"/>
  <c r="BK271" i="15" s="1"/>
  <c r="AJ271" i="15"/>
  <c r="BJ271" i="15" s="1"/>
  <c r="AI271" i="15"/>
  <c r="BI271" i="15" s="1"/>
  <c r="AH271" i="15"/>
  <c r="BH271" i="15" s="1"/>
  <c r="AG271" i="15"/>
  <c r="BG271" i="15" s="1"/>
  <c r="AF271" i="15"/>
  <c r="BF271" i="15" s="1"/>
  <c r="AE271" i="15"/>
  <c r="BE271" i="15" s="1"/>
  <c r="AD271" i="15"/>
  <c r="BD271" i="15" s="1"/>
  <c r="AC271" i="15"/>
  <c r="BC271" i="15" s="1"/>
  <c r="BB271" i="15" s="1"/>
  <c r="Y3" i="15" s="1"/>
  <c r="BJ270" i="15"/>
  <c r="BF270" i="15"/>
  <c r="AZ270" i="15"/>
  <c r="BZ270" i="15" s="1"/>
  <c r="AY270" i="15"/>
  <c r="BY270" i="15" s="1"/>
  <c r="AX270" i="15"/>
  <c r="BX270" i="15" s="1"/>
  <c r="AW270" i="15"/>
  <c r="BW270" i="15" s="1"/>
  <c r="AV270" i="15"/>
  <c r="BV270" i="15" s="1"/>
  <c r="AU270" i="15"/>
  <c r="BU270" i="15" s="1"/>
  <c r="AT270" i="15"/>
  <c r="BT270" i="15" s="1"/>
  <c r="AS270" i="15"/>
  <c r="BS270" i="15" s="1"/>
  <c r="AR270" i="15"/>
  <c r="BR270" i="15" s="1"/>
  <c r="AQ270" i="15"/>
  <c r="BQ270" i="15" s="1"/>
  <c r="AP270" i="15"/>
  <c r="BP270" i="15" s="1"/>
  <c r="AO270" i="15"/>
  <c r="BO270" i="15" s="1"/>
  <c r="AN270" i="15"/>
  <c r="BN270" i="15" s="1"/>
  <c r="AM270" i="15"/>
  <c r="BM270" i="15" s="1"/>
  <c r="AL270" i="15"/>
  <c r="BL270" i="15" s="1"/>
  <c r="AK270" i="15"/>
  <c r="BK270" i="15" s="1"/>
  <c r="AJ270" i="15"/>
  <c r="AI270" i="15"/>
  <c r="BI270" i="15" s="1"/>
  <c r="AH270" i="15"/>
  <c r="BH270" i="15" s="1"/>
  <c r="AG270" i="15"/>
  <c r="BG270" i="15" s="1"/>
  <c r="AF270" i="15"/>
  <c r="AE270" i="15"/>
  <c r="BE270" i="15" s="1"/>
  <c r="AD270" i="15"/>
  <c r="BD270" i="15" s="1"/>
  <c r="AC270" i="15"/>
  <c r="BC270" i="15" s="1"/>
  <c r="A279" i="15"/>
  <c r="A278" i="15"/>
  <c r="A277" i="15"/>
  <c r="A276" i="15"/>
  <c r="A275" i="15"/>
  <c r="A274" i="15"/>
  <c r="A273" i="15"/>
  <c r="A272" i="15"/>
  <c r="A271" i="15"/>
  <c r="A270" i="15"/>
  <c r="BC1" i="8"/>
  <c r="A1198" i="8"/>
  <c r="A1197" i="8"/>
  <c r="A1196" i="8"/>
  <c r="A1195" i="8"/>
  <c r="A1194" i="8"/>
  <c r="A1193" i="8"/>
  <c r="A1192" i="8"/>
  <c r="A1191" i="8"/>
  <c r="A1190" i="8"/>
  <c r="A1189" i="8"/>
  <c r="A1188" i="8"/>
  <c r="A1187" i="8"/>
  <c r="A1186" i="8"/>
  <c r="A1185" i="8"/>
  <c r="A1184" i="8"/>
  <c r="A1183" i="8"/>
  <c r="A1182" i="8"/>
  <c r="A1181" i="8"/>
  <c r="A1180" i="8"/>
  <c r="A1179" i="8"/>
  <c r="A1178" i="8"/>
  <c r="A1177" i="8"/>
  <c r="A1176" i="8"/>
  <c r="A1175" i="8"/>
  <c r="A1174" i="8"/>
  <c r="A1173" i="8"/>
  <c r="A1172" i="8"/>
  <c r="A1171" i="8"/>
  <c r="A1170" i="8"/>
  <c r="A1169" i="8"/>
  <c r="A1168" i="8"/>
  <c r="A1167" i="8"/>
  <c r="A1166" i="8"/>
  <c r="A1165" i="8"/>
  <c r="A1164" i="8"/>
  <c r="A1163" i="8"/>
  <c r="A1162" i="8"/>
  <c r="A1161" i="8"/>
  <c r="A1160" i="8"/>
  <c r="A1159" i="8"/>
  <c r="A1158" i="8"/>
  <c r="A1157" i="8"/>
  <c r="A1156" i="8"/>
  <c r="A1155" i="8"/>
  <c r="A1154" i="8"/>
  <c r="A1153" i="8"/>
  <c r="A1152" i="8"/>
  <c r="A1151" i="8"/>
  <c r="AB1198" i="8"/>
  <c r="AB1197" i="8"/>
  <c r="AB1196" i="8"/>
  <c r="AB1193" i="8"/>
  <c r="AB1192" i="8"/>
  <c r="AB1191" i="8"/>
  <c r="AB1188" i="8"/>
  <c r="BC39" i="8" s="1"/>
  <c r="BC68" i="8" s="1"/>
  <c r="AM132" i="8" s="1"/>
  <c r="AB1187" i="8"/>
  <c r="BC38" i="8" s="1"/>
  <c r="BC67" i="8" s="1"/>
  <c r="AM131" i="8" s="1"/>
  <c r="AB1186" i="8"/>
  <c r="BC37" i="8" s="1"/>
  <c r="BC66" i="8" s="1"/>
  <c r="AM130" i="8" s="1"/>
  <c r="AB1185" i="8"/>
  <c r="BC36" i="8" s="1"/>
  <c r="AB1184" i="8"/>
  <c r="BC35" i="8" s="1"/>
  <c r="AB1183" i="8"/>
  <c r="BC34" i="8" s="1"/>
  <c r="AB1182" i="8"/>
  <c r="BC33" i="8" s="1"/>
  <c r="AB1181" i="8"/>
  <c r="BC32" i="8" s="1"/>
  <c r="AB1180" i="8"/>
  <c r="BC31" i="8" s="1"/>
  <c r="AB1179" i="8"/>
  <c r="BC30" i="8" s="1"/>
  <c r="AB1178" i="8"/>
  <c r="BC29" i="8" s="1"/>
  <c r="AB1177" i="8"/>
  <c r="BC28" i="8" s="1"/>
  <c r="AB1174" i="8"/>
  <c r="BC25" i="8" s="1"/>
  <c r="BC54" i="8" s="1"/>
  <c r="AM118" i="8" s="1"/>
  <c r="AB1173" i="8"/>
  <c r="BC24" i="8" s="1"/>
  <c r="BC53" i="8" s="1"/>
  <c r="AM117" i="8" s="1"/>
  <c r="AB1172" i="8"/>
  <c r="BC23" i="8" s="1"/>
  <c r="BC52" i="8" s="1"/>
  <c r="AM116" i="8" s="1"/>
  <c r="AB1171" i="8"/>
  <c r="BC22" i="8" s="1"/>
  <c r="AB1170" i="8"/>
  <c r="BC21" i="8" s="1"/>
  <c r="AB1169" i="8"/>
  <c r="BC20" i="8" s="1"/>
  <c r="AB1168" i="8"/>
  <c r="BC19" i="8" s="1"/>
  <c r="AB1167" i="8"/>
  <c r="BC18" i="8" s="1"/>
  <c r="AB1166" i="8"/>
  <c r="BC17" i="8" s="1"/>
  <c r="AB1165" i="8"/>
  <c r="BC16" i="8" s="1"/>
  <c r="AB1164" i="8"/>
  <c r="BC15" i="8" s="1"/>
  <c r="AB1163" i="8"/>
  <c r="BC14" i="8" s="1"/>
  <c r="AB1160" i="8"/>
  <c r="BC11" i="8" s="1"/>
  <c r="BC51" i="8" s="1"/>
  <c r="AM115" i="8" s="1"/>
  <c r="AB1159" i="8"/>
  <c r="BC10" i="8" s="1"/>
  <c r="AB1158" i="8"/>
  <c r="BC9" i="8" s="1"/>
  <c r="AB1157" i="8"/>
  <c r="BC8" i="8" s="1"/>
  <c r="AB1156" i="8"/>
  <c r="BC7" i="8" s="1"/>
  <c r="BC61" i="8" s="1"/>
  <c r="AM125" i="8" s="1"/>
  <c r="AB1155" i="8"/>
  <c r="BC6" i="8" s="1"/>
  <c r="AB1154" i="8"/>
  <c r="BC5" i="8" s="1"/>
  <c r="BC45" i="8" s="1"/>
  <c r="AM109" i="8" s="1"/>
  <c r="AB1153" i="8"/>
  <c r="BC4" i="8" s="1"/>
  <c r="AB1152" i="8"/>
  <c r="BC3" i="8" s="1"/>
  <c r="BC57" i="8" s="1"/>
  <c r="AM121" i="8" s="1"/>
  <c r="A583" i="7"/>
  <c r="A584" i="7"/>
  <c r="A585" i="7"/>
  <c r="A586" i="7"/>
  <c r="A587" i="7"/>
  <c r="A588" i="7"/>
  <c r="A589" i="7"/>
  <c r="A590" i="7"/>
  <c r="A591" i="7"/>
  <c r="A592" i="7"/>
  <c r="A593" i="7"/>
  <c r="A594" i="7"/>
  <c r="A595" i="7"/>
  <c r="A596" i="7"/>
  <c r="A597" i="7"/>
  <c r="A598" i="7"/>
  <c r="A599" i="7"/>
  <c r="A600" i="7"/>
  <c r="A601" i="7"/>
  <c r="A602" i="7"/>
  <c r="A603" i="7"/>
  <c r="A604" i="7"/>
  <c r="A605" i="7"/>
  <c r="A606" i="7"/>
  <c r="A607" i="7"/>
  <c r="A582" i="7"/>
  <c r="P606" i="7"/>
  <c r="P607" i="7" s="1"/>
  <c r="O606" i="7"/>
  <c r="O607" i="7" s="1"/>
  <c r="I24" i="14" s="1"/>
  <c r="N606" i="7"/>
  <c r="N607" i="7" s="1"/>
  <c r="M606" i="7"/>
  <c r="M607" i="7" s="1"/>
  <c r="L606" i="7"/>
  <c r="L607" i="7" s="1"/>
  <c r="K606" i="7"/>
  <c r="K607" i="7" s="1"/>
  <c r="H606" i="7"/>
  <c r="H607" i="7" s="1"/>
  <c r="G606" i="7"/>
  <c r="G607" i="7" s="1"/>
  <c r="F606" i="7"/>
  <c r="F607" i="7" s="1"/>
  <c r="E606" i="7"/>
  <c r="E607" i="7" s="1"/>
  <c r="B24" i="14" s="1"/>
  <c r="D606" i="7"/>
  <c r="D607" i="7" s="1"/>
  <c r="C606" i="7"/>
  <c r="C607" i="7" s="1"/>
  <c r="BC44" i="8" l="1"/>
  <c r="AM108" i="8" s="1"/>
  <c r="BC82" i="8"/>
  <c r="BC47" i="8"/>
  <c r="AM111" i="8" s="1"/>
  <c r="BC43" i="8"/>
  <c r="BC46" i="8"/>
  <c r="AM110" i="8" s="1"/>
  <c r="BC49" i="8"/>
  <c r="AM113" i="8" s="1"/>
  <c r="BC63" i="8"/>
  <c r="AM127" i="8" s="1"/>
  <c r="BC80" i="8"/>
  <c r="BC50" i="8"/>
  <c r="AM114" i="8" s="1"/>
  <c r="BC64" i="8"/>
  <c r="AM128" i="8" s="1"/>
  <c r="BC81" i="8"/>
  <c r="BC48" i="8"/>
  <c r="AM112" i="8" s="1"/>
  <c r="BC62" i="8"/>
  <c r="AM126" i="8" s="1"/>
  <c r="BC65" i="8"/>
  <c r="BC75" i="8"/>
  <c r="W29" i="6"/>
  <c r="W30" i="6" s="1"/>
  <c r="W121" i="6"/>
  <c r="BC60" i="8"/>
  <c r="BC59" i="8"/>
  <c r="BB276" i="15"/>
  <c r="Y8" i="15" s="1"/>
  <c r="W123" i="6"/>
  <c r="BC58" i="8"/>
  <c r="BB275" i="15"/>
  <c r="Y7" i="15" s="1"/>
  <c r="BB273" i="15"/>
  <c r="Y5" i="15" s="1"/>
  <c r="BB270" i="15"/>
  <c r="Y2" i="15" s="1"/>
  <c r="BB272" i="15"/>
  <c r="Y4" i="15" s="1"/>
  <c r="BB278" i="15"/>
  <c r="Y10" i="15" s="1"/>
  <c r="BB274" i="15"/>
  <c r="Y6" i="15" s="1"/>
  <c r="BB277" i="15"/>
  <c r="Y9" i="15" s="1"/>
  <c r="BB279" i="15"/>
  <c r="Y11" i="15" s="1"/>
  <c r="J24" i="20"/>
  <c r="A46" i="14"/>
  <c r="G23" i="14"/>
  <c r="F23" i="14"/>
  <c r="I24" i="20" s="1"/>
  <c r="E23" i="14"/>
  <c r="H24" i="20" s="1"/>
  <c r="A23" i="14"/>
  <c r="A24" i="20"/>
  <c r="V178" i="6"/>
  <c r="V154" i="6"/>
  <c r="V155" i="6"/>
  <c r="V156" i="6"/>
  <c r="V157" i="6"/>
  <c r="V158" i="6"/>
  <c r="V159" i="6"/>
  <c r="V160" i="6"/>
  <c r="V161" i="6"/>
  <c r="V162" i="6"/>
  <c r="V163" i="6"/>
  <c r="V164" i="6"/>
  <c r="V165" i="6"/>
  <c r="V166" i="6"/>
  <c r="V167" i="6"/>
  <c r="V168" i="6"/>
  <c r="V169" i="6"/>
  <c r="V170" i="6"/>
  <c r="V171" i="6"/>
  <c r="V172" i="6"/>
  <c r="V173" i="6"/>
  <c r="V174" i="6"/>
  <c r="V175" i="6"/>
  <c r="V176" i="6"/>
  <c r="V153" i="6"/>
  <c r="V179" i="6" s="1"/>
  <c r="V152" i="6"/>
  <c r="V122" i="6"/>
  <c r="V124" i="6"/>
  <c r="V97" i="6"/>
  <c r="V98" i="6"/>
  <c r="V121" i="6" s="1"/>
  <c r="V99" i="6"/>
  <c r="V100" i="6"/>
  <c r="V101" i="6"/>
  <c r="V102" i="6"/>
  <c r="V103" i="6"/>
  <c r="V104" i="6"/>
  <c r="V105" i="6"/>
  <c r="V106" i="6"/>
  <c r="V107" i="6"/>
  <c r="V108" i="6"/>
  <c r="V109" i="6"/>
  <c r="V110" i="6"/>
  <c r="V111" i="6"/>
  <c r="V112" i="6"/>
  <c r="V113" i="6"/>
  <c r="V114" i="6"/>
  <c r="V115" i="6"/>
  <c r="V116" i="6"/>
  <c r="V117" i="6"/>
  <c r="V118" i="6"/>
  <c r="V119" i="6"/>
  <c r="V96" i="6"/>
  <c r="V123" i="6" s="1"/>
  <c r="V40" i="6"/>
  <c r="V41" i="6"/>
  <c r="V42" i="6"/>
  <c r="V43" i="6"/>
  <c r="V44" i="6"/>
  <c r="V45" i="6"/>
  <c r="V46" i="6"/>
  <c r="V47" i="6"/>
  <c r="V48" i="6"/>
  <c r="V49" i="6"/>
  <c r="V50" i="6"/>
  <c r="V51" i="6"/>
  <c r="V52" i="6"/>
  <c r="V53" i="6"/>
  <c r="V54" i="6"/>
  <c r="V55" i="6"/>
  <c r="V56" i="6"/>
  <c r="V57" i="6"/>
  <c r="V58" i="6"/>
  <c r="V59" i="6"/>
  <c r="V60" i="6"/>
  <c r="V61" i="6"/>
  <c r="V62" i="6"/>
  <c r="V39" i="6"/>
  <c r="AT40" i="6"/>
  <c r="AT41" i="6"/>
  <c r="AT42" i="6"/>
  <c r="AT43" i="6"/>
  <c r="AT44" i="6"/>
  <c r="AT45" i="6"/>
  <c r="AT46" i="6"/>
  <c r="AT47" i="6"/>
  <c r="AT48" i="6"/>
  <c r="AT49" i="6"/>
  <c r="AT50" i="6"/>
  <c r="AT51" i="6"/>
  <c r="AT52" i="6"/>
  <c r="AT53" i="6"/>
  <c r="AT54" i="6"/>
  <c r="AT55" i="6"/>
  <c r="AT56" i="6"/>
  <c r="AT57" i="6"/>
  <c r="AT58" i="6"/>
  <c r="AT59" i="6"/>
  <c r="AT60" i="6"/>
  <c r="AT61" i="6"/>
  <c r="AT62" i="6"/>
  <c r="AT39" i="6"/>
  <c r="V95" i="6"/>
  <c r="V38" i="6"/>
  <c r="AT38" i="6"/>
  <c r="AT6" i="6"/>
  <c r="AT7" i="6"/>
  <c r="AT8" i="6"/>
  <c r="AT9" i="6"/>
  <c r="AT10" i="6"/>
  <c r="AT11" i="6"/>
  <c r="AT12" i="6"/>
  <c r="AT13" i="6"/>
  <c r="AT14" i="6"/>
  <c r="AT15" i="6"/>
  <c r="AT16" i="6"/>
  <c r="AT17" i="6"/>
  <c r="AT18" i="6"/>
  <c r="AT19" i="6"/>
  <c r="AT20" i="6"/>
  <c r="AT21" i="6"/>
  <c r="AT22" i="6"/>
  <c r="AT23" i="6"/>
  <c r="AT24" i="6"/>
  <c r="AT25" i="6"/>
  <c r="AT26" i="6"/>
  <c r="AT27" i="6"/>
  <c r="AT28" i="6"/>
  <c r="AT5" i="6"/>
  <c r="AT29" i="6" s="1"/>
  <c r="AT30" i="6" s="1"/>
  <c r="V28" i="6"/>
  <c r="V27" i="6"/>
  <c r="V26" i="6"/>
  <c r="V25" i="6"/>
  <c r="V24" i="6"/>
  <c r="V23" i="6"/>
  <c r="V22" i="6"/>
  <c r="V21" i="6"/>
  <c r="V20" i="6"/>
  <c r="V19" i="6"/>
  <c r="V18" i="6"/>
  <c r="V17" i="6"/>
  <c r="V16" i="6"/>
  <c r="V15" i="6"/>
  <c r="V14" i="6"/>
  <c r="V13" i="6"/>
  <c r="V12" i="6"/>
  <c r="V11" i="6"/>
  <c r="V10" i="6"/>
  <c r="V9" i="6"/>
  <c r="V8" i="6"/>
  <c r="V7" i="6"/>
  <c r="V6" i="6"/>
  <c r="V5" i="6"/>
  <c r="V29" i="6" s="1"/>
  <c r="V30" i="6" s="1"/>
  <c r="AT3" i="6"/>
  <c r="V3" i="6"/>
  <c r="BH268" i="15"/>
  <c r="AZ268" i="15"/>
  <c r="BZ268" i="15" s="1"/>
  <c r="AY268" i="15"/>
  <c r="BY268" i="15" s="1"/>
  <c r="AX268" i="15"/>
  <c r="BX268" i="15" s="1"/>
  <c r="AW268" i="15"/>
  <c r="BW268" i="15" s="1"/>
  <c r="AV268" i="15"/>
  <c r="BV268" i="15" s="1"/>
  <c r="AU268" i="15"/>
  <c r="BU268" i="15" s="1"/>
  <c r="AT268" i="15"/>
  <c r="BT268" i="15" s="1"/>
  <c r="AS268" i="15"/>
  <c r="BS268" i="15" s="1"/>
  <c r="AR268" i="15"/>
  <c r="BR268" i="15" s="1"/>
  <c r="AQ268" i="15"/>
  <c r="BQ268" i="15" s="1"/>
  <c r="AP268" i="15"/>
  <c r="BP268" i="15" s="1"/>
  <c r="AO268" i="15"/>
  <c r="BO268" i="15" s="1"/>
  <c r="AN268" i="15"/>
  <c r="BN268" i="15" s="1"/>
  <c r="AM268" i="15"/>
  <c r="BM268" i="15" s="1"/>
  <c r="AL268" i="15"/>
  <c r="BL268" i="15" s="1"/>
  <c r="AK268" i="15"/>
  <c r="BK268" i="15" s="1"/>
  <c r="AJ268" i="15"/>
  <c r="BJ268" i="15" s="1"/>
  <c r="AI268" i="15"/>
  <c r="BI268" i="15" s="1"/>
  <c r="AH268" i="15"/>
  <c r="AG268" i="15"/>
  <c r="BG268" i="15" s="1"/>
  <c r="AF268" i="15"/>
  <c r="BF268" i="15" s="1"/>
  <c r="AE268" i="15"/>
  <c r="BE268" i="15" s="1"/>
  <c r="AD268" i="15"/>
  <c r="BD268" i="15" s="1"/>
  <c r="AC268" i="15"/>
  <c r="BC268" i="15" s="1"/>
  <c r="BQ267" i="15"/>
  <c r="BP267" i="15"/>
  <c r="BO267" i="15"/>
  <c r="BM267" i="15"/>
  <c r="BI267" i="15"/>
  <c r="AZ267" i="15"/>
  <c r="BZ267" i="15" s="1"/>
  <c r="AY267" i="15"/>
  <c r="BY267" i="15" s="1"/>
  <c r="AX267" i="15"/>
  <c r="BX267" i="15" s="1"/>
  <c r="AW267" i="15"/>
  <c r="BW267" i="15" s="1"/>
  <c r="AV267" i="15"/>
  <c r="BV267" i="15" s="1"/>
  <c r="AU267" i="15"/>
  <c r="BU267" i="15" s="1"/>
  <c r="AT267" i="15"/>
  <c r="BT267" i="15" s="1"/>
  <c r="AS267" i="15"/>
  <c r="BS267" i="15" s="1"/>
  <c r="AR267" i="15"/>
  <c r="BR267" i="15" s="1"/>
  <c r="AQ267" i="15"/>
  <c r="AP267" i="15"/>
  <c r="AO267" i="15"/>
  <c r="AN267" i="15"/>
  <c r="BN267" i="15" s="1"/>
  <c r="AM267" i="15"/>
  <c r="AL267" i="15"/>
  <c r="BL267" i="15" s="1"/>
  <c r="AK267" i="15"/>
  <c r="BK267" i="15" s="1"/>
  <c r="AJ267" i="15"/>
  <c r="BJ267" i="15" s="1"/>
  <c r="AI267" i="15"/>
  <c r="AH267" i="15"/>
  <c r="BH267" i="15" s="1"/>
  <c r="AG267" i="15"/>
  <c r="BG267" i="15" s="1"/>
  <c r="AF267" i="15"/>
  <c r="BF267" i="15" s="1"/>
  <c r="AE267" i="15"/>
  <c r="BE267" i="15" s="1"/>
  <c r="AD267" i="15"/>
  <c r="BD267" i="15" s="1"/>
  <c r="AC267" i="15"/>
  <c r="BC267" i="15" s="1"/>
  <c r="BZ266" i="15"/>
  <c r="BP266" i="15"/>
  <c r="BO266" i="15"/>
  <c r="AZ266" i="15"/>
  <c r="AY266" i="15"/>
  <c r="BY266" i="15" s="1"/>
  <c r="AX266" i="15"/>
  <c r="BX266" i="15" s="1"/>
  <c r="AW266" i="15"/>
  <c r="BW266" i="15" s="1"/>
  <c r="AV266" i="15"/>
  <c r="BV266" i="15" s="1"/>
  <c r="AU266" i="15"/>
  <c r="BU266" i="15" s="1"/>
  <c r="AT266" i="15"/>
  <c r="BT266" i="15" s="1"/>
  <c r="AS266" i="15"/>
  <c r="BS266" i="15" s="1"/>
  <c r="AR266" i="15"/>
  <c r="BR266" i="15" s="1"/>
  <c r="AQ266" i="15"/>
  <c r="BQ266" i="15" s="1"/>
  <c r="AP266" i="15"/>
  <c r="AO266" i="15"/>
  <c r="AN266" i="15"/>
  <c r="BN266" i="15" s="1"/>
  <c r="AM266" i="15"/>
  <c r="BM266" i="15" s="1"/>
  <c r="AL266" i="15"/>
  <c r="BL266" i="15" s="1"/>
  <c r="AK266" i="15"/>
  <c r="BK266" i="15" s="1"/>
  <c r="AJ266" i="15"/>
  <c r="BJ266" i="15" s="1"/>
  <c r="AI266" i="15"/>
  <c r="BI266" i="15" s="1"/>
  <c r="AH266" i="15"/>
  <c r="BH266" i="15" s="1"/>
  <c r="AG266" i="15"/>
  <c r="BG266" i="15" s="1"/>
  <c r="AF266" i="15"/>
  <c r="BF266" i="15" s="1"/>
  <c r="AE266" i="15"/>
  <c r="BE266" i="15" s="1"/>
  <c r="AD266" i="15"/>
  <c r="BD266" i="15" s="1"/>
  <c r="AC266" i="15"/>
  <c r="BC266" i="15" s="1"/>
  <c r="BS265" i="15"/>
  <c r="BR265" i="15"/>
  <c r="BO265" i="15"/>
  <c r="BK265" i="15"/>
  <c r="AZ265" i="15"/>
  <c r="BZ265" i="15" s="1"/>
  <c r="AY265" i="15"/>
  <c r="BY265" i="15" s="1"/>
  <c r="AX265" i="15"/>
  <c r="BX265" i="15" s="1"/>
  <c r="AW265" i="15"/>
  <c r="BW265" i="15" s="1"/>
  <c r="AV265" i="15"/>
  <c r="BV265" i="15" s="1"/>
  <c r="AU265" i="15"/>
  <c r="BU265" i="15" s="1"/>
  <c r="AT265" i="15"/>
  <c r="BT265" i="15" s="1"/>
  <c r="AS265" i="15"/>
  <c r="AR265" i="15"/>
  <c r="AQ265" i="15"/>
  <c r="BQ265" i="15" s="1"/>
  <c r="AP265" i="15"/>
  <c r="BP265" i="15" s="1"/>
  <c r="AO265" i="15"/>
  <c r="AN265" i="15"/>
  <c r="BN265" i="15" s="1"/>
  <c r="AM265" i="15"/>
  <c r="BM265" i="15" s="1"/>
  <c r="AL265" i="15"/>
  <c r="BL265" i="15" s="1"/>
  <c r="AK265" i="15"/>
  <c r="AJ265" i="15"/>
  <c r="BJ265" i="15" s="1"/>
  <c r="AI265" i="15"/>
  <c r="BI265" i="15" s="1"/>
  <c r="AH265" i="15"/>
  <c r="BH265" i="15" s="1"/>
  <c r="AG265" i="15"/>
  <c r="BG265" i="15" s="1"/>
  <c r="AF265" i="15"/>
  <c r="BF265" i="15" s="1"/>
  <c r="AE265" i="15"/>
  <c r="BE265" i="15" s="1"/>
  <c r="AD265" i="15"/>
  <c r="BD265" i="15" s="1"/>
  <c r="AC265" i="15"/>
  <c r="BC265" i="15" s="1"/>
  <c r="BS264" i="15"/>
  <c r="BR264" i="15"/>
  <c r="AZ264" i="15"/>
  <c r="BZ264" i="15" s="1"/>
  <c r="AY264" i="15"/>
  <c r="BY264" i="15" s="1"/>
  <c r="AX264" i="15"/>
  <c r="BX264" i="15" s="1"/>
  <c r="AW264" i="15"/>
  <c r="BW264" i="15" s="1"/>
  <c r="AV264" i="15"/>
  <c r="BV264" i="15" s="1"/>
  <c r="AU264" i="15"/>
  <c r="BU264" i="15" s="1"/>
  <c r="AT264" i="15"/>
  <c r="BT264" i="15" s="1"/>
  <c r="AS264" i="15"/>
  <c r="AR264" i="15"/>
  <c r="AQ264" i="15"/>
  <c r="BQ264" i="15" s="1"/>
  <c r="AP264" i="15"/>
  <c r="BP264" i="15" s="1"/>
  <c r="AO264" i="15"/>
  <c r="BO264" i="15" s="1"/>
  <c r="AN264" i="15"/>
  <c r="BN264" i="15" s="1"/>
  <c r="AM264" i="15"/>
  <c r="BM264" i="15" s="1"/>
  <c r="AL264" i="15"/>
  <c r="BL264" i="15" s="1"/>
  <c r="AK264" i="15"/>
  <c r="BK264" i="15" s="1"/>
  <c r="AJ264" i="15"/>
  <c r="BJ264" i="15" s="1"/>
  <c r="AI264" i="15"/>
  <c r="BI264" i="15" s="1"/>
  <c r="AH264" i="15"/>
  <c r="BH264" i="15" s="1"/>
  <c r="AG264" i="15"/>
  <c r="BG264" i="15" s="1"/>
  <c r="AF264" i="15"/>
  <c r="BF264" i="15" s="1"/>
  <c r="AE264" i="15"/>
  <c r="BE264" i="15" s="1"/>
  <c r="AD264" i="15"/>
  <c r="BD264" i="15" s="1"/>
  <c r="AC264" i="15"/>
  <c r="BC264" i="15" s="1"/>
  <c r="BT263" i="15"/>
  <c r="BS263" i="15"/>
  <c r="AZ263" i="15"/>
  <c r="BZ263" i="15" s="1"/>
  <c r="AY263" i="15"/>
  <c r="BY263" i="15" s="1"/>
  <c r="AX263" i="15"/>
  <c r="BX263" i="15" s="1"/>
  <c r="AW263" i="15"/>
  <c r="BW263" i="15" s="1"/>
  <c r="AV263" i="15"/>
  <c r="BV263" i="15" s="1"/>
  <c r="AU263" i="15"/>
  <c r="BU263" i="15" s="1"/>
  <c r="AT263" i="15"/>
  <c r="AS263" i="15"/>
  <c r="AR263" i="15"/>
  <c r="BR263" i="15" s="1"/>
  <c r="AQ263" i="15"/>
  <c r="BQ263" i="15" s="1"/>
  <c r="AP263" i="15"/>
  <c r="BP263" i="15" s="1"/>
  <c r="AO263" i="15"/>
  <c r="BO263" i="15" s="1"/>
  <c r="AN263" i="15"/>
  <c r="BN263" i="15" s="1"/>
  <c r="AM263" i="15"/>
  <c r="BM263" i="15" s="1"/>
  <c r="AL263" i="15"/>
  <c r="BL263" i="15" s="1"/>
  <c r="AK263" i="15"/>
  <c r="BK263" i="15" s="1"/>
  <c r="AJ263" i="15"/>
  <c r="BJ263" i="15" s="1"/>
  <c r="AI263" i="15"/>
  <c r="BI263" i="15" s="1"/>
  <c r="AH263" i="15"/>
  <c r="BH263" i="15" s="1"/>
  <c r="AG263" i="15"/>
  <c r="BG263" i="15" s="1"/>
  <c r="AF263" i="15"/>
  <c r="BF263" i="15" s="1"/>
  <c r="AE263" i="15"/>
  <c r="BE263" i="15" s="1"/>
  <c r="AD263" i="15"/>
  <c r="BD263" i="15" s="1"/>
  <c r="AC263" i="15"/>
  <c r="BC263" i="15" s="1"/>
  <c r="BV262" i="15"/>
  <c r="BU262" i="15"/>
  <c r="BR262" i="15"/>
  <c r="BN262" i="15"/>
  <c r="AZ262" i="15"/>
  <c r="BZ262" i="15" s="1"/>
  <c r="AY262" i="15"/>
  <c r="BY262" i="15" s="1"/>
  <c r="AX262" i="15"/>
  <c r="BX262" i="15" s="1"/>
  <c r="AW262" i="15"/>
  <c r="BW262" i="15" s="1"/>
  <c r="AV262" i="15"/>
  <c r="AU262" i="15"/>
  <c r="AT262" i="15"/>
  <c r="BT262" i="15" s="1"/>
  <c r="AS262" i="15"/>
  <c r="BS262" i="15" s="1"/>
  <c r="AR262" i="15"/>
  <c r="AQ262" i="15"/>
  <c r="BQ262" i="15" s="1"/>
  <c r="AP262" i="15"/>
  <c r="BP262" i="15" s="1"/>
  <c r="AO262" i="15"/>
  <c r="BO262" i="15" s="1"/>
  <c r="AN262" i="15"/>
  <c r="AM262" i="15"/>
  <c r="BM262" i="15" s="1"/>
  <c r="AL262" i="15"/>
  <c r="BL262" i="15" s="1"/>
  <c r="AK262" i="15"/>
  <c r="BK262" i="15" s="1"/>
  <c r="AJ262" i="15"/>
  <c r="BJ262" i="15" s="1"/>
  <c r="AI262" i="15"/>
  <c r="BI262" i="15" s="1"/>
  <c r="AH262" i="15"/>
  <c r="BH262" i="15" s="1"/>
  <c r="AG262" i="15"/>
  <c r="BG262" i="15" s="1"/>
  <c r="AF262" i="15"/>
  <c r="BF262" i="15" s="1"/>
  <c r="AE262" i="15"/>
  <c r="BE262" i="15" s="1"/>
  <c r="AD262" i="15"/>
  <c r="BD262" i="15" s="1"/>
  <c r="AC262" i="15"/>
  <c r="BC262" i="15" s="1"/>
  <c r="BU261" i="15"/>
  <c r="BT261" i="15"/>
  <c r="AZ261" i="15"/>
  <c r="BZ261" i="15" s="1"/>
  <c r="AY261" i="15"/>
  <c r="BY261" i="15" s="1"/>
  <c r="AX261" i="15"/>
  <c r="BX261" i="15" s="1"/>
  <c r="AW261" i="15"/>
  <c r="BW261" i="15" s="1"/>
  <c r="AV261" i="15"/>
  <c r="BV261" i="15" s="1"/>
  <c r="AU261" i="15"/>
  <c r="AT261" i="15"/>
  <c r="AS261" i="15"/>
  <c r="BS261" i="15" s="1"/>
  <c r="AR261" i="15"/>
  <c r="BR261" i="15" s="1"/>
  <c r="AQ261" i="15"/>
  <c r="BQ261" i="15" s="1"/>
  <c r="AP261" i="15"/>
  <c r="BP261" i="15" s="1"/>
  <c r="AO261" i="15"/>
  <c r="BO261" i="15" s="1"/>
  <c r="AN261" i="15"/>
  <c r="BN261" i="15" s="1"/>
  <c r="AM261" i="15"/>
  <c r="BM261" i="15" s="1"/>
  <c r="AL261" i="15"/>
  <c r="BL261" i="15" s="1"/>
  <c r="AK261" i="15"/>
  <c r="BK261" i="15" s="1"/>
  <c r="AJ261" i="15"/>
  <c r="BJ261" i="15" s="1"/>
  <c r="AI261" i="15"/>
  <c r="BI261" i="15" s="1"/>
  <c r="AH261" i="15"/>
  <c r="BH261" i="15" s="1"/>
  <c r="AG261" i="15"/>
  <c r="BG261" i="15" s="1"/>
  <c r="AF261" i="15"/>
  <c r="BF261" i="15" s="1"/>
  <c r="AE261" i="15"/>
  <c r="BE261" i="15" s="1"/>
  <c r="AD261" i="15"/>
  <c r="BD261" i="15" s="1"/>
  <c r="AC261" i="15"/>
  <c r="BC261" i="15" s="1"/>
  <c r="BX260" i="15"/>
  <c r="BT260" i="15"/>
  <c r="BH260" i="15"/>
  <c r="BG260" i="15"/>
  <c r="BF260" i="15"/>
  <c r="BD260" i="15"/>
  <c r="AZ260" i="15"/>
  <c r="BZ260" i="15" s="1"/>
  <c r="AY260" i="15"/>
  <c r="BY260" i="15" s="1"/>
  <c r="AX260" i="15"/>
  <c r="AW260" i="15"/>
  <c r="BW260" i="15" s="1"/>
  <c r="AV260" i="15"/>
  <c r="BV260" i="15" s="1"/>
  <c r="AU260" i="15"/>
  <c r="BU260" i="15" s="1"/>
  <c r="AT260" i="15"/>
  <c r="AS260" i="15"/>
  <c r="BS260" i="15" s="1"/>
  <c r="AR260" i="15"/>
  <c r="BR260" i="15" s="1"/>
  <c r="AQ260" i="15"/>
  <c r="BQ260" i="15" s="1"/>
  <c r="AP260" i="15"/>
  <c r="BP260" i="15" s="1"/>
  <c r="AO260" i="15"/>
  <c r="BO260" i="15" s="1"/>
  <c r="AN260" i="15"/>
  <c r="BN260" i="15" s="1"/>
  <c r="AM260" i="15"/>
  <c r="BM260" i="15" s="1"/>
  <c r="AL260" i="15"/>
  <c r="BL260" i="15" s="1"/>
  <c r="AK260" i="15"/>
  <c r="BK260" i="15" s="1"/>
  <c r="AJ260" i="15"/>
  <c r="BJ260" i="15" s="1"/>
  <c r="AI260" i="15"/>
  <c r="BI260" i="15" s="1"/>
  <c r="AH260" i="15"/>
  <c r="AG260" i="15"/>
  <c r="AF260" i="15"/>
  <c r="AE260" i="15"/>
  <c r="BE260" i="15" s="1"/>
  <c r="AD260" i="15"/>
  <c r="AC260" i="15"/>
  <c r="BC260" i="15" s="1"/>
  <c r="BQ259" i="15"/>
  <c r="BG259" i="15"/>
  <c r="BF259" i="15"/>
  <c r="AZ259" i="15"/>
  <c r="BZ259" i="15" s="1"/>
  <c r="AY259" i="15"/>
  <c r="BY259" i="15" s="1"/>
  <c r="AX259" i="15"/>
  <c r="BX259" i="15" s="1"/>
  <c r="AW259" i="15"/>
  <c r="BW259" i="15" s="1"/>
  <c r="AV259" i="15"/>
  <c r="BV259" i="15" s="1"/>
  <c r="AU259" i="15"/>
  <c r="BU259" i="15" s="1"/>
  <c r="AT259" i="15"/>
  <c r="BT259" i="15" s="1"/>
  <c r="AS259" i="15"/>
  <c r="BS259" i="15" s="1"/>
  <c r="AR259" i="15"/>
  <c r="BR259" i="15" s="1"/>
  <c r="AQ259" i="15"/>
  <c r="AP259" i="15"/>
  <c r="BP259" i="15" s="1"/>
  <c r="AO259" i="15"/>
  <c r="BO259" i="15" s="1"/>
  <c r="AN259" i="15"/>
  <c r="BN259" i="15" s="1"/>
  <c r="AM259" i="15"/>
  <c r="BM259" i="15" s="1"/>
  <c r="AL259" i="15"/>
  <c r="BL259" i="15" s="1"/>
  <c r="AK259" i="15"/>
  <c r="BK259" i="15" s="1"/>
  <c r="AJ259" i="15"/>
  <c r="BJ259" i="15" s="1"/>
  <c r="AI259" i="15"/>
  <c r="BI259" i="15" s="1"/>
  <c r="AH259" i="15"/>
  <c r="BH259" i="15" s="1"/>
  <c r="AG259" i="15"/>
  <c r="AF259" i="15"/>
  <c r="AE259" i="15"/>
  <c r="BE259" i="15" s="1"/>
  <c r="AD259" i="15"/>
  <c r="BD259" i="15" s="1"/>
  <c r="AC259" i="15"/>
  <c r="BC259" i="15" s="1"/>
  <c r="A268" i="15"/>
  <c r="A267" i="15"/>
  <c r="A266" i="15"/>
  <c r="A265" i="15"/>
  <c r="A264" i="15"/>
  <c r="A263" i="15"/>
  <c r="A262" i="15"/>
  <c r="A261" i="15"/>
  <c r="A260" i="15"/>
  <c r="A259" i="15"/>
  <c r="A1102" i="8"/>
  <c r="A1103" i="8"/>
  <c r="A1104" i="8"/>
  <c r="A1105" i="8"/>
  <c r="A1106" i="8"/>
  <c r="A1107" i="8"/>
  <c r="A1108" i="8"/>
  <c r="A1109" i="8"/>
  <c r="A1110" i="8"/>
  <c r="A1111" i="8"/>
  <c r="A1112" i="8"/>
  <c r="A1113" i="8"/>
  <c r="A1114" i="8"/>
  <c r="A1115" i="8"/>
  <c r="A1116" i="8"/>
  <c r="A1117" i="8"/>
  <c r="A1118" i="8"/>
  <c r="A1119" i="8"/>
  <c r="A1120" i="8"/>
  <c r="A1121" i="8"/>
  <c r="A1122" i="8"/>
  <c r="A1123" i="8"/>
  <c r="A1124" i="8"/>
  <c r="A1125" i="8"/>
  <c r="A1126" i="8"/>
  <c r="A1127" i="8"/>
  <c r="A1128" i="8"/>
  <c r="A1129" i="8"/>
  <c r="A1130" i="8"/>
  <c r="A1131" i="8"/>
  <c r="A1132" i="8"/>
  <c r="A1133" i="8"/>
  <c r="A1134" i="8"/>
  <c r="A1135" i="8"/>
  <c r="A1136" i="8"/>
  <c r="A1137" i="8"/>
  <c r="A1138" i="8"/>
  <c r="A1139" i="8"/>
  <c r="A1140" i="8"/>
  <c r="A1141" i="8"/>
  <c r="A1142" i="8"/>
  <c r="A1143" i="8"/>
  <c r="A1144" i="8"/>
  <c r="A1145" i="8"/>
  <c r="A1146" i="8"/>
  <c r="A1147" i="8"/>
  <c r="A1148" i="8"/>
  <c r="A1101" i="8"/>
  <c r="AB1148" i="8"/>
  <c r="AB1147" i="8"/>
  <c r="AB1146" i="8"/>
  <c r="AB1143" i="8"/>
  <c r="AB1142" i="8"/>
  <c r="AB1141" i="8"/>
  <c r="AB1138" i="8"/>
  <c r="AB1137" i="8"/>
  <c r="AB1136" i="8"/>
  <c r="AB1135" i="8"/>
  <c r="AB1134" i="8"/>
  <c r="AB1133" i="8"/>
  <c r="AB1132" i="8"/>
  <c r="AB1131" i="8"/>
  <c r="AB1130" i="8"/>
  <c r="AB1129" i="8"/>
  <c r="AB1128" i="8"/>
  <c r="AB1127" i="8"/>
  <c r="AB1124" i="8"/>
  <c r="AB1123" i="8"/>
  <c r="AB1122" i="8"/>
  <c r="AB1121" i="8"/>
  <c r="AB1120" i="8"/>
  <c r="AB1119" i="8"/>
  <c r="AB1118" i="8"/>
  <c r="AB1117" i="8"/>
  <c r="AB1116" i="8"/>
  <c r="AB1115" i="8"/>
  <c r="AB1114" i="8"/>
  <c r="AB1113" i="8"/>
  <c r="AB1110" i="8"/>
  <c r="AB1109" i="8"/>
  <c r="AB1108" i="8"/>
  <c r="AB1107" i="8"/>
  <c r="AB1106" i="8"/>
  <c r="AB1105" i="8"/>
  <c r="AB1104" i="8"/>
  <c r="AB1103" i="8"/>
  <c r="AB1102" i="8"/>
  <c r="A580" i="7"/>
  <c r="A579" i="7"/>
  <c r="A578" i="7"/>
  <c r="A577" i="7"/>
  <c r="A576" i="7"/>
  <c r="A575" i="7"/>
  <c r="A574" i="7"/>
  <c r="A573" i="7"/>
  <c r="A572" i="7"/>
  <c r="A571" i="7"/>
  <c r="A570" i="7"/>
  <c r="A569" i="7"/>
  <c r="A568" i="7"/>
  <c r="A567" i="7"/>
  <c r="A566" i="7"/>
  <c r="A565" i="7"/>
  <c r="A564" i="7"/>
  <c r="A563" i="7"/>
  <c r="A562" i="7"/>
  <c r="A561" i="7"/>
  <c r="A560" i="7"/>
  <c r="A559" i="7"/>
  <c r="A558" i="7"/>
  <c r="A557" i="7"/>
  <c r="A556" i="7"/>
  <c r="A555" i="7"/>
  <c r="P579" i="7"/>
  <c r="P580" i="7" s="1"/>
  <c r="O579" i="7"/>
  <c r="O580" i="7" s="1"/>
  <c r="I23" i="14" s="1"/>
  <c r="N579" i="7"/>
  <c r="N580" i="7" s="1"/>
  <c r="M579" i="7"/>
  <c r="M580" i="7" s="1"/>
  <c r="L579" i="7"/>
  <c r="L580" i="7" s="1"/>
  <c r="K579" i="7"/>
  <c r="K580" i="7" s="1"/>
  <c r="H579" i="7"/>
  <c r="H580" i="7" s="1"/>
  <c r="G579" i="7"/>
  <c r="G580" i="7" s="1"/>
  <c r="F579" i="7"/>
  <c r="F580" i="7" s="1"/>
  <c r="E579" i="7"/>
  <c r="E580" i="7" s="1"/>
  <c r="B23" i="14" s="1"/>
  <c r="D579" i="7"/>
  <c r="D580" i="7" s="1"/>
  <c r="C579" i="7"/>
  <c r="C580" i="7" s="1"/>
  <c r="BC71" i="8" l="1"/>
  <c r="AM107" i="8"/>
  <c r="BC72" i="8"/>
  <c r="AM122" i="8"/>
  <c r="BC74" i="8"/>
  <c r="AM124" i="8"/>
  <c r="BC79" i="8"/>
  <c r="AM129" i="8"/>
  <c r="BC73" i="8"/>
  <c r="AM123" i="8"/>
  <c r="BC77" i="8"/>
  <c r="BC78" i="8"/>
  <c r="BC76" i="8"/>
  <c r="BB267" i="15"/>
  <c r="BB266" i="15"/>
  <c r="BB265" i="15"/>
  <c r="BB261" i="15"/>
  <c r="BB259" i="15"/>
  <c r="BB260" i="15"/>
  <c r="BB262" i="15"/>
  <c r="BB264" i="15"/>
  <c r="BB263" i="15"/>
  <c r="BB268" i="15"/>
  <c r="B154" i="6" l="1"/>
  <c r="C154" i="6"/>
  <c r="D154" i="6"/>
  <c r="E154" i="6"/>
  <c r="F154" i="6"/>
  <c r="G154" i="6"/>
  <c r="H154" i="6"/>
  <c r="I154" i="6"/>
  <c r="J154" i="6"/>
  <c r="K154" i="6"/>
  <c r="L154" i="6"/>
  <c r="M154" i="6"/>
  <c r="N154" i="6"/>
  <c r="O154" i="6"/>
  <c r="P154" i="6"/>
  <c r="Q154" i="6"/>
  <c r="R154" i="6"/>
  <c r="S154" i="6"/>
  <c r="T154" i="6"/>
  <c r="U154" i="6"/>
  <c r="B155" i="6"/>
  <c r="C155" i="6"/>
  <c r="D155" i="6"/>
  <c r="E155" i="6"/>
  <c r="F155" i="6"/>
  <c r="G155" i="6"/>
  <c r="H155" i="6"/>
  <c r="I155" i="6"/>
  <c r="J155" i="6"/>
  <c r="K155" i="6"/>
  <c r="L155" i="6"/>
  <c r="M155" i="6"/>
  <c r="N155" i="6"/>
  <c r="O155" i="6"/>
  <c r="P155" i="6"/>
  <c r="Q155" i="6"/>
  <c r="R155" i="6"/>
  <c r="S155" i="6"/>
  <c r="T155" i="6"/>
  <c r="U155" i="6"/>
  <c r="B156" i="6"/>
  <c r="C156" i="6"/>
  <c r="D156" i="6"/>
  <c r="E156" i="6"/>
  <c r="F156" i="6"/>
  <c r="G156" i="6"/>
  <c r="H156" i="6"/>
  <c r="I156" i="6"/>
  <c r="J156" i="6"/>
  <c r="K156" i="6"/>
  <c r="L156" i="6"/>
  <c r="M156" i="6"/>
  <c r="N156" i="6"/>
  <c r="O156" i="6"/>
  <c r="P156" i="6"/>
  <c r="Q156" i="6"/>
  <c r="R156" i="6"/>
  <c r="S156" i="6"/>
  <c r="T156" i="6"/>
  <c r="U156" i="6"/>
  <c r="B157" i="6"/>
  <c r="C157" i="6"/>
  <c r="D157" i="6"/>
  <c r="E157" i="6"/>
  <c r="F157" i="6"/>
  <c r="G157" i="6"/>
  <c r="H157" i="6"/>
  <c r="I157" i="6"/>
  <c r="J157" i="6"/>
  <c r="K157" i="6"/>
  <c r="L157" i="6"/>
  <c r="M157" i="6"/>
  <c r="N157" i="6"/>
  <c r="O157" i="6"/>
  <c r="P157" i="6"/>
  <c r="Q157" i="6"/>
  <c r="R157" i="6"/>
  <c r="S157" i="6"/>
  <c r="T157" i="6"/>
  <c r="U157" i="6"/>
  <c r="B158" i="6"/>
  <c r="C158" i="6"/>
  <c r="D158" i="6"/>
  <c r="E158" i="6"/>
  <c r="F158" i="6"/>
  <c r="G158" i="6"/>
  <c r="H158" i="6"/>
  <c r="I158" i="6"/>
  <c r="J158" i="6"/>
  <c r="K158" i="6"/>
  <c r="L158" i="6"/>
  <c r="M158" i="6"/>
  <c r="N158" i="6"/>
  <c r="O158" i="6"/>
  <c r="P158" i="6"/>
  <c r="Q158" i="6"/>
  <c r="R158" i="6"/>
  <c r="S158" i="6"/>
  <c r="T158" i="6"/>
  <c r="U158" i="6"/>
  <c r="B159" i="6"/>
  <c r="C159" i="6"/>
  <c r="D159" i="6"/>
  <c r="E159" i="6"/>
  <c r="F159" i="6"/>
  <c r="G159" i="6"/>
  <c r="H159" i="6"/>
  <c r="I159" i="6"/>
  <c r="J159" i="6"/>
  <c r="K159" i="6"/>
  <c r="L159" i="6"/>
  <c r="M159" i="6"/>
  <c r="N159" i="6"/>
  <c r="O159" i="6"/>
  <c r="P159" i="6"/>
  <c r="Q159" i="6"/>
  <c r="R159" i="6"/>
  <c r="S159" i="6"/>
  <c r="T159" i="6"/>
  <c r="U159" i="6"/>
  <c r="B160" i="6"/>
  <c r="C160" i="6"/>
  <c r="D160" i="6"/>
  <c r="E160" i="6"/>
  <c r="F160" i="6"/>
  <c r="G160" i="6"/>
  <c r="H160" i="6"/>
  <c r="I160" i="6"/>
  <c r="J160" i="6"/>
  <c r="K160" i="6"/>
  <c r="L160" i="6"/>
  <c r="M160" i="6"/>
  <c r="N160" i="6"/>
  <c r="O160" i="6"/>
  <c r="P160" i="6"/>
  <c r="Q160" i="6"/>
  <c r="R160" i="6"/>
  <c r="S160" i="6"/>
  <c r="T160" i="6"/>
  <c r="U160" i="6"/>
  <c r="B161" i="6"/>
  <c r="C161" i="6"/>
  <c r="D161" i="6"/>
  <c r="E161" i="6"/>
  <c r="F161" i="6"/>
  <c r="G161" i="6"/>
  <c r="H161" i="6"/>
  <c r="I161" i="6"/>
  <c r="J161" i="6"/>
  <c r="K161" i="6"/>
  <c r="L161" i="6"/>
  <c r="M161" i="6"/>
  <c r="N161" i="6"/>
  <c r="O161" i="6"/>
  <c r="P161" i="6"/>
  <c r="Q161" i="6"/>
  <c r="R161" i="6"/>
  <c r="S161" i="6"/>
  <c r="T161" i="6"/>
  <c r="U161" i="6"/>
  <c r="B162" i="6"/>
  <c r="C162" i="6"/>
  <c r="D162" i="6"/>
  <c r="E162" i="6"/>
  <c r="F162" i="6"/>
  <c r="G162" i="6"/>
  <c r="H162" i="6"/>
  <c r="I162" i="6"/>
  <c r="J162" i="6"/>
  <c r="K162" i="6"/>
  <c r="L162" i="6"/>
  <c r="M162" i="6"/>
  <c r="N162" i="6"/>
  <c r="O162" i="6"/>
  <c r="P162" i="6"/>
  <c r="Q162" i="6"/>
  <c r="R162" i="6"/>
  <c r="S162" i="6"/>
  <c r="T162" i="6"/>
  <c r="U162" i="6"/>
  <c r="B163" i="6"/>
  <c r="C163" i="6"/>
  <c r="D163" i="6"/>
  <c r="E163" i="6"/>
  <c r="F163" i="6"/>
  <c r="G163" i="6"/>
  <c r="H163" i="6"/>
  <c r="I163" i="6"/>
  <c r="J163" i="6"/>
  <c r="K163" i="6"/>
  <c r="L163" i="6"/>
  <c r="M163" i="6"/>
  <c r="N163" i="6"/>
  <c r="O163" i="6"/>
  <c r="P163" i="6"/>
  <c r="Q163" i="6"/>
  <c r="R163" i="6"/>
  <c r="S163" i="6"/>
  <c r="T163" i="6"/>
  <c r="U163" i="6"/>
  <c r="B164" i="6"/>
  <c r="C164" i="6"/>
  <c r="D164" i="6"/>
  <c r="E164" i="6"/>
  <c r="F164" i="6"/>
  <c r="G164" i="6"/>
  <c r="H164" i="6"/>
  <c r="I164" i="6"/>
  <c r="J164" i="6"/>
  <c r="K164" i="6"/>
  <c r="L164" i="6"/>
  <c r="M164" i="6"/>
  <c r="N164" i="6"/>
  <c r="O164" i="6"/>
  <c r="P164" i="6"/>
  <c r="Q164" i="6"/>
  <c r="R164" i="6"/>
  <c r="S164" i="6"/>
  <c r="T164" i="6"/>
  <c r="U164" i="6"/>
  <c r="B165" i="6"/>
  <c r="C165" i="6"/>
  <c r="D165" i="6"/>
  <c r="E165" i="6"/>
  <c r="F165" i="6"/>
  <c r="G165" i="6"/>
  <c r="H165" i="6"/>
  <c r="I165" i="6"/>
  <c r="J165" i="6"/>
  <c r="K165" i="6"/>
  <c r="L165" i="6"/>
  <c r="M165" i="6"/>
  <c r="N165" i="6"/>
  <c r="O165" i="6"/>
  <c r="P165" i="6"/>
  <c r="Q165" i="6"/>
  <c r="R165" i="6"/>
  <c r="S165" i="6"/>
  <c r="T165" i="6"/>
  <c r="U165" i="6"/>
  <c r="B166" i="6"/>
  <c r="C166" i="6"/>
  <c r="D166" i="6"/>
  <c r="E166" i="6"/>
  <c r="F166" i="6"/>
  <c r="G166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T166" i="6"/>
  <c r="U166" i="6"/>
  <c r="B167" i="6"/>
  <c r="C167" i="6"/>
  <c r="D167" i="6"/>
  <c r="E167" i="6"/>
  <c r="F167" i="6"/>
  <c r="G167" i="6"/>
  <c r="H167" i="6"/>
  <c r="I167" i="6"/>
  <c r="J167" i="6"/>
  <c r="K167" i="6"/>
  <c r="L167" i="6"/>
  <c r="M167" i="6"/>
  <c r="N167" i="6"/>
  <c r="O167" i="6"/>
  <c r="P167" i="6"/>
  <c r="Q167" i="6"/>
  <c r="R167" i="6"/>
  <c r="S167" i="6"/>
  <c r="T167" i="6"/>
  <c r="U167" i="6"/>
  <c r="B168" i="6"/>
  <c r="C168" i="6"/>
  <c r="D168" i="6"/>
  <c r="E168" i="6"/>
  <c r="F168" i="6"/>
  <c r="G168" i="6"/>
  <c r="H168" i="6"/>
  <c r="I168" i="6"/>
  <c r="J168" i="6"/>
  <c r="K168" i="6"/>
  <c r="L168" i="6"/>
  <c r="M168" i="6"/>
  <c r="N168" i="6"/>
  <c r="O168" i="6"/>
  <c r="P168" i="6"/>
  <c r="Q168" i="6"/>
  <c r="R168" i="6"/>
  <c r="S168" i="6"/>
  <c r="T168" i="6"/>
  <c r="U168" i="6"/>
  <c r="B169" i="6"/>
  <c r="C169" i="6"/>
  <c r="D169" i="6"/>
  <c r="E169" i="6"/>
  <c r="F169" i="6"/>
  <c r="G169" i="6"/>
  <c r="H169" i="6"/>
  <c r="I169" i="6"/>
  <c r="J169" i="6"/>
  <c r="K169" i="6"/>
  <c r="L169" i="6"/>
  <c r="M169" i="6"/>
  <c r="N169" i="6"/>
  <c r="O169" i="6"/>
  <c r="P169" i="6"/>
  <c r="Q169" i="6"/>
  <c r="R169" i="6"/>
  <c r="S169" i="6"/>
  <c r="T169" i="6"/>
  <c r="U169" i="6"/>
  <c r="B170" i="6"/>
  <c r="C170" i="6"/>
  <c r="D170" i="6"/>
  <c r="E170" i="6"/>
  <c r="F170" i="6"/>
  <c r="G170" i="6"/>
  <c r="H170" i="6"/>
  <c r="I170" i="6"/>
  <c r="J170" i="6"/>
  <c r="K170" i="6"/>
  <c r="L170" i="6"/>
  <c r="M170" i="6"/>
  <c r="N170" i="6"/>
  <c r="O170" i="6"/>
  <c r="P170" i="6"/>
  <c r="Q170" i="6"/>
  <c r="R170" i="6"/>
  <c r="S170" i="6"/>
  <c r="T170" i="6"/>
  <c r="U170" i="6"/>
  <c r="B171" i="6"/>
  <c r="C171" i="6"/>
  <c r="D171" i="6"/>
  <c r="E171" i="6"/>
  <c r="F171" i="6"/>
  <c r="G171" i="6"/>
  <c r="H171" i="6"/>
  <c r="I171" i="6"/>
  <c r="J171" i="6"/>
  <c r="K171" i="6"/>
  <c r="L171" i="6"/>
  <c r="M171" i="6"/>
  <c r="N171" i="6"/>
  <c r="O171" i="6"/>
  <c r="P171" i="6"/>
  <c r="Q171" i="6"/>
  <c r="R171" i="6"/>
  <c r="S171" i="6"/>
  <c r="T171" i="6"/>
  <c r="U171" i="6"/>
  <c r="B172" i="6"/>
  <c r="C172" i="6"/>
  <c r="D172" i="6"/>
  <c r="E172" i="6"/>
  <c r="F172" i="6"/>
  <c r="G172" i="6"/>
  <c r="H172" i="6"/>
  <c r="I172" i="6"/>
  <c r="J172" i="6"/>
  <c r="K172" i="6"/>
  <c r="L172" i="6"/>
  <c r="M172" i="6"/>
  <c r="N172" i="6"/>
  <c r="O172" i="6"/>
  <c r="P172" i="6"/>
  <c r="Q172" i="6"/>
  <c r="R172" i="6"/>
  <c r="S172" i="6"/>
  <c r="T172" i="6"/>
  <c r="U172" i="6"/>
  <c r="B173" i="6"/>
  <c r="C173" i="6"/>
  <c r="D173" i="6"/>
  <c r="E173" i="6"/>
  <c r="F173" i="6"/>
  <c r="G173" i="6"/>
  <c r="H173" i="6"/>
  <c r="I173" i="6"/>
  <c r="J173" i="6"/>
  <c r="K173" i="6"/>
  <c r="L173" i="6"/>
  <c r="M173" i="6"/>
  <c r="N173" i="6"/>
  <c r="O173" i="6"/>
  <c r="P173" i="6"/>
  <c r="Q173" i="6"/>
  <c r="R173" i="6"/>
  <c r="S173" i="6"/>
  <c r="T173" i="6"/>
  <c r="U173" i="6"/>
  <c r="B174" i="6"/>
  <c r="C174" i="6"/>
  <c r="D174" i="6"/>
  <c r="E174" i="6"/>
  <c r="F174" i="6"/>
  <c r="G174" i="6"/>
  <c r="H174" i="6"/>
  <c r="I174" i="6"/>
  <c r="J174" i="6"/>
  <c r="K174" i="6"/>
  <c r="L174" i="6"/>
  <c r="M174" i="6"/>
  <c r="N174" i="6"/>
  <c r="O174" i="6"/>
  <c r="P174" i="6"/>
  <c r="Q174" i="6"/>
  <c r="R174" i="6"/>
  <c r="S174" i="6"/>
  <c r="T174" i="6"/>
  <c r="U174" i="6"/>
  <c r="B175" i="6"/>
  <c r="C175" i="6"/>
  <c r="D175" i="6"/>
  <c r="E175" i="6"/>
  <c r="F175" i="6"/>
  <c r="G175" i="6"/>
  <c r="H175" i="6"/>
  <c r="I175" i="6"/>
  <c r="J175" i="6"/>
  <c r="K175" i="6"/>
  <c r="L175" i="6"/>
  <c r="M175" i="6"/>
  <c r="N175" i="6"/>
  <c r="O175" i="6"/>
  <c r="P175" i="6"/>
  <c r="Q175" i="6"/>
  <c r="R175" i="6"/>
  <c r="S175" i="6"/>
  <c r="T175" i="6"/>
  <c r="U175" i="6"/>
  <c r="B176" i="6"/>
  <c r="C176" i="6"/>
  <c r="D176" i="6"/>
  <c r="E176" i="6"/>
  <c r="F176" i="6"/>
  <c r="G176" i="6"/>
  <c r="H176" i="6"/>
  <c r="I176" i="6"/>
  <c r="J176" i="6"/>
  <c r="K176" i="6"/>
  <c r="L176" i="6"/>
  <c r="M176" i="6"/>
  <c r="N176" i="6"/>
  <c r="O176" i="6"/>
  <c r="P176" i="6"/>
  <c r="Q176" i="6"/>
  <c r="R176" i="6"/>
  <c r="S176" i="6"/>
  <c r="T176" i="6"/>
  <c r="U176" i="6"/>
  <c r="U153" i="6"/>
  <c r="U179" i="6" s="1"/>
  <c r="T153" i="6"/>
  <c r="T179" i="6" s="1"/>
  <c r="S153" i="6"/>
  <c r="S179" i="6" s="1"/>
  <c r="R153" i="6"/>
  <c r="R179" i="6" s="1"/>
  <c r="Q153" i="6"/>
  <c r="Q179" i="6" s="1"/>
  <c r="P153" i="6"/>
  <c r="P179" i="6" s="1"/>
  <c r="O153" i="6"/>
  <c r="O179" i="6" s="1"/>
  <c r="N153" i="6"/>
  <c r="N179" i="6" s="1"/>
  <c r="M153" i="6"/>
  <c r="M179" i="6" s="1"/>
  <c r="L153" i="6"/>
  <c r="L179" i="6" s="1"/>
  <c r="K153" i="6"/>
  <c r="K179" i="6" s="1"/>
  <c r="J153" i="6"/>
  <c r="J179" i="6" s="1"/>
  <c r="I153" i="6"/>
  <c r="I179" i="6" s="1"/>
  <c r="H153" i="6"/>
  <c r="H179" i="6" s="1"/>
  <c r="G153" i="6"/>
  <c r="G179" i="6" s="1"/>
  <c r="F153" i="6"/>
  <c r="F179" i="6" s="1"/>
  <c r="E153" i="6"/>
  <c r="E179" i="6" s="1"/>
  <c r="D153" i="6"/>
  <c r="D179" i="6" s="1"/>
  <c r="C153" i="6"/>
  <c r="C179" i="6" s="1"/>
  <c r="B153" i="6"/>
  <c r="B179" i="6" s="1"/>
  <c r="U152" i="6"/>
  <c r="T152" i="6"/>
  <c r="S152" i="6"/>
  <c r="R152" i="6"/>
  <c r="Q152" i="6"/>
  <c r="P152" i="6"/>
  <c r="O152" i="6"/>
  <c r="N152" i="6"/>
  <c r="M152" i="6"/>
  <c r="L152" i="6"/>
  <c r="K152" i="6"/>
  <c r="J152" i="6"/>
  <c r="I152" i="6"/>
  <c r="H152" i="6"/>
  <c r="G152" i="6"/>
  <c r="F152" i="6"/>
  <c r="E152" i="6"/>
  <c r="D152" i="6"/>
  <c r="C152" i="6"/>
  <c r="B152" i="6"/>
  <c r="E178" i="6" l="1"/>
  <c r="I178" i="6"/>
  <c r="M178" i="6"/>
  <c r="Q178" i="6"/>
  <c r="U178" i="6"/>
  <c r="B178" i="6"/>
  <c r="F178" i="6"/>
  <c r="J178" i="6"/>
  <c r="N178" i="6"/>
  <c r="R178" i="6"/>
  <c r="C178" i="6"/>
  <c r="G178" i="6"/>
  <c r="K178" i="6"/>
  <c r="O178" i="6"/>
  <c r="S178" i="6"/>
  <c r="D178" i="6"/>
  <c r="H178" i="6"/>
  <c r="L178" i="6"/>
  <c r="P178" i="6"/>
  <c r="T178" i="6"/>
  <c r="AP149" i="8"/>
  <c r="AO149" i="8"/>
  <c r="AN149" i="8"/>
  <c r="AM149" i="8"/>
  <c r="AL149" i="8"/>
  <c r="AK149" i="8"/>
  <c r="AJ149" i="8"/>
  <c r="AI149" i="8"/>
  <c r="AH149" i="8"/>
  <c r="AG149" i="8"/>
  <c r="AQ120" i="8"/>
  <c r="AP120" i="8"/>
  <c r="AO120" i="8"/>
  <c r="AN120" i="8"/>
  <c r="AL120" i="8"/>
  <c r="AK120" i="8"/>
  <c r="AJ120" i="8"/>
  <c r="AI120" i="8"/>
  <c r="AH120" i="8"/>
  <c r="AG120" i="8"/>
  <c r="N119" i="6" l="1"/>
  <c r="AB518" i="8"/>
  <c r="H30" i="20" l="1"/>
  <c r="G30" i="20"/>
  <c r="F30" i="20"/>
  <c r="E30" i="20"/>
  <c r="D30" i="20"/>
  <c r="H29" i="20"/>
  <c r="H28" i="20"/>
  <c r="G29" i="20"/>
  <c r="F29" i="20"/>
  <c r="E29" i="20"/>
  <c r="D29" i="20"/>
  <c r="A28" i="20"/>
  <c r="G28" i="20"/>
  <c r="F28" i="20"/>
  <c r="E28" i="20"/>
  <c r="D28" i="20"/>
  <c r="A30" i="20"/>
  <c r="A29" i="20"/>
  <c r="A5" i="20"/>
  <c r="A6" i="20"/>
  <c r="A7" i="20"/>
  <c r="A8" i="20"/>
  <c r="A9" i="20"/>
  <c r="A10" i="20"/>
  <c r="A11" i="20"/>
  <c r="A12" i="20"/>
  <c r="A13" i="20"/>
  <c r="A14" i="20"/>
  <c r="A15" i="20"/>
  <c r="A16" i="20"/>
  <c r="A17" i="20"/>
  <c r="A18" i="20"/>
  <c r="A19" i="20"/>
  <c r="A20" i="20"/>
  <c r="A21" i="20"/>
  <c r="A22" i="20"/>
  <c r="A23" i="20"/>
  <c r="A4" i="20"/>
  <c r="X1" i="15"/>
  <c r="W1" i="15"/>
  <c r="Z14" i="19" l="1"/>
  <c r="Y14" i="19"/>
  <c r="X14" i="19"/>
  <c r="W14" i="19"/>
  <c r="V14" i="19"/>
  <c r="U14" i="19"/>
  <c r="T14" i="19"/>
  <c r="S14" i="19"/>
  <c r="R14" i="19"/>
  <c r="Q14" i="19"/>
  <c r="P14" i="19"/>
  <c r="O14" i="19"/>
  <c r="N14" i="19"/>
  <c r="M14" i="19"/>
  <c r="L14" i="19"/>
  <c r="K14" i="19"/>
  <c r="J14" i="19"/>
  <c r="I14" i="19"/>
  <c r="H14" i="19"/>
  <c r="G14" i="19"/>
  <c r="F14" i="19"/>
  <c r="E14" i="19"/>
  <c r="D14" i="19"/>
  <c r="C14" i="19"/>
  <c r="Z13" i="19"/>
  <c r="Y13" i="19"/>
  <c r="X13" i="19"/>
  <c r="W13" i="19"/>
  <c r="V13" i="19"/>
  <c r="U13" i="19"/>
  <c r="T13" i="19"/>
  <c r="S13" i="19"/>
  <c r="R13" i="19"/>
  <c r="Q13" i="19"/>
  <c r="P13" i="19"/>
  <c r="O13" i="19"/>
  <c r="N13" i="19"/>
  <c r="M13" i="19"/>
  <c r="L13" i="19"/>
  <c r="K13" i="19"/>
  <c r="J13" i="19"/>
  <c r="I13" i="19"/>
  <c r="H13" i="19"/>
  <c r="G13" i="19"/>
  <c r="F13" i="19"/>
  <c r="E13" i="19"/>
  <c r="D13" i="19"/>
  <c r="C13" i="19"/>
  <c r="Z12" i="19"/>
  <c r="Y12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K12" i="19"/>
  <c r="J12" i="19"/>
  <c r="I12" i="19"/>
  <c r="H12" i="19"/>
  <c r="G12" i="19"/>
  <c r="F12" i="19"/>
  <c r="E12" i="19"/>
  <c r="D12" i="19"/>
  <c r="C12" i="19"/>
  <c r="Z11" i="19"/>
  <c r="Y11" i="19"/>
  <c r="X11" i="19"/>
  <c r="W11" i="19"/>
  <c r="V11" i="19"/>
  <c r="U11" i="19"/>
  <c r="T11" i="19"/>
  <c r="S11" i="19"/>
  <c r="R11" i="19"/>
  <c r="Q11" i="19"/>
  <c r="P11" i="19"/>
  <c r="O11" i="19"/>
  <c r="N11" i="19"/>
  <c r="M11" i="19"/>
  <c r="L11" i="19"/>
  <c r="K11" i="19"/>
  <c r="J11" i="19"/>
  <c r="I11" i="19"/>
  <c r="H11" i="19"/>
  <c r="G11" i="19"/>
  <c r="F11" i="19"/>
  <c r="E11" i="19"/>
  <c r="D11" i="19"/>
  <c r="C11" i="19"/>
  <c r="Z10" i="19"/>
  <c r="Y10" i="19"/>
  <c r="X10" i="19"/>
  <c r="W10" i="19"/>
  <c r="V10" i="19"/>
  <c r="U10" i="19"/>
  <c r="T10" i="19"/>
  <c r="S10" i="19"/>
  <c r="R10" i="19"/>
  <c r="Q10" i="19"/>
  <c r="P10" i="19"/>
  <c r="O10" i="19"/>
  <c r="N10" i="19"/>
  <c r="M10" i="19"/>
  <c r="L10" i="19"/>
  <c r="K10" i="19"/>
  <c r="J10" i="19"/>
  <c r="I10" i="19"/>
  <c r="H10" i="19"/>
  <c r="G10" i="19"/>
  <c r="F10" i="19"/>
  <c r="E10" i="19"/>
  <c r="D10" i="19"/>
  <c r="C10" i="19"/>
  <c r="Z9" i="19"/>
  <c r="Y9" i="19"/>
  <c r="X9" i="19"/>
  <c r="W9" i="19"/>
  <c r="V9" i="19"/>
  <c r="U9" i="19"/>
  <c r="T9" i="19"/>
  <c r="S9" i="19"/>
  <c r="R9" i="19"/>
  <c r="Q9" i="19"/>
  <c r="P9" i="19"/>
  <c r="O9" i="19"/>
  <c r="N9" i="19"/>
  <c r="M9" i="19"/>
  <c r="L9" i="19"/>
  <c r="K9" i="19"/>
  <c r="J9" i="19"/>
  <c r="I9" i="19"/>
  <c r="H9" i="19"/>
  <c r="G9" i="19"/>
  <c r="F9" i="19"/>
  <c r="E9" i="19"/>
  <c r="D9" i="19"/>
  <c r="C9" i="19"/>
  <c r="Z8" i="19"/>
  <c r="Y8" i="19"/>
  <c r="X8" i="19"/>
  <c r="W8" i="19"/>
  <c r="V8" i="19"/>
  <c r="U8" i="19"/>
  <c r="T8" i="19"/>
  <c r="S8" i="19"/>
  <c r="R8" i="19"/>
  <c r="Q8" i="19"/>
  <c r="P8" i="19"/>
  <c r="O8" i="19"/>
  <c r="N8" i="19"/>
  <c r="M8" i="19"/>
  <c r="L8" i="19"/>
  <c r="K8" i="19"/>
  <c r="J8" i="19"/>
  <c r="I8" i="19"/>
  <c r="H8" i="19"/>
  <c r="G8" i="19"/>
  <c r="F8" i="19"/>
  <c r="E8" i="19"/>
  <c r="D8" i="19"/>
  <c r="C8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C7" i="19"/>
  <c r="Z6" i="19"/>
  <c r="Y6" i="19"/>
  <c r="X6" i="19"/>
  <c r="W6" i="19"/>
  <c r="V6" i="19"/>
  <c r="U6" i="19"/>
  <c r="T6" i="19"/>
  <c r="S6" i="19"/>
  <c r="R6" i="19"/>
  <c r="Q6" i="19"/>
  <c r="P6" i="19"/>
  <c r="O6" i="19"/>
  <c r="N6" i="19"/>
  <c r="M6" i="19"/>
  <c r="L6" i="19"/>
  <c r="K6" i="19"/>
  <c r="J6" i="19"/>
  <c r="I6" i="19"/>
  <c r="H6" i="19"/>
  <c r="G6" i="19"/>
  <c r="F6" i="19"/>
  <c r="E6" i="19"/>
  <c r="D6" i="19"/>
  <c r="C6" i="19"/>
  <c r="B2" i="19"/>
  <c r="R24" i="19" s="1"/>
  <c r="R17" i="19" l="1"/>
  <c r="Z18" i="19"/>
  <c r="J20" i="19"/>
  <c r="R21" i="19"/>
  <c r="Z22" i="19"/>
  <c r="J24" i="19"/>
  <c r="V17" i="19"/>
  <c r="F19" i="19"/>
  <c r="N20" i="19"/>
  <c r="N22" i="19"/>
  <c r="N24" i="19"/>
  <c r="J17" i="19"/>
  <c r="Z17" i="19"/>
  <c r="J19" i="19"/>
  <c r="Z19" i="19"/>
  <c r="R20" i="19"/>
  <c r="J21" i="19"/>
  <c r="Z21" i="19"/>
  <c r="R22" i="19"/>
  <c r="J23" i="19"/>
  <c r="Z23" i="19"/>
  <c r="Y25" i="19"/>
  <c r="U25" i="19"/>
  <c r="Q25" i="19"/>
  <c r="M25" i="19"/>
  <c r="I25" i="19"/>
  <c r="E25" i="19"/>
  <c r="Y24" i="19"/>
  <c r="U24" i="19"/>
  <c r="Q24" i="19"/>
  <c r="M24" i="19"/>
  <c r="I24" i="19"/>
  <c r="E24" i="19"/>
  <c r="Y23" i="19"/>
  <c r="U23" i="19"/>
  <c r="Q23" i="19"/>
  <c r="M23" i="19"/>
  <c r="I23" i="19"/>
  <c r="E23" i="19"/>
  <c r="Y22" i="19"/>
  <c r="U22" i="19"/>
  <c r="Q22" i="19"/>
  <c r="M22" i="19"/>
  <c r="I22" i="19"/>
  <c r="E22" i="19"/>
  <c r="Y21" i="19"/>
  <c r="U21" i="19"/>
  <c r="Q21" i="19"/>
  <c r="M21" i="19"/>
  <c r="I21" i="19"/>
  <c r="E21" i="19"/>
  <c r="Y20" i="19"/>
  <c r="U20" i="19"/>
  <c r="Q20" i="19"/>
  <c r="M20" i="19"/>
  <c r="I20" i="19"/>
  <c r="E20" i="19"/>
  <c r="Y19" i="19"/>
  <c r="U19" i="19"/>
  <c r="Q19" i="19"/>
  <c r="M19" i="19"/>
  <c r="I19" i="19"/>
  <c r="E19" i="19"/>
  <c r="Y18" i="19"/>
  <c r="U18" i="19"/>
  <c r="Q18" i="19"/>
  <c r="M18" i="19"/>
  <c r="I18" i="19"/>
  <c r="E18" i="19"/>
  <c r="Y17" i="19"/>
  <c r="U17" i="19"/>
  <c r="Q17" i="19"/>
  <c r="M17" i="19"/>
  <c r="I17" i="19"/>
  <c r="E17" i="19"/>
  <c r="G25" i="19"/>
  <c r="W24" i="19"/>
  <c r="O24" i="19"/>
  <c r="G24" i="19"/>
  <c r="W23" i="19"/>
  <c r="O23" i="19"/>
  <c r="G23" i="19"/>
  <c r="W22" i="19"/>
  <c r="O22" i="19"/>
  <c r="G22" i="19"/>
  <c r="W21" i="19"/>
  <c r="O21" i="19"/>
  <c r="G21" i="19"/>
  <c r="W20" i="19"/>
  <c r="O20" i="19"/>
  <c r="G20" i="19"/>
  <c r="W19" i="19"/>
  <c r="O19" i="19"/>
  <c r="G19" i="19"/>
  <c r="W18" i="19"/>
  <c r="O18" i="19"/>
  <c r="G18" i="19"/>
  <c r="W17" i="19"/>
  <c r="O17" i="19"/>
  <c r="G17" i="19"/>
  <c r="Z25" i="19"/>
  <c r="V25" i="19"/>
  <c r="R25" i="19"/>
  <c r="N25" i="19"/>
  <c r="J25" i="19"/>
  <c r="F25" i="19"/>
  <c r="V24" i="19"/>
  <c r="X25" i="19"/>
  <c r="T25" i="19"/>
  <c r="P25" i="19"/>
  <c r="L25" i="19"/>
  <c r="H25" i="19"/>
  <c r="D25" i="19"/>
  <c r="X24" i="19"/>
  <c r="T24" i="19"/>
  <c r="P24" i="19"/>
  <c r="L24" i="19"/>
  <c r="H24" i="19"/>
  <c r="D24" i="19"/>
  <c r="X23" i="19"/>
  <c r="T23" i="19"/>
  <c r="P23" i="19"/>
  <c r="L23" i="19"/>
  <c r="H23" i="19"/>
  <c r="D23" i="19"/>
  <c r="X22" i="19"/>
  <c r="T22" i="19"/>
  <c r="P22" i="19"/>
  <c r="L22" i="19"/>
  <c r="H22" i="19"/>
  <c r="D22" i="19"/>
  <c r="X21" i="19"/>
  <c r="T21" i="19"/>
  <c r="P21" i="19"/>
  <c r="L21" i="19"/>
  <c r="H21" i="19"/>
  <c r="D21" i="19"/>
  <c r="X20" i="19"/>
  <c r="T20" i="19"/>
  <c r="P20" i="19"/>
  <c r="L20" i="19"/>
  <c r="H20" i="19"/>
  <c r="D20" i="19"/>
  <c r="X19" i="19"/>
  <c r="T19" i="19"/>
  <c r="P19" i="19"/>
  <c r="L19" i="19"/>
  <c r="H19" i="19"/>
  <c r="D19" i="19"/>
  <c r="X18" i="19"/>
  <c r="T18" i="19"/>
  <c r="P18" i="19"/>
  <c r="L18" i="19"/>
  <c r="H18" i="19"/>
  <c r="D18" i="19"/>
  <c r="X17" i="19"/>
  <c r="T17" i="19"/>
  <c r="P17" i="19"/>
  <c r="L17" i="19"/>
  <c r="H17" i="19"/>
  <c r="D17" i="19"/>
  <c r="C25" i="19"/>
  <c r="S24" i="19"/>
  <c r="K24" i="19"/>
  <c r="C24" i="19"/>
  <c r="S23" i="19"/>
  <c r="K23" i="19"/>
  <c r="C23" i="19"/>
  <c r="S22" i="19"/>
  <c r="K22" i="19"/>
  <c r="C22" i="19"/>
  <c r="S21" i="19"/>
  <c r="K21" i="19"/>
  <c r="C21" i="19"/>
  <c r="S20" i="19"/>
  <c r="K20" i="19"/>
  <c r="C20" i="19"/>
  <c r="S19" i="19"/>
  <c r="K19" i="19"/>
  <c r="C19" i="19"/>
  <c r="S18" i="19"/>
  <c r="K18" i="19"/>
  <c r="C18" i="19"/>
  <c r="S17" i="19"/>
  <c r="K17" i="19"/>
  <c r="C17" i="19"/>
  <c r="W25" i="19"/>
  <c r="S25" i="19"/>
  <c r="O25" i="19"/>
  <c r="K25" i="19"/>
  <c r="J18" i="19"/>
  <c r="R19" i="19"/>
  <c r="Z20" i="19"/>
  <c r="J22" i="19"/>
  <c r="R23" i="19"/>
  <c r="F17" i="19"/>
  <c r="N18" i="19"/>
  <c r="V19" i="19"/>
  <c r="F21" i="19"/>
  <c r="V21" i="19"/>
  <c r="F23" i="19"/>
  <c r="V23" i="19"/>
  <c r="R18" i="19"/>
  <c r="N17" i="19"/>
  <c r="F18" i="19"/>
  <c r="V18" i="19"/>
  <c r="N19" i="19"/>
  <c r="F20" i="19"/>
  <c r="V20" i="19"/>
  <c r="N21" i="19"/>
  <c r="F22" i="19"/>
  <c r="V22" i="19"/>
  <c r="N23" i="19"/>
  <c r="F24" i="19"/>
  <c r="Z24" i="19"/>
  <c r="AA7" i="19"/>
  <c r="AA10" i="19"/>
  <c r="AA14" i="19"/>
  <c r="AA6" i="19"/>
  <c r="AA9" i="19"/>
  <c r="AA11" i="19"/>
  <c r="AA13" i="19"/>
  <c r="AA8" i="19"/>
  <c r="AA12" i="19"/>
  <c r="BB1" i="8"/>
  <c r="BA1" i="8"/>
  <c r="AA23" i="19" l="1"/>
  <c r="AA22" i="19"/>
  <c r="AA19" i="19"/>
  <c r="AA18" i="19"/>
  <c r="AA17" i="19"/>
  <c r="AA21" i="19"/>
  <c r="AA25" i="19"/>
  <c r="AA20" i="19"/>
  <c r="AA24" i="19"/>
  <c r="A257" i="15"/>
  <c r="A256" i="15"/>
  <c r="A255" i="15"/>
  <c r="A254" i="15"/>
  <c r="A253" i="15"/>
  <c r="A252" i="15"/>
  <c r="A251" i="15"/>
  <c r="A250" i="15"/>
  <c r="A249" i="15"/>
  <c r="A248" i="15"/>
  <c r="AZ257" i="15"/>
  <c r="BZ257" i="15" s="1"/>
  <c r="AY257" i="15"/>
  <c r="BY257" i="15" s="1"/>
  <c r="AX257" i="15"/>
  <c r="BX257" i="15" s="1"/>
  <c r="AW257" i="15"/>
  <c r="BW257" i="15" s="1"/>
  <c r="AV257" i="15"/>
  <c r="BV257" i="15" s="1"/>
  <c r="AU257" i="15"/>
  <c r="BU257" i="15" s="1"/>
  <c r="AT257" i="15"/>
  <c r="BT257" i="15" s="1"/>
  <c r="AS257" i="15"/>
  <c r="BS257" i="15" s="1"/>
  <c r="AR257" i="15"/>
  <c r="BR257" i="15" s="1"/>
  <c r="AQ257" i="15"/>
  <c r="BQ257" i="15" s="1"/>
  <c r="AP257" i="15"/>
  <c r="BP257" i="15" s="1"/>
  <c r="AO257" i="15"/>
  <c r="BO257" i="15" s="1"/>
  <c r="AN257" i="15"/>
  <c r="BN257" i="15" s="1"/>
  <c r="AM257" i="15"/>
  <c r="BM257" i="15" s="1"/>
  <c r="AL257" i="15"/>
  <c r="BL257" i="15" s="1"/>
  <c r="AK257" i="15"/>
  <c r="BK257" i="15" s="1"/>
  <c r="AJ257" i="15"/>
  <c r="BJ257" i="15" s="1"/>
  <c r="AI257" i="15"/>
  <c r="BI257" i="15" s="1"/>
  <c r="AH257" i="15"/>
  <c r="BH257" i="15" s="1"/>
  <c r="AG257" i="15"/>
  <c r="BG257" i="15" s="1"/>
  <c r="AF257" i="15"/>
  <c r="BF257" i="15" s="1"/>
  <c r="AE257" i="15"/>
  <c r="BE257" i="15" s="1"/>
  <c r="AD257" i="15"/>
  <c r="BD257" i="15" s="1"/>
  <c r="AC257" i="15"/>
  <c r="BC257" i="15" s="1"/>
  <c r="BZ256" i="15"/>
  <c r="AZ256" i="15"/>
  <c r="AY256" i="15"/>
  <c r="BY256" i="15" s="1"/>
  <c r="AX256" i="15"/>
  <c r="BX256" i="15" s="1"/>
  <c r="AW256" i="15"/>
  <c r="BW256" i="15" s="1"/>
  <c r="AV256" i="15"/>
  <c r="BV256" i="15" s="1"/>
  <c r="AU256" i="15"/>
  <c r="BU256" i="15" s="1"/>
  <c r="AT256" i="15"/>
  <c r="BT256" i="15" s="1"/>
  <c r="AS256" i="15"/>
  <c r="BS256" i="15" s="1"/>
  <c r="AR256" i="15"/>
  <c r="BR256" i="15" s="1"/>
  <c r="AQ256" i="15"/>
  <c r="BQ256" i="15" s="1"/>
  <c r="AP256" i="15"/>
  <c r="BP256" i="15" s="1"/>
  <c r="AO256" i="15"/>
  <c r="BO256" i="15" s="1"/>
  <c r="AN256" i="15"/>
  <c r="BN256" i="15" s="1"/>
  <c r="AM256" i="15"/>
  <c r="BM256" i="15" s="1"/>
  <c r="AL256" i="15"/>
  <c r="BL256" i="15" s="1"/>
  <c r="AK256" i="15"/>
  <c r="BK256" i="15" s="1"/>
  <c r="AJ256" i="15"/>
  <c r="BJ256" i="15" s="1"/>
  <c r="AI256" i="15"/>
  <c r="BI256" i="15" s="1"/>
  <c r="AH256" i="15"/>
  <c r="BH256" i="15" s="1"/>
  <c r="AG256" i="15"/>
  <c r="BG256" i="15" s="1"/>
  <c r="AF256" i="15"/>
  <c r="BF256" i="15" s="1"/>
  <c r="AE256" i="15"/>
  <c r="BE256" i="15" s="1"/>
  <c r="AD256" i="15"/>
  <c r="BD256" i="15" s="1"/>
  <c r="AC256" i="15"/>
  <c r="BC256" i="15" s="1"/>
  <c r="AZ255" i="15"/>
  <c r="BZ255" i="15" s="1"/>
  <c r="AY255" i="15"/>
  <c r="BY255" i="15" s="1"/>
  <c r="AX255" i="15"/>
  <c r="BX255" i="15" s="1"/>
  <c r="AW255" i="15"/>
  <c r="BW255" i="15" s="1"/>
  <c r="AV255" i="15"/>
  <c r="BV255" i="15" s="1"/>
  <c r="AU255" i="15"/>
  <c r="BU255" i="15" s="1"/>
  <c r="AT255" i="15"/>
  <c r="BT255" i="15" s="1"/>
  <c r="AS255" i="15"/>
  <c r="BS255" i="15" s="1"/>
  <c r="AR255" i="15"/>
  <c r="BR255" i="15" s="1"/>
  <c r="AQ255" i="15"/>
  <c r="BQ255" i="15" s="1"/>
  <c r="AP255" i="15"/>
  <c r="BP255" i="15" s="1"/>
  <c r="AO255" i="15"/>
  <c r="BO255" i="15" s="1"/>
  <c r="AN255" i="15"/>
  <c r="BN255" i="15" s="1"/>
  <c r="AM255" i="15"/>
  <c r="BM255" i="15" s="1"/>
  <c r="AL255" i="15"/>
  <c r="BL255" i="15" s="1"/>
  <c r="AK255" i="15"/>
  <c r="BK255" i="15" s="1"/>
  <c r="AJ255" i="15"/>
  <c r="BJ255" i="15" s="1"/>
  <c r="AI255" i="15"/>
  <c r="BI255" i="15" s="1"/>
  <c r="AH255" i="15"/>
  <c r="BH255" i="15" s="1"/>
  <c r="AG255" i="15"/>
  <c r="BG255" i="15" s="1"/>
  <c r="AF255" i="15"/>
  <c r="BF255" i="15" s="1"/>
  <c r="AE255" i="15"/>
  <c r="BE255" i="15" s="1"/>
  <c r="AD255" i="15"/>
  <c r="BD255" i="15" s="1"/>
  <c r="AC255" i="15"/>
  <c r="BC255" i="15" s="1"/>
  <c r="AZ254" i="15"/>
  <c r="BZ254" i="15" s="1"/>
  <c r="AY254" i="15"/>
  <c r="BY254" i="15" s="1"/>
  <c r="AX254" i="15"/>
  <c r="BX254" i="15" s="1"/>
  <c r="AW254" i="15"/>
  <c r="BW254" i="15" s="1"/>
  <c r="AV254" i="15"/>
  <c r="BV254" i="15" s="1"/>
  <c r="AU254" i="15"/>
  <c r="BU254" i="15" s="1"/>
  <c r="AT254" i="15"/>
  <c r="BT254" i="15" s="1"/>
  <c r="AS254" i="15"/>
  <c r="BS254" i="15" s="1"/>
  <c r="AR254" i="15"/>
  <c r="BR254" i="15" s="1"/>
  <c r="AQ254" i="15"/>
  <c r="BQ254" i="15" s="1"/>
  <c r="AP254" i="15"/>
  <c r="BP254" i="15" s="1"/>
  <c r="AO254" i="15"/>
  <c r="BO254" i="15" s="1"/>
  <c r="AN254" i="15"/>
  <c r="BN254" i="15" s="1"/>
  <c r="AM254" i="15"/>
  <c r="BM254" i="15" s="1"/>
  <c r="AL254" i="15"/>
  <c r="BL254" i="15" s="1"/>
  <c r="AK254" i="15"/>
  <c r="BK254" i="15" s="1"/>
  <c r="AJ254" i="15"/>
  <c r="BJ254" i="15" s="1"/>
  <c r="AI254" i="15"/>
  <c r="BI254" i="15" s="1"/>
  <c r="AH254" i="15"/>
  <c r="BH254" i="15" s="1"/>
  <c r="AG254" i="15"/>
  <c r="BG254" i="15" s="1"/>
  <c r="AF254" i="15"/>
  <c r="BF254" i="15" s="1"/>
  <c r="AE254" i="15"/>
  <c r="BE254" i="15" s="1"/>
  <c r="AD254" i="15"/>
  <c r="BD254" i="15" s="1"/>
  <c r="AC254" i="15"/>
  <c r="BC254" i="15" s="1"/>
  <c r="AZ253" i="15"/>
  <c r="BZ253" i="15" s="1"/>
  <c r="AY253" i="15"/>
  <c r="BY253" i="15" s="1"/>
  <c r="AX253" i="15"/>
  <c r="BX253" i="15" s="1"/>
  <c r="AW253" i="15"/>
  <c r="BW253" i="15" s="1"/>
  <c r="AV253" i="15"/>
  <c r="BV253" i="15" s="1"/>
  <c r="AU253" i="15"/>
  <c r="BU253" i="15" s="1"/>
  <c r="AT253" i="15"/>
  <c r="BT253" i="15" s="1"/>
  <c r="AS253" i="15"/>
  <c r="BS253" i="15" s="1"/>
  <c r="AR253" i="15"/>
  <c r="BR253" i="15" s="1"/>
  <c r="AQ253" i="15"/>
  <c r="BQ253" i="15" s="1"/>
  <c r="AP253" i="15"/>
  <c r="BP253" i="15" s="1"/>
  <c r="AO253" i="15"/>
  <c r="BO253" i="15" s="1"/>
  <c r="AN253" i="15"/>
  <c r="BN253" i="15" s="1"/>
  <c r="AM253" i="15"/>
  <c r="BM253" i="15" s="1"/>
  <c r="AL253" i="15"/>
  <c r="BL253" i="15" s="1"/>
  <c r="AK253" i="15"/>
  <c r="BK253" i="15" s="1"/>
  <c r="AJ253" i="15"/>
  <c r="BJ253" i="15" s="1"/>
  <c r="AI253" i="15"/>
  <c r="BI253" i="15" s="1"/>
  <c r="AH253" i="15"/>
  <c r="BH253" i="15" s="1"/>
  <c r="AG253" i="15"/>
  <c r="BG253" i="15" s="1"/>
  <c r="AF253" i="15"/>
  <c r="BF253" i="15" s="1"/>
  <c r="AE253" i="15"/>
  <c r="BE253" i="15" s="1"/>
  <c r="AD253" i="15"/>
  <c r="BD253" i="15" s="1"/>
  <c r="AC253" i="15"/>
  <c r="BC253" i="15" s="1"/>
  <c r="BM252" i="15"/>
  <c r="AZ252" i="15"/>
  <c r="BZ252" i="15" s="1"/>
  <c r="AY252" i="15"/>
  <c r="BY252" i="15" s="1"/>
  <c r="AX252" i="15"/>
  <c r="BX252" i="15" s="1"/>
  <c r="AW252" i="15"/>
  <c r="BW252" i="15" s="1"/>
  <c r="AV252" i="15"/>
  <c r="BV252" i="15" s="1"/>
  <c r="AU252" i="15"/>
  <c r="BU252" i="15" s="1"/>
  <c r="AT252" i="15"/>
  <c r="BT252" i="15" s="1"/>
  <c r="AS252" i="15"/>
  <c r="BS252" i="15" s="1"/>
  <c r="AR252" i="15"/>
  <c r="BR252" i="15" s="1"/>
  <c r="AQ252" i="15"/>
  <c r="BQ252" i="15" s="1"/>
  <c r="AP252" i="15"/>
  <c r="BP252" i="15" s="1"/>
  <c r="AO252" i="15"/>
  <c r="BO252" i="15" s="1"/>
  <c r="AN252" i="15"/>
  <c r="BN252" i="15" s="1"/>
  <c r="AM252" i="15"/>
  <c r="AL252" i="15"/>
  <c r="BL252" i="15" s="1"/>
  <c r="AK252" i="15"/>
  <c r="BK252" i="15" s="1"/>
  <c r="AJ252" i="15"/>
  <c r="BJ252" i="15" s="1"/>
  <c r="AI252" i="15"/>
  <c r="BI252" i="15" s="1"/>
  <c r="AH252" i="15"/>
  <c r="BH252" i="15" s="1"/>
  <c r="AG252" i="15"/>
  <c r="BG252" i="15" s="1"/>
  <c r="AF252" i="15"/>
  <c r="BF252" i="15" s="1"/>
  <c r="AE252" i="15"/>
  <c r="BE252" i="15" s="1"/>
  <c r="AD252" i="15"/>
  <c r="BD252" i="15" s="1"/>
  <c r="AC252" i="15"/>
  <c r="BC252" i="15" s="1"/>
  <c r="AZ251" i="15"/>
  <c r="BZ251" i="15" s="1"/>
  <c r="AY251" i="15"/>
  <c r="BY251" i="15" s="1"/>
  <c r="AX251" i="15"/>
  <c r="BX251" i="15" s="1"/>
  <c r="AW251" i="15"/>
  <c r="BW251" i="15" s="1"/>
  <c r="AV251" i="15"/>
  <c r="BV251" i="15" s="1"/>
  <c r="AU251" i="15"/>
  <c r="BU251" i="15" s="1"/>
  <c r="AT251" i="15"/>
  <c r="BT251" i="15" s="1"/>
  <c r="AS251" i="15"/>
  <c r="BS251" i="15" s="1"/>
  <c r="AR251" i="15"/>
  <c r="BR251" i="15" s="1"/>
  <c r="AQ251" i="15"/>
  <c r="BQ251" i="15" s="1"/>
  <c r="AP251" i="15"/>
  <c r="BP251" i="15" s="1"/>
  <c r="AO251" i="15"/>
  <c r="BO251" i="15" s="1"/>
  <c r="AN251" i="15"/>
  <c r="BN251" i="15" s="1"/>
  <c r="AM251" i="15"/>
  <c r="BM251" i="15" s="1"/>
  <c r="AL251" i="15"/>
  <c r="BL251" i="15" s="1"/>
  <c r="AK251" i="15"/>
  <c r="BK251" i="15" s="1"/>
  <c r="AJ251" i="15"/>
  <c r="BJ251" i="15" s="1"/>
  <c r="AI251" i="15"/>
  <c r="BI251" i="15" s="1"/>
  <c r="AH251" i="15"/>
  <c r="BH251" i="15" s="1"/>
  <c r="AG251" i="15"/>
  <c r="BG251" i="15" s="1"/>
  <c r="AF251" i="15"/>
  <c r="BF251" i="15" s="1"/>
  <c r="AE251" i="15"/>
  <c r="BE251" i="15" s="1"/>
  <c r="AD251" i="15"/>
  <c r="BD251" i="15" s="1"/>
  <c r="AC251" i="15"/>
  <c r="BC251" i="15" s="1"/>
  <c r="AZ250" i="15"/>
  <c r="BZ250" i="15" s="1"/>
  <c r="AY250" i="15"/>
  <c r="BY250" i="15" s="1"/>
  <c r="AX250" i="15"/>
  <c r="BX250" i="15" s="1"/>
  <c r="AW250" i="15"/>
  <c r="BW250" i="15" s="1"/>
  <c r="AV250" i="15"/>
  <c r="BV250" i="15" s="1"/>
  <c r="AU250" i="15"/>
  <c r="BU250" i="15" s="1"/>
  <c r="AT250" i="15"/>
  <c r="BT250" i="15" s="1"/>
  <c r="AS250" i="15"/>
  <c r="BS250" i="15" s="1"/>
  <c r="AR250" i="15"/>
  <c r="BR250" i="15" s="1"/>
  <c r="AQ250" i="15"/>
  <c r="BQ250" i="15" s="1"/>
  <c r="AP250" i="15"/>
  <c r="BP250" i="15" s="1"/>
  <c r="AO250" i="15"/>
  <c r="BO250" i="15" s="1"/>
  <c r="AN250" i="15"/>
  <c r="BN250" i="15" s="1"/>
  <c r="AM250" i="15"/>
  <c r="BM250" i="15" s="1"/>
  <c r="AL250" i="15"/>
  <c r="BL250" i="15" s="1"/>
  <c r="AK250" i="15"/>
  <c r="BK250" i="15" s="1"/>
  <c r="AJ250" i="15"/>
  <c r="BJ250" i="15" s="1"/>
  <c r="AI250" i="15"/>
  <c r="BI250" i="15" s="1"/>
  <c r="AH250" i="15"/>
  <c r="BH250" i="15" s="1"/>
  <c r="AG250" i="15"/>
  <c r="BG250" i="15" s="1"/>
  <c r="AF250" i="15"/>
  <c r="BF250" i="15" s="1"/>
  <c r="AE250" i="15"/>
  <c r="BE250" i="15" s="1"/>
  <c r="AD250" i="15"/>
  <c r="BD250" i="15" s="1"/>
  <c r="AC250" i="15"/>
  <c r="BC250" i="15" s="1"/>
  <c r="BN249" i="15"/>
  <c r="AZ249" i="15"/>
  <c r="BZ249" i="15" s="1"/>
  <c r="AY249" i="15"/>
  <c r="BY249" i="15" s="1"/>
  <c r="AX249" i="15"/>
  <c r="BX249" i="15" s="1"/>
  <c r="AW249" i="15"/>
  <c r="BW249" i="15" s="1"/>
  <c r="AV249" i="15"/>
  <c r="BV249" i="15" s="1"/>
  <c r="AU249" i="15"/>
  <c r="BU249" i="15" s="1"/>
  <c r="AT249" i="15"/>
  <c r="BT249" i="15" s="1"/>
  <c r="AS249" i="15"/>
  <c r="BS249" i="15" s="1"/>
  <c r="AR249" i="15"/>
  <c r="BR249" i="15" s="1"/>
  <c r="AQ249" i="15"/>
  <c r="BQ249" i="15" s="1"/>
  <c r="AP249" i="15"/>
  <c r="BP249" i="15" s="1"/>
  <c r="AO249" i="15"/>
  <c r="BO249" i="15" s="1"/>
  <c r="AN249" i="15"/>
  <c r="AM249" i="15"/>
  <c r="BM249" i="15" s="1"/>
  <c r="AL249" i="15"/>
  <c r="BL249" i="15" s="1"/>
  <c r="AK249" i="15"/>
  <c r="BK249" i="15" s="1"/>
  <c r="AJ249" i="15"/>
  <c r="BJ249" i="15" s="1"/>
  <c r="AI249" i="15"/>
  <c r="BI249" i="15" s="1"/>
  <c r="AH249" i="15"/>
  <c r="BH249" i="15" s="1"/>
  <c r="AG249" i="15"/>
  <c r="BG249" i="15" s="1"/>
  <c r="AF249" i="15"/>
  <c r="BF249" i="15" s="1"/>
  <c r="AE249" i="15"/>
  <c r="BE249" i="15" s="1"/>
  <c r="AD249" i="15"/>
  <c r="BD249" i="15" s="1"/>
  <c r="AC249" i="15"/>
  <c r="BC249" i="15" s="1"/>
  <c r="AZ248" i="15"/>
  <c r="BZ248" i="15" s="1"/>
  <c r="AY248" i="15"/>
  <c r="BY248" i="15" s="1"/>
  <c r="AX248" i="15"/>
  <c r="BX248" i="15" s="1"/>
  <c r="AW248" i="15"/>
  <c r="BW248" i="15" s="1"/>
  <c r="AV248" i="15"/>
  <c r="BV248" i="15" s="1"/>
  <c r="AU248" i="15"/>
  <c r="BU248" i="15" s="1"/>
  <c r="AT248" i="15"/>
  <c r="BT248" i="15" s="1"/>
  <c r="AS248" i="15"/>
  <c r="BS248" i="15" s="1"/>
  <c r="AR248" i="15"/>
  <c r="BR248" i="15" s="1"/>
  <c r="AQ248" i="15"/>
  <c r="BQ248" i="15" s="1"/>
  <c r="AP248" i="15"/>
  <c r="BP248" i="15" s="1"/>
  <c r="AO248" i="15"/>
  <c r="BO248" i="15" s="1"/>
  <c r="AN248" i="15"/>
  <c r="BN248" i="15" s="1"/>
  <c r="AM248" i="15"/>
  <c r="BM248" i="15" s="1"/>
  <c r="AL248" i="15"/>
  <c r="BL248" i="15" s="1"/>
  <c r="AK248" i="15"/>
  <c r="BK248" i="15" s="1"/>
  <c r="AJ248" i="15"/>
  <c r="BJ248" i="15" s="1"/>
  <c r="AI248" i="15"/>
  <c r="BI248" i="15" s="1"/>
  <c r="AH248" i="15"/>
  <c r="BH248" i="15" s="1"/>
  <c r="AG248" i="15"/>
  <c r="BG248" i="15" s="1"/>
  <c r="AF248" i="15"/>
  <c r="BF248" i="15" s="1"/>
  <c r="AE248" i="15"/>
  <c r="BE248" i="15" s="1"/>
  <c r="AD248" i="15"/>
  <c r="BD248" i="15" s="1"/>
  <c r="AC248" i="15"/>
  <c r="BC248" i="15" s="1"/>
  <c r="A1053" i="8"/>
  <c r="A1054" i="8"/>
  <c r="A1055" i="8"/>
  <c r="A1056" i="8"/>
  <c r="A1057" i="8"/>
  <c r="A1058" i="8"/>
  <c r="A1059" i="8"/>
  <c r="A1060" i="8"/>
  <c r="A1061" i="8"/>
  <c r="A1062" i="8"/>
  <c r="A1063" i="8"/>
  <c r="A1064" i="8"/>
  <c r="A1065" i="8"/>
  <c r="A1066" i="8"/>
  <c r="A1067" i="8"/>
  <c r="A1068" i="8"/>
  <c r="A1069" i="8"/>
  <c r="A1070" i="8"/>
  <c r="A1071" i="8"/>
  <c r="A1072" i="8"/>
  <c r="A1073" i="8"/>
  <c r="A1074" i="8"/>
  <c r="A1075" i="8"/>
  <c r="A1076" i="8"/>
  <c r="A1077" i="8"/>
  <c r="A1078" i="8"/>
  <c r="A1079" i="8"/>
  <c r="A1080" i="8"/>
  <c r="A1081" i="8"/>
  <c r="A1082" i="8"/>
  <c r="A1083" i="8"/>
  <c r="A1084" i="8"/>
  <c r="A1085" i="8"/>
  <c r="A1086" i="8"/>
  <c r="A1087" i="8"/>
  <c r="A1088" i="8"/>
  <c r="A1089" i="8"/>
  <c r="A1090" i="8"/>
  <c r="A1091" i="8"/>
  <c r="A1092" i="8"/>
  <c r="A1093" i="8"/>
  <c r="A1094" i="8"/>
  <c r="A1095" i="8"/>
  <c r="A1096" i="8"/>
  <c r="A1097" i="8"/>
  <c r="A1098" i="8"/>
  <c r="A1099" i="8"/>
  <c r="A1052" i="8"/>
  <c r="AB1099" i="8"/>
  <c r="AB1098" i="8"/>
  <c r="AB1097" i="8"/>
  <c r="AB1094" i="8"/>
  <c r="AB1093" i="8"/>
  <c r="AB1092" i="8"/>
  <c r="AB1089" i="8"/>
  <c r="BB39" i="8" s="1"/>
  <c r="BB68" i="8" s="1"/>
  <c r="AB1088" i="8"/>
  <c r="BB38" i="8" s="1"/>
  <c r="BB67" i="8" s="1"/>
  <c r="AB1087" i="8"/>
  <c r="BB37" i="8" s="1"/>
  <c r="BB66" i="8" s="1"/>
  <c r="AB1086" i="8"/>
  <c r="BB36" i="8" s="1"/>
  <c r="AB1085" i="8"/>
  <c r="BB35" i="8" s="1"/>
  <c r="AB1084" i="8"/>
  <c r="BB34" i="8" s="1"/>
  <c r="AB1083" i="8"/>
  <c r="BB33" i="8" s="1"/>
  <c r="AB1082" i="8"/>
  <c r="BB32" i="8" s="1"/>
  <c r="AB1081" i="8"/>
  <c r="BB31" i="8" s="1"/>
  <c r="AB1080" i="8"/>
  <c r="BB30" i="8" s="1"/>
  <c r="AB1079" i="8"/>
  <c r="BB29" i="8" s="1"/>
  <c r="AB1078" i="8"/>
  <c r="BB28" i="8" s="1"/>
  <c r="AB1075" i="8"/>
  <c r="BB25" i="8" s="1"/>
  <c r="BB54" i="8" s="1"/>
  <c r="BB82" i="8" s="1"/>
  <c r="AB1074" i="8"/>
  <c r="BB24" i="8" s="1"/>
  <c r="BB53" i="8" s="1"/>
  <c r="BB81" i="8" s="1"/>
  <c r="AB1073" i="8"/>
  <c r="BB23" i="8" s="1"/>
  <c r="BB52" i="8" s="1"/>
  <c r="BB80" i="8" s="1"/>
  <c r="AB1072" i="8"/>
  <c r="BB22" i="8" s="1"/>
  <c r="AB1071" i="8"/>
  <c r="BB21" i="8" s="1"/>
  <c r="AB1070" i="8"/>
  <c r="BB20" i="8" s="1"/>
  <c r="AB1069" i="8"/>
  <c r="BB19" i="8" s="1"/>
  <c r="AB1068" i="8"/>
  <c r="BB18" i="8" s="1"/>
  <c r="AB1067" i="8"/>
  <c r="BB17" i="8" s="1"/>
  <c r="AB1066" i="8"/>
  <c r="BB16" i="8" s="1"/>
  <c r="AB1065" i="8"/>
  <c r="BB15" i="8" s="1"/>
  <c r="AB1064" i="8"/>
  <c r="BB14" i="8" s="1"/>
  <c r="AB1061" i="8"/>
  <c r="BB11" i="8" s="1"/>
  <c r="AB1060" i="8"/>
  <c r="BB10" i="8" s="1"/>
  <c r="AB1059" i="8"/>
  <c r="BB9" i="8" s="1"/>
  <c r="AB1058" i="8"/>
  <c r="BB8" i="8" s="1"/>
  <c r="AB1057" i="8"/>
  <c r="BB7" i="8" s="1"/>
  <c r="AB1056" i="8"/>
  <c r="BB6" i="8" s="1"/>
  <c r="AB1055" i="8"/>
  <c r="BB5" i="8" s="1"/>
  <c r="AB1054" i="8"/>
  <c r="BB4" i="8" s="1"/>
  <c r="AB1053" i="8"/>
  <c r="BB3" i="8" s="1"/>
  <c r="BB44" i="8" l="1"/>
  <c r="BB58" i="8"/>
  <c r="BB45" i="8"/>
  <c r="BB59" i="8"/>
  <c r="BB49" i="8"/>
  <c r="BB63" i="8"/>
  <c r="BB46" i="8"/>
  <c r="BB60" i="8"/>
  <c r="BB50" i="8"/>
  <c r="BB64" i="8"/>
  <c r="BB48" i="8"/>
  <c r="BB62" i="8"/>
  <c r="BB43" i="8"/>
  <c r="BB57" i="8"/>
  <c r="BB47" i="8"/>
  <c r="BB61" i="8"/>
  <c r="BB51" i="8"/>
  <c r="BB65" i="8"/>
  <c r="BB250" i="15"/>
  <c r="X4" i="15" s="1"/>
  <c r="BB257" i="15"/>
  <c r="X11" i="15" s="1"/>
  <c r="BB255" i="15"/>
  <c r="X9" i="15" s="1"/>
  <c r="BB254" i="15"/>
  <c r="X8" i="15" s="1"/>
  <c r="BB256" i="15"/>
  <c r="X10" i="15" s="1"/>
  <c r="BB251" i="15"/>
  <c r="X5" i="15" s="1"/>
  <c r="BB248" i="15"/>
  <c r="X2" i="15" s="1"/>
  <c r="BB249" i="15"/>
  <c r="X3" i="15" s="1"/>
  <c r="BB252" i="15"/>
  <c r="X6" i="15" s="1"/>
  <c r="BB253" i="15"/>
  <c r="X7" i="15" s="1"/>
  <c r="DD29" i="17"/>
  <c r="B32" i="18"/>
  <c r="B31" i="18"/>
  <c r="B30" i="18"/>
  <c r="B29" i="18"/>
  <c r="B28" i="18"/>
  <c r="B27" i="18"/>
  <c r="B23" i="18"/>
  <c r="B22" i="18"/>
  <c r="B21" i="18"/>
  <c r="B20" i="18"/>
  <c r="B19" i="18"/>
  <c r="B18" i="18"/>
  <c r="B17" i="18"/>
  <c r="B13" i="18"/>
  <c r="B12" i="18"/>
  <c r="B11" i="18"/>
  <c r="B10" i="18"/>
  <c r="B9" i="18"/>
  <c r="B8" i="18"/>
  <c r="B7" i="18"/>
  <c r="B6" i="18"/>
  <c r="BB75" i="8" l="1"/>
  <c r="BB76" i="8"/>
  <c r="BB74" i="8"/>
  <c r="BB77" i="8"/>
  <c r="BB72" i="8"/>
  <c r="BB79" i="8"/>
  <c r="BB71" i="8"/>
  <c r="BB73" i="8"/>
  <c r="BB78" i="8"/>
  <c r="B5" i="18"/>
  <c r="A254" i="17" l="1"/>
  <c r="A253" i="17"/>
  <c r="A252" i="17"/>
  <c r="A251" i="17"/>
  <c r="A250" i="17"/>
  <c r="A249" i="17"/>
  <c r="A248" i="17"/>
  <c r="A247" i="17"/>
  <c r="A246" i="17"/>
  <c r="A245" i="17"/>
  <c r="A244" i="17"/>
  <c r="A243" i="17"/>
  <c r="A242" i="17"/>
  <c r="A241" i="17"/>
  <c r="A240" i="17"/>
  <c r="A239" i="17"/>
  <c r="A238" i="17"/>
  <c r="A237" i="17"/>
  <c r="A236" i="17"/>
  <c r="A235" i="17"/>
  <c r="A234" i="17"/>
  <c r="A233" i="17"/>
  <c r="A232" i="17"/>
  <c r="A231" i="17"/>
  <c r="A230" i="17"/>
  <c r="A229" i="17"/>
  <c r="A226" i="17"/>
  <c r="A225" i="17"/>
  <c r="A224" i="17"/>
  <c r="A223" i="17"/>
  <c r="A222" i="17"/>
  <c r="A221" i="17"/>
  <c r="A220" i="17"/>
  <c r="A219" i="17"/>
  <c r="A218" i="17"/>
  <c r="A217" i="17"/>
  <c r="A216" i="17"/>
  <c r="A215" i="17"/>
  <c r="A214" i="17"/>
  <c r="A213" i="17"/>
  <c r="A212" i="17"/>
  <c r="A211" i="17"/>
  <c r="A210" i="17"/>
  <c r="A209" i="17"/>
  <c r="A208" i="17"/>
  <c r="A207" i="17"/>
  <c r="A206" i="17"/>
  <c r="A205" i="17"/>
  <c r="A204" i="17"/>
  <c r="A203" i="17"/>
  <c r="A202" i="17"/>
  <c r="A201" i="17"/>
  <c r="A198" i="17"/>
  <c r="A197" i="17"/>
  <c r="A196" i="17"/>
  <c r="A195" i="17"/>
  <c r="A194" i="17"/>
  <c r="A193" i="17"/>
  <c r="A192" i="17"/>
  <c r="A191" i="17"/>
  <c r="A190" i="17"/>
  <c r="A189" i="17"/>
  <c r="A188" i="17"/>
  <c r="A187" i="17"/>
  <c r="A186" i="17"/>
  <c r="A185" i="17"/>
  <c r="A184" i="17"/>
  <c r="A183" i="17"/>
  <c r="A182" i="17"/>
  <c r="A181" i="17"/>
  <c r="A180" i="17"/>
  <c r="A179" i="17"/>
  <c r="A178" i="17"/>
  <c r="A177" i="17"/>
  <c r="A176" i="17"/>
  <c r="A175" i="17"/>
  <c r="A174" i="17"/>
  <c r="A173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45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17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89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61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33" i="17"/>
  <c r="DD253" i="17"/>
  <c r="DD254" i="17" s="1"/>
  <c r="N11" i="18" s="1"/>
  <c r="DC253" i="17"/>
  <c r="DC254" i="17" s="1"/>
  <c r="DB253" i="17"/>
  <c r="DB254" i="17" s="1"/>
  <c r="DA253" i="17"/>
  <c r="DA254" i="17" s="1"/>
  <c r="CZ253" i="17"/>
  <c r="CZ254" i="17" s="1"/>
  <c r="CY253" i="17"/>
  <c r="CY254" i="17" s="1"/>
  <c r="CV253" i="17"/>
  <c r="CV254" i="17" s="1"/>
  <c r="CU253" i="17"/>
  <c r="CU254" i="17" s="1"/>
  <c r="CT253" i="17"/>
  <c r="CT254" i="17" s="1"/>
  <c r="CS253" i="17"/>
  <c r="CS254" i="17" s="1"/>
  <c r="G11" i="18" s="1"/>
  <c r="CR253" i="17"/>
  <c r="CR254" i="17" s="1"/>
  <c r="CQ253" i="17"/>
  <c r="CQ254" i="17" s="1"/>
  <c r="CG253" i="17"/>
  <c r="CG254" i="17" s="1"/>
  <c r="CF253" i="17"/>
  <c r="CF254" i="17" s="1"/>
  <c r="CE253" i="17"/>
  <c r="CE254" i="17" s="1"/>
  <c r="CD253" i="17"/>
  <c r="CD254" i="17" s="1"/>
  <c r="CC253" i="17"/>
  <c r="CC254" i="17" s="1"/>
  <c r="CB253" i="17"/>
  <c r="CB254" i="17" s="1"/>
  <c r="BY253" i="17"/>
  <c r="BY254" i="17" s="1"/>
  <c r="BX253" i="17"/>
  <c r="BX254" i="17" s="1"/>
  <c r="BW253" i="17"/>
  <c r="BW254" i="17" s="1"/>
  <c r="BV253" i="17"/>
  <c r="BV254" i="17" s="1"/>
  <c r="BU253" i="17"/>
  <c r="BU254" i="17" s="1"/>
  <c r="BT253" i="17"/>
  <c r="BT254" i="17" s="1"/>
  <c r="BJ253" i="17"/>
  <c r="BJ254" i="17" s="1"/>
  <c r="M11" i="18" s="1"/>
  <c r="BI253" i="17"/>
  <c r="BI254" i="17" s="1"/>
  <c r="BH253" i="17"/>
  <c r="BH254" i="17" s="1"/>
  <c r="BG253" i="17"/>
  <c r="BG254" i="17" s="1"/>
  <c r="BF253" i="17"/>
  <c r="BF254" i="17" s="1"/>
  <c r="BE253" i="17"/>
  <c r="BE254" i="17" s="1"/>
  <c r="BB253" i="17"/>
  <c r="BB254" i="17" s="1"/>
  <c r="BA253" i="17"/>
  <c r="BA254" i="17" s="1"/>
  <c r="AZ253" i="17"/>
  <c r="AZ254" i="17" s="1"/>
  <c r="AY253" i="17"/>
  <c r="AY254" i="17" s="1"/>
  <c r="F11" i="18" s="1"/>
  <c r="AX253" i="17"/>
  <c r="AX254" i="17" s="1"/>
  <c r="AW253" i="17"/>
  <c r="AW254" i="17" s="1"/>
  <c r="AM253" i="17"/>
  <c r="AM254" i="17" s="1"/>
  <c r="L11" i="18" s="1"/>
  <c r="AL253" i="17"/>
  <c r="AL254" i="17" s="1"/>
  <c r="AK253" i="17"/>
  <c r="AK254" i="17" s="1"/>
  <c r="AJ253" i="17"/>
  <c r="AJ254" i="17" s="1"/>
  <c r="AI253" i="17"/>
  <c r="AI254" i="17" s="1"/>
  <c r="AH253" i="17"/>
  <c r="AH254" i="17" s="1"/>
  <c r="AE253" i="17"/>
  <c r="AE254" i="17" s="1"/>
  <c r="AD253" i="17"/>
  <c r="AD254" i="17" s="1"/>
  <c r="AC253" i="17"/>
  <c r="AC254" i="17" s="1"/>
  <c r="AB253" i="17"/>
  <c r="AB254" i="17" s="1"/>
  <c r="E11" i="18" s="1"/>
  <c r="AA253" i="17"/>
  <c r="AA254" i="17" s="1"/>
  <c r="Z253" i="17"/>
  <c r="Z254" i="17" s="1"/>
  <c r="P253" i="17"/>
  <c r="P254" i="17" s="1"/>
  <c r="K11" i="18" s="1"/>
  <c r="O253" i="17"/>
  <c r="O254" i="17" s="1"/>
  <c r="N253" i="17"/>
  <c r="N254" i="17" s="1"/>
  <c r="M253" i="17"/>
  <c r="M254" i="17" s="1"/>
  <c r="L253" i="17"/>
  <c r="L254" i="17" s="1"/>
  <c r="K253" i="17"/>
  <c r="K254" i="17" s="1"/>
  <c r="H253" i="17"/>
  <c r="H254" i="17" s="1"/>
  <c r="G253" i="17"/>
  <c r="G254" i="17" s="1"/>
  <c r="F253" i="17"/>
  <c r="F254" i="17" s="1"/>
  <c r="E253" i="17"/>
  <c r="E254" i="17" s="1"/>
  <c r="D11" i="18" s="1"/>
  <c r="D253" i="17"/>
  <c r="D254" i="17" s="1"/>
  <c r="C253" i="17"/>
  <c r="C254" i="17" s="1"/>
  <c r="DD225" i="17"/>
  <c r="DD226" i="17" s="1"/>
  <c r="N10" i="18" s="1"/>
  <c r="DC225" i="17"/>
  <c r="DC226" i="17" s="1"/>
  <c r="DB225" i="17"/>
  <c r="DB226" i="17" s="1"/>
  <c r="DA225" i="17"/>
  <c r="DA226" i="17" s="1"/>
  <c r="CZ225" i="17"/>
  <c r="CZ226" i="17" s="1"/>
  <c r="CY225" i="17"/>
  <c r="CY226" i="17" s="1"/>
  <c r="CV225" i="17"/>
  <c r="CV226" i="17" s="1"/>
  <c r="CU225" i="17"/>
  <c r="CU226" i="17" s="1"/>
  <c r="CT225" i="17"/>
  <c r="CT226" i="17" s="1"/>
  <c r="CS225" i="17"/>
  <c r="CS226" i="17" s="1"/>
  <c r="G10" i="18" s="1"/>
  <c r="CR225" i="17"/>
  <c r="CR226" i="17" s="1"/>
  <c r="CQ225" i="17"/>
  <c r="CQ226" i="17" s="1"/>
  <c r="CG225" i="17"/>
  <c r="CG226" i="17" s="1"/>
  <c r="CF225" i="17"/>
  <c r="CF226" i="17" s="1"/>
  <c r="CE225" i="17"/>
  <c r="CE226" i="17" s="1"/>
  <c r="CD225" i="17"/>
  <c r="CD226" i="17" s="1"/>
  <c r="CC225" i="17"/>
  <c r="CC226" i="17" s="1"/>
  <c r="CB225" i="17"/>
  <c r="CB226" i="17" s="1"/>
  <c r="BY225" i="17"/>
  <c r="BY226" i="17" s="1"/>
  <c r="BX225" i="17"/>
  <c r="BX226" i="17" s="1"/>
  <c r="BW225" i="17"/>
  <c r="BW226" i="17" s="1"/>
  <c r="BV225" i="17"/>
  <c r="BV226" i="17" s="1"/>
  <c r="BU225" i="17"/>
  <c r="BU226" i="17" s="1"/>
  <c r="BT225" i="17"/>
  <c r="BT226" i="17" s="1"/>
  <c r="BJ225" i="17"/>
  <c r="BJ226" i="17" s="1"/>
  <c r="M10" i="18" s="1"/>
  <c r="BI225" i="17"/>
  <c r="BI226" i="17" s="1"/>
  <c r="BH225" i="17"/>
  <c r="BH226" i="17" s="1"/>
  <c r="BG225" i="17"/>
  <c r="BG226" i="17" s="1"/>
  <c r="BF225" i="17"/>
  <c r="BF226" i="17" s="1"/>
  <c r="BE225" i="17"/>
  <c r="BE226" i="17" s="1"/>
  <c r="BB225" i="17"/>
  <c r="BB226" i="17" s="1"/>
  <c r="BA225" i="17"/>
  <c r="BA226" i="17" s="1"/>
  <c r="AZ225" i="17"/>
  <c r="AZ226" i="17" s="1"/>
  <c r="AY225" i="17"/>
  <c r="AY226" i="17" s="1"/>
  <c r="F10" i="18" s="1"/>
  <c r="AX225" i="17"/>
  <c r="AX226" i="17" s="1"/>
  <c r="AW225" i="17"/>
  <c r="AW226" i="17" s="1"/>
  <c r="AM225" i="17"/>
  <c r="AM226" i="17" s="1"/>
  <c r="L10" i="18" s="1"/>
  <c r="AL225" i="17"/>
  <c r="AL226" i="17" s="1"/>
  <c r="AK225" i="17"/>
  <c r="AK226" i="17" s="1"/>
  <c r="AJ225" i="17"/>
  <c r="AJ226" i="17" s="1"/>
  <c r="AI225" i="17"/>
  <c r="AI226" i="17" s="1"/>
  <c r="AH225" i="17"/>
  <c r="AH226" i="17" s="1"/>
  <c r="AE225" i="17"/>
  <c r="AE226" i="17" s="1"/>
  <c r="AD225" i="17"/>
  <c r="AD226" i="17" s="1"/>
  <c r="AC225" i="17"/>
  <c r="AC226" i="17" s="1"/>
  <c r="AB225" i="17"/>
  <c r="AB226" i="17" s="1"/>
  <c r="E10" i="18" s="1"/>
  <c r="AA225" i="17"/>
  <c r="AA226" i="17" s="1"/>
  <c r="Z225" i="17"/>
  <c r="Z226" i="17" s="1"/>
  <c r="P225" i="17"/>
  <c r="P226" i="17" s="1"/>
  <c r="K10" i="18" s="1"/>
  <c r="O225" i="17"/>
  <c r="O226" i="17" s="1"/>
  <c r="N225" i="17"/>
  <c r="N226" i="17" s="1"/>
  <c r="M225" i="17"/>
  <c r="M226" i="17" s="1"/>
  <c r="L225" i="17"/>
  <c r="L226" i="17" s="1"/>
  <c r="K225" i="17"/>
  <c r="K226" i="17" s="1"/>
  <c r="H225" i="17"/>
  <c r="H226" i="17" s="1"/>
  <c r="G225" i="17"/>
  <c r="G226" i="17" s="1"/>
  <c r="F225" i="17"/>
  <c r="F226" i="17" s="1"/>
  <c r="E225" i="17"/>
  <c r="E226" i="17" s="1"/>
  <c r="D10" i="18" s="1"/>
  <c r="D225" i="17"/>
  <c r="D226" i="17" s="1"/>
  <c r="C225" i="17"/>
  <c r="C226" i="17" s="1"/>
  <c r="DD197" i="17"/>
  <c r="DD198" i="17" s="1"/>
  <c r="N9" i="18" s="1"/>
  <c r="DC197" i="17"/>
  <c r="DC198" i="17" s="1"/>
  <c r="DB197" i="17"/>
  <c r="DB198" i="17" s="1"/>
  <c r="DA197" i="17"/>
  <c r="DA198" i="17" s="1"/>
  <c r="CZ197" i="17"/>
  <c r="CZ198" i="17" s="1"/>
  <c r="CY197" i="17"/>
  <c r="CY198" i="17" s="1"/>
  <c r="CV197" i="17"/>
  <c r="CV198" i="17" s="1"/>
  <c r="CU197" i="17"/>
  <c r="CU198" i="17" s="1"/>
  <c r="CT197" i="17"/>
  <c r="CT198" i="17" s="1"/>
  <c r="CS197" i="17"/>
  <c r="CS198" i="17" s="1"/>
  <c r="G9" i="18" s="1"/>
  <c r="CR197" i="17"/>
  <c r="CR198" i="17" s="1"/>
  <c r="CQ197" i="17"/>
  <c r="CQ198" i="17" s="1"/>
  <c r="CG197" i="17"/>
  <c r="CG198" i="17" s="1"/>
  <c r="CF197" i="17"/>
  <c r="CF198" i="17" s="1"/>
  <c r="CE197" i="17"/>
  <c r="CE198" i="17" s="1"/>
  <c r="CD197" i="17"/>
  <c r="CD198" i="17" s="1"/>
  <c r="CC197" i="17"/>
  <c r="CC198" i="17" s="1"/>
  <c r="CB197" i="17"/>
  <c r="CB198" i="17" s="1"/>
  <c r="BY197" i="17"/>
  <c r="BY198" i="17" s="1"/>
  <c r="BX197" i="17"/>
  <c r="BX198" i="17" s="1"/>
  <c r="BW197" i="17"/>
  <c r="BW198" i="17" s="1"/>
  <c r="BV197" i="17"/>
  <c r="BV198" i="17" s="1"/>
  <c r="BU197" i="17"/>
  <c r="BU198" i="17" s="1"/>
  <c r="BT197" i="17"/>
  <c r="BT198" i="17" s="1"/>
  <c r="BJ197" i="17"/>
  <c r="BJ198" i="17" s="1"/>
  <c r="M9" i="18" s="1"/>
  <c r="BI197" i="17"/>
  <c r="BI198" i="17" s="1"/>
  <c r="BH197" i="17"/>
  <c r="BH198" i="17" s="1"/>
  <c r="BG197" i="17"/>
  <c r="BG198" i="17" s="1"/>
  <c r="BF197" i="17"/>
  <c r="BF198" i="17" s="1"/>
  <c r="BE197" i="17"/>
  <c r="BE198" i="17" s="1"/>
  <c r="BB197" i="17"/>
  <c r="BB198" i="17" s="1"/>
  <c r="BA197" i="17"/>
  <c r="BA198" i="17" s="1"/>
  <c r="AZ197" i="17"/>
  <c r="AZ198" i="17" s="1"/>
  <c r="AY197" i="17"/>
  <c r="AY198" i="17" s="1"/>
  <c r="F9" i="18" s="1"/>
  <c r="AX197" i="17"/>
  <c r="AX198" i="17" s="1"/>
  <c r="AW197" i="17"/>
  <c r="AW198" i="17" s="1"/>
  <c r="AM197" i="17"/>
  <c r="AM198" i="17" s="1"/>
  <c r="L9" i="18" s="1"/>
  <c r="AL197" i="17"/>
  <c r="AL198" i="17" s="1"/>
  <c r="AK197" i="17"/>
  <c r="AK198" i="17" s="1"/>
  <c r="AJ197" i="17"/>
  <c r="AJ198" i="17" s="1"/>
  <c r="AI197" i="17"/>
  <c r="AI198" i="17" s="1"/>
  <c r="AH197" i="17"/>
  <c r="AH198" i="17" s="1"/>
  <c r="AE197" i="17"/>
  <c r="AE198" i="17" s="1"/>
  <c r="AD197" i="17"/>
  <c r="AD198" i="17" s="1"/>
  <c r="AC197" i="17"/>
  <c r="AC198" i="17" s="1"/>
  <c r="AB197" i="17"/>
  <c r="AB198" i="17" s="1"/>
  <c r="E9" i="18" s="1"/>
  <c r="AA197" i="17"/>
  <c r="AA198" i="17" s="1"/>
  <c r="Z197" i="17"/>
  <c r="Z198" i="17" s="1"/>
  <c r="P197" i="17"/>
  <c r="P198" i="17" s="1"/>
  <c r="K9" i="18" s="1"/>
  <c r="O197" i="17"/>
  <c r="O198" i="17" s="1"/>
  <c r="N197" i="17"/>
  <c r="N198" i="17" s="1"/>
  <c r="M197" i="17"/>
  <c r="M198" i="17" s="1"/>
  <c r="L197" i="17"/>
  <c r="L198" i="17" s="1"/>
  <c r="K197" i="17"/>
  <c r="K198" i="17" s="1"/>
  <c r="H197" i="17"/>
  <c r="H198" i="17" s="1"/>
  <c r="G197" i="17"/>
  <c r="G198" i="17" s="1"/>
  <c r="F197" i="17"/>
  <c r="F198" i="17" s="1"/>
  <c r="E197" i="17"/>
  <c r="E198" i="17" s="1"/>
  <c r="D9" i="18" s="1"/>
  <c r="D197" i="17"/>
  <c r="D198" i="17" s="1"/>
  <c r="C197" i="17"/>
  <c r="C198" i="17" s="1"/>
  <c r="DD169" i="17"/>
  <c r="DD170" i="17" s="1"/>
  <c r="DC169" i="17"/>
  <c r="DC170" i="17" s="1"/>
  <c r="DB169" i="17"/>
  <c r="DB170" i="17" s="1"/>
  <c r="DA169" i="17"/>
  <c r="DA170" i="17" s="1"/>
  <c r="CZ169" i="17"/>
  <c r="CZ170" i="17" s="1"/>
  <c r="CY169" i="17"/>
  <c r="CY170" i="17" s="1"/>
  <c r="CV169" i="17"/>
  <c r="CV170" i="17" s="1"/>
  <c r="CU169" i="17"/>
  <c r="CU170" i="17" s="1"/>
  <c r="CT169" i="17"/>
  <c r="CT170" i="17" s="1"/>
  <c r="CS169" i="17"/>
  <c r="CS170" i="17" s="1"/>
  <c r="CR169" i="17"/>
  <c r="CR170" i="17" s="1"/>
  <c r="CQ169" i="17"/>
  <c r="CQ170" i="17" s="1"/>
  <c r="CG169" i="17"/>
  <c r="CG170" i="17" s="1"/>
  <c r="CF169" i="17"/>
  <c r="CF170" i="17" s="1"/>
  <c r="CE169" i="17"/>
  <c r="CE170" i="17" s="1"/>
  <c r="CD169" i="17"/>
  <c r="CD170" i="17" s="1"/>
  <c r="CC169" i="17"/>
  <c r="CC170" i="17" s="1"/>
  <c r="CB169" i="17"/>
  <c r="CB170" i="17" s="1"/>
  <c r="BY169" i="17"/>
  <c r="BY170" i="17" s="1"/>
  <c r="BX169" i="17"/>
  <c r="BX170" i="17" s="1"/>
  <c r="BW169" i="17"/>
  <c r="BW170" i="17" s="1"/>
  <c r="BV169" i="17"/>
  <c r="BV170" i="17" s="1"/>
  <c r="BU169" i="17"/>
  <c r="BU170" i="17" s="1"/>
  <c r="BT169" i="17"/>
  <c r="BT170" i="17" s="1"/>
  <c r="BJ169" i="17"/>
  <c r="BJ170" i="17" s="1"/>
  <c r="M8" i="18" s="1"/>
  <c r="BI169" i="17"/>
  <c r="BI170" i="17" s="1"/>
  <c r="BH169" i="17"/>
  <c r="BH170" i="17" s="1"/>
  <c r="BG169" i="17"/>
  <c r="BG170" i="17" s="1"/>
  <c r="BF169" i="17"/>
  <c r="BF170" i="17" s="1"/>
  <c r="BE169" i="17"/>
  <c r="BE170" i="17" s="1"/>
  <c r="BB169" i="17"/>
  <c r="BB170" i="17" s="1"/>
  <c r="BA169" i="17"/>
  <c r="BA170" i="17" s="1"/>
  <c r="AZ169" i="17"/>
  <c r="AZ170" i="17" s="1"/>
  <c r="AY169" i="17"/>
  <c r="AY170" i="17" s="1"/>
  <c r="F8" i="18" s="1"/>
  <c r="AX169" i="17"/>
  <c r="AX170" i="17" s="1"/>
  <c r="AW169" i="17"/>
  <c r="AW170" i="17" s="1"/>
  <c r="AM169" i="17"/>
  <c r="AM170" i="17" s="1"/>
  <c r="L8" i="18" s="1"/>
  <c r="AL169" i="17"/>
  <c r="AL170" i="17" s="1"/>
  <c r="AK169" i="17"/>
  <c r="AK170" i="17" s="1"/>
  <c r="AJ169" i="17"/>
  <c r="AJ170" i="17" s="1"/>
  <c r="AI169" i="17"/>
  <c r="AI170" i="17" s="1"/>
  <c r="AH169" i="17"/>
  <c r="AH170" i="17" s="1"/>
  <c r="AE169" i="17"/>
  <c r="AE170" i="17" s="1"/>
  <c r="AD169" i="17"/>
  <c r="AD170" i="17" s="1"/>
  <c r="AC169" i="17"/>
  <c r="AC170" i="17" s="1"/>
  <c r="AB169" i="17"/>
  <c r="AB170" i="17" s="1"/>
  <c r="E8" i="18" s="1"/>
  <c r="AA169" i="17"/>
  <c r="AA170" i="17" s="1"/>
  <c r="Z169" i="17"/>
  <c r="Z170" i="17" s="1"/>
  <c r="P169" i="17"/>
  <c r="P170" i="17" s="1"/>
  <c r="K8" i="18" s="1"/>
  <c r="O169" i="17"/>
  <c r="O170" i="17" s="1"/>
  <c r="N169" i="17"/>
  <c r="N170" i="17" s="1"/>
  <c r="M169" i="17"/>
  <c r="M170" i="17" s="1"/>
  <c r="L169" i="17"/>
  <c r="L170" i="17" s="1"/>
  <c r="K169" i="17"/>
  <c r="K170" i="17" s="1"/>
  <c r="H169" i="17"/>
  <c r="H170" i="17" s="1"/>
  <c r="G169" i="17"/>
  <c r="G170" i="17" s="1"/>
  <c r="F169" i="17"/>
  <c r="F170" i="17" s="1"/>
  <c r="E169" i="17"/>
  <c r="E170" i="17" s="1"/>
  <c r="D169" i="17"/>
  <c r="D170" i="17" s="1"/>
  <c r="C169" i="17"/>
  <c r="C170" i="17" s="1"/>
  <c r="DD141" i="17"/>
  <c r="DD142" i="17" s="1"/>
  <c r="N7" i="18" s="1"/>
  <c r="DC141" i="17"/>
  <c r="DC142" i="17" s="1"/>
  <c r="DB141" i="17"/>
  <c r="DB142" i="17" s="1"/>
  <c r="DA141" i="17"/>
  <c r="DA142" i="17" s="1"/>
  <c r="CZ141" i="17"/>
  <c r="CZ142" i="17" s="1"/>
  <c r="CY141" i="17"/>
  <c r="CY142" i="17" s="1"/>
  <c r="CV141" i="17"/>
  <c r="CV142" i="17" s="1"/>
  <c r="CU141" i="17"/>
  <c r="CU142" i="17" s="1"/>
  <c r="CT141" i="17"/>
  <c r="CT142" i="17" s="1"/>
  <c r="CS141" i="17"/>
  <c r="CS142" i="17" s="1"/>
  <c r="G7" i="18" s="1"/>
  <c r="CR141" i="17"/>
  <c r="CR142" i="17" s="1"/>
  <c r="CQ141" i="17"/>
  <c r="CQ142" i="17" s="1"/>
  <c r="CG141" i="17"/>
  <c r="CG142" i="17" s="1"/>
  <c r="CF141" i="17"/>
  <c r="CF142" i="17" s="1"/>
  <c r="CE141" i="17"/>
  <c r="CE142" i="17" s="1"/>
  <c r="CD141" i="17"/>
  <c r="CD142" i="17" s="1"/>
  <c r="CC141" i="17"/>
  <c r="CC142" i="17" s="1"/>
  <c r="CB141" i="17"/>
  <c r="CB142" i="17" s="1"/>
  <c r="BY141" i="17"/>
  <c r="BY142" i="17" s="1"/>
  <c r="BX141" i="17"/>
  <c r="BX142" i="17" s="1"/>
  <c r="BW141" i="17"/>
  <c r="BW142" i="17" s="1"/>
  <c r="BV141" i="17"/>
  <c r="BV142" i="17" s="1"/>
  <c r="BU141" i="17"/>
  <c r="BU142" i="17" s="1"/>
  <c r="BT141" i="17"/>
  <c r="BT142" i="17" s="1"/>
  <c r="BJ141" i="17"/>
  <c r="BJ142" i="17" s="1"/>
  <c r="M7" i="18" s="1"/>
  <c r="BI141" i="17"/>
  <c r="BI142" i="17" s="1"/>
  <c r="BH141" i="17"/>
  <c r="BH142" i="17" s="1"/>
  <c r="BG141" i="17"/>
  <c r="BG142" i="17" s="1"/>
  <c r="BF141" i="17"/>
  <c r="BF142" i="17" s="1"/>
  <c r="BE141" i="17"/>
  <c r="BE142" i="17" s="1"/>
  <c r="BB141" i="17"/>
  <c r="BB142" i="17" s="1"/>
  <c r="BA141" i="17"/>
  <c r="BA142" i="17" s="1"/>
  <c r="AZ141" i="17"/>
  <c r="AZ142" i="17" s="1"/>
  <c r="AY141" i="17"/>
  <c r="AY142" i="17" s="1"/>
  <c r="F7" i="18" s="1"/>
  <c r="AX141" i="17"/>
  <c r="AX142" i="17" s="1"/>
  <c r="AW141" i="17"/>
  <c r="AW142" i="17" s="1"/>
  <c r="AM141" i="17"/>
  <c r="AM142" i="17" s="1"/>
  <c r="L7" i="18" s="1"/>
  <c r="AL141" i="17"/>
  <c r="AL142" i="17" s="1"/>
  <c r="AK141" i="17"/>
  <c r="AK142" i="17" s="1"/>
  <c r="AJ141" i="17"/>
  <c r="AJ142" i="17" s="1"/>
  <c r="AI141" i="17"/>
  <c r="AI142" i="17" s="1"/>
  <c r="AH141" i="17"/>
  <c r="AH142" i="17" s="1"/>
  <c r="AE141" i="17"/>
  <c r="AE142" i="17" s="1"/>
  <c r="AD141" i="17"/>
  <c r="AD142" i="17" s="1"/>
  <c r="AC141" i="17"/>
  <c r="AC142" i="17" s="1"/>
  <c r="AB141" i="17"/>
  <c r="AB142" i="17" s="1"/>
  <c r="E7" i="18" s="1"/>
  <c r="AA141" i="17"/>
  <c r="AA142" i="17" s="1"/>
  <c r="Z141" i="17"/>
  <c r="Z142" i="17" s="1"/>
  <c r="P141" i="17"/>
  <c r="P142" i="17" s="1"/>
  <c r="K7" i="18" s="1"/>
  <c r="O141" i="17"/>
  <c r="O142" i="17" s="1"/>
  <c r="N141" i="17"/>
  <c r="N142" i="17" s="1"/>
  <c r="M141" i="17"/>
  <c r="M142" i="17" s="1"/>
  <c r="L141" i="17"/>
  <c r="L142" i="17" s="1"/>
  <c r="K141" i="17"/>
  <c r="K142" i="17" s="1"/>
  <c r="H141" i="17"/>
  <c r="H142" i="17" s="1"/>
  <c r="G141" i="17"/>
  <c r="G142" i="17" s="1"/>
  <c r="F141" i="17"/>
  <c r="F142" i="17" s="1"/>
  <c r="E141" i="17"/>
  <c r="E142" i="17" s="1"/>
  <c r="D7" i="18" s="1"/>
  <c r="D141" i="17"/>
  <c r="D142" i="17" s="1"/>
  <c r="C141" i="17"/>
  <c r="C142" i="17" s="1"/>
  <c r="DD113" i="17"/>
  <c r="DD114" i="17" s="1"/>
  <c r="N6" i="18" s="1"/>
  <c r="DC113" i="17"/>
  <c r="DC114" i="17" s="1"/>
  <c r="DB113" i="17"/>
  <c r="DB114" i="17" s="1"/>
  <c r="DA113" i="17"/>
  <c r="DA114" i="17" s="1"/>
  <c r="CZ113" i="17"/>
  <c r="CZ114" i="17" s="1"/>
  <c r="CY113" i="17"/>
  <c r="CY114" i="17" s="1"/>
  <c r="CV113" i="17"/>
  <c r="CV114" i="17" s="1"/>
  <c r="CU113" i="17"/>
  <c r="CU114" i="17" s="1"/>
  <c r="CT113" i="17"/>
  <c r="CT114" i="17" s="1"/>
  <c r="CS113" i="17"/>
  <c r="CS114" i="17" s="1"/>
  <c r="G6" i="18" s="1"/>
  <c r="CR113" i="17"/>
  <c r="CR114" i="17" s="1"/>
  <c r="CQ113" i="17"/>
  <c r="CQ114" i="17" s="1"/>
  <c r="CG113" i="17"/>
  <c r="CG114" i="17" s="1"/>
  <c r="CF113" i="17"/>
  <c r="CF114" i="17" s="1"/>
  <c r="CE113" i="17"/>
  <c r="CE114" i="17" s="1"/>
  <c r="CD113" i="17"/>
  <c r="CD114" i="17" s="1"/>
  <c r="CC113" i="17"/>
  <c r="CC114" i="17" s="1"/>
  <c r="CB113" i="17"/>
  <c r="CB114" i="17" s="1"/>
  <c r="BY113" i="17"/>
  <c r="BY114" i="17" s="1"/>
  <c r="BX113" i="17"/>
  <c r="BX114" i="17" s="1"/>
  <c r="BW113" i="17"/>
  <c r="BW114" i="17" s="1"/>
  <c r="BV113" i="17"/>
  <c r="BV114" i="17" s="1"/>
  <c r="BU113" i="17"/>
  <c r="BU114" i="17" s="1"/>
  <c r="BT113" i="17"/>
  <c r="BT114" i="17" s="1"/>
  <c r="BJ113" i="17"/>
  <c r="BJ114" i="17" s="1"/>
  <c r="M6" i="18" s="1"/>
  <c r="BI113" i="17"/>
  <c r="BI114" i="17" s="1"/>
  <c r="BH113" i="17"/>
  <c r="BH114" i="17" s="1"/>
  <c r="BG113" i="17"/>
  <c r="BG114" i="17" s="1"/>
  <c r="BF113" i="17"/>
  <c r="BF114" i="17" s="1"/>
  <c r="BE113" i="17"/>
  <c r="BE114" i="17" s="1"/>
  <c r="BB113" i="17"/>
  <c r="BB114" i="17" s="1"/>
  <c r="BA113" i="17"/>
  <c r="BA114" i="17" s="1"/>
  <c r="AZ113" i="17"/>
  <c r="AZ114" i="17" s="1"/>
  <c r="AY113" i="17"/>
  <c r="AY114" i="17" s="1"/>
  <c r="F6" i="18" s="1"/>
  <c r="AX113" i="17"/>
  <c r="AX114" i="17" s="1"/>
  <c r="AW113" i="17"/>
  <c r="AW114" i="17" s="1"/>
  <c r="AM113" i="17"/>
  <c r="AM114" i="17" s="1"/>
  <c r="L6" i="18" s="1"/>
  <c r="AL113" i="17"/>
  <c r="AL114" i="17" s="1"/>
  <c r="AK113" i="17"/>
  <c r="AK114" i="17" s="1"/>
  <c r="AJ113" i="17"/>
  <c r="AJ114" i="17" s="1"/>
  <c r="AI113" i="17"/>
  <c r="AI114" i="17" s="1"/>
  <c r="AH113" i="17"/>
  <c r="AH114" i="17" s="1"/>
  <c r="AE113" i="17"/>
  <c r="AE114" i="17" s="1"/>
  <c r="AD113" i="17"/>
  <c r="AD114" i="17" s="1"/>
  <c r="AC113" i="17"/>
  <c r="AC114" i="17" s="1"/>
  <c r="AB113" i="17"/>
  <c r="AB114" i="17" s="1"/>
  <c r="E6" i="18" s="1"/>
  <c r="AA113" i="17"/>
  <c r="AA114" i="17" s="1"/>
  <c r="Z113" i="17"/>
  <c r="Z114" i="17" s="1"/>
  <c r="P113" i="17"/>
  <c r="P114" i="17" s="1"/>
  <c r="K6" i="18" s="1"/>
  <c r="O113" i="17"/>
  <c r="O114" i="17" s="1"/>
  <c r="N113" i="17"/>
  <c r="N114" i="17" s="1"/>
  <c r="M113" i="17"/>
  <c r="M114" i="17" s="1"/>
  <c r="L113" i="17"/>
  <c r="L114" i="17" s="1"/>
  <c r="K113" i="17"/>
  <c r="K114" i="17" s="1"/>
  <c r="H113" i="17"/>
  <c r="H114" i="17" s="1"/>
  <c r="G113" i="17"/>
  <c r="G114" i="17" s="1"/>
  <c r="F113" i="17"/>
  <c r="F114" i="17" s="1"/>
  <c r="E113" i="17"/>
  <c r="E114" i="17" s="1"/>
  <c r="D6" i="18" s="1"/>
  <c r="D113" i="17"/>
  <c r="D114" i="17" s="1"/>
  <c r="C113" i="17"/>
  <c r="C114" i="17" s="1"/>
  <c r="DD85" i="17"/>
  <c r="DD86" i="17" s="1"/>
  <c r="N13" i="18" s="1"/>
  <c r="DC85" i="17"/>
  <c r="DC86" i="17" s="1"/>
  <c r="DB85" i="17"/>
  <c r="DB86" i="17" s="1"/>
  <c r="DA85" i="17"/>
  <c r="DA86" i="17" s="1"/>
  <c r="CZ85" i="17"/>
  <c r="CZ86" i="17" s="1"/>
  <c r="CY85" i="17"/>
  <c r="CY86" i="17" s="1"/>
  <c r="CV85" i="17"/>
  <c r="CV86" i="17" s="1"/>
  <c r="CU85" i="17"/>
  <c r="CU86" i="17" s="1"/>
  <c r="CT85" i="17"/>
  <c r="CT86" i="17" s="1"/>
  <c r="CS85" i="17"/>
  <c r="CS86" i="17" s="1"/>
  <c r="G13" i="18" s="1"/>
  <c r="CR85" i="17"/>
  <c r="CQ85" i="17"/>
  <c r="CG85" i="17"/>
  <c r="CG86" i="17" s="1"/>
  <c r="CF85" i="17"/>
  <c r="CF86" i="17" s="1"/>
  <c r="CE85" i="17"/>
  <c r="CE86" i="17" s="1"/>
  <c r="CD85" i="17"/>
  <c r="CD86" i="17" s="1"/>
  <c r="CC85" i="17"/>
  <c r="CC86" i="17" s="1"/>
  <c r="CB85" i="17"/>
  <c r="CB86" i="17" s="1"/>
  <c r="BY85" i="17"/>
  <c r="BY86" i="17" s="1"/>
  <c r="BX85" i="17"/>
  <c r="BX86" i="17" s="1"/>
  <c r="BW85" i="17"/>
  <c r="BW86" i="17" s="1"/>
  <c r="BV85" i="17"/>
  <c r="BV86" i="17" s="1"/>
  <c r="BU85" i="17"/>
  <c r="BU86" i="17" s="1"/>
  <c r="BT85" i="17"/>
  <c r="BT86" i="17" s="1"/>
  <c r="BJ85" i="17"/>
  <c r="BJ86" i="17" s="1"/>
  <c r="BI85" i="17"/>
  <c r="BI86" i="17" s="1"/>
  <c r="BH85" i="17"/>
  <c r="BH86" i="17" s="1"/>
  <c r="BG85" i="17"/>
  <c r="BG86" i="17" s="1"/>
  <c r="BF85" i="17"/>
  <c r="BF86" i="17" s="1"/>
  <c r="BE85" i="17"/>
  <c r="BE86" i="17" s="1"/>
  <c r="BB85" i="17"/>
  <c r="BB86" i="17" s="1"/>
  <c r="BA85" i="17"/>
  <c r="BA86" i="17" s="1"/>
  <c r="AZ85" i="17"/>
  <c r="AZ86" i="17" s="1"/>
  <c r="AY85" i="17"/>
  <c r="AY86" i="17" s="1"/>
  <c r="AX85" i="17"/>
  <c r="AX86" i="17" s="1"/>
  <c r="AW85" i="17"/>
  <c r="AW86" i="17" s="1"/>
  <c r="AM85" i="17"/>
  <c r="AM86" i="17" s="1"/>
  <c r="AL85" i="17"/>
  <c r="AL86" i="17" s="1"/>
  <c r="AK85" i="17"/>
  <c r="AK86" i="17" s="1"/>
  <c r="AJ85" i="17"/>
  <c r="AJ86" i="17" s="1"/>
  <c r="AI85" i="17"/>
  <c r="AI86" i="17" s="1"/>
  <c r="AH85" i="17"/>
  <c r="AH86" i="17" s="1"/>
  <c r="AE85" i="17"/>
  <c r="AE86" i="17" s="1"/>
  <c r="AD85" i="17"/>
  <c r="AD86" i="17" s="1"/>
  <c r="AC85" i="17"/>
  <c r="AC86" i="17" s="1"/>
  <c r="AB85" i="17"/>
  <c r="AB86" i="17" s="1"/>
  <c r="AA85" i="17"/>
  <c r="AA86" i="17" s="1"/>
  <c r="Z85" i="17"/>
  <c r="Z86" i="17" s="1"/>
  <c r="P85" i="17"/>
  <c r="P86" i="17" s="1"/>
  <c r="O85" i="17"/>
  <c r="O86" i="17" s="1"/>
  <c r="N85" i="17"/>
  <c r="N86" i="17" s="1"/>
  <c r="M85" i="17"/>
  <c r="M86" i="17" s="1"/>
  <c r="L85" i="17"/>
  <c r="L86" i="17" s="1"/>
  <c r="K85" i="17"/>
  <c r="K86" i="17" s="1"/>
  <c r="H85" i="17"/>
  <c r="H86" i="17" s="1"/>
  <c r="G85" i="17"/>
  <c r="G86" i="17" s="1"/>
  <c r="F85" i="17"/>
  <c r="F86" i="17" s="1"/>
  <c r="E85" i="17"/>
  <c r="E86" i="17" s="1"/>
  <c r="D85" i="17"/>
  <c r="D86" i="17" s="1"/>
  <c r="C85" i="17"/>
  <c r="C86" i="17" s="1"/>
  <c r="DD57" i="17"/>
  <c r="DD58" i="17" s="1"/>
  <c r="DC57" i="17"/>
  <c r="DC58" i="17" s="1"/>
  <c r="DB57" i="17"/>
  <c r="DB58" i="17" s="1"/>
  <c r="DA57" i="17"/>
  <c r="DA58" i="17" s="1"/>
  <c r="CZ57" i="17"/>
  <c r="CZ58" i="17" s="1"/>
  <c r="CY57" i="17"/>
  <c r="CY58" i="17" s="1"/>
  <c r="CV57" i="17"/>
  <c r="CV58" i="17" s="1"/>
  <c r="CU57" i="17"/>
  <c r="CU58" i="17" s="1"/>
  <c r="CT57" i="17"/>
  <c r="CT58" i="17" s="1"/>
  <c r="CS57" i="17"/>
  <c r="CS58" i="17" s="1"/>
  <c r="CR57" i="17"/>
  <c r="CR58" i="17" s="1"/>
  <c r="CQ57" i="17"/>
  <c r="CQ58" i="17" s="1"/>
  <c r="CG57" i="17"/>
  <c r="CG58" i="17" s="1"/>
  <c r="O12" i="18" s="1"/>
  <c r="CF57" i="17"/>
  <c r="CF58" i="17" s="1"/>
  <c r="CE57" i="17"/>
  <c r="CE58" i="17" s="1"/>
  <c r="CD57" i="17"/>
  <c r="CD58" i="17" s="1"/>
  <c r="CC57" i="17"/>
  <c r="CC58" i="17" s="1"/>
  <c r="CB57" i="17"/>
  <c r="CB58" i="17" s="1"/>
  <c r="BY57" i="17"/>
  <c r="BY58" i="17" s="1"/>
  <c r="BX57" i="17"/>
  <c r="BX58" i="17" s="1"/>
  <c r="BW57" i="17"/>
  <c r="BW58" i="17" s="1"/>
  <c r="BV57" i="17"/>
  <c r="BV58" i="17" s="1"/>
  <c r="H12" i="18" s="1"/>
  <c r="BU57" i="17"/>
  <c r="BT57" i="17"/>
  <c r="BJ57" i="17"/>
  <c r="BJ58" i="17" s="1"/>
  <c r="BI57" i="17"/>
  <c r="BI58" i="17" s="1"/>
  <c r="BH57" i="17"/>
  <c r="BH58" i="17" s="1"/>
  <c r="BG57" i="17"/>
  <c r="BG58" i="17" s="1"/>
  <c r="BF57" i="17"/>
  <c r="BF58" i="17" s="1"/>
  <c r="BE57" i="17"/>
  <c r="BE58" i="17" s="1"/>
  <c r="BB57" i="17"/>
  <c r="BB58" i="17" s="1"/>
  <c r="BA57" i="17"/>
  <c r="BA58" i="17" s="1"/>
  <c r="AZ57" i="17"/>
  <c r="AZ58" i="17" s="1"/>
  <c r="AY57" i="17"/>
  <c r="AY58" i="17" s="1"/>
  <c r="AX57" i="17"/>
  <c r="AX58" i="17" s="1"/>
  <c r="AW57" i="17"/>
  <c r="AW58" i="17" s="1"/>
  <c r="AM57" i="17"/>
  <c r="AM58" i="17" s="1"/>
  <c r="AL57" i="17"/>
  <c r="AL58" i="17" s="1"/>
  <c r="AK57" i="17"/>
  <c r="AK58" i="17" s="1"/>
  <c r="AJ57" i="17"/>
  <c r="AJ58" i="17" s="1"/>
  <c r="AI57" i="17"/>
  <c r="AI58" i="17" s="1"/>
  <c r="AH57" i="17"/>
  <c r="AH58" i="17" s="1"/>
  <c r="AE57" i="17"/>
  <c r="AE58" i="17" s="1"/>
  <c r="AD57" i="17"/>
  <c r="AD58" i="17" s="1"/>
  <c r="AC57" i="17"/>
  <c r="AC58" i="17" s="1"/>
  <c r="AB57" i="17"/>
  <c r="AB58" i="17" s="1"/>
  <c r="AA57" i="17"/>
  <c r="AA58" i="17" s="1"/>
  <c r="Z57" i="17"/>
  <c r="Z58" i="17" s="1"/>
  <c r="P57" i="17"/>
  <c r="P58" i="17" s="1"/>
  <c r="O57" i="17"/>
  <c r="O58" i="17" s="1"/>
  <c r="N57" i="17"/>
  <c r="N58" i="17" s="1"/>
  <c r="M57" i="17"/>
  <c r="M58" i="17" s="1"/>
  <c r="L57" i="17"/>
  <c r="L58" i="17" s="1"/>
  <c r="K57" i="17"/>
  <c r="K58" i="17" s="1"/>
  <c r="H57" i="17"/>
  <c r="H58" i="17" s="1"/>
  <c r="G57" i="17"/>
  <c r="G58" i="17" s="1"/>
  <c r="F57" i="17"/>
  <c r="F58" i="17" s="1"/>
  <c r="E57" i="17"/>
  <c r="E58" i="17" s="1"/>
  <c r="D57" i="17"/>
  <c r="D58" i="17" s="1"/>
  <c r="C57" i="17"/>
  <c r="C58" i="17" s="1"/>
  <c r="DD30" i="17"/>
  <c r="N5" i="18" s="1"/>
  <c r="DC29" i="17"/>
  <c r="DC30" i="17" s="1"/>
  <c r="DB29" i="17"/>
  <c r="DB30" i="17" s="1"/>
  <c r="DA29" i="17"/>
  <c r="DA30" i="17" s="1"/>
  <c r="CZ29" i="17"/>
  <c r="CZ30" i="17" s="1"/>
  <c r="CY29" i="17"/>
  <c r="CY30" i="17" s="1"/>
  <c r="CV29" i="17"/>
  <c r="CV30" i="17" s="1"/>
  <c r="CU29" i="17"/>
  <c r="CU30" i="17" s="1"/>
  <c r="CT29" i="17"/>
  <c r="CT30" i="17" s="1"/>
  <c r="CS29" i="17"/>
  <c r="CS30" i="17" s="1"/>
  <c r="G5" i="18" s="1"/>
  <c r="CR29" i="17"/>
  <c r="CR30" i="17" s="1"/>
  <c r="CQ29" i="17"/>
  <c r="CQ30" i="17" s="1"/>
  <c r="CG29" i="17"/>
  <c r="CG30" i="17" s="1"/>
  <c r="CF29" i="17"/>
  <c r="CF30" i="17" s="1"/>
  <c r="CE29" i="17"/>
  <c r="CE30" i="17" s="1"/>
  <c r="CD29" i="17"/>
  <c r="CD30" i="17" s="1"/>
  <c r="CC29" i="17"/>
  <c r="CC30" i="17" s="1"/>
  <c r="CB29" i="17"/>
  <c r="CB30" i="17" s="1"/>
  <c r="BY29" i="17"/>
  <c r="BY30" i="17" s="1"/>
  <c r="BX29" i="17"/>
  <c r="BX30" i="17" s="1"/>
  <c r="BW29" i="17"/>
  <c r="BW30" i="17" s="1"/>
  <c r="BV29" i="17"/>
  <c r="BV30" i="17" s="1"/>
  <c r="BU29" i="17"/>
  <c r="BU30" i="17" s="1"/>
  <c r="BT29" i="17"/>
  <c r="BT30" i="17" s="1"/>
  <c r="BJ29" i="17"/>
  <c r="BJ30" i="17" s="1"/>
  <c r="M5" i="18" s="1"/>
  <c r="BI29" i="17"/>
  <c r="BI30" i="17" s="1"/>
  <c r="BH29" i="17"/>
  <c r="BH30" i="17" s="1"/>
  <c r="BG29" i="17"/>
  <c r="BG30" i="17" s="1"/>
  <c r="BF29" i="17"/>
  <c r="BF30" i="17" s="1"/>
  <c r="BE29" i="17"/>
  <c r="BE30" i="17" s="1"/>
  <c r="BB29" i="17"/>
  <c r="BB30" i="17" s="1"/>
  <c r="BA29" i="17"/>
  <c r="BA30" i="17" s="1"/>
  <c r="AZ29" i="17"/>
  <c r="AZ30" i="17" s="1"/>
  <c r="AY29" i="17"/>
  <c r="AY30" i="17" s="1"/>
  <c r="F5" i="18" s="1"/>
  <c r="AX29" i="17"/>
  <c r="AX30" i="17" s="1"/>
  <c r="AW29" i="17"/>
  <c r="AW30" i="17" s="1"/>
  <c r="AM29" i="17"/>
  <c r="AM30" i="17" s="1"/>
  <c r="L5" i="18" s="1"/>
  <c r="AL29" i="17"/>
  <c r="AL30" i="17" s="1"/>
  <c r="AK29" i="17"/>
  <c r="AK30" i="17" s="1"/>
  <c r="AJ29" i="17"/>
  <c r="AJ30" i="17" s="1"/>
  <c r="AI29" i="17"/>
  <c r="AI30" i="17" s="1"/>
  <c r="AH29" i="17"/>
  <c r="AH30" i="17" s="1"/>
  <c r="AE29" i="17"/>
  <c r="AE30" i="17" s="1"/>
  <c r="AD29" i="17"/>
  <c r="AD30" i="17" s="1"/>
  <c r="AC29" i="17"/>
  <c r="AC30" i="17" s="1"/>
  <c r="AB29" i="17"/>
  <c r="AB30" i="17" s="1"/>
  <c r="E5" i="18" s="1"/>
  <c r="AA29" i="17"/>
  <c r="AA30" i="17" s="1"/>
  <c r="Z29" i="17"/>
  <c r="Z30" i="17" s="1"/>
  <c r="AC237" i="15"/>
  <c r="AC238" i="15"/>
  <c r="BC238" i="15" s="1"/>
  <c r="AC239" i="15"/>
  <c r="BC239" i="15" s="1"/>
  <c r="AC240" i="15"/>
  <c r="BC240" i="15" s="1"/>
  <c r="AC241" i="15"/>
  <c r="BC241" i="15" s="1"/>
  <c r="AC242" i="15"/>
  <c r="BC242" i="15" s="1"/>
  <c r="AC243" i="15"/>
  <c r="BC243" i="15" s="1"/>
  <c r="AC244" i="15"/>
  <c r="BC244" i="15" s="1"/>
  <c r="AC245" i="15"/>
  <c r="AC246" i="15"/>
  <c r="BC246" i="15" s="1"/>
  <c r="A246" i="15"/>
  <c r="A245" i="15"/>
  <c r="A244" i="15"/>
  <c r="A243" i="15"/>
  <c r="A242" i="15"/>
  <c r="A241" i="15"/>
  <c r="A240" i="15"/>
  <c r="A239" i="15"/>
  <c r="A238" i="15"/>
  <c r="A237" i="15"/>
  <c r="AZ246" i="15"/>
  <c r="BZ246" i="15" s="1"/>
  <c r="AY246" i="15"/>
  <c r="BY246" i="15" s="1"/>
  <c r="AX246" i="15"/>
  <c r="BX246" i="15" s="1"/>
  <c r="AW246" i="15"/>
  <c r="BW246" i="15" s="1"/>
  <c r="AV246" i="15"/>
  <c r="BV246" i="15" s="1"/>
  <c r="AU246" i="15"/>
  <c r="BU246" i="15" s="1"/>
  <c r="AT246" i="15"/>
  <c r="BT246" i="15" s="1"/>
  <c r="AS246" i="15"/>
  <c r="BS246" i="15" s="1"/>
  <c r="AR246" i="15"/>
  <c r="BR246" i="15" s="1"/>
  <c r="AQ246" i="15"/>
  <c r="BQ246" i="15" s="1"/>
  <c r="AP246" i="15"/>
  <c r="BP246" i="15" s="1"/>
  <c r="AO246" i="15"/>
  <c r="BO246" i="15" s="1"/>
  <c r="AN246" i="15"/>
  <c r="BN246" i="15" s="1"/>
  <c r="AM246" i="15"/>
  <c r="BM246" i="15" s="1"/>
  <c r="AL246" i="15"/>
  <c r="BL246" i="15" s="1"/>
  <c r="AK246" i="15"/>
  <c r="BK246" i="15" s="1"/>
  <c r="AJ246" i="15"/>
  <c r="BJ246" i="15" s="1"/>
  <c r="AI246" i="15"/>
  <c r="BI246" i="15" s="1"/>
  <c r="AH246" i="15"/>
  <c r="BH246" i="15" s="1"/>
  <c r="AG246" i="15"/>
  <c r="BG246" i="15" s="1"/>
  <c r="AF246" i="15"/>
  <c r="BF246" i="15" s="1"/>
  <c r="AE246" i="15"/>
  <c r="BE246" i="15" s="1"/>
  <c r="AD246" i="15"/>
  <c r="BD246" i="15" s="1"/>
  <c r="BC245" i="15"/>
  <c r="AZ245" i="15"/>
  <c r="BZ245" i="15" s="1"/>
  <c r="AY245" i="15"/>
  <c r="BY245" i="15" s="1"/>
  <c r="AX245" i="15"/>
  <c r="BX245" i="15" s="1"/>
  <c r="AW245" i="15"/>
  <c r="BW245" i="15" s="1"/>
  <c r="AV245" i="15"/>
  <c r="BV245" i="15" s="1"/>
  <c r="AU245" i="15"/>
  <c r="BU245" i="15" s="1"/>
  <c r="AT245" i="15"/>
  <c r="BT245" i="15" s="1"/>
  <c r="AS245" i="15"/>
  <c r="BS245" i="15" s="1"/>
  <c r="AR245" i="15"/>
  <c r="BR245" i="15" s="1"/>
  <c r="AQ245" i="15"/>
  <c r="BQ245" i="15" s="1"/>
  <c r="AP245" i="15"/>
  <c r="BP245" i="15" s="1"/>
  <c r="AO245" i="15"/>
  <c r="BO245" i="15" s="1"/>
  <c r="AN245" i="15"/>
  <c r="BN245" i="15" s="1"/>
  <c r="AM245" i="15"/>
  <c r="BM245" i="15" s="1"/>
  <c r="AL245" i="15"/>
  <c r="BL245" i="15" s="1"/>
  <c r="AK245" i="15"/>
  <c r="BK245" i="15" s="1"/>
  <c r="AJ245" i="15"/>
  <c r="BJ245" i="15" s="1"/>
  <c r="AI245" i="15"/>
  <c r="BI245" i="15" s="1"/>
  <c r="AH245" i="15"/>
  <c r="BH245" i="15" s="1"/>
  <c r="AG245" i="15"/>
  <c r="BG245" i="15" s="1"/>
  <c r="AF245" i="15"/>
  <c r="BF245" i="15" s="1"/>
  <c r="AE245" i="15"/>
  <c r="BE245" i="15" s="1"/>
  <c r="AD245" i="15"/>
  <c r="BD245" i="15" s="1"/>
  <c r="AZ244" i="15"/>
  <c r="BZ244" i="15" s="1"/>
  <c r="AY244" i="15"/>
  <c r="BY244" i="15" s="1"/>
  <c r="AX244" i="15"/>
  <c r="BX244" i="15" s="1"/>
  <c r="AW244" i="15"/>
  <c r="BW244" i="15" s="1"/>
  <c r="AV244" i="15"/>
  <c r="BV244" i="15" s="1"/>
  <c r="AU244" i="15"/>
  <c r="BU244" i="15" s="1"/>
  <c r="AT244" i="15"/>
  <c r="BT244" i="15" s="1"/>
  <c r="AS244" i="15"/>
  <c r="BS244" i="15" s="1"/>
  <c r="AR244" i="15"/>
  <c r="BR244" i="15" s="1"/>
  <c r="AQ244" i="15"/>
  <c r="BQ244" i="15" s="1"/>
  <c r="AP244" i="15"/>
  <c r="BP244" i="15" s="1"/>
  <c r="AO244" i="15"/>
  <c r="BO244" i="15" s="1"/>
  <c r="AN244" i="15"/>
  <c r="BN244" i="15" s="1"/>
  <c r="AM244" i="15"/>
  <c r="BM244" i="15" s="1"/>
  <c r="AL244" i="15"/>
  <c r="BL244" i="15" s="1"/>
  <c r="AK244" i="15"/>
  <c r="BK244" i="15" s="1"/>
  <c r="AJ244" i="15"/>
  <c r="BJ244" i="15" s="1"/>
  <c r="AI244" i="15"/>
  <c r="BI244" i="15" s="1"/>
  <c r="AH244" i="15"/>
  <c r="BH244" i="15" s="1"/>
  <c r="AG244" i="15"/>
  <c r="BG244" i="15" s="1"/>
  <c r="AF244" i="15"/>
  <c r="BF244" i="15" s="1"/>
  <c r="AE244" i="15"/>
  <c r="BE244" i="15" s="1"/>
  <c r="AD244" i="15"/>
  <c r="BD244" i="15" s="1"/>
  <c r="AZ243" i="15"/>
  <c r="BZ243" i="15" s="1"/>
  <c r="AY243" i="15"/>
  <c r="BY243" i="15" s="1"/>
  <c r="AX243" i="15"/>
  <c r="BX243" i="15" s="1"/>
  <c r="AW243" i="15"/>
  <c r="BW243" i="15" s="1"/>
  <c r="AV243" i="15"/>
  <c r="BV243" i="15" s="1"/>
  <c r="AU243" i="15"/>
  <c r="BU243" i="15" s="1"/>
  <c r="AT243" i="15"/>
  <c r="BT243" i="15" s="1"/>
  <c r="AS243" i="15"/>
  <c r="BS243" i="15" s="1"/>
  <c r="AR243" i="15"/>
  <c r="BR243" i="15" s="1"/>
  <c r="AQ243" i="15"/>
  <c r="BQ243" i="15" s="1"/>
  <c r="AP243" i="15"/>
  <c r="BP243" i="15" s="1"/>
  <c r="AO243" i="15"/>
  <c r="BO243" i="15" s="1"/>
  <c r="AN243" i="15"/>
  <c r="BN243" i="15" s="1"/>
  <c r="AM243" i="15"/>
  <c r="BM243" i="15" s="1"/>
  <c r="AL243" i="15"/>
  <c r="BL243" i="15" s="1"/>
  <c r="AK243" i="15"/>
  <c r="BK243" i="15" s="1"/>
  <c r="AJ243" i="15"/>
  <c r="BJ243" i="15" s="1"/>
  <c r="AI243" i="15"/>
  <c r="BI243" i="15" s="1"/>
  <c r="AH243" i="15"/>
  <c r="BH243" i="15" s="1"/>
  <c r="AG243" i="15"/>
  <c r="BG243" i="15" s="1"/>
  <c r="AF243" i="15"/>
  <c r="BF243" i="15" s="1"/>
  <c r="AE243" i="15"/>
  <c r="BE243" i="15" s="1"/>
  <c r="AD243" i="15"/>
  <c r="BD243" i="15" s="1"/>
  <c r="AZ242" i="15"/>
  <c r="BZ242" i="15" s="1"/>
  <c r="AY242" i="15"/>
  <c r="BY242" i="15" s="1"/>
  <c r="AX242" i="15"/>
  <c r="BX242" i="15" s="1"/>
  <c r="AW242" i="15"/>
  <c r="BW242" i="15" s="1"/>
  <c r="AV242" i="15"/>
  <c r="BV242" i="15" s="1"/>
  <c r="AU242" i="15"/>
  <c r="BU242" i="15" s="1"/>
  <c r="AT242" i="15"/>
  <c r="BT242" i="15" s="1"/>
  <c r="AS242" i="15"/>
  <c r="BS242" i="15" s="1"/>
  <c r="AR242" i="15"/>
  <c r="BR242" i="15" s="1"/>
  <c r="AQ242" i="15"/>
  <c r="BQ242" i="15" s="1"/>
  <c r="AP242" i="15"/>
  <c r="BP242" i="15" s="1"/>
  <c r="AO242" i="15"/>
  <c r="BO242" i="15" s="1"/>
  <c r="AN242" i="15"/>
  <c r="BN242" i="15" s="1"/>
  <c r="AM242" i="15"/>
  <c r="BM242" i="15" s="1"/>
  <c r="AL242" i="15"/>
  <c r="BL242" i="15" s="1"/>
  <c r="AK242" i="15"/>
  <c r="BK242" i="15" s="1"/>
  <c r="AJ242" i="15"/>
  <c r="BJ242" i="15" s="1"/>
  <c r="AI242" i="15"/>
  <c r="BI242" i="15" s="1"/>
  <c r="AH242" i="15"/>
  <c r="BH242" i="15" s="1"/>
  <c r="AG242" i="15"/>
  <c r="BG242" i="15" s="1"/>
  <c r="AF242" i="15"/>
  <c r="BF242" i="15" s="1"/>
  <c r="AE242" i="15"/>
  <c r="BE242" i="15" s="1"/>
  <c r="AD242" i="15"/>
  <c r="BD242" i="15" s="1"/>
  <c r="AZ241" i="15"/>
  <c r="BZ241" i="15" s="1"/>
  <c r="AY241" i="15"/>
  <c r="BY241" i="15" s="1"/>
  <c r="AX241" i="15"/>
  <c r="BX241" i="15" s="1"/>
  <c r="AW241" i="15"/>
  <c r="BW241" i="15" s="1"/>
  <c r="AV241" i="15"/>
  <c r="BV241" i="15" s="1"/>
  <c r="AU241" i="15"/>
  <c r="BU241" i="15" s="1"/>
  <c r="AT241" i="15"/>
  <c r="BT241" i="15" s="1"/>
  <c r="AS241" i="15"/>
  <c r="BS241" i="15" s="1"/>
  <c r="AR241" i="15"/>
  <c r="BR241" i="15" s="1"/>
  <c r="AQ241" i="15"/>
  <c r="BQ241" i="15" s="1"/>
  <c r="AP241" i="15"/>
  <c r="BP241" i="15" s="1"/>
  <c r="AO241" i="15"/>
  <c r="BO241" i="15" s="1"/>
  <c r="AN241" i="15"/>
  <c r="BN241" i="15" s="1"/>
  <c r="AM241" i="15"/>
  <c r="BM241" i="15" s="1"/>
  <c r="AL241" i="15"/>
  <c r="BL241" i="15" s="1"/>
  <c r="AK241" i="15"/>
  <c r="BK241" i="15" s="1"/>
  <c r="AJ241" i="15"/>
  <c r="BJ241" i="15" s="1"/>
  <c r="AI241" i="15"/>
  <c r="BI241" i="15" s="1"/>
  <c r="AH241" i="15"/>
  <c r="BH241" i="15" s="1"/>
  <c r="AG241" i="15"/>
  <c r="BG241" i="15" s="1"/>
  <c r="AF241" i="15"/>
  <c r="BF241" i="15" s="1"/>
  <c r="AE241" i="15"/>
  <c r="BE241" i="15" s="1"/>
  <c r="AD241" i="15"/>
  <c r="BD241" i="15" s="1"/>
  <c r="AZ240" i="15"/>
  <c r="BZ240" i="15" s="1"/>
  <c r="AY240" i="15"/>
  <c r="BY240" i="15" s="1"/>
  <c r="AX240" i="15"/>
  <c r="BX240" i="15" s="1"/>
  <c r="AW240" i="15"/>
  <c r="BW240" i="15" s="1"/>
  <c r="AV240" i="15"/>
  <c r="BV240" i="15" s="1"/>
  <c r="AU240" i="15"/>
  <c r="BU240" i="15" s="1"/>
  <c r="AT240" i="15"/>
  <c r="BT240" i="15" s="1"/>
  <c r="AS240" i="15"/>
  <c r="BS240" i="15" s="1"/>
  <c r="AR240" i="15"/>
  <c r="BR240" i="15" s="1"/>
  <c r="AQ240" i="15"/>
  <c r="BQ240" i="15" s="1"/>
  <c r="AP240" i="15"/>
  <c r="BP240" i="15" s="1"/>
  <c r="AO240" i="15"/>
  <c r="BO240" i="15" s="1"/>
  <c r="AN240" i="15"/>
  <c r="BN240" i="15" s="1"/>
  <c r="AM240" i="15"/>
  <c r="BM240" i="15" s="1"/>
  <c r="AL240" i="15"/>
  <c r="BL240" i="15" s="1"/>
  <c r="AK240" i="15"/>
  <c r="BK240" i="15" s="1"/>
  <c r="AJ240" i="15"/>
  <c r="BJ240" i="15" s="1"/>
  <c r="AI240" i="15"/>
  <c r="BI240" i="15" s="1"/>
  <c r="AH240" i="15"/>
  <c r="BH240" i="15" s="1"/>
  <c r="AG240" i="15"/>
  <c r="BG240" i="15" s="1"/>
  <c r="AF240" i="15"/>
  <c r="BF240" i="15" s="1"/>
  <c r="AE240" i="15"/>
  <c r="BE240" i="15" s="1"/>
  <c r="AD240" i="15"/>
  <c r="BD240" i="15" s="1"/>
  <c r="AZ239" i="15"/>
  <c r="BZ239" i="15" s="1"/>
  <c r="AY239" i="15"/>
  <c r="BY239" i="15" s="1"/>
  <c r="AX239" i="15"/>
  <c r="BX239" i="15" s="1"/>
  <c r="AW239" i="15"/>
  <c r="BW239" i="15" s="1"/>
  <c r="AV239" i="15"/>
  <c r="BV239" i="15" s="1"/>
  <c r="AU239" i="15"/>
  <c r="BU239" i="15" s="1"/>
  <c r="AT239" i="15"/>
  <c r="BT239" i="15" s="1"/>
  <c r="AS239" i="15"/>
  <c r="BS239" i="15" s="1"/>
  <c r="AR239" i="15"/>
  <c r="BR239" i="15" s="1"/>
  <c r="AQ239" i="15"/>
  <c r="BQ239" i="15" s="1"/>
  <c r="AP239" i="15"/>
  <c r="BP239" i="15" s="1"/>
  <c r="AO239" i="15"/>
  <c r="BO239" i="15" s="1"/>
  <c r="AN239" i="15"/>
  <c r="BN239" i="15" s="1"/>
  <c r="AM239" i="15"/>
  <c r="BM239" i="15" s="1"/>
  <c r="AL239" i="15"/>
  <c r="BL239" i="15" s="1"/>
  <c r="AK239" i="15"/>
  <c r="BK239" i="15" s="1"/>
  <c r="AJ239" i="15"/>
  <c r="BJ239" i="15" s="1"/>
  <c r="AI239" i="15"/>
  <c r="BI239" i="15" s="1"/>
  <c r="AH239" i="15"/>
  <c r="BH239" i="15" s="1"/>
  <c r="AG239" i="15"/>
  <c r="BG239" i="15" s="1"/>
  <c r="AF239" i="15"/>
  <c r="BF239" i="15" s="1"/>
  <c r="AE239" i="15"/>
  <c r="BE239" i="15" s="1"/>
  <c r="AD239" i="15"/>
  <c r="BD239" i="15" s="1"/>
  <c r="AZ238" i="15"/>
  <c r="BZ238" i="15" s="1"/>
  <c r="AY238" i="15"/>
  <c r="BY238" i="15" s="1"/>
  <c r="AX238" i="15"/>
  <c r="BX238" i="15" s="1"/>
  <c r="AW238" i="15"/>
  <c r="BW238" i="15" s="1"/>
  <c r="AV238" i="15"/>
  <c r="BV238" i="15" s="1"/>
  <c r="AU238" i="15"/>
  <c r="BU238" i="15" s="1"/>
  <c r="AT238" i="15"/>
  <c r="BT238" i="15" s="1"/>
  <c r="AS238" i="15"/>
  <c r="BS238" i="15" s="1"/>
  <c r="AR238" i="15"/>
  <c r="BR238" i="15" s="1"/>
  <c r="AQ238" i="15"/>
  <c r="BQ238" i="15" s="1"/>
  <c r="AP238" i="15"/>
  <c r="BP238" i="15" s="1"/>
  <c r="AO238" i="15"/>
  <c r="BO238" i="15" s="1"/>
  <c r="AN238" i="15"/>
  <c r="BN238" i="15" s="1"/>
  <c r="AM238" i="15"/>
  <c r="BM238" i="15" s="1"/>
  <c r="AL238" i="15"/>
  <c r="BL238" i="15" s="1"/>
  <c r="AK238" i="15"/>
  <c r="BK238" i="15" s="1"/>
  <c r="AJ238" i="15"/>
  <c r="BJ238" i="15" s="1"/>
  <c r="AI238" i="15"/>
  <c r="BI238" i="15" s="1"/>
  <c r="AH238" i="15"/>
  <c r="BH238" i="15" s="1"/>
  <c r="AG238" i="15"/>
  <c r="BG238" i="15" s="1"/>
  <c r="AF238" i="15"/>
  <c r="BF238" i="15" s="1"/>
  <c r="AE238" i="15"/>
  <c r="BE238" i="15" s="1"/>
  <c r="AD238" i="15"/>
  <c r="BD238" i="15" s="1"/>
  <c r="BC237" i="15"/>
  <c r="AZ237" i="15"/>
  <c r="BZ237" i="15" s="1"/>
  <c r="AY237" i="15"/>
  <c r="BY237" i="15" s="1"/>
  <c r="AX237" i="15"/>
  <c r="BX237" i="15" s="1"/>
  <c r="AW237" i="15"/>
  <c r="BW237" i="15" s="1"/>
  <c r="AV237" i="15"/>
  <c r="BV237" i="15" s="1"/>
  <c r="AU237" i="15"/>
  <c r="BU237" i="15" s="1"/>
  <c r="AT237" i="15"/>
  <c r="BT237" i="15" s="1"/>
  <c r="AS237" i="15"/>
  <c r="BS237" i="15" s="1"/>
  <c r="AR237" i="15"/>
  <c r="BR237" i="15" s="1"/>
  <c r="AQ237" i="15"/>
  <c r="BQ237" i="15" s="1"/>
  <c r="AP237" i="15"/>
  <c r="BP237" i="15" s="1"/>
  <c r="AO237" i="15"/>
  <c r="BO237" i="15" s="1"/>
  <c r="AN237" i="15"/>
  <c r="BN237" i="15" s="1"/>
  <c r="AM237" i="15"/>
  <c r="BM237" i="15" s="1"/>
  <c r="AL237" i="15"/>
  <c r="BL237" i="15" s="1"/>
  <c r="AK237" i="15"/>
  <c r="BK237" i="15" s="1"/>
  <c r="AJ237" i="15"/>
  <c r="BJ237" i="15" s="1"/>
  <c r="AI237" i="15"/>
  <c r="BI237" i="15" s="1"/>
  <c r="AH237" i="15"/>
  <c r="BH237" i="15" s="1"/>
  <c r="AG237" i="15"/>
  <c r="BG237" i="15" s="1"/>
  <c r="AF237" i="15"/>
  <c r="BF237" i="15" s="1"/>
  <c r="AE237" i="15"/>
  <c r="BE237" i="15" s="1"/>
  <c r="AD237" i="15"/>
  <c r="BD237" i="15" s="1"/>
  <c r="A1004" i="8"/>
  <c r="A1005" i="8"/>
  <c r="A1006" i="8"/>
  <c r="A1007" i="8"/>
  <c r="A1008" i="8"/>
  <c r="A1009" i="8"/>
  <c r="A1010" i="8"/>
  <c r="A1011" i="8"/>
  <c r="A1012" i="8"/>
  <c r="A1013" i="8"/>
  <c r="A1014" i="8"/>
  <c r="A1015" i="8"/>
  <c r="A1016" i="8"/>
  <c r="A1017" i="8"/>
  <c r="A1018" i="8"/>
  <c r="A1019" i="8"/>
  <c r="A1020" i="8"/>
  <c r="A1021" i="8"/>
  <c r="A1022" i="8"/>
  <c r="A1023" i="8"/>
  <c r="A1024" i="8"/>
  <c r="A1025" i="8"/>
  <c r="A1026" i="8"/>
  <c r="A1027" i="8"/>
  <c r="A1028" i="8"/>
  <c r="A1029" i="8"/>
  <c r="A1030" i="8"/>
  <c r="A1031" i="8"/>
  <c r="A1032" i="8"/>
  <c r="A1033" i="8"/>
  <c r="A1034" i="8"/>
  <c r="A1035" i="8"/>
  <c r="A1036" i="8"/>
  <c r="A1037" i="8"/>
  <c r="A1038" i="8"/>
  <c r="A1039" i="8"/>
  <c r="A1040" i="8"/>
  <c r="A1041" i="8"/>
  <c r="A1042" i="8"/>
  <c r="A1043" i="8"/>
  <c r="A1044" i="8"/>
  <c r="A1045" i="8"/>
  <c r="A1046" i="8"/>
  <c r="A1047" i="8"/>
  <c r="A1048" i="8"/>
  <c r="A1049" i="8"/>
  <c r="A1050" i="8"/>
  <c r="A1003" i="8"/>
  <c r="AB1050" i="8"/>
  <c r="AB1049" i="8"/>
  <c r="AB1048" i="8"/>
  <c r="AB1045" i="8"/>
  <c r="AB1044" i="8"/>
  <c r="AB1043" i="8"/>
  <c r="AB1040" i="8"/>
  <c r="BA39" i="8" s="1"/>
  <c r="BA68" i="8" s="1"/>
  <c r="AB1039" i="8"/>
  <c r="BA38" i="8" s="1"/>
  <c r="BA67" i="8" s="1"/>
  <c r="AB1038" i="8"/>
  <c r="BA37" i="8" s="1"/>
  <c r="BA66" i="8" s="1"/>
  <c r="AB1037" i="8"/>
  <c r="BA36" i="8" s="1"/>
  <c r="AB1036" i="8"/>
  <c r="BA35" i="8" s="1"/>
  <c r="AB1035" i="8"/>
  <c r="BA34" i="8" s="1"/>
  <c r="AB1034" i="8"/>
  <c r="BA33" i="8" s="1"/>
  <c r="AB1033" i="8"/>
  <c r="BA32" i="8" s="1"/>
  <c r="AB1032" i="8"/>
  <c r="BA31" i="8" s="1"/>
  <c r="AB1031" i="8"/>
  <c r="BA30" i="8" s="1"/>
  <c r="AB1030" i="8"/>
  <c r="BA29" i="8" s="1"/>
  <c r="AB1029" i="8"/>
  <c r="BA28" i="8" s="1"/>
  <c r="AB1026" i="8"/>
  <c r="BA25" i="8" s="1"/>
  <c r="BA54" i="8" s="1"/>
  <c r="BA82" i="8" s="1"/>
  <c r="AB1025" i="8"/>
  <c r="BA24" i="8" s="1"/>
  <c r="BA53" i="8" s="1"/>
  <c r="BA81" i="8" s="1"/>
  <c r="AB1024" i="8"/>
  <c r="BA23" i="8" s="1"/>
  <c r="BA52" i="8" s="1"/>
  <c r="BA80" i="8" s="1"/>
  <c r="AB1023" i="8"/>
  <c r="BA22" i="8" s="1"/>
  <c r="AB1022" i="8"/>
  <c r="BA21" i="8" s="1"/>
  <c r="AB1021" i="8"/>
  <c r="BA20" i="8" s="1"/>
  <c r="AB1020" i="8"/>
  <c r="BA19" i="8" s="1"/>
  <c r="AB1019" i="8"/>
  <c r="BA18" i="8" s="1"/>
  <c r="AB1018" i="8"/>
  <c r="BA17" i="8" s="1"/>
  <c r="AB1017" i="8"/>
  <c r="BA16" i="8" s="1"/>
  <c r="AB1016" i="8"/>
  <c r="BA15" i="8" s="1"/>
  <c r="AB1015" i="8"/>
  <c r="BA14" i="8" s="1"/>
  <c r="AB1012" i="8"/>
  <c r="BA11" i="8" s="1"/>
  <c r="AB1011" i="8"/>
  <c r="BA10" i="8" s="1"/>
  <c r="AB1010" i="8"/>
  <c r="BA9" i="8" s="1"/>
  <c r="AB1009" i="8"/>
  <c r="BA8" i="8" s="1"/>
  <c r="AB1008" i="8"/>
  <c r="BA7" i="8" s="1"/>
  <c r="AB1007" i="8"/>
  <c r="BA6" i="8" s="1"/>
  <c r="AB1006" i="8"/>
  <c r="BA5" i="8" s="1"/>
  <c r="AB1005" i="8"/>
  <c r="BA4" i="8" s="1"/>
  <c r="AB1004" i="8"/>
  <c r="BA3" i="8" s="1"/>
  <c r="A30" i="17"/>
  <c r="P29" i="17"/>
  <c r="P30" i="17" s="1"/>
  <c r="K5" i="18" s="1"/>
  <c r="H17" i="18" s="1"/>
  <c r="O29" i="17"/>
  <c r="O30" i="17" s="1"/>
  <c r="N29" i="17"/>
  <c r="N30" i="17" s="1"/>
  <c r="M29" i="17"/>
  <c r="M30" i="17" s="1"/>
  <c r="L29" i="17"/>
  <c r="L30" i="17" s="1"/>
  <c r="K29" i="17"/>
  <c r="K30" i="17" s="1"/>
  <c r="H29" i="17"/>
  <c r="H30" i="17" s="1"/>
  <c r="G29" i="17"/>
  <c r="G30" i="17" s="1"/>
  <c r="F29" i="17"/>
  <c r="F30" i="17" s="1"/>
  <c r="E29" i="17"/>
  <c r="E30" i="17" s="1"/>
  <c r="D5" i="18" s="1"/>
  <c r="D29" i="17"/>
  <c r="C29" i="17"/>
  <c r="A29" i="17"/>
  <c r="A28" i="17"/>
  <c r="A27" i="17"/>
  <c r="A26" i="17"/>
  <c r="A25" i="17"/>
  <c r="A24" i="17"/>
  <c r="A23" i="17"/>
  <c r="A22" i="17"/>
  <c r="A21" i="17"/>
  <c r="A20" i="17"/>
  <c r="A19" i="17"/>
  <c r="A18" i="17"/>
  <c r="A17" i="17"/>
  <c r="A16" i="17"/>
  <c r="A15" i="17"/>
  <c r="A14" i="17"/>
  <c r="A13" i="17"/>
  <c r="A12" i="17"/>
  <c r="A11" i="17"/>
  <c r="A10" i="17"/>
  <c r="A9" i="17"/>
  <c r="A8" i="17"/>
  <c r="A7" i="17"/>
  <c r="A6" i="17"/>
  <c r="A5" i="17"/>
  <c r="C30" i="17" l="1"/>
  <c r="B28" i="20"/>
  <c r="BU58" i="17"/>
  <c r="C29" i="20"/>
  <c r="CR86" i="17"/>
  <c r="C30" i="20"/>
  <c r="BT58" i="17"/>
  <c r="B29" i="20"/>
  <c r="CQ86" i="17"/>
  <c r="B30" i="20"/>
  <c r="D30" i="17"/>
  <c r="C28" i="20"/>
  <c r="G32" i="18"/>
  <c r="BA45" i="8"/>
  <c r="BA59" i="8"/>
  <c r="BA46" i="8"/>
  <c r="BA60" i="8"/>
  <c r="BA50" i="8"/>
  <c r="BA64" i="8"/>
  <c r="BA49" i="8"/>
  <c r="BA77" i="8" s="1"/>
  <c r="BA63" i="8"/>
  <c r="BA43" i="8"/>
  <c r="BA57" i="8"/>
  <c r="BA47" i="8"/>
  <c r="BA61" i="8"/>
  <c r="BA51" i="8"/>
  <c r="BA65" i="8"/>
  <c r="BA44" i="8"/>
  <c r="BA72" i="8" s="1"/>
  <c r="BA58" i="8"/>
  <c r="BA48" i="8"/>
  <c r="BA62" i="8"/>
  <c r="D8" i="18"/>
  <c r="D20" i="18" s="1"/>
  <c r="G8" i="18"/>
  <c r="C21" i="18"/>
  <c r="D21" i="18"/>
  <c r="E21" i="18"/>
  <c r="C22" i="18"/>
  <c r="D22" i="18"/>
  <c r="E22" i="18"/>
  <c r="C23" i="18"/>
  <c r="D23" i="18"/>
  <c r="E23" i="18"/>
  <c r="G21" i="18"/>
  <c r="H21" i="18"/>
  <c r="I21" i="18"/>
  <c r="G22" i="18"/>
  <c r="H22" i="18"/>
  <c r="I22" i="18"/>
  <c r="G23" i="18"/>
  <c r="H23" i="18"/>
  <c r="I23" i="18"/>
  <c r="C18" i="18"/>
  <c r="D18" i="18"/>
  <c r="E18" i="18"/>
  <c r="C19" i="18"/>
  <c r="D19" i="18"/>
  <c r="E19" i="18"/>
  <c r="G18" i="18"/>
  <c r="H18" i="18"/>
  <c r="I18" i="18"/>
  <c r="G19" i="18"/>
  <c r="H19" i="18"/>
  <c r="I19" i="18"/>
  <c r="C20" i="18"/>
  <c r="G17" i="18"/>
  <c r="I17" i="18"/>
  <c r="G20" i="18"/>
  <c r="H20" i="18"/>
  <c r="N8" i="18"/>
  <c r="I20" i="18" s="1"/>
  <c r="C32" i="18"/>
  <c r="C28" i="18"/>
  <c r="C29" i="18"/>
  <c r="C30" i="18"/>
  <c r="C31" i="18"/>
  <c r="C27" i="18"/>
  <c r="G30" i="18"/>
  <c r="G31" i="18"/>
  <c r="G27" i="18"/>
  <c r="G28" i="18"/>
  <c r="G29" i="18"/>
  <c r="D29" i="18"/>
  <c r="D28" i="18"/>
  <c r="D30" i="18"/>
  <c r="D31" i="18"/>
  <c r="D27" i="18"/>
  <c r="D32" i="18"/>
  <c r="H31" i="18"/>
  <c r="H27" i="18"/>
  <c r="H32" i="18"/>
  <c r="H28" i="18"/>
  <c r="H30" i="18"/>
  <c r="H29" i="18"/>
  <c r="E30" i="18"/>
  <c r="E31" i="18"/>
  <c r="E27" i="18"/>
  <c r="E29" i="18"/>
  <c r="E32" i="18"/>
  <c r="E28" i="18"/>
  <c r="I32" i="18"/>
  <c r="I28" i="18"/>
  <c r="I27" i="18"/>
  <c r="I29" i="18"/>
  <c r="I30" i="18"/>
  <c r="I31" i="18"/>
  <c r="C17" i="18"/>
  <c r="D17" i="18"/>
  <c r="E17" i="18"/>
  <c r="BB237" i="15"/>
  <c r="W2" i="15" s="1"/>
  <c r="BB238" i="15"/>
  <c r="W3" i="15" s="1"/>
  <c r="BB239" i="15"/>
  <c r="W4" i="15" s="1"/>
  <c r="BB244" i="15"/>
  <c r="W9" i="15" s="1"/>
  <c r="BB245" i="15"/>
  <c r="W10" i="15" s="1"/>
  <c r="BB243" i="15"/>
  <c r="W8" i="15" s="1"/>
  <c r="BB246" i="15"/>
  <c r="W11" i="15" s="1"/>
  <c r="BB242" i="15"/>
  <c r="W7" i="15" s="1"/>
  <c r="BB241" i="15"/>
  <c r="W6" i="15" s="1"/>
  <c r="BB240" i="15"/>
  <c r="W5" i="15" s="1"/>
  <c r="Y10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D10" i="11"/>
  <c r="C10" i="11"/>
  <c r="B10" i="11"/>
  <c r="E20" i="18" l="1"/>
  <c r="BA76" i="8"/>
  <c r="BA79" i="8"/>
  <c r="BA71" i="8"/>
  <c r="BA74" i="8"/>
  <c r="BA75" i="8"/>
  <c r="BA78" i="8"/>
  <c r="BA73" i="8"/>
  <c r="G22" i="14"/>
  <c r="F22" i="14"/>
  <c r="E22" i="14"/>
  <c r="G21" i="14"/>
  <c r="F21" i="14"/>
  <c r="E21" i="14"/>
  <c r="G20" i="14"/>
  <c r="F20" i="14"/>
  <c r="E20" i="14"/>
  <c r="G19" i="14"/>
  <c r="F19" i="14"/>
  <c r="E19" i="14"/>
  <c r="G18" i="14"/>
  <c r="F18" i="14"/>
  <c r="E18" i="14"/>
  <c r="G17" i="14"/>
  <c r="F17" i="14"/>
  <c r="E17" i="14"/>
  <c r="G16" i="14"/>
  <c r="F16" i="14"/>
  <c r="E16" i="14"/>
  <c r="I15" i="14"/>
  <c r="G15" i="14"/>
  <c r="F15" i="14"/>
  <c r="E15" i="14"/>
  <c r="G14" i="14"/>
  <c r="F14" i="14"/>
  <c r="E14" i="14"/>
  <c r="AZ235" i="15"/>
  <c r="BZ235" i="15" s="1"/>
  <c r="AY235" i="15"/>
  <c r="BY235" i="15" s="1"/>
  <c r="AX235" i="15"/>
  <c r="BX235" i="15" s="1"/>
  <c r="AW235" i="15"/>
  <c r="BW235" i="15" s="1"/>
  <c r="AV235" i="15"/>
  <c r="BV235" i="15" s="1"/>
  <c r="AU235" i="15"/>
  <c r="BU235" i="15" s="1"/>
  <c r="AT235" i="15"/>
  <c r="BT235" i="15" s="1"/>
  <c r="AS235" i="15"/>
  <c r="BS235" i="15" s="1"/>
  <c r="AR235" i="15"/>
  <c r="BR235" i="15" s="1"/>
  <c r="AQ235" i="15"/>
  <c r="BQ235" i="15" s="1"/>
  <c r="AP235" i="15"/>
  <c r="BP235" i="15" s="1"/>
  <c r="AO235" i="15"/>
  <c r="BO235" i="15" s="1"/>
  <c r="AN235" i="15"/>
  <c r="BN235" i="15" s="1"/>
  <c r="AM235" i="15"/>
  <c r="BM235" i="15" s="1"/>
  <c r="AL235" i="15"/>
  <c r="BL235" i="15" s="1"/>
  <c r="AK235" i="15"/>
  <c r="BK235" i="15" s="1"/>
  <c r="AJ235" i="15"/>
  <c r="BJ235" i="15" s="1"/>
  <c r="AI235" i="15"/>
  <c r="BI235" i="15" s="1"/>
  <c r="AH235" i="15"/>
  <c r="BH235" i="15" s="1"/>
  <c r="AG235" i="15"/>
  <c r="BG235" i="15" s="1"/>
  <c r="AF235" i="15"/>
  <c r="BF235" i="15" s="1"/>
  <c r="AE235" i="15"/>
  <c r="BE235" i="15" s="1"/>
  <c r="AD235" i="15"/>
  <c r="BD235" i="15" s="1"/>
  <c r="AC235" i="15"/>
  <c r="BC235" i="15" s="1"/>
  <c r="AZ234" i="15"/>
  <c r="BZ234" i="15" s="1"/>
  <c r="AY234" i="15"/>
  <c r="BY234" i="15" s="1"/>
  <c r="AX234" i="15"/>
  <c r="BX234" i="15" s="1"/>
  <c r="AW234" i="15"/>
  <c r="BW234" i="15" s="1"/>
  <c r="AV234" i="15"/>
  <c r="BV234" i="15" s="1"/>
  <c r="AU234" i="15"/>
  <c r="BU234" i="15" s="1"/>
  <c r="AT234" i="15"/>
  <c r="BT234" i="15" s="1"/>
  <c r="AS234" i="15"/>
  <c r="BS234" i="15" s="1"/>
  <c r="AR234" i="15"/>
  <c r="BR234" i="15" s="1"/>
  <c r="AQ234" i="15"/>
  <c r="BQ234" i="15" s="1"/>
  <c r="AP234" i="15"/>
  <c r="BP234" i="15" s="1"/>
  <c r="AO234" i="15"/>
  <c r="BO234" i="15" s="1"/>
  <c r="AN234" i="15"/>
  <c r="BN234" i="15" s="1"/>
  <c r="AM234" i="15"/>
  <c r="BM234" i="15" s="1"/>
  <c r="AL234" i="15"/>
  <c r="BL234" i="15" s="1"/>
  <c r="AK234" i="15"/>
  <c r="BK234" i="15" s="1"/>
  <c r="AJ234" i="15"/>
  <c r="BJ234" i="15" s="1"/>
  <c r="AI234" i="15"/>
  <c r="BI234" i="15" s="1"/>
  <c r="AH234" i="15"/>
  <c r="BH234" i="15" s="1"/>
  <c r="AG234" i="15"/>
  <c r="BG234" i="15" s="1"/>
  <c r="AF234" i="15"/>
  <c r="BF234" i="15" s="1"/>
  <c r="AE234" i="15"/>
  <c r="BE234" i="15" s="1"/>
  <c r="AD234" i="15"/>
  <c r="BD234" i="15" s="1"/>
  <c r="AC234" i="15"/>
  <c r="BC234" i="15" s="1"/>
  <c r="AZ233" i="15"/>
  <c r="BZ233" i="15" s="1"/>
  <c r="AY233" i="15"/>
  <c r="BY233" i="15" s="1"/>
  <c r="AX233" i="15"/>
  <c r="BX233" i="15" s="1"/>
  <c r="AW233" i="15"/>
  <c r="BW233" i="15" s="1"/>
  <c r="AV233" i="15"/>
  <c r="BV233" i="15" s="1"/>
  <c r="AU233" i="15"/>
  <c r="BU233" i="15" s="1"/>
  <c r="AT233" i="15"/>
  <c r="BT233" i="15" s="1"/>
  <c r="AS233" i="15"/>
  <c r="BS233" i="15" s="1"/>
  <c r="AR233" i="15"/>
  <c r="BR233" i="15" s="1"/>
  <c r="AQ233" i="15"/>
  <c r="BQ233" i="15" s="1"/>
  <c r="AP233" i="15"/>
  <c r="BP233" i="15" s="1"/>
  <c r="AO233" i="15"/>
  <c r="BO233" i="15" s="1"/>
  <c r="AN233" i="15"/>
  <c r="BN233" i="15" s="1"/>
  <c r="AM233" i="15"/>
  <c r="BM233" i="15" s="1"/>
  <c r="AL233" i="15"/>
  <c r="BL233" i="15" s="1"/>
  <c r="AK233" i="15"/>
  <c r="BK233" i="15" s="1"/>
  <c r="AJ233" i="15"/>
  <c r="BJ233" i="15" s="1"/>
  <c r="AI233" i="15"/>
  <c r="BI233" i="15" s="1"/>
  <c r="AH233" i="15"/>
  <c r="BH233" i="15" s="1"/>
  <c r="AG233" i="15"/>
  <c r="BG233" i="15" s="1"/>
  <c r="AF233" i="15"/>
  <c r="BF233" i="15" s="1"/>
  <c r="AE233" i="15"/>
  <c r="BE233" i="15" s="1"/>
  <c r="AD233" i="15"/>
  <c r="BD233" i="15" s="1"/>
  <c r="AC233" i="15"/>
  <c r="BC233" i="15" s="1"/>
  <c r="AZ232" i="15"/>
  <c r="BZ232" i="15" s="1"/>
  <c r="AY232" i="15"/>
  <c r="BY232" i="15" s="1"/>
  <c r="AX232" i="15"/>
  <c r="BX232" i="15" s="1"/>
  <c r="AW232" i="15"/>
  <c r="BW232" i="15" s="1"/>
  <c r="AV232" i="15"/>
  <c r="BV232" i="15" s="1"/>
  <c r="AU232" i="15"/>
  <c r="BU232" i="15" s="1"/>
  <c r="AT232" i="15"/>
  <c r="BT232" i="15" s="1"/>
  <c r="AS232" i="15"/>
  <c r="BS232" i="15" s="1"/>
  <c r="AR232" i="15"/>
  <c r="BR232" i="15" s="1"/>
  <c r="AQ232" i="15"/>
  <c r="BQ232" i="15" s="1"/>
  <c r="AP232" i="15"/>
  <c r="BP232" i="15" s="1"/>
  <c r="AO232" i="15"/>
  <c r="BO232" i="15" s="1"/>
  <c r="AN232" i="15"/>
  <c r="BN232" i="15" s="1"/>
  <c r="AM232" i="15"/>
  <c r="BM232" i="15" s="1"/>
  <c r="AL232" i="15"/>
  <c r="BL232" i="15" s="1"/>
  <c r="AK232" i="15"/>
  <c r="BK232" i="15" s="1"/>
  <c r="AJ232" i="15"/>
  <c r="BJ232" i="15" s="1"/>
  <c r="AI232" i="15"/>
  <c r="BI232" i="15" s="1"/>
  <c r="AH232" i="15"/>
  <c r="BH232" i="15" s="1"/>
  <c r="AG232" i="15"/>
  <c r="BG232" i="15" s="1"/>
  <c r="AF232" i="15"/>
  <c r="BF232" i="15" s="1"/>
  <c r="AE232" i="15"/>
  <c r="BE232" i="15" s="1"/>
  <c r="AD232" i="15"/>
  <c r="BD232" i="15" s="1"/>
  <c r="AC232" i="15"/>
  <c r="BC232" i="15" s="1"/>
  <c r="AZ231" i="15"/>
  <c r="BZ231" i="15" s="1"/>
  <c r="AY231" i="15"/>
  <c r="BY231" i="15" s="1"/>
  <c r="AX231" i="15"/>
  <c r="BX231" i="15" s="1"/>
  <c r="AW231" i="15"/>
  <c r="BW231" i="15" s="1"/>
  <c r="AV231" i="15"/>
  <c r="BV231" i="15" s="1"/>
  <c r="AU231" i="15"/>
  <c r="BU231" i="15" s="1"/>
  <c r="AT231" i="15"/>
  <c r="BT231" i="15" s="1"/>
  <c r="AS231" i="15"/>
  <c r="BS231" i="15" s="1"/>
  <c r="AR231" i="15"/>
  <c r="BR231" i="15" s="1"/>
  <c r="AQ231" i="15"/>
  <c r="BQ231" i="15" s="1"/>
  <c r="AP231" i="15"/>
  <c r="BP231" i="15" s="1"/>
  <c r="AO231" i="15"/>
  <c r="BO231" i="15" s="1"/>
  <c r="AN231" i="15"/>
  <c r="BN231" i="15" s="1"/>
  <c r="AM231" i="15"/>
  <c r="BM231" i="15" s="1"/>
  <c r="AL231" i="15"/>
  <c r="BL231" i="15" s="1"/>
  <c r="AK231" i="15"/>
  <c r="BK231" i="15" s="1"/>
  <c r="AJ231" i="15"/>
  <c r="BJ231" i="15" s="1"/>
  <c r="AI231" i="15"/>
  <c r="BI231" i="15" s="1"/>
  <c r="AH231" i="15"/>
  <c r="BH231" i="15" s="1"/>
  <c r="AG231" i="15"/>
  <c r="BG231" i="15" s="1"/>
  <c r="AF231" i="15"/>
  <c r="BF231" i="15" s="1"/>
  <c r="AE231" i="15"/>
  <c r="BE231" i="15" s="1"/>
  <c r="AD231" i="15"/>
  <c r="BD231" i="15" s="1"/>
  <c r="AC231" i="15"/>
  <c r="BC231" i="15" s="1"/>
  <c r="AZ230" i="15"/>
  <c r="BZ230" i="15" s="1"/>
  <c r="AY230" i="15"/>
  <c r="BY230" i="15" s="1"/>
  <c r="AX230" i="15"/>
  <c r="BX230" i="15" s="1"/>
  <c r="AW230" i="15"/>
  <c r="BW230" i="15" s="1"/>
  <c r="AV230" i="15"/>
  <c r="BV230" i="15" s="1"/>
  <c r="AU230" i="15"/>
  <c r="BU230" i="15" s="1"/>
  <c r="AT230" i="15"/>
  <c r="BT230" i="15" s="1"/>
  <c r="AS230" i="15"/>
  <c r="BS230" i="15" s="1"/>
  <c r="AR230" i="15"/>
  <c r="BR230" i="15" s="1"/>
  <c r="AQ230" i="15"/>
  <c r="BQ230" i="15" s="1"/>
  <c r="AP230" i="15"/>
  <c r="BP230" i="15" s="1"/>
  <c r="AO230" i="15"/>
  <c r="BO230" i="15" s="1"/>
  <c r="AN230" i="15"/>
  <c r="BN230" i="15" s="1"/>
  <c r="AM230" i="15"/>
  <c r="BM230" i="15" s="1"/>
  <c r="AL230" i="15"/>
  <c r="BL230" i="15" s="1"/>
  <c r="AK230" i="15"/>
  <c r="BK230" i="15" s="1"/>
  <c r="AJ230" i="15"/>
  <c r="BJ230" i="15" s="1"/>
  <c r="AI230" i="15"/>
  <c r="BI230" i="15" s="1"/>
  <c r="AH230" i="15"/>
  <c r="BH230" i="15" s="1"/>
  <c r="AG230" i="15"/>
  <c r="BG230" i="15" s="1"/>
  <c r="AF230" i="15"/>
  <c r="BF230" i="15" s="1"/>
  <c r="AE230" i="15"/>
  <c r="BE230" i="15" s="1"/>
  <c r="AD230" i="15"/>
  <c r="BD230" i="15" s="1"/>
  <c r="AC230" i="15"/>
  <c r="BC230" i="15" s="1"/>
  <c r="AZ229" i="15"/>
  <c r="BZ229" i="15" s="1"/>
  <c r="AY229" i="15"/>
  <c r="BY229" i="15" s="1"/>
  <c r="AX229" i="15"/>
  <c r="BX229" i="15" s="1"/>
  <c r="AW229" i="15"/>
  <c r="BW229" i="15" s="1"/>
  <c r="AV229" i="15"/>
  <c r="BV229" i="15" s="1"/>
  <c r="AU229" i="15"/>
  <c r="BU229" i="15" s="1"/>
  <c r="AT229" i="15"/>
  <c r="BT229" i="15" s="1"/>
  <c r="AS229" i="15"/>
  <c r="BS229" i="15" s="1"/>
  <c r="AR229" i="15"/>
  <c r="BR229" i="15" s="1"/>
  <c r="AQ229" i="15"/>
  <c r="BQ229" i="15" s="1"/>
  <c r="AP229" i="15"/>
  <c r="BP229" i="15" s="1"/>
  <c r="AO229" i="15"/>
  <c r="BO229" i="15" s="1"/>
  <c r="AN229" i="15"/>
  <c r="BN229" i="15" s="1"/>
  <c r="AM229" i="15"/>
  <c r="BM229" i="15" s="1"/>
  <c r="AL229" i="15"/>
  <c r="BL229" i="15" s="1"/>
  <c r="AK229" i="15"/>
  <c r="BK229" i="15" s="1"/>
  <c r="AJ229" i="15"/>
  <c r="BJ229" i="15" s="1"/>
  <c r="AI229" i="15"/>
  <c r="BI229" i="15" s="1"/>
  <c r="AH229" i="15"/>
  <c r="BH229" i="15" s="1"/>
  <c r="AG229" i="15"/>
  <c r="BG229" i="15" s="1"/>
  <c r="AF229" i="15"/>
  <c r="BF229" i="15" s="1"/>
  <c r="AE229" i="15"/>
  <c r="BE229" i="15" s="1"/>
  <c r="AD229" i="15"/>
  <c r="BD229" i="15" s="1"/>
  <c r="AC229" i="15"/>
  <c r="BC229" i="15" s="1"/>
  <c r="AZ228" i="15"/>
  <c r="BZ228" i="15" s="1"/>
  <c r="AY228" i="15"/>
  <c r="BY228" i="15" s="1"/>
  <c r="AX228" i="15"/>
  <c r="BX228" i="15" s="1"/>
  <c r="AW228" i="15"/>
  <c r="BW228" i="15" s="1"/>
  <c r="AV228" i="15"/>
  <c r="BV228" i="15" s="1"/>
  <c r="AU228" i="15"/>
  <c r="BU228" i="15" s="1"/>
  <c r="AT228" i="15"/>
  <c r="BT228" i="15" s="1"/>
  <c r="AS228" i="15"/>
  <c r="BS228" i="15" s="1"/>
  <c r="AR228" i="15"/>
  <c r="BR228" i="15" s="1"/>
  <c r="AQ228" i="15"/>
  <c r="BQ228" i="15" s="1"/>
  <c r="AP228" i="15"/>
  <c r="BP228" i="15" s="1"/>
  <c r="AO228" i="15"/>
  <c r="BO228" i="15" s="1"/>
  <c r="AN228" i="15"/>
  <c r="BN228" i="15" s="1"/>
  <c r="AM228" i="15"/>
  <c r="BM228" i="15" s="1"/>
  <c r="AL228" i="15"/>
  <c r="BL228" i="15" s="1"/>
  <c r="AK228" i="15"/>
  <c r="BK228" i="15" s="1"/>
  <c r="AJ228" i="15"/>
  <c r="BJ228" i="15" s="1"/>
  <c r="AI228" i="15"/>
  <c r="BI228" i="15" s="1"/>
  <c r="AH228" i="15"/>
  <c r="BH228" i="15" s="1"/>
  <c r="AG228" i="15"/>
  <c r="BG228" i="15" s="1"/>
  <c r="AF228" i="15"/>
  <c r="BF228" i="15" s="1"/>
  <c r="AE228" i="15"/>
  <c r="BE228" i="15" s="1"/>
  <c r="AD228" i="15"/>
  <c r="BD228" i="15" s="1"/>
  <c r="AC228" i="15"/>
  <c r="BC228" i="15" s="1"/>
  <c r="AZ227" i="15"/>
  <c r="BZ227" i="15" s="1"/>
  <c r="AY227" i="15"/>
  <c r="BY227" i="15" s="1"/>
  <c r="AX227" i="15"/>
  <c r="BX227" i="15" s="1"/>
  <c r="AW227" i="15"/>
  <c r="BW227" i="15" s="1"/>
  <c r="AV227" i="15"/>
  <c r="BV227" i="15" s="1"/>
  <c r="AU227" i="15"/>
  <c r="BU227" i="15" s="1"/>
  <c r="AT227" i="15"/>
  <c r="BT227" i="15" s="1"/>
  <c r="AS227" i="15"/>
  <c r="BS227" i="15" s="1"/>
  <c r="AR227" i="15"/>
  <c r="BR227" i="15" s="1"/>
  <c r="AQ227" i="15"/>
  <c r="BQ227" i="15" s="1"/>
  <c r="AP227" i="15"/>
  <c r="BP227" i="15" s="1"/>
  <c r="AO227" i="15"/>
  <c r="BO227" i="15" s="1"/>
  <c r="AN227" i="15"/>
  <c r="BN227" i="15" s="1"/>
  <c r="AM227" i="15"/>
  <c r="BM227" i="15" s="1"/>
  <c r="AL227" i="15"/>
  <c r="BL227" i="15" s="1"/>
  <c r="AK227" i="15"/>
  <c r="BK227" i="15" s="1"/>
  <c r="AJ227" i="15"/>
  <c r="BJ227" i="15" s="1"/>
  <c r="AI227" i="15"/>
  <c r="BI227" i="15" s="1"/>
  <c r="AH227" i="15"/>
  <c r="BH227" i="15" s="1"/>
  <c r="AG227" i="15"/>
  <c r="BG227" i="15" s="1"/>
  <c r="AF227" i="15"/>
  <c r="BF227" i="15" s="1"/>
  <c r="AE227" i="15"/>
  <c r="BE227" i="15" s="1"/>
  <c r="AD227" i="15"/>
  <c r="BD227" i="15" s="1"/>
  <c r="AC227" i="15"/>
  <c r="BC227" i="15" s="1"/>
  <c r="AZ226" i="15"/>
  <c r="BZ226" i="15" s="1"/>
  <c r="AY226" i="15"/>
  <c r="BY226" i="15" s="1"/>
  <c r="AX226" i="15"/>
  <c r="BX226" i="15" s="1"/>
  <c r="AW226" i="15"/>
  <c r="BW226" i="15" s="1"/>
  <c r="AV226" i="15"/>
  <c r="BV226" i="15" s="1"/>
  <c r="AU226" i="15"/>
  <c r="BU226" i="15" s="1"/>
  <c r="AT226" i="15"/>
  <c r="BT226" i="15" s="1"/>
  <c r="AS226" i="15"/>
  <c r="BS226" i="15" s="1"/>
  <c r="AR226" i="15"/>
  <c r="BR226" i="15" s="1"/>
  <c r="AQ226" i="15"/>
  <c r="BQ226" i="15" s="1"/>
  <c r="AP226" i="15"/>
  <c r="BP226" i="15" s="1"/>
  <c r="AO226" i="15"/>
  <c r="BO226" i="15" s="1"/>
  <c r="AN226" i="15"/>
  <c r="BN226" i="15" s="1"/>
  <c r="AM226" i="15"/>
  <c r="BM226" i="15" s="1"/>
  <c r="AL226" i="15"/>
  <c r="BL226" i="15" s="1"/>
  <c r="AK226" i="15"/>
  <c r="BK226" i="15" s="1"/>
  <c r="AJ226" i="15"/>
  <c r="BJ226" i="15" s="1"/>
  <c r="AI226" i="15"/>
  <c r="BI226" i="15" s="1"/>
  <c r="AH226" i="15"/>
  <c r="BH226" i="15" s="1"/>
  <c r="AG226" i="15"/>
  <c r="BG226" i="15" s="1"/>
  <c r="AF226" i="15"/>
  <c r="BF226" i="15" s="1"/>
  <c r="AE226" i="15"/>
  <c r="BE226" i="15" s="1"/>
  <c r="AD226" i="15"/>
  <c r="BD226" i="15" s="1"/>
  <c r="AC226" i="15"/>
  <c r="BC226" i="15" s="1"/>
  <c r="AZ224" i="15"/>
  <c r="BZ224" i="15" s="1"/>
  <c r="AY224" i="15"/>
  <c r="BY224" i="15" s="1"/>
  <c r="AX224" i="15"/>
  <c r="BX224" i="15" s="1"/>
  <c r="AW224" i="15"/>
  <c r="BW224" i="15" s="1"/>
  <c r="AV224" i="15"/>
  <c r="BV224" i="15" s="1"/>
  <c r="AU224" i="15"/>
  <c r="BU224" i="15" s="1"/>
  <c r="AT224" i="15"/>
  <c r="BT224" i="15" s="1"/>
  <c r="AS224" i="15"/>
  <c r="BS224" i="15" s="1"/>
  <c r="AR224" i="15"/>
  <c r="BR224" i="15" s="1"/>
  <c r="AQ224" i="15"/>
  <c r="BQ224" i="15" s="1"/>
  <c r="AP224" i="15"/>
  <c r="BP224" i="15" s="1"/>
  <c r="AO224" i="15"/>
  <c r="BO224" i="15" s="1"/>
  <c r="AN224" i="15"/>
  <c r="BN224" i="15" s="1"/>
  <c r="AM224" i="15"/>
  <c r="BM224" i="15" s="1"/>
  <c r="AL224" i="15"/>
  <c r="BL224" i="15" s="1"/>
  <c r="AK224" i="15"/>
  <c r="BK224" i="15" s="1"/>
  <c r="AJ224" i="15"/>
  <c r="BJ224" i="15" s="1"/>
  <c r="AI224" i="15"/>
  <c r="BI224" i="15" s="1"/>
  <c r="AH224" i="15"/>
  <c r="BH224" i="15" s="1"/>
  <c r="AG224" i="15"/>
  <c r="BG224" i="15" s="1"/>
  <c r="AF224" i="15"/>
  <c r="BF224" i="15" s="1"/>
  <c r="AE224" i="15"/>
  <c r="BE224" i="15" s="1"/>
  <c r="AD224" i="15"/>
  <c r="BD224" i="15" s="1"/>
  <c r="AC224" i="15"/>
  <c r="BC224" i="15" s="1"/>
  <c r="AZ223" i="15"/>
  <c r="BZ223" i="15" s="1"/>
  <c r="AY223" i="15"/>
  <c r="BY223" i="15" s="1"/>
  <c r="AX223" i="15"/>
  <c r="BX223" i="15" s="1"/>
  <c r="AW223" i="15"/>
  <c r="BW223" i="15" s="1"/>
  <c r="AV223" i="15"/>
  <c r="BV223" i="15" s="1"/>
  <c r="AU223" i="15"/>
  <c r="BU223" i="15" s="1"/>
  <c r="AT223" i="15"/>
  <c r="BT223" i="15" s="1"/>
  <c r="AS223" i="15"/>
  <c r="BS223" i="15" s="1"/>
  <c r="AR223" i="15"/>
  <c r="BR223" i="15" s="1"/>
  <c r="AQ223" i="15"/>
  <c r="BQ223" i="15" s="1"/>
  <c r="AP223" i="15"/>
  <c r="BP223" i="15" s="1"/>
  <c r="AO223" i="15"/>
  <c r="BO223" i="15" s="1"/>
  <c r="AN223" i="15"/>
  <c r="BN223" i="15" s="1"/>
  <c r="AM223" i="15"/>
  <c r="BM223" i="15" s="1"/>
  <c r="AL223" i="15"/>
  <c r="BL223" i="15" s="1"/>
  <c r="AK223" i="15"/>
  <c r="BK223" i="15" s="1"/>
  <c r="AJ223" i="15"/>
  <c r="BJ223" i="15" s="1"/>
  <c r="AI223" i="15"/>
  <c r="BI223" i="15" s="1"/>
  <c r="AH223" i="15"/>
  <c r="BH223" i="15" s="1"/>
  <c r="AG223" i="15"/>
  <c r="BG223" i="15" s="1"/>
  <c r="AF223" i="15"/>
  <c r="BF223" i="15" s="1"/>
  <c r="AE223" i="15"/>
  <c r="BE223" i="15" s="1"/>
  <c r="AD223" i="15"/>
  <c r="BD223" i="15" s="1"/>
  <c r="AC223" i="15"/>
  <c r="BC223" i="15" s="1"/>
  <c r="AZ222" i="15"/>
  <c r="BZ222" i="15" s="1"/>
  <c r="AY222" i="15"/>
  <c r="BY222" i="15" s="1"/>
  <c r="AX222" i="15"/>
  <c r="BX222" i="15" s="1"/>
  <c r="AW222" i="15"/>
  <c r="BW222" i="15" s="1"/>
  <c r="AV222" i="15"/>
  <c r="BV222" i="15" s="1"/>
  <c r="AU222" i="15"/>
  <c r="BU222" i="15" s="1"/>
  <c r="AT222" i="15"/>
  <c r="BT222" i="15" s="1"/>
  <c r="AS222" i="15"/>
  <c r="BS222" i="15" s="1"/>
  <c r="AR222" i="15"/>
  <c r="BR222" i="15" s="1"/>
  <c r="AQ222" i="15"/>
  <c r="BQ222" i="15" s="1"/>
  <c r="AP222" i="15"/>
  <c r="BP222" i="15" s="1"/>
  <c r="AO222" i="15"/>
  <c r="BO222" i="15" s="1"/>
  <c r="AN222" i="15"/>
  <c r="BN222" i="15" s="1"/>
  <c r="AM222" i="15"/>
  <c r="BM222" i="15" s="1"/>
  <c r="AL222" i="15"/>
  <c r="BL222" i="15" s="1"/>
  <c r="AK222" i="15"/>
  <c r="BK222" i="15" s="1"/>
  <c r="AJ222" i="15"/>
  <c r="BJ222" i="15" s="1"/>
  <c r="AI222" i="15"/>
  <c r="BI222" i="15" s="1"/>
  <c r="AH222" i="15"/>
  <c r="BH222" i="15" s="1"/>
  <c r="AG222" i="15"/>
  <c r="BG222" i="15" s="1"/>
  <c r="AF222" i="15"/>
  <c r="BF222" i="15" s="1"/>
  <c r="AE222" i="15"/>
  <c r="BE222" i="15" s="1"/>
  <c r="AD222" i="15"/>
  <c r="BD222" i="15" s="1"/>
  <c r="AC222" i="15"/>
  <c r="BC222" i="15" s="1"/>
  <c r="AZ221" i="15"/>
  <c r="BZ221" i="15" s="1"/>
  <c r="AY221" i="15"/>
  <c r="BY221" i="15" s="1"/>
  <c r="AX221" i="15"/>
  <c r="BX221" i="15" s="1"/>
  <c r="AW221" i="15"/>
  <c r="BW221" i="15" s="1"/>
  <c r="AV221" i="15"/>
  <c r="BV221" i="15" s="1"/>
  <c r="AU221" i="15"/>
  <c r="BU221" i="15" s="1"/>
  <c r="AT221" i="15"/>
  <c r="BT221" i="15" s="1"/>
  <c r="AS221" i="15"/>
  <c r="BS221" i="15" s="1"/>
  <c r="AR221" i="15"/>
  <c r="BR221" i="15" s="1"/>
  <c r="AQ221" i="15"/>
  <c r="BQ221" i="15" s="1"/>
  <c r="AP221" i="15"/>
  <c r="BP221" i="15" s="1"/>
  <c r="AO221" i="15"/>
  <c r="BO221" i="15" s="1"/>
  <c r="AN221" i="15"/>
  <c r="BN221" i="15" s="1"/>
  <c r="AM221" i="15"/>
  <c r="BM221" i="15" s="1"/>
  <c r="AL221" i="15"/>
  <c r="BL221" i="15" s="1"/>
  <c r="AK221" i="15"/>
  <c r="BK221" i="15" s="1"/>
  <c r="AJ221" i="15"/>
  <c r="BJ221" i="15" s="1"/>
  <c r="AI221" i="15"/>
  <c r="BI221" i="15" s="1"/>
  <c r="AH221" i="15"/>
  <c r="BH221" i="15" s="1"/>
  <c r="AG221" i="15"/>
  <c r="BG221" i="15" s="1"/>
  <c r="AF221" i="15"/>
  <c r="BF221" i="15" s="1"/>
  <c r="AE221" i="15"/>
  <c r="BE221" i="15" s="1"/>
  <c r="AD221" i="15"/>
  <c r="BD221" i="15" s="1"/>
  <c r="AC221" i="15"/>
  <c r="BC221" i="15" s="1"/>
  <c r="AZ220" i="15"/>
  <c r="BZ220" i="15" s="1"/>
  <c r="AY220" i="15"/>
  <c r="BY220" i="15" s="1"/>
  <c r="AX220" i="15"/>
  <c r="BX220" i="15" s="1"/>
  <c r="AW220" i="15"/>
  <c r="BW220" i="15" s="1"/>
  <c r="AV220" i="15"/>
  <c r="BV220" i="15" s="1"/>
  <c r="AU220" i="15"/>
  <c r="BU220" i="15" s="1"/>
  <c r="AT220" i="15"/>
  <c r="BT220" i="15" s="1"/>
  <c r="AS220" i="15"/>
  <c r="BS220" i="15" s="1"/>
  <c r="AR220" i="15"/>
  <c r="BR220" i="15" s="1"/>
  <c r="AQ220" i="15"/>
  <c r="BQ220" i="15" s="1"/>
  <c r="AP220" i="15"/>
  <c r="BP220" i="15" s="1"/>
  <c r="AO220" i="15"/>
  <c r="BO220" i="15" s="1"/>
  <c r="AN220" i="15"/>
  <c r="BN220" i="15" s="1"/>
  <c r="AM220" i="15"/>
  <c r="BM220" i="15" s="1"/>
  <c r="AL220" i="15"/>
  <c r="BL220" i="15" s="1"/>
  <c r="AK220" i="15"/>
  <c r="BK220" i="15" s="1"/>
  <c r="AJ220" i="15"/>
  <c r="BJ220" i="15" s="1"/>
  <c r="AI220" i="15"/>
  <c r="BI220" i="15" s="1"/>
  <c r="AH220" i="15"/>
  <c r="BH220" i="15" s="1"/>
  <c r="AG220" i="15"/>
  <c r="BG220" i="15" s="1"/>
  <c r="AF220" i="15"/>
  <c r="BF220" i="15" s="1"/>
  <c r="AE220" i="15"/>
  <c r="BE220" i="15" s="1"/>
  <c r="AD220" i="15"/>
  <c r="BD220" i="15" s="1"/>
  <c r="AC220" i="15"/>
  <c r="BC220" i="15" s="1"/>
  <c r="AZ219" i="15"/>
  <c r="BZ219" i="15" s="1"/>
  <c r="AY219" i="15"/>
  <c r="BY219" i="15" s="1"/>
  <c r="AX219" i="15"/>
  <c r="BX219" i="15" s="1"/>
  <c r="AW219" i="15"/>
  <c r="BW219" i="15" s="1"/>
  <c r="AV219" i="15"/>
  <c r="BV219" i="15" s="1"/>
  <c r="AU219" i="15"/>
  <c r="BU219" i="15" s="1"/>
  <c r="AT219" i="15"/>
  <c r="BT219" i="15" s="1"/>
  <c r="AS219" i="15"/>
  <c r="BS219" i="15" s="1"/>
  <c r="AR219" i="15"/>
  <c r="BR219" i="15" s="1"/>
  <c r="AQ219" i="15"/>
  <c r="BQ219" i="15" s="1"/>
  <c r="AP219" i="15"/>
  <c r="BP219" i="15" s="1"/>
  <c r="AO219" i="15"/>
  <c r="BO219" i="15" s="1"/>
  <c r="AN219" i="15"/>
  <c r="BN219" i="15" s="1"/>
  <c r="AM219" i="15"/>
  <c r="BM219" i="15" s="1"/>
  <c r="AL219" i="15"/>
  <c r="BL219" i="15" s="1"/>
  <c r="AK219" i="15"/>
  <c r="BK219" i="15" s="1"/>
  <c r="AJ219" i="15"/>
  <c r="BJ219" i="15" s="1"/>
  <c r="AI219" i="15"/>
  <c r="BI219" i="15" s="1"/>
  <c r="AH219" i="15"/>
  <c r="BH219" i="15" s="1"/>
  <c r="AG219" i="15"/>
  <c r="BG219" i="15" s="1"/>
  <c r="AF219" i="15"/>
  <c r="BF219" i="15" s="1"/>
  <c r="AE219" i="15"/>
  <c r="BE219" i="15" s="1"/>
  <c r="AD219" i="15"/>
  <c r="BD219" i="15" s="1"/>
  <c r="AC219" i="15"/>
  <c r="BC219" i="15" s="1"/>
  <c r="BZ218" i="15"/>
  <c r="AZ218" i="15"/>
  <c r="AY218" i="15"/>
  <c r="BY218" i="15" s="1"/>
  <c r="AX218" i="15"/>
  <c r="BX218" i="15" s="1"/>
  <c r="AW218" i="15"/>
  <c r="BW218" i="15" s="1"/>
  <c r="AV218" i="15"/>
  <c r="BV218" i="15" s="1"/>
  <c r="AU218" i="15"/>
  <c r="BU218" i="15" s="1"/>
  <c r="AT218" i="15"/>
  <c r="BT218" i="15" s="1"/>
  <c r="AS218" i="15"/>
  <c r="BS218" i="15" s="1"/>
  <c r="AR218" i="15"/>
  <c r="BR218" i="15" s="1"/>
  <c r="AQ218" i="15"/>
  <c r="BQ218" i="15" s="1"/>
  <c r="AP218" i="15"/>
  <c r="BP218" i="15" s="1"/>
  <c r="AO218" i="15"/>
  <c r="BO218" i="15" s="1"/>
  <c r="AN218" i="15"/>
  <c r="BN218" i="15" s="1"/>
  <c r="AM218" i="15"/>
  <c r="BM218" i="15" s="1"/>
  <c r="AL218" i="15"/>
  <c r="BL218" i="15" s="1"/>
  <c r="AK218" i="15"/>
  <c r="BK218" i="15" s="1"/>
  <c r="AJ218" i="15"/>
  <c r="BJ218" i="15" s="1"/>
  <c r="AI218" i="15"/>
  <c r="BI218" i="15" s="1"/>
  <c r="AH218" i="15"/>
  <c r="BH218" i="15" s="1"/>
  <c r="AG218" i="15"/>
  <c r="BG218" i="15" s="1"/>
  <c r="AF218" i="15"/>
  <c r="BF218" i="15" s="1"/>
  <c r="AE218" i="15"/>
  <c r="BE218" i="15" s="1"/>
  <c r="AD218" i="15"/>
  <c r="BD218" i="15" s="1"/>
  <c r="AC218" i="15"/>
  <c r="BC218" i="15" s="1"/>
  <c r="AZ217" i="15"/>
  <c r="BZ217" i="15" s="1"/>
  <c r="AY217" i="15"/>
  <c r="BY217" i="15" s="1"/>
  <c r="AX217" i="15"/>
  <c r="BX217" i="15" s="1"/>
  <c r="AW217" i="15"/>
  <c r="BW217" i="15" s="1"/>
  <c r="AV217" i="15"/>
  <c r="BV217" i="15" s="1"/>
  <c r="AU217" i="15"/>
  <c r="BU217" i="15" s="1"/>
  <c r="AT217" i="15"/>
  <c r="BT217" i="15" s="1"/>
  <c r="AS217" i="15"/>
  <c r="BS217" i="15" s="1"/>
  <c r="AR217" i="15"/>
  <c r="BR217" i="15" s="1"/>
  <c r="AQ217" i="15"/>
  <c r="BQ217" i="15" s="1"/>
  <c r="AP217" i="15"/>
  <c r="BP217" i="15" s="1"/>
  <c r="AO217" i="15"/>
  <c r="BO217" i="15" s="1"/>
  <c r="AN217" i="15"/>
  <c r="BN217" i="15" s="1"/>
  <c r="AM217" i="15"/>
  <c r="BM217" i="15" s="1"/>
  <c r="AL217" i="15"/>
  <c r="BL217" i="15" s="1"/>
  <c r="AK217" i="15"/>
  <c r="BK217" i="15" s="1"/>
  <c r="AJ217" i="15"/>
  <c r="BJ217" i="15" s="1"/>
  <c r="AI217" i="15"/>
  <c r="BI217" i="15" s="1"/>
  <c r="AH217" i="15"/>
  <c r="BH217" i="15" s="1"/>
  <c r="AG217" i="15"/>
  <c r="BG217" i="15" s="1"/>
  <c r="AF217" i="15"/>
  <c r="BF217" i="15" s="1"/>
  <c r="AE217" i="15"/>
  <c r="BE217" i="15" s="1"/>
  <c r="AD217" i="15"/>
  <c r="BD217" i="15" s="1"/>
  <c r="AC217" i="15"/>
  <c r="BC217" i="15" s="1"/>
  <c r="AZ216" i="15"/>
  <c r="BZ216" i="15" s="1"/>
  <c r="AY216" i="15"/>
  <c r="BY216" i="15" s="1"/>
  <c r="AX216" i="15"/>
  <c r="BX216" i="15" s="1"/>
  <c r="AW216" i="15"/>
  <c r="BW216" i="15" s="1"/>
  <c r="AV216" i="15"/>
  <c r="BV216" i="15" s="1"/>
  <c r="AU216" i="15"/>
  <c r="BU216" i="15" s="1"/>
  <c r="AT216" i="15"/>
  <c r="BT216" i="15" s="1"/>
  <c r="AS216" i="15"/>
  <c r="BS216" i="15" s="1"/>
  <c r="AR216" i="15"/>
  <c r="BR216" i="15" s="1"/>
  <c r="AQ216" i="15"/>
  <c r="BQ216" i="15" s="1"/>
  <c r="AP216" i="15"/>
  <c r="BP216" i="15" s="1"/>
  <c r="AO216" i="15"/>
  <c r="BO216" i="15" s="1"/>
  <c r="AN216" i="15"/>
  <c r="BN216" i="15" s="1"/>
  <c r="AM216" i="15"/>
  <c r="BM216" i="15" s="1"/>
  <c r="AL216" i="15"/>
  <c r="BL216" i="15" s="1"/>
  <c r="AK216" i="15"/>
  <c r="BK216" i="15" s="1"/>
  <c r="AJ216" i="15"/>
  <c r="BJ216" i="15" s="1"/>
  <c r="AI216" i="15"/>
  <c r="BI216" i="15" s="1"/>
  <c r="AH216" i="15"/>
  <c r="BH216" i="15" s="1"/>
  <c r="AG216" i="15"/>
  <c r="BG216" i="15" s="1"/>
  <c r="AF216" i="15"/>
  <c r="BF216" i="15" s="1"/>
  <c r="AE216" i="15"/>
  <c r="BE216" i="15" s="1"/>
  <c r="AD216" i="15"/>
  <c r="BD216" i="15" s="1"/>
  <c r="AC216" i="15"/>
  <c r="BC216" i="15" s="1"/>
  <c r="AZ215" i="15"/>
  <c r="BZ215" i="15" s="1"/>
  <c r="AY215" i="15"/>
  <c r="BY215" i="15" s="1"/>
  <c r="AX215" i="15"/>
  <c r="BX215" i="15" s="1"/>
  <c r="AW215" i="15"/>
  <c r="BW215" i="15" s="1"/>
  <c r="AV215" i="15"/>
  <c r="BV215" i="15" s="1"/>
  <c r="AU215" i="15"/>
  <c r="BU215" i="15" s="1"/>
  <c r="AT215" i="15"/>
  <c r="BT215" i="15" s="1"/>
  <c r="AS215" i="15"/>
  <c r="BS215" i="15" s="1"/>
  <c r="AR215" i="15"/>
  <c r="BR215" i="15" s="1"/>
  <c r="AQ215" i="15"/>
  <c r="BQ215" i="15" s="1"/>
  <c r="AP215" i="15"/>
  <c r="BP215" i="15" s="1"/>
  <c r="AO215" i="15"/>
  <c r="BO215" i="15" s="1"/>
  <c r="AN215" i="15"/>
  <c r="BN215" i="15" s="1"/>
  <c r="AM215" i="15"/>
  <c r="BM215" i="15" s="1"/>
  <c r="AL215" i="15"/>
  <c r="BL215" i="15" s="1"/>
  <c r="AK215" i="15"/>
  <c r="BK215" i="15" s="1"/>
  <c r="AJ215" i="15"/>
  <c r="BJ215" i="15" s="1"/>
  <c r="AI215" i="15"/>
  <c r="BI215" i="15" s="1"/>
  <c r="AH215" i="15"/>
  <c r="BH215" i="15" s="1"/>
  <c r="AG215" i="15"/>
  <c r="BG215" i="15" s="1"/>
  <c r="AF215" i="15"/>
  <c r="BF215" i="15" s="1"/>
  <c r="AE215" i="15"/>
  <c r="BE215" i="15" s="1"/>
  <c r="AD215" i="15"/>
  <c r="BD215" i="15" s="1"/>
  <c r="AC215" i="15"/>
  <c r="BC215" i="15" s="1"/>
  <c r="AZ213" i="15"/>
  <c r="BZ213" i="15" s="1"/>
  <c r="AY213" i="15"/>
  <c r="BY213" i="15" s="1"/>
  <c r="AX213" i="15"/>
  <c r="BX213" i="15" s="1"/>
  <c r="AW213" i="15"/>
  <c r="BW213" i="15" s="1"/>
  <c r="AV213" i="15"/>
  <c r="BV213" i="15" s="1"/>
  <c r="AU213" i="15"/>
  <c r="BU213" i="15" s="1"/>
  <c r="AT213" i="15"/>
  <c r="BT213" i="15" s="1"/>
  <c r="AS213" i="15"/>
  <c r="BS213" i="15" s="1"/>
  <c r="AR213" i="15"/>
  <c r="BR213" i="15" s="1"/>
  <c r="AQ213" i="15"/>
  <c r="BQ213" i="15" s="1"/>
  <c r="AP213" i="15"/>
  <c r="BP213" i="15" s="1"/>
  <c r="AO213" i="15"/>
  <c r="BO213" i="15" s="1"/>
  <c r="AN213" i="15"/>
  <c r="BN213" i="15" s="1"/>
  <c r="AM213" i="15"/>
  <c r="BM213" i="15" s="1"/>
  <c r="AL213" i="15"/>
  <c r="BL213" i="15" s="1"/>
  <c r="AK213" i="15"/>
  <c r="BK213" i="15" s="1"/>
  <c r="AJ213" i="15"/>
  <c r="BJ213" i="15" s="1"/>
  <c r="AI213" i="15"/>
  <c r="BI213" i="15" s="1"/>
  <c r="AH213" i="15"/>
  <c r="BH213" i="15" s="1"/>
  <c r="AG213" i="15"/>
  <c r="BG213" i="15" s="1"/>
  <c r="AF213" i="15"/>
  <c r="BF213" i="15" s="1"/>
  <c r="AE213" i="15"/>
  <c r="BE213" i="15" s="1"/>
  <c r="AD213" i="15"/>
  <c r="BD213" i="15" s="1"/>
  <c r="AC213" i="15"/>
  <c r="BC213" i="15" s="1"/>
  <c r="AZ212" i="15"/>
  <c r="BZ212" i="15" s="1"/>
  <c r="AY212" i="15"/>
  <c r="BY212" i="15" s="1"/>
  <c r="AX212" i="15"/>
  <c r="BX212" i="15" s="1"/>
  <c r="AW212" i="15"/>
  <c r="BW212" i="15" s="1"/>
  <c r="AV212" i="15"/>
  <c r="BV212" i="15" s="1"/>
  <c r="AU212" i="15"/>
  <c r="BU212" i="15" s="1"/>
  <c r="AT212" i="15"/>
  <c r="BT212" i="15" s="1"/>
  <c r="AS212" i="15"/>
  <c r="BS212" i="15" s="1"/>
  <c r="AR212" i="15"/>
  <c r="BR212" i="15" s="1"/>
  <c r="AQ212" i="15"/>
  <c r="BQ212" i="15" s="1"/>
  <c r="AP212" i="15"/>
  <c r="BP212" i="15" s="1"/>
  <c r="AO212" i="15"/>
  <c r="BO212" i="15" s="1"/>
  <c r="AN212" i="15"/>
  <c r="BN212" i="15" s="1"/>
  <c r="AM212" i="15"/>
  <c r="BM212" i="15" s="1"/>
  <c r="AL212" i="15"/>
  <c r="BL212" i="15" s="1"/>
  <c r="AK212" i="15"/>
  <c r="BK212" i="15" s="1"/>
  <c r="AJ212" i="15"/>
  <c r="BJ212" i="15" s="1"/>
  <c r="AI212" i="15"/>
  <c r="BI212" i="15" s="1"/>
  <c r="AH212" i="15"/>
  <c r="BH212" i="15" s="1"/>
  <c r="AG212" i="15"/>
  <c r="BG212" i="15" s="1"/>
  <c r="AF212" i="15"/>
  <c r="BF212" i="15" s="1"/>
  <c r="AE212" i="15"/>
  <c r="BE212" i="15" s="1"/>
  <c r="AD212" i="15"/>
  <c r="BD212" i="15" s="1"/>
  <c r="AC212" i="15"/>
  <c r="BC212" i="15" s="1"/>
  <c r="AZ211" i="15"/>
  <c r="BZ211" i="15" s="1"/>
  <c r="AY211" i="15"/>
  <c r="BY211" i="15" s="1"/>
  <c r="AX211" i="15"/>
  <c r="BX211" i="15" s="1"/>
  <c r="AW211" i="15"/>
  <c r="BW211" i="15" s="1"/>
  <c r="AV211" i="15"/>
  <c r="BV211" i="15" s="1"/>
  <c r="AU211" i="15"/>
  <c r="BU211" i="15" s="1"/>
  <c r="AT211" i="15"/>
  <c r="BT211" i="15" s="1"/>
  <c r="AS211" i="15"/>
  <c r="BS211" i="15" s="1"/>
  <c r="AR211" i="15"/>
  <c r="BR211" i="15" s="1"/>
  <c r="AQ211" i="15"/>
  <c r="BQ211" i="15" s="1"/>
  <c r="AP211" i="15"/>
  <c r="BP211" i="15" s="1"/>
  <c r="AO211" i="15"/>
  <c r="BO211" i="15" s="1"/>
  <c r="AN211" i="15"/>
  <c r="BN211" i="15" s="1"/>
  <c r="AM211" i="15"/>
  <c r="BM211" i="15" s="1"/>
  <c r="AL211" i="15"/>
  <c r="BL211" i="15" s="1"/>
  <c r="AK211" i="15"/>
  <c r="BK211" i="15" s="1"/>
  <c r="AJ211" i="15"/>
  <c r="BJ211" i="15" s="1"/>
  <c r="AI211" i="15"/>
  <c r="BI211" i="15" s="1"/>
  <c r="AH211" i="15"/>
  <c r="BH211" i="15" s="1"/>
  <c r="AG211" i="15"/>
  <c r="BG211" i="15" s="1"/>
  <c r="AF211" i="15"/>
  <c r="BF211" i="15" s="1"/>
  <c r="AE211" i="15"/>
  <c r="BE211" i="15" s="1"/>
  <c r="AD211" i="15"/>
  <c r="BD211" i="15" s="1"/>
  <c r="AC211" i="15"/>
  <c r="BC211" i="15" s="1"/>
  <c r="AZ210" i="15"/>
  <c r="BZ210" i="15" s="1"/>
  <c r="AY210" i="15"/>
  <c r="BY210" i="15" s="1"/>
  <c r="AX210" i="15"/>
  <c r="BX210" i="15" s="1"/>
  <c r="AW210" i="15"/>
  <c r="BW210" i="15" s="1"/>
  <c r="AV210" i="15"/>
  <c r="BV210" i="15" s="1"/>
  <c r="AU210" i="15"/>
  <c r="BU210" i="15" s="1"/>
  <c r="AT210" i="15"/>
  <c r="BT210" i="15" s="1"/>
  <c r="AS210" i="15"/>
  <c r="BS210" i="15" s="1"/>
  <c r="AR210" i="15"/>
  <c r="BR210" i="15" s="1"/>
  <c r="AQ210" i="15"/>
  <c r="BQ210" i="15" s="1"/>
  <c r="AP210" i="15"/>
  <c r="BP210" i="15" s="1"/>
  <c r="AO210" i="15"/>
  <c r="BO210" i="15" s="1"/>
  <c r="AN210" i="15"/>
  <c r="BN210" i="15" s="1"/>
  <c r="AM210" i="15"/>
  <c r="BM210" i="15" s="1"/>
  <c r="AL210" i="15"/>
  <c r="BL210" i="15" s="1"/>
  <c r="AK210" i="15"/>
  <c r="BK210" i="15" s="1"/>
  <c r="AJ210" i="15"/>
  <c r="BJ210" i="15" s="1"/>
  <c r="AI210" i="15"/>
  <c r="BI210" i="15" s="1"/>
  <c r="AH210" i="15"/>
  <c r="BH210" i="15" s="1"/>
  <c r="AG210" i="15"/>
  <c r="BG210" i="15" s="1"/>
  <c r="AF210" i="15"/>
  <c r="BF210" i="15" s="1"/>
  <c r="AE210" i="15"/>
  <c r="BE210" i="15" s="1"/>
  <c r="AD210" i="15"/>
  <c r="BD210" i="15" s="1"/>
  <c r="AC210" i="15"/>
  <c r="BC210" i="15" s="1"/>
  <c r="AZ209" i="15"/>
  <c r="BZ209" i="15" s="1"/>
  <c r="AY209" i="15"/>
  <c r="BY209" i="15" s="1"/>
  <c r="AX209" i="15"/>
  <c r="BX209" i="15" s="1"/>
  <c r="AW209" i="15"/>
  <c r="BW209" i="15" s="1"/>
  <c r="AV209" i="15"/>
  <c r="BV209" i="15" s="1"/>
  <c r="AU209" i="15"/>
  <c r="BU209" i="15" s="1"/>
  <c r="AT209" i="15"/>
  <c r="BT209" i="15" s="1"/>
  <c r="AS209" i="15"/>
  <c r="BS209" i="15" s="1"/>
  <c r="AR209" i="15"/>
  <c r="BR209" i="15" s="1"/>
  <c r="AQ209" i="15"/>
  <c r="BQ209" i="15" s="1"/>
  <c r="AP209" i="15"/>
  <c r="BP209" i="15" s="1"/>
  <c r="AO209" i="15"/>
  <c r="BO209" i="15" s="1"/>
  <c r="AN209" i="15"/>
  <c r="BN209" i="15" s="1"/>
  <c r="AM209" i="15"/>
  <c r="BM209" i="15" s="1"/>
  <c r="AL209" i="15"/>
  <c r="BL209" i="15" s="1"/>
  <c r="AK209" i="15"/>
  <c r="BK209" i="15" s="1"/>
  <c r="AJ209" i="15"/>
  <c r="BJ209" i="15" s="1"/>
  <c r="AI209" i="15"/>
  <c r="BI209" i="15" s="1"/>
  <c r="AH209" i="15"/>
  <c r="BH209" i="15" s="1"/>
  <c r="AG209" i="15"/>
  <c r="BG209" i="15" s="1"/>
  <c r="AF209" i="15"/>
  <c r="BF209" i="15" s="1"/>
  <c r="AE209" i="15"/>
  <c r="BE209" i="15" s="1"/>
  <c r="AD209" i="15"/>
  <c r="BD209" i="15" s="1"/>
  <c r="AC209" i="15"/>
  <c r="BC209" i="15" s="1"/>
  <c r="AZ208" i="15"/>
  <c r="BZ208" i="15" s="1"/>
  <c r="AY208" i="15"/>
  <c r="BY208" i="15" s="1"/>
  <c r="AX208" i="15"/>
  <c r="BX208" i="15" s="1"/>
  <c r="AW208" i="15"/>
  <c r="BW208" i="15" s="1"/>
  <c r="AV208" i="15"/>
  <c r="BV208" i="15" s="1"/>
  <c r="AU208" i="15"/>
  <c r="BU208" i="15" s="1"/>
  <c r="AT208" i="15"/>
  <c r="BT208" i="15" s="1"/>
  <c r="AS208" i="15"/>
  <c r="BS208" i="15" s="1"/>
  <c r="AR208" i="15"/>
  <c r="BR208" i="15" s="1"/>
  <c r="AQ208" i="15"/>
  <c r="BQ208" i="15" s="1"/>
  <c r="AP208" i="15"/>
  <c r="BP208" i="15" s="1"/>
  <c r="AO208" i="15"/>
  <c r="BO208" i="15" s="1"/>
  <c r="AN208" i="15"/>
  <c r="BN208" i="15" s="1"/>
  <c r="AM208" i="15"/>
  <c r="BM208" i="15" s="1"/>
  <c r="AL208" i="15"/>
  <c r="BL208" i="15" s="1"/>
  <c r="AK208" i="15"/>
  <c r="BK208" i="15" s="1"/>
  <c r="AJ208" i="15"/>
  <c r="BJ208" i="15" s="1"/>
  <c r="AI208" i="15"/>
  <c r="BI208" i="15" s="1"/>
  <c r="AH208" i="15"/>
  <c r="BH208" i="15" s="1"/>
  <c r="AG208" i="15"/>
  <c r="BG208" i="15" s="1"/>
  <c r="AF208" i="15"/>
  <c r="BF208" i="15" s="1"/>
  <c r="AE208" i="15"/>
  <c r="BE208" i="15" s="1"/>
  <c r="AD208" i="15"/>
  <c r="BD208" i="15" s="1"/>
  <c r="AC208" i="15"/>
  <c r="BC208" i="15" s="1"/>
  <c r="AZ207" i="15"/>
  <c r="BZ207" i="15" s="1"/>
  <c r="AY207" i="15"/>
  <c r="BY207" i="15" s="1"/>
  <c r="AX207" i="15"/>
  <c r="BX207" i="15" s="1"/>
  <c r="AW207" i="15"/>
  <c r="BW207" i="15" s="1"/>
  <c r="AV207" i="15"/>
  <c r="BV207" i="15" s="1"/>
  <c r="AU207" i="15"/>
  <c r="BU207" i="15" s="1"/>
  <c r="AT207" i="15"/>
  <c r="BT207" i="15" s="1"/>
  <c r="AS207" i="15"/>
  <c r="BS207" i="15" s="1"/>
  <c r="AR207" i="15"/>
  <c r="BR207" i="15" s="1"/>
  <c r="AQ207" i="15"/>
  <c r="BQ207" i="15" s="1"/>
  <c r="AP207" i="15"/>
  <c r="BP207" i="15" s="1"/>
  <c r="AO207" i="15"/>
  <c r="BO207" i="15" s="1"/>
  <c r="AN207" i="15"/>
  <c r="BN207" i="15" s="1"/>
  <c r="AM207" i="15"/>
  <c r="BM207" i="15" s="1"/>
  <c r="AL207" i="15"/>
  <c r="BL207" i="15" s="1"/>
  <c r="AK207" i="15"/>
  <c r="BK207" i="15" s="1"/>
  <c r="AJ207" i="15"/>
  <c r="BJ207" i="15" s="1"/>
  <c r="AI207" i="15"/>
  <c r="BI207" i="15" s="1"/>
  <c r="AH207" i="15"/>
  <c r="BH207" i="15" s="1"/>
  <c r="AG207" i="15"/>
  <c r="BG207" i="15" s="1"/>
  <c r="AF207" i="15"/>
  <c r="BF207" i="15" s="1"/>
  <c r="AE207" i="15"/>
  <c r="BE207" i="15" s="1"/>
  <c r="AD207" i="15"/>
  <c r="BD207" i="15" s="1"/>
  <c r="AC207" i="15"/>
  <c r="BC207" i="15" s="1"/>
  <c r="AZ206" i="15"/>
  <c r="BZ206" i="15" s="1"/>
  <c r="AY206" i="15"/>
  <c r="BY206" i="15" s="1"/>
  <c r="AX206" i="15"/>
  <c r="BX206" i="15" s="1"/>
  <c r="AW206" i="15"/>
  <c r="BW206" i="15" s="1"/>
  <c r="AV206" i="15"/>
  <c r="BV206" i="15" s="1"/>
  <c r="AU206" i="15"/>
  <c r="BU206" i="15" s="1"/>
  <c r="AT206" i="15"/>
  <c r="BT206" i="15" s="1"/>
  <c r="AS206" i="15"/>
  <c r="BS206" i="15" s="1"/>
  <c r="AR206" i="15"/>
  <c r="BR206" i="15" s="1"/>
  <c r="AQ206" i="15"/>
  <c r="BQ206" i="15" s="1"/>
  <c r="AP206" i="15"/>
  <c r="BP206" i="15" s="1"/>
  <c r="AO206" i="15"/>
  <c r="BO206" i="15" s="1"/>
  <c r="AN206" i="15"/>
  <c r="BN206" i="15" s="1"/>
  <c r="AM206" i="15"/>
  <c r="BM206" i="15" s="1"/>
  <c r="AL206" i="15"/>
  <c r="BL206" i="15" s="1"/>
  <c r="AK206" i="15"/>
  <c r="BK206" i="15" s="1"/>
  <c r="AJ206" i="15"/>
  <c r="BJ206" i="15" s="1"/>
  <c r="AI206" i="15"/>
  <c r="BI206" i="15" s="1"/>
  <c r="AH206" i="15"/>
  <c r="BH206" i="15" s="1"/>
  <c r="AG206" i="15"/>
  <c r="BG206" i="15" s="1"/>
  <c r="AF206" i="15"/>
  <c r="BF206" i="15" s="1"/>
  <c r="AE206" i="15"/>
  <c r="BE206" i="15" s="1"/>
  <c r="AD206" i="15"/>
  <c r="BD206" i="15" s="1"/>
  <c r="AC206" i="15"/>
  <c r="BC206" i="15" s="1"/>
  <c r="AZ205" i="15"/>
  <c r="BZ205" i="15" s="1"/>
  <c r="AY205" i="15"/>
  <c r="BY205" i="15" s="1"/>
  <c r="AX205" i="15"/>
  <c r="BX205" i="15" s="1"/>
  <c r="AW205" i="15"/>
  <c r="BW205" i="15" s="1"/>
  <c r="AV205" i="15"/>
  <c r="BV205" i="15" s="1"/>
  <c r="AU205" i="15"/>
  <c r="BU205" i="15" s="1"/>
  <c r="AT205" i="15"/>
  <c r="BT205" i="15" s="1"/>
  <c r="AS205" i="15"/>
  <c r="BS205" i="15" s="1"/>
  <c r="AR205" i="15"/>
  <c r="BR205" i="15" s="1"/>
  <c r="AQ205" i="15"/>
  <c r="BQ205" i="15" s="1"/>
  <c r="AP205" i="15"/>
  <c r="BP205" i="15" s="1"/>
  <c r="AO205" i="15"/>
  <c r="BO205" i="15" s="1"/>
  <c r="AN205" i="15"/>
  <c r="BN205" i="15" s="1"/>
  <c r="AM205" i="15"/>
  <c r="BM205" i="15" s="1"/>
  <c r="AL205" i="15"/>
  <c r="BL205" i="15" s="1"/>
  <c r="AK205" i="15"/>
  <c r="BK205" i="15" s="1"/>
  <c r="AJ205" i="15"/>
  <c r="BJ205" i="15" s="1"/>
  <c r="AI205" i="15"/>
  <c r="BI205" i="15" s="1"/>
  <c r="AH205" i="15"/>
  <c r="BH205" i="15" s="1"/>
  <c r="AG205" i="15"/>
  <c r="BG205" i="15" s="1"/>
  <c r="AF205" i="15"/>
  <c r="BF205" i="15" s="1"/>
  <c r="AE205" i="15"/>
  <c r="BE205" i="15" s="1"/>
  <c r="AD205" i="15"/>
  <c r="BD205" i="15" s="1"/>
  <c r="AC205" i="15"/>
  <c r="BC205" i="15" s="1"/>
  <c r="AZ204" i="15"/>
  <c r="BZ204" i="15" s="1"/>
  <c r="AY204" i="15"/>
  <c r="BY204" i="15" s="1"/>
  <c r="AX204" i="15"/>
  <c r="BX204" i="15" s="1"/>
  <c r="AW204" i="15"/>
  <c r="BW204" i="15" s="1"/>
  <c r="AV204" i="15"/>
  <c r="BV204" i="15" s="1"/>
  <c r="AU204" i="15"/>
  <c r="BU204" i="15" s="1"/>
  <c r="AT204" i="15"/>
  <c r="BT204" i="15" s="1"/>
  <c r="AS204" i="15"/>
  <c r="BS204" i="15" s="1"/>
  <c r="AR204" i="15"/>
  <c r="BR204" i="15" s="1"/>
  <c r="AQ204" i="15"/>
  <c r="BQ204" i="15" s="1"/>
  <c r="AP204" i="15"/>
  <c r="BP204" i="15" s="1"/>
  <c r="AO204" i="15"/>
  <c r="BO204" i="15" s="1"/>
  <c r="AN204" i="15"/>
  <c r="BN204" i="15" s="1"/>
  <c r="AM204" i="15"/>
  <c r="BM204" i="15" s="1"/>
  <c r="AL204" i="15"/>
  <c r="BL204" i="15" s="1"/>
  <c r="AK204" i="15"/>
  <c r="BK204" i="15" s="1"/>
  <c r="AJ204" i="15"/>
  <c r="BJ204" i="15" s="1"/>
  <c r="AI204" i="15"/>
  <c r="BI204" i="15" s="1"/>
  <c r="AH204" i="15"/>
  <c r="BH204" i="15" s="1"/>
  <c r="AG204" i="15"/>
  <c r="BG204" i="15" s="1"/>
  <c r="AF204" i="15"/>
  <c r="BF204" i="15" s="1"/>
  <c r="AE204" i="15"/>
  <c r="BE204" i="15" s="1"/>
  <c r="AD204" i="15"/>
  <c r="BD204" i="15" s="1"/>
  <c r="AC204" i="15"/>
  <c r="BC204" i="15" s="1"/>
  <c r="AZ202" i="15"/>
  <c r="BZ202" i="15" s="1"/>
  <c r="AY202" i="15"/>
  <c r="BY202" i="15" s="1"/>
  <c r="AX202" i="15"/>
  <c r="BX202" i="15" s="1"/>
  <c r="AW202" i="15"/>
  <c r="BW202" i="15" s="1"/>
  <c r="AV202" i="15"/>
  <c r="BV202" i="15" s="1"/>
  <c r="AU202" i="15"/>
  <c r="BU202" i="15" s="1"/>
  <c r="AT202" i="15"/>
  <c r="BT202" i="15" s="1"/>
  <c r="AS202" i="15"/>
  <c r="BS202" i="15" s="1"/>
  <c r="AR202" i="15"/>
  <c r="BR202" i="15" s="1"/>
  <c r="AQ202" i="15"/>
  <c r="BQ202" i="15" s="1"/>
  <c r="AP202" i="15"/>
  <c r="BP202" i="15" s="1"/>
  <c r="AO202" i="15"/>
  <c r="BO202" i="15" s="1"/>
  <c r="AN202" i="15"/>
  <c r="BN202" i="15" s="1"/>
  <c r="AM202" i="15"/>
  <c r="BM202" i="15" s="1"/>
  <c r="AL202" i="15"/>
  <c r="BL202" i="15" s="1"/>
  <c r="AK202" i="15"/>
  <c r="BK202" i="15" s="1"/>
  <c r="AJ202" i="15"/>
  <c r="BJ202" i="15" s="1"/>
  <c r="AI202" i="15"/>
  <c r="BI202" i="15" s="1"/>
  <c r="AH202" i="15"/>
  <c r="BH202" i="15" s="1"/>
  <c r="AG202" i="15"/>
  <c r="BG202" i="15" s="1"/>
  <c r="AF202" i="15"/>
  <c r="BF202" i="15" s="1"/>
  <c r="AE202" i="15"/>
  <c r="BE202" i="15" s="1"/>
  <c r="AD202" i="15"/>
  <c r="BD202" i="15" s="1"/>
  <c r="AC202" i="15"/>
  <c r="BC202" i="15" s="1"/>
  <c r="AZ201" i="15"/>
  <c r="BZ201" i="15" s="1"/>
  <c r="AY201" i="15"/>
  <c r="BY201" i="15" s="1"/>
  <c r="AX201" i="15"/>
  <c r="BX201" i="15" s="1"/>
  <c r="AW201" i="15"/>
  <c r="BW201" i="15" s="1"/>
  <c r="AV201" i="15"/>
  <c r="BV201" i="15" s="1"/>
  <c r="AU201" i="15"/>
  <c r="BU201" i="15" s="1"/>
  <c r="AT201" i="15"/>
  <c r="BT201" i="15" s="1"/>
  <c r="AS201" i="15"/>
  <c r="BS201" i="15" s="1"/>
  <c r="AR201" i="15"/>
  <c r="BR201" i="15" s="1"/>
  <c r="AQ201" i="15"/>
  <c r="BQ201" i="15" s="1"/>
  <c r="AP201" i="15"/>
  <c r="BP201" i="15" s="1"/>
  <c r="AO201" i="15"/>
  <c r="BO201" i="15" s="1"/>
  <c r="AN201" i="15"/>
  <c r="BN201" i="15" s="1"/>
  <c r="AM201" i="15"/>
  <c r="BM201" i="15" s="1"/>
  <c r="AL201" i="15"/>
  <c r="BL201" i="15" s="1"/>
  <c r="AK201" i="15"/>
  <c r="BK201" i="15" s="1"/>
  <c r="AJ201" i="15"/>
  <c r="BJ201" i="15" s="1"/>
  <c r="AI201" i="15"/>
  <c r="BI201" i="15" s="1"/>
  <c r="AH201" i="15"/>
  <c r="BH201" i="15" s="1"/>
  <c r="AG201" i="15"/>
  <c r="BG201" i="15" s="1"/>
  <c r="AF201" i="15"/>
  <c r="BF201" i="15" s="1"/>
  <c r="AE201" i="15"/>
  <c r="BE201" i="15" s="1"/>
  <c r="AD201" i="15"/>
  <c r="BD201" i="15" s="1"/>
  <c r="AC201" i="15"/>
  <c r="BC201" i="15" s="1"/>
  <c r="AZ200" i="15"/>
  <c r="BZ200" i="15" s="1"/>
  <c r="AY200" i="15"/>
  <c r="BY200" i="15" s="1"/>
  <c r="AX200" i="15"/>
  <c r="BX200" i="15" s="1"/>
  <c r="AW200" i="15"/>
  <c r="BW200" i="15" s="1"/>
  <c r="AV200" i="15"/>
  <c r="BV200" i="15" s="1"/>
  <c r="AU200" i="15"/>
  <c r="BU200" i="15" s="1"/>
  <c r="AT200" i="15"/>
  <c r="BT200" i="15" s="1"/>
  <c r="AS200" i="15"/>
  <c r="BS200" i="15" s="1"/>
  <c r="AR200" i="15"/>
  <c r="BR200" i="15" s="1"/>
  <c r="AQ200" i="15"/>
  <c r="BQ200" i="15" s="1"/>
  <c r="AP200" i="15"/>
  <c r="BP200" i="15" s="1"/>
  <c r="AO200" i="15"/>
  <c r="BO200" i="15" s="1"/>
  <c r="AN200" i="15"/>
  <c r="BN200" i="15" s="1"/>
  <c r="AM200" i="15"/>
  <c r="BM200" i="15" s="1"/>
  <c r="AL200" i="15"/>
  <c r="BL200" i="15" s="1"/>
  <c r="AK200" i="15"/>
  <c r="BK200" i="15" s="1"/>
  <c r="AJ200" i="15"/>
  <c r="BJ200" i="15" s="1"/>
  <c r="AI200" i="15"/>
  <c r="BI200" i="15" s="1"/>
  <c r="AH200" i="15"/>
  <c r="BH200" i="15" s="1"/>
  <c r="AG200" i="15"/>
  <c r="BG200" i="15" s="1"/>
  <c r="AF200" i="15"/>
  <c r="BF200" i="15" s="1"/>
  <c r="AE200" i="15"/>
  <c r="BE200" i="15" s="1"/>
  <c r="AD200" i="15"/>
  <c r="BD200" i="15" s="1"/>
  <c r="AC200" i="15"/>
  <c r="BC200" i="15" s="1"/>
  <c r="AZ199" i="15"/>
  <c r="BZ199" i="15" s="1"/>
  <c r="AY199" i="15"/>
  <c r="BY199" i="15" s="1"/>
  <c r="AX199" i="15"/>
  <c r="BX199" i="15" s="1"/>
  <c r="AW199" i="15"/>
  <c r="BW199" i="15" s="1"/>
  <c r="AV199" i="15"/>
  <c r="BV199" i="15" s="1"/>
  <c r="AU199" i="15"/>
  <c r="BU199" i="15" s="1"/>
  <c r="AT199" i="15"/>
  <c r="BT199" i="15" s="1"/>
  <c r="AS199" i="15"/>
  <c r="BS199" i="15" s="1"/>
  <c r="AR199" i="15"/>
  <c r="BR199" i="15" s="1"/>
  <c r="AQ199" i="15"/>
  <c r="BQ199" i="15" s="1"/>
  <c r="AP199" i="15"/>
  <c r="BP199" i="15" s="1"/>
  <c r="AO199" i="15"/>
  <c r="BO199" i="15" s="1"/>
  <c r="AN199" i="15"/>
  <c r="BN199" i="15" s="1"/>
  <c r="AM199" i="15"/>
  <c r="BM199" i="15" s="1"/>
  <c r="AL199" i="15"/>
  <c r="BL199" i="15" s="1"/>
  <c r="AK199" i="15"/>
  <c r="BK199" i="15" s="1"/>
  <c r="AJ199" i="15"/>
  <c r="BJ199" i="15" s="1"/>
  <c r="AI199" i="15"/>
  <c r="BI199" i="15" s="1"/>
  <c r="AH199" i="15"/>
  <c r="BH199" i="15" s="1"/>
  <c r="AG199" i="15"/>
  <c r="BG199" i="15" s="1"/>
  <c r="AF199" i="15"/>
  <c r="BF199" i="15" s="1"/>
  <c r="AE199" i="15"/>
  <c r="BE199" i="15" s="1"/>
  <c r="AD199" i="15"/>
  <c r="BD199" i="15" s="1"/>
  <c r="AC199" i="15"/>
  <c r="BC199" i="15" s="1"/>
  <c r="AZ198" i="15"/>
  <c r="BZ198" i="15" s="1"/>
  <c r="AY198" i="15"/>
  <c r="BY198" i="15" s="1"/>
  <c r="AX198" i="15"/>
  <c r="BX198" i="15" s="1"/>
  <c r="AW198" i="15"/>
  <c r="BW198" i="15" s="1"/>
  <c r="AV198" i="15"/>
  <c r="BV198" i="15" s="1"/>
  <c r="AU198" i="15"/>
  <c r="BU198" i="15" s="1"/>
  <c r="AT198" i="15"/>
  <c r="BT198" i="15" s="1"/>
  <c r="AS198" i="15"/>
  <c r="BS198" i="15" s="1"/>
  <c r="AR198" i="15"/>
  <c r="BR198" i="15" s="1"/>
  <c r="AQ198" i="15"/>
  <c r="BQ198" i="15" s="1"/>
  <c r="AP198" i="15"/>
  <c r="BP198" i="15" s="1"/>
  <c r="AO198" i="15"/>
  <c r="BO198" i="15" s="1"/>
  <c r="AN198" i="15"/>
  <c r="BN198" i="15" s="1"/>
  <c r="AM198" i="15"/>
  <c r="BM198" i="15" s="1"/>
  <c r="AL198" i="15"/>
  <c r="BL198" i="15" s="1"/>
  <c r="AK198" i="15"/>
  <c r="BK198" i="15" s="1"/>
  <c r="AJ198" i="15"/>
  <c r="BJ198" i="15" s="1"/>
  <c r="AI198" i="15"/>
  <c r="BI198" i="15" s="1"/>
  <c r="AH198" i="15"/>
  <c r="BH198" i="15" s="1"/>
  <c r="AG198" i="15"/>
  <c r="BG198" i="15" s="1"/>
  <c r="AF198" i="15"/>
  <c r="BF198" i="15" s="1"/>
  <c r="AE198" i="15"/>
  <c r="BE198" i="15" s="1"/>
  <c r="AD198" i="15"/>
  <c r="BD198" i="15" s="1"/>
  <c r="AC198" i="15"/>
  <c r="BC198" i="15" s="1"/>
  <c r="AZ197" i="15"/>
  <c r="BZ197" i="15" s="1"/>
  <c r="AY197" i="15"/>
  <c r="BY197" i="15" s="1"/>
  <c r="AX197" i="15"/>
  <c r="BX197" i="15" s="1"/>
  <c r="AW197" i="15"/>
  <c r="BW197" i="15" s="1"/>
  <c r="AV197" i="15"/>
  <c r="BV197" i="15" s="1"/>
  <c r="AU197" i="15"/>
  <c r="BU197" i="15" s="1"/>
  <c r="AT197" i="15"/>
  <c r="BT197" i="15" s="1"/>
  <c r="AS197" i="15"/>
  <c r="BS197" i="15" s="1"/>
  <c r="AR197" i="15"/>
  <c r="BR197" i="15" s="1"/>
  <c r="AQ197" i="15"/>
  <c r="BQ197" i="15" s="1"/>
  <c r="AP197" i="15"/>
  <c r="BP197" i="15" s="1"/>
  <c r="AO197" i="15"/>
  <c r="BO197" i="15" s="1"/>
  <c r="AN197" i="15"/>
  <c r="BN197" i="15" s="1"/>
  <c r="AM197" i="15"/>
  <c r="BM197" i="15" s="1"/>
  <c r="AL197" i="15"/>
  <c r="BL197" i="15" s="1"/>
  <c r="AK197" i="15"/>
  <c r="BK197" i="15" s="1"/>
  <c r="AJ197" i="15"/>
  <c r="BJ197" i="15" s="1"/>
  <c r="AI197" i="15"/>
  <c r="BI197" i="15" s="1"/>
  <c r="AH197" i="15"/>
  <c r="BH197" i="15" s="1"/>
  <c r="AG197" i="15"/>
  <c r="BG197" i="15" s="1"/>
  <c r="AF197" i="15"/>
  <c r="BF197" i="15" s="1"/>
  <c r="AE197" i="15"/>
  <c r="BE197" i="15" s="1"/>
  <c r="AD197" i="15"/>
  <c r="BD197" i="15" s="1"/>
  <c r="AC197" i="15"/>
  <c r="BC197" i="15" s="1"/>
  <c r="AZ196" i="15"/>
  <c r="BZ196" i="15" s="1"/>
  <c r="AY196" i="15"/>
  <c r="BY196" i="15" s="1"/>
  <c r="AX196" i="15"/>
  <c r="BX196" i="15" s="1"/>
  <c r="AW196" i="15"/>
  <c r="BW196" i="15" s="1"/>
  <c r="AV196" i="15"/>
  <c r="BV196" i="15" s="1"/>
  <c r="AU196" i="15"/>
  <c r="BU196" i="15" s="1"/>
  <c r="AT196" i="15"/>
  <c r="BT196" i="15" s="1"/>
  <c r="AS196" i="15"/>
  <c r="BS196" i="15" s="1"/>
  <c r="AR196" i="15"/>
  <c r="BR196" i="15" s="1"/>
  <c r="AQ196" i="15"/>
  <c r="BQ196" i="15" s="1"/>
  <c r="AP196" i="15"/>
  <c r="BP196" i="15" s="1"/>
  <c r="AO196" i="15"/>
  <c r="BO196" i="15" s="1"/>
  <c r="AN196" i="15"/>
  <c r="BN196" i="15" s="1"/>
  <c r="AM196" i="15"/>
  <c r="BM196" i="15" s="1"/>
  <c r="AL196" i="15"/>
  <c r="BL196" i="15" s="1"/>
  <c r="AK196" i="15"/>
  <c r="BK196" i="15" s="1"/>
  <c r="AJ196" i="15"/>
  <c r="BJ196" i="15" s="1"/>
  <c r="AI196" i="15"/>
  <c r="BI196" i="15" s="1"/>
  <c r="AH196" i="15"/>
  <c r="BH196" i="15" s="1"/>
  <c r="AG196" i="15"/>
  <c r="BG196" i="15" s="1"/>
  <c r="AF196" i="15"/>
  <c r="BF196" i="15" s="1"/>
  <c r="AE196" i="15"/>
  <c r="BE196" i="15" s="1"/>
  <c r="AD196" i="15"/>
  <c r="BD196" i="15" s="1"/>
  <c r="AC196" i="15"/>
  <c r="BC196" i="15" s="1"/>
  <c r="AZ195" i="15"/>
  <c r="BZ195" i="15" s="1"/>
  <c r="AY195" i="15"/>
  <c r="BY195" i="15" s="1"/>
  <c r="AX195" i="15"/>
  <c r="BX195" i="15" s="1"/>
  <c r="AW195" i="15"/>
  <c r="BW195" i="15" s="1"/>
  <c r="AV195" i="15"/>
  <c r="BV195" i="15" s="1"/>
  <c r="AU195" i="15"/>
  <c r="BU195" i="15" s="1"/>
  <c r="AT195" i="15"/>
  <c r="BT195" i="15" s="1"/>
  <c r="AS195" i="15"/>
  <c r="BS195" i="15" s="1"/>
  <c r="AR195" i="15"/>
  <c r="BR195" i="15" s="1"/>
  <c r="AQ195" i="15"/>
  <c r="BQ195" i="15" s="1"/>
  <c r="AP195" i="15"/>
  <c r="BP195" i="15" s="1"/>
  <c r="AO195" i="15"/>
  <c r="BO195" i="15" s="1"/>
  <c r="AN195" i="15"/>
  <c r="BN195" i="15" s="1"/>
  <c r="AM195" i="15"/>
  <c r="BM195" i="15" s="1"/>
  <c r="AL195" i="15"/>
  <c r="BL195" i="15" s="1"/>
  <c r="AK195" i="15"/>
  <c r="BK195" i="15" s="1"/>
  <c r="AJ195" i="15"/>
  <c r="BJ195" i="15" s="1"/>
  <c r="AI195" i="15"/>
  <c r="BI195" i="15" s="1"/>
  <c r="AH195" i="15"/>
  <c r="BH195" i="15" s="1"/>
  <c r="AG195" i="15"/>
  <c r="BG195" i="15" s="1"/>
  <c r="AF195" i="15"/>
  <c r="BF195" i="15" s="1"/>
  <c r="AE195" i="15"/>
  <c r="BE195" i="15" s="1"/>
  <c r="AD195" i="15"/>
  <c r="BD195" i="15" s="1"/>
  <c r="AC195" i="15"/>
  <c r="BC195" i="15" s="1"/>
  <c r="AZ194" i="15"/>
  <c r="BZ194" i="15" s="1"/>
  <c r="AY194" i="15"/>
  <c r="BY194" i="15" s="1"/>
  <c r="AX194" i="15"/>
  <c r="BX194" i="15" s="1"/>
  <c r="AW194" i="15"/>
  <c r="BW194" i="15" s="1"/>
  <c r="AV194" i="15"/>
  <c r="BV194" i="15" s="1"/>
  <c r="AU194" i="15"/>
  <c r="BU194" i="15" s="1"/>
  <c r="AT194" i="15"/>
  <c r="BT194" i="15" s="1"/>
  <c r="AS194" i="15"/>
  <c r="BS194" i="15" s="1"/>
  <c r="AR194" i="15"/>
  <c r="BR194" i="15" s="1"/>
  <c r="AQ194" i="15"/>
  <c r="BQ194" i="15" s="1"/>
  <c r="AP194" i="15"/>
  <c r="BP194" i="15" s="1"/>
  <c r="AO194" i="15"/>
  <c r="BO194" i="15" s="1"/>
  <c r="AN194" i="15"/>
  <c r="BN194" i="15" s="1"/>
  <c r="AM194" i="15"/>
  <c r="BM194" i="15" s="1"/>
  <c r="AL194" i="15"/>
  <c r="BL194" i="15" s="1"/>
  <c r="AK194" i="15"/>
  <c r="BK194" i="15" s="1"/>
  <c r="AJ194" i="15"/>
  <c r="BJ194" i="15" s="1"/>
  <c r="AI194" i="15"/>
  <c r="BI194" i="15" s="1"/>
  <c r="AH194" i="15"/>
  <c r="BH194" i="15" s="1"/>
  <c r="AG194" i="15"/>
  <c r="BG194" i="15" s="1"/>
  <c r="AF194" i="15"/>
  <c r="BF194" i="15" s="1"/>
  <c r="AE194" i="15"/>
  <c r="BE194" i="15" s="1"/>
  <c r="AD194" i="15"/>
  <c r="BD194" i="15" s="1"/>
  <c r="AC194" i="15"/>
  <c r="BC194" i="15" s="1"/>
  <c r="AZ193" i="15"/>
  <c r="BZ193" i="15" s="1"/>
  <c r="AY193" i="15"/>
  <c r="BY193" i="15" s="1"/>
  <c r="AX193" i="15"/>
  <c r="BX193" i="15" s="1"/>
  <c r="AW193" i="15"/>
  <c r="BW193" i="15" s="1"/>
  <c r="AV193" i="15"/>
  <c r="BV193" i="15" s="1"/>
  <c r="AU193" i="15"/>
  <c r="BU193" i="15" s="1"/>
  <c r="AT193" i="15"/>
  <c r="BT193" i="15" s="1"/>
  <c r="AS193" i="15"/>
  <c r="BS193" i="15" s="1"/>
  <c r="AR193" i="15"/>
  <c r="BR193" i="15" s="1"/>
  <c r="AQ193" i="15"/>
  <c r="BQ193" i="15" s="1"/>
  <c r="AP193" i="15"/>
  <c r="BP193" i="15" s="1"/>
  <c r="AO193" i="15"/>
  <c r="BO193" i="15" s="1"/>
  <c r="AN193" i="15"/>
  <c r="BN193" i="15" s="1"/>
  <c r="AM193" i="15"/>
  <c r="BM193" i="15" s="1"/>
  <c r="AL193" i="15"/>
  <c r="BL193" i="15" s="1"/>
  <c r="AK193" i="15"/>
  <c r="BK193" i="15" s="1"/>
  <c r="AJ193" i="15"/>
  <c r="BJ193" i="15" s="1"/>
  <c r="AI193" i="15"/>
  <c r="BI193" i="15" s="1"/>
  <c r="AH193" i="15"/>
  <c r="BH193" i="15" s="1"/>
  <c r="AG193" i="15"/>
  <c r="BG193" i="15" s="1"/>
  <c r="AF193" i="15"/>
  <c r="BF193" i="15" s="1"/>
  <c r="AE193" i="15"/>
  <c r="BE193" i="15" s="1"/>
  <c r="AD193" i="15"/>
  <c r="BD193" i="15" s="1"/>
  <c r="AC193" i="15"/>
  <c r="BC193" i="15" s="1"/>
  <c r="AZ191" i="15"/>
  <c r="BZ191" i="15" s="1"/>
  <c r="AY191" i="15"/>
  <c r="BY191" i="15" s="1"/>
  <c r="AX191" i="15"/>
  <c r="BX191" i="15" s="1"/>
  <c r="AW191" i="15"/>
  <c r="BW191" i="15" s="1"/>
  <c r="AV191" i="15"/>
  <c r="BV191" i="15" s="1"/>
  <c r="AU191" i="15"/>
  <c r="BU191" i="15" s="1"/>
  <c r="AT191" i="15"/>
  <c r="BT191" i="15" s="1"/>
  <c r="AS191" i="15"/>
  <c r="BS191" i="15" s="1"/>
  <c r="AR191" i="15"/>
  <c r="BR191" i="15" s="1"/>
  <c r="AQ191" i="15"/>
  <c r="BQ191" i="15" s="1"/>
  <c r="AP191" i="15"/>
  <c r="BP191" i="15" s="1"/>
  <c r="AO191" i="15"/>
  <c r="BO191" i="15" s="1"/>
  <c r="AN191" i="15"/>
  <c r="BN191" i="15" s="1"/>
  <c r="AM191" i="15"/>
  <c r="BM191" i="15" s="1"/>
  <c r="AL191" i="15"/>
  <c r="BL191" i="15" s="1"/>
  <c r="AK191" i="15"/>
  <c r="BK191" i="15" s="1"/>
  <c r="AJ191" i="15"/>
  <c r="BJ191" i="15" s="1"/>
  <c r="AI191" i="15"/>
  <c r="BI191" i="15" s="1"/>
  <c r="AH191" i="15"/>
  <c r="BH191" i="15" s="1"/>
  <c r="AG191" i="15"/>
  <c r="BG191" i="15" s="1"/>
  <c r="AF191" i="15"/>
  <c r="BF191" i="15" s="1"/>
  <c r="AE191" i="15"/>
  <c r="BE191" i="15" s="1"/>
  <c r="AD191" i="15"/>
  <c r="BD191" i="15" s="1"/>
  <c r="AC191" i="15"/>
  <c r="BC191" i="15" s="1"/>
  <c r="AZ190" i="15"/>
  <c r="BZ190" i="15" s="1"/>
  <c r="AY190" i="15"/>
  <c r="BY190" i="15" s="1"/>
  <c r="AX190" i="15"/>
  <c r="BX190" i="15" s="1"/>
  <c r="AW190" i="15"/>
  <c r="BW190" i="15" s="1"/>
  <c r="AV190" i="15"/>
  <c r="BV190" i="15" s="1"/>
  <c r="AU190" i="15"/>
  <c r="BU190" i="15" s="1"/>
  <c r="AT190" i="15"/>
  <c r="BT190" i="15" s="1"/>
  <c r="AS190" i="15"/>
  <c r="BS190" i="15" s="1"/>
  <c r="AR190" i="15"/>
  <c r="BR190" i="15" s="1"/>
  <c r="AQ190" i="15"/>
  <c r="BQ190" i="15" s="1"/>
  <c r="AP190" i="15"/>
  <c r="BP190" i="15" s="1"/>
  <c r="AO190" i="15"/>
  <c r="BO190" i="15" s="1"/>
  <c r="AN190" i="15"/>
  <c r="BN190" i="15" s="1"/>
  <c r="AM190" i="15"/>
  <c r="BM190" i="15" s="1"/>
  <c r="AL190" i="15"/>
  <c r="BL190" i="15" s="1"/>
  <c r="AK190" i="15"/>
  <c r="BK190" i="15" s="1"/>
  <c r="AJ190" i="15"/>
  <c r="BJ190" i="15" s="1"/>
  <c r="AI190" i="15"/>
  <c r="BI190" i="15" s="1"/>
  <c r="AH190" i="15"/>
  <c r="BH190" i="15" s="1"/>
  <c r="AG190" i="15"/>
  <c r="BG190" i="15" s="1"/>
  <c r="AF190" i="15"/>
  <c r="BF190" i="15" s="1"/>
  <c r="AE190" i="15"/>
  <c r="BE190" i="15" s="1"/>
  <c r="AD190" i="15"/>
  <c r="BD190" i="15" s="1"/>
  <c r="AC190" i="15"/>
  <c r="BC190" i="15" s="1"/>
  <c r="AZ189" i="15"/>
  <c r="BZ189" i="15" s="1"/>
  <c r="AY189" i="15"/>
  <c r="BY189" i="15" s="1"/>
  <c r="AX189" i="15"/>
  <c r="BX189" i="15" s="1"/>
  <c r="AW189" i="15"/>
  <c r="BW189" i="15" s="1"/>
  <c r="AV189" i="15"/>
  <c r="BV189" i="15" s="1"/>
  <c r="AU189" i="15"/>
  <c r="BU189" i="15" s="1"/>
  <c r="AT189" i="15"/>
  <c r="BT189" i="15" s="1"/>
  <c r="AS189" i="15"/>
  <c r="BS189" i="15" s="1"/>
  <c r="AR189" i="15"/>
  <c r="BR189" i="15" s="1"/>
  <c r="AQ189" i="15"/>
  <c r="BQ189" i="15" s="1"/>
  <c r="AP189" i="15"/>
  <c r="BP189" i="15" s="1"/>
  <c r="AO189" i="15"/>
  <c r="BO189" i="15" s="1"/>
  <c r="AN189" i="15"/>
  <c r="BN189" i="15" s="1"/>
  <c r="AM189" i="15"/>
  <c r="BM189" i="15" s="1"/>
  <c r="AL189" i="15"/>
  <c r="BL189" i="15" s="1"/>
  <c r="AK189" i="15"/>
  <c r="BK189" i="15" s="1"/>
  <c r="AJ189" i="15"/>
  <c r="BJ189" i="15" s="1"/>
  <c r="AI189" i="15"/>
  <c r="BI189" i="15" s="1"/>
  <c r="AH189" i="15"/>
  <c r="BH189" i="15" s="1"/>
  <c r="AG189" i="15"/>
  <c r="BG189" i="15" s="1"/>
  <c r="AF189" i="15"/>
  <c r="BF189" i="15" s="1"/>
  <c r="AE189" i="15"/>
  <c r="BE189" i="15" s="1"/>
  <c r="AD189" i="15"/>
  <c r="BD189" i="15" s="1"/>
  <c r="AC189" i="15"/>
  <c r="BC189" i="15" s="1"/>
  <c r="AZ188" i="15"/>
  <c r="BZ188" i="15" s="1"/>
  <c r="AY188" i="15"/>
  <c r="BY188" i="15" s="1"/>
  <c r="AX188" i="15"/>
  <c r="BX188" i="15" s="1"/>
  <c r="AW188" i="15"/>
  <c r="BW188" i="15" s="1"/>
  <c r="AV188" i="15"/>
  <c r="BV188" i="15" s="1"/>
  <c r="AU188" i="15"/>
  <c r="BU188" i="15" s="1"/>
  <c r="AT188" i="15"/>
  <c r="BT188" i="15" s="1"/>
  <c r="AS188" i="15"/>
  <c r="BS188" i="15" s="1"/>
  <c r="AR188" i="15"/>
  <c r="BR188" i="15" s="1"/>
  <c r="AQ188" i="15"/>
  <c r="BQ188" i="15" s="1"/>
  <c r="AP188" i="15"/>
  <c r="BP188" i="15" s="1"/>
  <c r="AO188" i="15"/>
  <c r="BO188" i="15" s="1"/>
  <c r="AN188" i="15"/>
  <c r="BN188" i="15" s="1"/>
  <c r="AM188" i="15"/>
  <c r="BM188" i="15" s="1"/>
  <c r="AL188" i="15"/>
  <c r="BL188" i="15" s="1"/>
  <c r="AK188" i="15"/>
  <c r="BK188" i="15" s="1"/>
  <c r="AJ188" i="15"/>
  <c r="BJ188" i="15" s="1"/>
  <c r="AI188" i="15"/>
  <c r="BI188" i="15" s="1"/>
  <c r="AH188" i="15"/>
  <c r="BH188" i="15" s="1"/>
  <c r="AG188" i="15"/>
  <c r="BG188" i="15" s="1"/>
  <c r="AF188" i="15"/>
  <c r="BF188" i="15" s="1"/>
  <c r="AE188" i="15"/>
  <c r="BE188" i="15" s="1"/>
  <c r="AD188" i="15"/>
  <c r="BD188" i="15" s="1"/>
  <c r="AC188" i="15"/>
  <c r="BC188" i="15" s="1"/>
  <c r="AZ187" i="15"/>
  <c r="BZ187" i="15" s="1"/>
  <c r="AY187" i="15"/>
  <c r="BY187" i="15" s="1"/>
  <c r="AX187" i="15"/>
  <c r="BX187" i="15" s="1"/>
  <c r="AW187" i="15"/>
  <c r="BW187" i="15" s="1"/>
  <c r="AV187" i="15"/>
  <c r="BV187" i="15" s="1"/>
  <c r="AU187" i="15"/>
  <c r="BU187" i="15" s="1"/>
  <c r="AT187" i="15"/>
  <c r="BT187" i="15" s="1"/>
  <c r="AS187" i="15"/>
  <c r="BS187" i="15" s="1"/>
  <c r="AR187" i="15"/>
  <c r="BR187" i="15" s="1"/>
  <c r="AQ187" i="15"/>
  <c r="BQ187" i="15" s="1"/>
  <c r="AP187" i="15"/>
  <c r="BP187" i="15" s="1"/>
  <c r="AO187" i="15"/>
  <c r="BO187" i="15" s="1"/>
  <c r="AN187" i="15"/>
  <c r="BN187" i="15" s="1"/>
  <c r="AM187" i="15"/>
  <c r="BM187" i="15" s="1"/>
  <c r="AL187" i="15"/>
  <c r="BL187" i="15" s="1"/>
  <c r="AK187" i="15"/>
  <c r="BK187" i="15" s="1"/>
  <c r="AJ187" i="15"/>
  <c r="BJ187" i="15" s="1"/>
  <c r="AI187" i="15"/>
  <c r="BI187" i="15" s="1"/>
  <c r="AH187" i="15"/>
  <c r="BH187" i="15" s="1"/>
  <c r="AG187" i="15"/>
  <c r="BG187" i="15" s="1"/>
  <c r="AF187" i="15"/>
  <c r="BF187" i="15" s="1"/>
  <c r="AE187" i="15"/>
  <c r="BE187" i="15" s="1"/>
  <c r="AD187" i="15"/>
  <c r="BD187" i="15" s="1"/>
  <c r="AC187" i="15"/>
  <c r="BC187" i="15" s="1"/>
  <c r="AZ186" i="15"/>
  <c r="BZ186" i="15" s="1"/>
  <c r="AY186" i="15"/>
  <c r="BY186" i="15" s="1"/>
  <c r="AX186" i="15"/>
  <c r="BX186" i="15" s="1"/>
  <c r="AW186" i="15"/>
  <c r="BW186" i="15" s="1"/>
  <c r="AV186" i="15"/>
  <c r="BV186" i="15" s="1"/>
  <c r="AU186" i="15"/>
  <c r="BU186" i="15" s="1"/>
  <c r="AT186" i="15"/>
  <c r="BT186" i="15" s="1"/>
  <c r="AS186" i="15"/>
  <c r="BS186" i="15" s="1"/>
  <c r="AR186" i="15"/>
  <c r="BR186" i="15" s="1"/>
  <c r="AQ186" i="15"/>
  <c r="BQ186" i="15" s="1"/>
  <c r="AP186" i="15"/>
  <c r="BP186" i="15" s="1"/>
  <c r="AO186" i="15"/>
  <c r="BO186" i="15" s="1"/>
  <c r="AN186" i="15"/>
  <c r="BN186" i="15" s="1"/>
  <c r="AM186" i="15"/>
  <c r="BM186" i="15" s="1"/>
  <c r="AL186" i="15"/>
  <c r="BL186" i="15" s="1"/>
  <c r="AK186" i="15"/>
  <c r="BK186" i="15" s="1"/>
  <c r="AJ186" i="15"/>
  <c r="BJ186" i="15" s="1"/>
  <c r="AI186" i="15"/>
  <c r="BI186" i="15" s="1"/>
  <c r="AH186" i="15"/>
  <c r="BH186" i="15" s="1"/>
  <c r="AG186" i="15"/>
  <c r="BG186" i="15" s="1"/>
  <c r="AF186" i="15"/>
  <c r="BF186" i="15" s="1"/>
  <c r="AE186" i="15"/>
  <c r="BE186" i="15" s="1"/>
  <c r="AD186" i="15"/>
  <c r="BD186" i="15" s="1"/>
  <c r="AC186" i="15"/>
  <c r="BC186" i="15" s="1"/>
  <c r="AZ185" i="15"/>
  <c r="BZ185" i="15" s="1"/>
  <c r="AY185" i="15"/>
  <c r="BY185" i="15" s="1"/>
  <c r="AX185" i="15"/>
  <c r="BX185" i="15" s="1"/>
  <c r="AW185" i="15"/>
  <c r="BW185" i="15" s="1"/>
  <c r="AV185" i="15"/>
  <c r="BV185" i="15" s="1"/>
  <c r="AU185" i="15"/>
  <c r="BU185" i="15" s="1"/>
  <c r="AT185" i="15"/>
  <c r="BT185" i="15" s="1"/>
  <c r="AS185" i="15"/>
  <c r="BS185" i="15" s="1"/>
  <c r="AR185" i="15"/>
  <c r="BR185" i="15" s="1"/>
  <c r="AQ185" i="15"/>
  <c r="BQ185" i="15" s="1"/>
  <c r="AP185" i="15"/>
  <c r="BP185" i="15" s="1"/>
  <c r="AO185" i="15"/>
  <c r="BO185" i="15" s="1"/>
  <c r="AN185" i="15"/>
  <c r="BN185" i="15" s="1"/>
  <c r="AM185" i="15"/>
  <c r="BM185" i="15" s="1"/>
  <c r="AL185" i="15"/>
  <c r="BL185" i="15" s="1"/>
  <c r="AK185" i="15"/>
  <c r="BK185" i="15" s="1"/>
  <c r="AJ185" i="15"/>
  <c r="BJ185" i="15" s="1"/>
  <c r="AI185" i="15"/>
  <c r="BI185" i="15" s="1"/>
  <c r="AH185" i="15"/>
  <c r="BH185" i="15" s="1"/>
  <c r="AG185" i="15"/>
  <c r="BG185" i="15" s="1"/>
  <c r="AF185" i="15"/>
  <c r="BF185" i="15" s="1"/>
  <c r="AE185" i="15"/>
  <c r="BE185" i="15" s="1"/>
  <c r="AD185" i="15"/>
  <c r="BD185" i="15" s="1"/>
  <c r="AC185" i="15"/>
  <c r="BC185" i="15" s="1"/>
  <c r="AZ184" i="15"/>
  <c r="BZ184" i="15" s="1"/>
  <c r="AY184" i="15"/>
  <c r="BY184" i="15" s="1"/>
  <c r="AX184" i="15"/>
  <c r="BX184" i="15" s="1"/>
  <c r="AW184" i="15"/>
  <c r="BW184" i="15" s="1"/>
  <c r="AV184" i="15"/>
  <c r="BV184" i="15" s="1"/>
  <c r="AU184" i="15"/>
  <c r="BU184" i="15" s="1"/>
  <c r="AT184" i="15"/>
  <c r="BT184" i="15" s="1"/>
  <c r="AS184" i="15"/>
  <c r="BS184" i="15" s="1"/>
  <c r="AR184" i="15"/>
  <c r="BR184" i="15" s="1"/>
  <c r="AQ184" i="15"/>
  <c r="BQ184" i="15" s="1"/>
  <c r="AP184" i="15"/>
  <c r="BP184" i="15" s="1"/>
  <c r="AO184" i="15"/>
  <c r="BO184" i="15" s="1"/>
  <c r="AN184" i="15"/>
  <c r="BN184" i="15" s="1"/>
  <c r="AM184" i="15"/>
  <c r="BM184" i="15" s="1"/>
  <c r="AL184" i="15"/>
  <c r="BL184" i="15" s="1"/>
  <c r="AK184" i="15"/>
  <c r="BK184" i="15" s="1"/>
  <c r="AJ184" i="15"/>
  <c r="BJ184" i="15" s="1"/>
  <c r="AI184" i="15"/>
  <c r="BI184" i="15" s="1"/>
  <c r="AH184" i="15"/>
  <c r="BH184" i="15" s="1"/>
  <c r="AG184" i="15"/>
  <c r="BG184" i="15" s="1"/>
  <c r="AF184" i="15"/>
  <c r="BF184" i="15" s="1"/>
  <c r="AE184" i="15"/>
  <c r="BE184" i="15" s="1"/>
  <c r="AD184" i="15"/>
  <c r="BD184" i="15" s="1"/>
  <c r="AC184" i="15"/>
  <c r="BC184" i="15" s="1"/>
  <c r="AZ183" i="15"/>
  <c r="BZ183" i="15" s="1"/>
  <c r="AY183" i="15"/>
  <c r="BY183" i="15" s="1"/>
  <c r="AX183" i="15"/>
  <c r="BX183" i="15" s="1"/>
  <c r="AW183" i="15"/>
  <c r="BW183" i="15" s="1"/>
  <c r="AV183" i="15"/>
  <c r="BV183" i="15" s="1"/>
  <c r="AU183" i="15"/>
  <c r="BU183" i="15" s="1"/>
  <c r="AT183" i="15"/>
  <c r="BT183" i="15" s="1"/>
  <c r="AS183" i="15"/>
  <c r="BS183" i="15" s="1"/>
  <c r="AR183" i="15"/>
  <c r="BR183" i="15" s="1"/>
  <c r="AQ183" i="15"/>
  <c r="BQ183" i="15" s="1"/>
  <c r="AP183" i="15"/>
  <c r="BP183" i="15" s="1"/>
  <c r="AO183" i="15"/>
  <c r="BO183" i="15" s="1"/>
  <c r="AN183" i="15"/>
  <c r="BN183" i="15" s="1"/>
  <c r="AM183" i="15"/>
  <c r="BM183" i="15" s="1"/>
  <c r="AL183" i="15"/>
  <c r="BL183" i="15" s="1"/>
  <c r="AK183" i="15"/>
  <c r="BK183" i="15" s="1"/>
  <c r="AJ183" i="15"/>
  <c r="BJ183" i="15" s="1"/>
  <c r="AI183" i="15"/>
  <c r="BI183" i="15" s="1"/>
  <c r="AH183" i="15"/>
  <c r="BH183" i="15" s="1"/>
  <c r="AG183" i="15"/>
  <c r="BG183" i="15" s="1"/>
  <c r="AF183" i="15"/>
  <c r="BF183" i="15" s="1"/>
  <c r="AE183" i="15"/>
  <c r="BE183" i="15" s="1"/>
  <c r="AD183" i="15"/>
  <c r="BD183" i="15" s="1"/>
  <c r="AC183" i="15"/>
  <c r="BC183" i="15" s="1"/>
  <c r="AZ182" i="15"/>
  <c r="BZ182" i="15" s="1"/>
  <c r="AY182" i="15"/>
  <c r="BY182" i="15" s="1"/>
  <c r="AX182" i="15"/>
  <c r="BX182" i="15" s="1"/>
  <c r="AW182" i="15"/>
  <c r="BW182" i="15" s="1"/>
  <c r="AV182" i="15"/>
  <c r="BV182" i="15" s="1"/>
  <c r="AU182" i="15"/>
  <c r="BU182" i="15" s="1"/>
  <c r="AT182" i="15"/>
  <c r="BT182" i="15" s="1"/>
  <c r="AS182" i="15"/>
  <c r="BS182" i="15" s="1"/>
  <c r="AR182" i="15"/>
  <c r="BR182" i="15" s="1"/>
  <c r="AQ182" i="15"/>
  <c r="BQ182" i="15" s="1"/>
  <c r="AP182" i="15"/>
  <c r="BP182" i="15" s="1"/>
  <c r="AO182" i="15"/>
  <c r="BO182" i="15" s="1"/>
  <c r="AN182" i="15"/>
  <c r="BN182" i="15" s="1"/>
  <c r="AM182" i="15"/>
  <c r="BM182" i="15" s="1"/>
  <c r="AL182" i="15"/>
  <c r="BL182" i="15" s="1"/>
  <c r="AK182" i="15"/>
  <c r="BK182" i="15" s="1"/>
  <c r="AJ182" i="15"/>
  <c r="BJ182" i="15" s="1"/>
  <c r="AI182" i="15"/>
  <c r="BI182" i="15" s="1"/>
  <c r="AH182" i="15"/>
  <c r="BH182" i="15" s="1"/>
  <c r="AG182" i="15"/>
  <c r="BG182" i="15" s="1"/>
  <c r="AF182" i="15"/>
  <c r="BF182" i="15" s="1"/>
  <c r="AE182" i="15"/>
  <c r="BE182" i="15" s="1"/>
  <c r="AD182" i="15"/>
  <c r="BD182" i="15" s="1"/>
  <c r="AC182" i="15"/>
  <c r="BC182" i="15" s="1"/>
  <c r="AZ180" i="15"/>
  <c r="BZ180" i="15" s="1"/>
  <c r="AY180" i="15"/>
  <c r="BY180" i="15" s="1"/>
  <c r="AX180" i="15"/>
  <c r="BX180" i="15" s="1"/>
  <c r="AW180" i="15"/>
  <c r="BW180" i="15" s="1"/>
  <c r="AV180" i="15"/>
  <c r="BV180" i="15" s="1"/>
  <c r="AU180" i="15"/>
  <c r="BU180" i="15" s="1"/>
  <c r="AT180" i="15"/>
  <c r="BT180" i="15" s="1"/>
  <c r="AS180" i="15"/>
  <c r="BS180" i="15" s="1"/>
  <c r="AR180" i="15"/>
  <c r="BR180" i="15" s="1"/>
  <c r="AQ180" i="15"/>
  <c r="BQ180" i="15" s="1"/>
  <c r="AP180" i="15"/>
  <c r="BP180" i="15" s="1"/>
  <c r="AO180" i="15"/>
  <c r="BO180" i="15" s="1"/>
  <c r="AN180" i="15"/>
  <c r="BN180" i="15" s="1"/>
  <c r="AM180" i="15"/>
  <c r="BM180" i="15" s="1"/>
  <c r="AL180" i="15"/>
  <c r="BL180" i="15" s="1"/>
  <c r="AK180" i="15"/>
  <c r="BK180" i="15" s="1"/>
  <c r="AJ180" i="15"/>
  <c r="BJ180" i="15" s="1"/>
  <c r="AI180" i="15"/>
  <c r="BI180" i="15" s="1"/>
  <c r="AH180" i="15"/>
  <c r="BH180" i="15" s="1"/>
  <c r="AG180" i="15"/>
  <c r="BG180" i="15" s="1"/>
  <c r="AF180" i="15"/>
  <c r="BF180" i="15" s="1"/>
  <c r="AE180" i="15"/>
  <c r="BE180" i="15" s="1"/>
  <c r="AD180" i="15"/>
  <c r="BD180" i="15" s="1"/>
  <c r="AC180" i="15"/>
  <c r="BC180" i="15" s="1"/>
  <c r="AZ179" i="15"/>
  <c r="BZ179" i="15" s="1"/>
  <c r="AY179" i="15"/>
  <c r="BY179" i="15" s="1"/>
  <c r="AX179" i="15"/>
  <c r="BX179" i="15" s="1"/>
  <c r="AW179" i="15"/>
  <c r="BW179" i="15" s="1"/>
  <c r="AV179" i="15"/>
  <c r="BV179" i="15" s="1"/>
  <c r="AU179" i="15"/>
  <c r="BU179" i="15" s="1"/>
  <c r="AT179" i="15"/>
  <c r="BT179" i="15" s="1"/>
  <c r="AS179" i="15"/>
  <c r="BS179" i="15" s="1"/>
  <c r="AR179" i="15"/>
  <c r="BR179" i="15" s="1"/>
  <c r="AQ179" i="15"/>
  <c r="BQ179" i="15" s="1"/>
  <c r="AP179" i="15"/>
  <c r="BP179" i="15" s="1"/>
  <c r="AO179" i="15"/>
  <c r="BO179" i="15" s="1"/>
  <c r="AN179" i="15"/>
  <c r="BN179" i="15" s="1"/>
  <c r="AM179" i="15"/>
  <c r="BM179" i="15" s="1"/>
  <c r="AL179" i="15"/>
  <c r="BL179" i="15" s="1"/>
  <c r="AK179" i="15"/>
  <c r="BK179" i="15" s="1"/>
  <c r="AJ179" i="15"/>
  <c r="BJ179" i="15" s="1"/>
  <c r="AI179" i="15"/>
  <c r="BI179" i="15" s="1"/>
  <c r="AH179" i="15"/>
  <c r="BH179" i="15" s="1"/>
  <c r="AG179" i="15"/>
  <c r="BG179" i="15" s="1"/>
  <c r="AF179" i="15"/>
  <c r="BF179" i="15" s="1"/>
  <c r="AE179" i="15"/>
  <c r="BE179" i="15" s="1"/>
  <c r="AD179" i="15"/>
  <c r="BD179" i="15" s="1"/>
  <c r="AC179" i="15"/>
  <c r="BC179" i="15" s="1"/>
  <c r="AZ178" i="15"/>
  <c r="BZ178" i="15" s="1"/>
  <c r="AY178" i="15"/>
  <c r="BY178" i="15" s="1"/>
  <c r="AX178" i="15"/>
  <c r="BX178" i="15" s="1"/>
  <c r="AW178" i="15"/>
  <c r="BW178" i="15" s="1"/>
  <c r="AV178" i="15"/>
  <c r="BV178" i="15" s="1"/>
  <c r="AU178" i="15"/>
  <c r="BU178" i="15" s="1"/>
  <c r="AT178" i="15"/>
  <c r="BT178" i="15" s="1"/>
  <c r="AS178" i="15"/>
  <c r="BS178" i="15" s="1"/>
  <c r="AR178" i="15"/>
  <c r="BR178" i="15" s="1"/>
  <c r="AQ178" i="15"/>
  <c r="BQ178" i="15" s="1"/>
  <c r="AP178" i="15"/>
  <c r="BP178" i="15" s="1"/>
  <c r="AO178" i="15"/>
  <c r="BO178" i="15" s="1"/>
  <c r="AN178" i="15"/>
  <c r="BN178" i="15" s="1"/>
  <c r="AM178" i="15"/>
  <c r="BM178" i="15" s="1"/>
  <c r="AL178" i="15"/>
  <c r="BL178" i="15" s="1"/>
  <c r="AK178" i="15"/>
  <c r="BK178" i="15" s="1"/>
  <c r="AJ178" i="15"/>
  <c r="BJ178" i="15" s="1"/>
  <c r="AI178" i="15"/>
  <c r="BI178" i="15" s="1"/>
  <c r="AH178" i="15"/>
  <c r="BH178" i="15" s="1"/>
  <c r="AG178" i="15"/>
  <c r="BG178" i="15" s="1"/>
  <c r="AF178" i="15"/>
  <c r="BF178" i="15" s="1"/>
  <c r="AE178" i="15"/>
  <c r="BE178" i="15" s="1"/>
  <c r="AD178" i="15"/>
  <c r="BD178" i="15" s="1"/>
  <c r="AC178" i="15"/>
  <c r="BC178" i="15" s="1"/>
  <c r="AZ177" i="15"/>
  <c r="BZ177" i="15" s="1"/>
  <c r="AY177" i="15"/>
  <c r="BY177" i="15" s="1"/>
  <c r="AX177" i="15"/>
  <c r="BX177" i="15" s="1"/>
  <c r="AW177" i="15"/>
  <c r="BW177" i="15" s="1"/>
  <c r="AV177" i="15"/>
  <c r="BV177" i="15" s="1"/>
  <c r="AU177" i="15"/>
  <c r="BU177" i="15" s="1"/>
  <c r="AT177" i="15"/>
  <c r="BT177" i="15" s="1"/>
  <c r="AS177" i="15"/>
  <c r="BS177" i="15" s="1"/>
  <c r="AR177" i="15"/>
  <c r="BR177" i="15" s="1"/>
  <c r="AQ177" i="15"/>
  <c r="BQ177" i="15" s="1"/>
  <c r="AP177" i="15"/>
  <c r="BP177" i="15" s="1"/>
  <c r="AO177" i="15"/>
  <c r="BO177" i="15" s="1"/>
  <c r="AN177" i="15"/>
  <c r="BN177" i="15" s="1"/>
  <c r="AM177" i="15"/>
  <c r="BM177" i="15" s="1"/>
  <c r="AL177" i="15"/>
  <c r="BL177" i="15" s="1"/>
  <c r="AK177" i="15"/>
  <c r="BK177" i="15" s="1"/>
  <c r="AJ177" i="15"/>
  <c r="BJ177" i="15" s="1"/>
  <c r="AI177" i="15"/>
  <c r="BI177" i="15" s="1"/>
  <c r="AH177" i="15"/>
  <c r="BH177" i="15" s="1"/>
  <c r="AG177" i="15"/>
  <c r="BG177" i="15" s="1"/>
  <c r="AF177" i="15"/>
  <c r="BF177" i="15" s="1"/>
  <c r="AE177" i="15"/>
  <c r="BE177" i="15" s="1"/>
  <c r="AD177" i="15"/>
  <c r="BD177" i="15" s="1"/>
  <c r="AC177" i="15"/>
  <c r="BC177" i="15" s="1"/>
  <c r="AZ176" i="15"/>
  <c r="BZ176" i="15" s="1"/>
  <c r="AY176" i="15"/>
  <c r="BY176" i="15" s="1"/>
  <c r="AX176" i="15"/>
  <c r="BX176" i="15" s="1"/>
  <c r="AW176" i="15"/>
  <c r="BW176" i="15" s="1"/>
  <c r="AV176" i="15"/>
  <c r="BV176" i="15" s="1"/>
  <c r="AU176" i="15"/>
  <c r="BU176" i="15" s="1"/>
  <c r="AT176" i="15"/>
  <c r="BT176" i="15" s="1"/>
  <c r="AS176" i="15"/>
  <c r="BS176" i="15" s="1"/>
  <c r="AR176" i="15"/>
  <c r="BR176" i="15" s="1"/>
  <c r="AQ176" i="15"/>
  <c r="BQ176" i="15" s="1"/>
  <c r="AP176" i="15"/>
  <c r="BP176" i="15" s="1"/>
  <c r="AO176" i="15"/>
  <c r="BO176" i="15" s="1"/>
  <c r="AN176" i="15"/>
  <c r="BN176" i="15" s="1"/>
  <c r="AM176" i="15"/>
  <c r="BM176" i="15" s="1"/>
  <c r="AL176" i="15"/>
  <c r="BL176" i="15" s="1"/>
  <c r="AK176" i="15"/>
  <c r="BK176" i="15" s="1"/>
  <c r="AJ176" i="15"/>
  <c r="BJ176" i="15" s="1"/>
  <c r="AI176" i="15"/>
  <c r="BI176" i="15" s="1"/>
  <c r="AH176" i="15"/>
  <c r="BH176" i="15" s="1"/>
  <c r="AG176" i="15"/>
  <c r="BG176" i="15" s="1"/>
  <c r="AF176" i="15"/>
  <c r="BF176" i="15" s="1"/>
  <c r="AE176" i="15"/>
  <c r="BE176" i="15" s="1"/>
  <c r="AD176" i="15"/>
  <c r="BD176" i="15" s="1"/>
  <c r="AC176" i="15"/>
  <c r="BC176" i="15" s="1"/>
  <c r="AZ175" i="15"/>
  <c r="BZ175" i="15" s="1"/>
  <c r="AY175" i="15"/>
  <c r="BY175" i="15" s="1"/>
  <c r="AX175" i="15"/>
  <c r="BX175" i="15" s="1"/>
  <c r="AW175" i="15"/>
  <c r="BW175" i="15" s="1"/>
  <c r="AV175" i="15"/>
  <c r="BV175" i="15" s="1"/>
  <c r="AU175" i="15"/>
  <c r="BU175" i="15" s="1"/>
  <c r="AT175" i="15"/>
  <c r="BT175" i="15" s="1"/>
  <c r="AS175" i="15"/>
  <c r="BS175" i="15" s="1"/>
  <c r="AR175" i="15"/>
  <c r="BR175" i="15" s="1"/>
  <c r="AQ175" i="15"/>
  <c r="BQ175" i="15" s="1"/>
  <c r="AP175" i="15"/>
  <c r="BP175" i="15" s="1"/>
  <c r="AO175" i="15"/>
  <c r="BO175" i="15" s="1"/>
  <c r="AN175" i="15"/>
  <c r="BN175" i="15" s="1"/>
  <c r="AM175" i="15"/>
  <c r="BM175" i="15" s="1"/>
  <c r="AL175" i="15"/>
  <c r="BL175" i="15" s="1"/>
  <c r="AK175" i="15"/>
  <c r="BK175" i="15" s="1"/>
  <c r="AJ175" i="15"/>
  <c r="BJ175" i="15" s="1"/>
  <c r="AI175" i="15"/>
  <c r="BI175" i="15" s="1"/>
  <c r="AH175" i="15"/>
  <c r="BH175" i="15" s="1"/>
  <c r="AG175" i="15"/>
  <c r="BG175" i="15" s="1"/>
  <c r="AF175" i="15"/>
  <c r="BF175" i="15" s="1"/>
  <c r="AE175" i="15"/>
  <c r="BE175" i="15" s="1"/>
  <c r="AD175" i="15"/>
  <c r="BD175" i="15" s="1"/>
  <c r="AC175" i="15"/>
  <c r="BC175" i="15" s="1"/>
  <c r="AZ174" i="15"/>
  <c r="BZ174" i="15" s="1"/>
  <c r="AY174" i="15"/>
  <c r="BY174" i="15" s="1"/>
  <c r="AX174" i="15"/>
  <c r="BX174" i="15" s="1"/>
  <c r="AW174" i="15"/>
  <c r="BW174" i="15" s="1"/>
  <c r="AV174" i="15"/>
  <c r="BV174" i="15" s="1"/>
  <c r="AU174" i="15"/>
  <c r="BU174" i="15" s="1"/>
  <c r="AT174" i="15"/>
  <c r="BT174" i="15" s="1"/>
  <c r="AS174" i="15"/>
  <c r="BS174" i="15" s="1"/>
  <c r="AR174" i="15"/>
  <c r="BR174" i="15" s="1"/>
  <c r="AQ174" i="15"/>
  <c r="BQ174" i="15" s="1"/>
  <c r="AP174" i="15"/>
  <c r="BP174" i="15" s="1"/>
  <c r="AO174" i="15"/>
  <c r="BO174" i="15" s="1"/>
  <c r="AN174" i="15"/>
  <c r="BN174" i="15" s="1"/>
  <c r="AM174" i="15"/>
  <c r="BM174" i="15" s="1"/>
  <c r="AL174" i="15"/>
  <c r="BL174" i="15" s="1"/>
  <c r="AK174" i="15"/>
  <c r="BK174" i="15" s="1"/>
  <c r="AJ174" i="15"/>
  <c r="BJ174" i="15" s="1"/>
  <c r="AI174" i="15"/>
  <c r="BI174" i="15" s="1"/>
  <c r="AH174" i="15"/>
  <c r="BH174" i="15" s="1"/>
  <c r="AG174" i="15"/>
  <c r="BG174" i="15" s="1"/>
  <c r="AF174" i="15"/>
  <c r="BF174" i="15" s="1"/>
  <c r="AE174" i="15"/>
  <c r="BE174" i="15" s="1"/>
  <c r="AD174" i="15"/>
  <c r="BD174" i="15" s="1"/>
  <c r="AC174" i="15"/>
  <c r="BC174" i="15" s="1"/>
  <c r="AZ173" i="15"/>
  <c r="BZ173" i="15" s="1"/>
  <c r="AY173" i="15"/>
  <c r="BY173" i="15" s="1"/>
  <c r="AX173" i="15"/>
  <c r="BX173" i="15" s="1"/>
  <c r="AW173" i="15"/>
  <c r="BW173" i="15" s="1"/>
  <c r="AV173" i="15"/>
  <c r="BV173" i="15" s="1"/>
  <c r="AU173" i="15"/>
  <c r="BU173" i="15" s="1"/>
  <c r="AT173" i="15"/>
  <c r="BT173" i="15" s="1"/>
  <c r="AS173" i="15"/>
  <c r="BS173" i="15" s="1"/>
  <c r="AR173" i="15"/>
  <c r="BR173" i="15" s="1"/>
  <c r="AQ173" i="15"/>
  <c r="BQ173" i="15" s="1"/>
  <c r="AP173" i="15"/>
  <c r="BP173" i="15" s="1"/>
  <c r="AO173" i="15"/>
  <c r="BO173" i="15" s="1"/>
  <c r="AN173" i="15"/>
  <c r="BN173" i="15" s="1"/>
  <c r="AM173" i="15"/>
  <c r="BM173" i="15" s="1"/>
  <c r="AL173" i="15"/>
  <c r="BL173" i="15" s="1"/>
  <c r="AK173" i="15"/>
  <c r="BK173" i="15" s="1"/>
  <c r="AJ173" i="15"/>
  <c r="BJ173" i="15" s="1"/>
  <c r="AI173" i="15"/>
  <c r="BI173" i="15" s="1"/>
  <c r="AH173" i="15"/>
  <c r="BH173" i="15" s="1"/>
  <c r="AG173" i="15"/>
  <c r="BG173" i="15" s="1"/>
  <c r="AF173" i="15"/>
  <c r="BF173" i="15" s="1"/>
  <c r="AE173" i="15"/>
  <c r="BE173" i="15" s="1"/>
  <c r="AD173" i="15"/>
  <c r="BD173" i="15" s="1"/>
  <c r="AC173" i="15"/>
  <c r="BC173" i="15" s="1"/>
  <c r="AZ172" i="15"/>
  <c r="BZ172" i="15" s="1"/>
  <c r="AY172" i="15"/>
  <c r="BY172" i="15" s="1"/>
  <c r="AX172" i="15"/>
  <c r="BX172" i="15" s="1"/>
  <c r="AW172" i="15"/>
  <c r="BW172" i="15" s="1"/>
  <c r="AV172" i="15"/>
  <c r="BV172" i="15" s="1"/>
  <c r="AU172" i="15"/>
  <c r="BU172" i="15" s="1"/>
  <c r="AT172" i="15"/>
  <c r="BT172" i="15" s="1"/>
  <c r="AS172" i="15"/>
  <c r="BS172" i="15" s="1"/>
  <c r="AR172" i="15"/>
  <c r="BR172" i="15" s="1"/>
  <c r="AQ172" i="15"/>
  <c r="BQ172" i="15" s="1"/>
  <c r="AP172" i="15"/>
  <c r="BP172" i="15" s="1"/>
  <c r="AO172" i="15"/>
  <c r="BO172" i="15" s="1"/>
  <c r="AN172" i="15"/>
  <c r="BN172" i="15" s="1"/>
  <c r="AM172" i="15"/>
  <c r="BM172" i="15" s="1"/>
  <c r="AL172" i="15"/>
  <c r="BL172" i="15" s="1"/>
  <c r="AK172" i="15"/>
  <c r="BK172" i="15" s="1"/>
  <c r="AJ172" i="15"/>
  <c r="BJ172" i="15" s="1"/>
  <c r="AI172" i="15"/>
  <c r="BI172" i="15" s="1"/>
  <c r="AH172" i="15"/>
  <c r="BH172" i="15" s="1"/>
  <c r="AG172" i="15"/>
  <c r="BG172" i="15" s="1"/>
  <c r="AF172" i="15"/>
  <c r="BF172" i="15" s="1"/>
  <c r="AE172" i="15"/>
  <c r="BE172" i="15" s="1"/>
  <c r="AD172" i="15"/>
  <c r="BD172" i="15" s="1"/>
  <c r="AC172" i="15"/>
  <c r="BC172" i="15" s="1"/>
  <c r="AZ171" i="15"/>
  <c r="BZ171" i="15" s="1"/>
  <c r="AY171" i="15"/>
  <c r="BY171" i="15" s="1"/>
  <c r="AX171" i="15"/>
  <c r="BX171" i="15" s="1"/>
  <c r="AW171" i="15"/>
  <c r="BW171" i="15" s="1"/>
  <c r="AV171" i="15"/>
  <c r="BV171" i="15" s="1"/>
  <c r="AU171" i="15"/>
  <c r="BU171" i="15" s="1"/>
  <c r="AT171" i="15"/>
  <c r="BT171" i="15" s="1"/>
  <c r="AS171" i="15"/>
  <c r="BS171" i="15" s="1"/>
  <c r="AR171" i="15"/>
  <c r="BR171" i="15" s="1"/>
  <c r="AQ171" i="15"/>
  <c r="BQ171" i="15" s="1"/>
  <c r="AP171" i="15"/>
  <c r="BP171" i="15" s="1"/>
  <c r="AO171" i="15"/>
  <c r="BO171" i="15" s="1"/>
  <c r="AN171" i="15"/>
  <c r="BN171" i="15" s="1"/>
  <c r="AM171" i="15"/>
  <c r="BM171" i="15" s="1"/>
  <c r="AL171" i="15"/>
  <c r="BL171" i="15" s="1"/>
  <c r="AK171" i="15"/>
  <c r="BK171" i="15" s="1"/>
  <c r="AJ171" i="15"/>
  <c r="BJ171" i="15" s="1"/>
  <c r="AI171" i="15"/>
  <c r="BI171" i="15" s="1"/>
  <c r="AH171" i="15"/>
  <c r="BH171" i="15" s="1"/>
  <c r="AG171" i="15"/>
  <c r="BG171" i="15" s="1"/>
  <c r="AF171" i="15"/>
  <c r="BF171" i="15" s="1"/>
  <c r="AE171" i="15"/>
  <c r="BE171" i="15" s="1"/>
  <c r="AD171" i="15"/>
  <c r="BD171" i="15" s="1"/>
  <c r="AC171" i="15"/>
  <c r="BC171" i="15" s="1"/>
  <c r="AZ169" i="15"/>
  <c r="BZ169" i="15" s="1"/>
  <c r="AY169" i="15"/>
  <c r="BY169" i="15" s="1"/>
  <c r="AX169" i="15"/>
  <c r="BX169" i="15" s="1"/>
  <c r="AW169" i="15"/>
  <c r="BW169" i="15" s="1"/>
  <c r="AV169" i="15"/>
  <c r="BV169" i="15" s="1"/>
  <c r="AU169" i="15"/>
  <c r="BU169" i="15" s="1"/>
  <c r="AT169" i="15"/>
  <c r="BT169" i="15" s="1"/>
  <c r="AS169" i="15"/>
  <c r="BS169" i="15" s="1"/>
  <c r="AR169" i="15"/>
  <c r="BR169" i="15" s="1"/>
  <c r="AQ169" i="15"/>
  <c r="BQ169" i="15" s="1"/>
  <c r="AP169" i="15"/>
  <c r="BP169" i="15" s="1"/>
  <c r="AO169" i="15"/>
  <c r="BO169" i="15" s="1"/>
  <c r="AN169" i="15"/>
  <c r="BN169" i="15" s="1"/>
  <c r="AM169" i="15"/>
  <c r="BM169" i="15" s="1"/>
  <c r="AL169" i="15"/>
  <c r="BL169" i="15" s="1"/>
  <c r="AK169" i="15"/>
  <c r="BK169" i="15" s="1"/>
  <c r="AJ169" i="15"/>
  <c r="BJ169" i="15" s="1"/>
  <c r="AI169" i="15"/>
  <c r="BI169" i="15" s="1"/>
  <c r="AH169" i="15"/>
  <c r="BH169" i="15" s="1"/>
  <c r="AG169" i="15"/>
  <c r="BG169" i="15" s="1"/>
  <c r="AF169" i="15"/>
  <c r="BF169" i="15" s="1"/>
  <c r="AE169" i="15"/>
  <c r="BE169" i="15" s="1"/>
  <c r="AD169" i="15"/>
  <c r="BD169" i="15" s="1"/>
  <c r="AC169" i="15"/>
  <c r="BC169" i="15" s="1"/>
  <c r="AZ168" i="15"/>
  <c r="BZ168" i="15" s="1"/>
  <c r="AY168" i="15"/>
  <c r="BY168" i="15" s="1"/>
  <c r="AX168" i="15"/>
  <c r="BX168" i="15" s="1"/>
  <c r="AW168" i="15"/>
  <c r="BW168" i="15" s="1"/>
  <c r="AV168" i="15"/>
  <c r="BV168" i="15" s="1"/>
  <c r="AU168" i="15"/>
  <c r="BU168" i="15" s="1"/>
  <c r="AT168" i="15"/>
  <c r="BT168" i="15" s="1"/>
  <c r="AS168" i="15"/>
  <c r="BS168" i="15" s="1"/>
  <c r="AR168" i="15"/>
  <c r="BR168" i="15" s="1"/>
  <c r="AQ168" i="15"/>
  <c r="BQ168" i="15" s="1"/>
  <c r="AP168" i="15"/>
  <c r="BP168" i="15" s="1"/>
  <c r="AO168" i="15"/>
  <c r="BO168" i="15" s="1"/>
  <c r="AN168" i="15"/>
  <c r="BN168" i="15" s="1"/>
  <c r="AM168" i="15"/>
  <c r="BM168" i="15" s="1"/>
  <c r="AL168" i="15"/>
  <c r="BL168" i="15" s="1"/>
  <c r="AK168" i="15"/>
  <c r="BK168" i="15" s="1"/>
  <c r="AJ168" i="15"/>
  <c r="BJ168" i="15" s="1"/>
  <c r="AI168" i="15"/>
  <c r="BI168" i="15" s="1"/>
  <c r="AH168" i="15"/>
  <c r="BH168" i="15" s="1"/>
  <c r="AG168" i="15"/>
  <c r="BG168" i="15" s="1"/>
  <c r="AF168" i="15"/>
  <c r="BF168" i="15" s="1"/>
  <c r="AE168" i="15"/>
  <c r="BE168" i="15" s="1"/>
  <c r="AD168" i="15"/>
  <c r="BD168" i="15" s="1"/>
  <c r="AC168" i="15"/>
  <c r="BC168" i="15" s="1"/>
  <c r="AZ167" i="15"/>
  <c r="BZ167" i="15" s="1"/>
  <c r="AY167" i="15"/>
  <c r="BY167" i="15" s="1"/>
  <c r="AX167" i="15"/>
  <c r="BX167" i="15" s="1"/>
  <c r="AW167" i="15"/>
  <c r="BW167" i="15" s="1"/>
  <c r="AV167" i="15"/>
  <c r="BV167" i="15" s="1"/>
  <c r="AU167" i="15"/>
  <c r="BU167" i="15" s="1"/>
  <c r="AT167" i="15"/>
  <c r="BT167" i="15" s="1"/>
  <c r="AS167" i="15"/>
  <c r="BS167" i="15" s="1"/>
  <c r="AR167" i="15"/>
  <c r="BR167" i="15" s="1"/>
  <c r="AQ167" i="15"/>
  <c r="BQ167" i="15" s="1"/>
  <c r="AP167" i="15"/>
  <c r="BP167" i="15" s="1"/>
  <c r="AO167" i="15"/>
  <c r="BO167" i="15" s="1"/>
  <c r="AN167" i="15"/>
  <c r="BN167" i="15" s="1"/>
  <c r="AM167" i="15"/>
  <c r="BM167" i="15" s="1"/>
  <c r="AL167" i="15"/>
  <c r="BL167" i="15" s="1"/>
  <c r="AK167" i="15"/>
  <c r="BK167" i="15" s="1"/>
  <c r="AJ167" i="15"/>
  <c r="BJ167" i="15" s="1"/>
  <c r="AI167" i="15"/>
  <c r="BI167" i="15" s="1"/>
  <c r="AH167" i="15"/>
  <c r="BH167" i="15" s="1"/>
  <c r="AG167" i="15"/>
  <c r="BG167" i="15" s="1"/>
  <c r="AF167" i="15"/>
  <c r="BF167" i="15" s="1"/>
  <c r="AE167" i="15"/>
  <c r="BE167" i="15" s="1"/>
  <c r="AD167" i="15"/>
  <c r="BD167" i="15" s="1"/>
  <c r="AC167" i="15"/>
  <c r="BC167" i="15" s="1"/>
  <c r="AZ166" i="15"/>
  <c r="BZ166" i="15" s="1"/>
  <c r="AY166" i="15"/>
  <c r="BY166" i="15" s="1"/>
  <c r="AX166" i="15"/>
  <c r="BX166" i="15" s="1"/>
  <c r="AW166" i="15"/>
  <c r="BW166" i="15" s="1"/>
  <c r="AV166" i="15"/>
  <c r="BV166" i="15" s="1"/>
  <c r="AU166" i="15"/>
  <c r="BU166" i="15" s="1"/>
  <c r="AT166" i="15"/>
  <c r="BT166" i="15" s="1"/>
  <c r="AS166" i="15"/>
  <c r="BS166" i="15" s="1"/>
  <c r="AR166" i="15"/>
  <c r="BR166" i="15" s="1"/>
  <c r="AQ166" i="15"/>
  <c r="BQ166" i="15" s="1"/>
  <c r="AP166" i="15"/>
  <c r="BP166" i="15" s="1"/>
  <c r="AO166" i="15"/>
  <c r="BO166" i="15" s="1"/>
  <c r="AN166" i="15"/>
  <c r="BN166" i="15" s="1"/>
  <c r="AM166" i="15"/>
  <c r="BM166" i="15" s="1"/>
  <c r="AL166" i="15"/>
  <c r="BL166" i="15" s="1"/>
  <c r="AK166" i="15"/>
  <c r="BK166" i="15" s="1"/>
  <c r="AJ166" i="15"/>
  <c r="BJ166" i="15" s="1"/>
  <c r="AI166" i="15"/>
  <c r="BI166" i="15" s="1"/>
  <c r="AH166" i="15"/>
  <c r="BH166" i="15" s="1"/>
  <c r="AG166" i="15"/>
  <c r="BG166" i="15" s="1"/>
  <c r="AF166" i="15"/>
  <c r="BF166" i="15" s="1"/>
  <c r="AE166" i="15"/>
  <c r="BE166" i="15" s="1"/>
  <c r="AD166" i="15"/>
  <c r="BD166" i="15" s="1"/>
  <c r="AC166" i="15"/>
  <c r="BC166" i="15" s="1"/>
  <c r="AZ165" i="15"/>
  <c r="BZ165" i="15" s="1"/>
  <c r="AY165" i="15"/>
  <c r="BY165" i="15" s="1"/>
  <c r="AX165" i="15"/>
  <c r="BX165" i="15" s="1"/>
  <c r="AW165" i="15"/>
  <c r="BW165" i="15" s="1"/>
  <c r="AV165" i="15"/>
  <c r="BV165" i="15" s="1"/>
  <c r="AU165" i="15"/>
  <c r="BU165" i="15" s="1"/>
  <c r="AT165" i="15"/>
  <c r="BT165" i="15" s="1"/>
  <c r="AS165" i="15"/>
  <c r="BS165" i="15" s="1"/>
  <c r="AR165" i="15"/>
  <c r="BR165" i="15" s="1"/>
  <c r="AQ165" i="15"/>
  <c r="BQ165" i="15" s="1"/>
  <c r="AP165" i="15"/>
  <c r="BP165" i="15" s="1"/>
  <c r="AO165" i="15"/>
  <c r="BO165" i="15" s="1"/>
  <c r="AN165" i="15"/>
  <c r="BN165" i="15" s="1"/>
  <c r="AM165" i="15"/>
  <c r="BM165" i="15" s="1"/>
  <c r="AL165" i="15"/>
  <c r="BL165" i="15" s="1"/>
  <c r="AK165" i="15"/>
  <c r="BK165" i="15" s="1"/>
  <c r="AJ165" i="15"/>
  <c r="BJ165" i="15" s="1"/>
  <c r="AI165" i="15"/>
  <c r="BI165" i="15" s="1"/>
  <c r="AH165" i="15"/>
  <c r="BH165" i="15" s="1"/>
  <c r="AG165" i="15"/>
  <c r="BG165" i="15" s="1"/>
  <c r="AF165" i="15"/>
  <c r="BF165" i="15" s="1"/>
  <c r="AE165" i="15"/>
  <c r="BE165" i="15" s="1"/>
  <c r="AD165" i="15"/>
  <c r="BD165" i="15" s="1"/>
  <c r="AC165" i="15"/>
  <c r="BC165" i="15" s="1"/>
  <c r="AZ164" i="15"/>
  <c r="BZ164" i="15" s="1"/>
  <c r="AY164" i="15"/>
  <c r="BY164" i="15" s="1"/>
  <c r="AX164" i="15"/>
  <c r="BX164" i="15" s="1"/>
  <c r="AW164" i="15"/>
  <c r="BW164" i="15" s="1"/>
  <c r="AV164" i="15"/>
  <c r="BV164" i="15" s="1"/>
  <c r="AU164" i="15"/>
  <c r="BU164" i="15" s="1"/>
  <c r="AT164" i="15"/>
  <c r="BT164" i="15" s="1"/>
  <c r="AS164" i="15"/>
  <c r="BS164" i="15" s="1"/>
  <c r="AR164" i="15"/>
  <c r="BR164" i="15" s="1"/>
  <c r="AQ164" i="15"/>
  <c r="BQ164" i="15" s="1"/>
  <c r="AP164" i="15"/>
  <c r="BP164" i="15" s="1"/>
  <c r="AO164" i="15"/>
  <c r="BO164" i="15" s="1"/>
  <c r="AN164" i="15"/>
  <c r="BN164" i="15" s="1"/>
  <c r="AM164" i="15"/>
  <c r="BM164" i="15" s="1"/>
  <c r="AL164" i="15"/>
  <c r="BL164" i="15" s="1"/>
  <c r="AK164" i="15"/>
  <c r="BK164" i="15" s="1"/>
  <c r="AJ164" i="15"/>
  <c r="BJ164" i="15" s="1"/>
  <c r="AI164" i="15"/>
  <c r="BI164" i="15" s="1"/>
  <c r="AH164" i="15"/>
  <c r="BH164" i="15" s="1"/>
  <c r="AG164" i="15"/>
  <c r="BG164" i="15" s="1"/>
  <c r="AF164" i="15"/>
  <c r="BF164" i="15" s="1"/>
  <c r="AE164" i="15"/>
  <c r="BE164" i="15" s="1"/>
  <c r="AD164" i="15"/>
  <c r="BD164" i="15" s="1"/>
  <c r="AC164" i="15"/>
  <c r="BC164" i="15" s="1"/>
  <c r="AZ163" i="15"/>
  <c r="BZ163" i="15" s="1"/>
  <c r="AY163" i="15"/>
  <c r="BY163" i="15" s="1"/>
  <c r="AX163" i="15"/>
  <c r="BX163" i="15" s="1"/>
  <c r="AW163" i="15"/>
  <c r="BW163" i="15" s="1"/>
  <c r="AV163" i="15"/>
  <c r="BV163" i="15" s="1"/>
  <c r="AU163" i="15"/>
  <c r="BU163" i="15" s="1"/>
  <c r="AT163" i="15"/>
  <c r="BT163" i="15" s="1"/>
  <c r="AS163" i="15"/>
  <c r="BS163" i="15" s="1"/>
  <c r="AR163" i="15"/>
  <c r="BR163" i="15" s="1"/>
  <c r="AQ163" i="15"/>
  <c r="BQ163" i="15" s="1"/>
  <c r="AP163" i="15"/>
  <c r="BP163" i="15" s="1"/>
  <c r="AO163" i="15"/>
  <c r="BO163" i="15" s="1"/>
  <c r="AN163" i="15"/>
  <c r="BN163" i="15" s="1"/>
  <c r="AM163" i="15"/>
  <c r="BM163" i="15" s="1"/>
  <c r="AL163" i="15"/>
  <c r="BL163" i="15" s="1"/>
  <c r="AK163" i="15"/>
  <c r="BK163" i="15" s="1"/>
  <c r="AJ163" i="15"/>
  <c r="BJ163" i="15" s="1"/>
  <c r="AI163" i="15"/>
  <c r="BI163" i="15" s="1"/>
  <c r="AH163" i="15"/>
  <c r="BH163" i="15" s="1"/>
  <c r="AG163" i="15"/>
  <c r="BG163" i="15" s="1"/>
  <c r="AF163" i="15"/>
  <c r="BF163" i="15" s="1"/>
  <c r="AE163" i="15"/>
  <c r="BE163" i="15" s="1"/>
  <c r="AD163" i="15"/>
  <c r="BD163" i="15" s="1"/>
  <c r="AC163" i="15"/>
  <c r="BC163" i="15" s="1"/>
  <c r="AZ162" i="15"/>
  <c r="BZ162" i="15" s="1"/>
  <c r="AY162" i="15"/>
  <c r="BY162" i="15" s="1"/>
  <c r="AX162" i="15"/>
  <c r="BX162" i="15" s="1"/>
  <c r="AW162" i="15"/>
  <c r="BW162" i="15" s="1"/>
  <c r="AV162" i="15"/>
  <c r="BV162" i="15" s="1"/>
  <c r="AU162" i="15"/>
  <c r="BU162" i="15" s="1"/>
  <c r="AT162" i="15"/>
  <c r="BT162" i="15" s="1"/>
  <c r="AS162" i="15"/>
  <c r="BS162" i="15" s="1"/>
  <c r="AR162" i="15"/>
  <c r="BR162" i="15" s="1"/>
  <c r="AQ162" i="15"/>
  <c r="BQ162" i="15" s="1"/>
  <c r="AP162" i="15"/>
  <c r="BP162" i="15" s="1"/>
  <c r="AO162" i="15"/>
  <c r="BO162" i="15" s="1"/>
  <c r="AN162" i="15"/>
  <c r="BN162" i="15" s="1"/>
  <c r="AM162" i="15"/>
  <c r="BM162" i="15" s="1"/>
  <c r="AL162" i="15"/>
  <c r="BL162" i="15" s="1"/>
  <c r="AK162" i="15"/>
  <c r="BK162" i="15" s="1"/>
  <c r="AJ162" i="15"/>
  <c r="BJ162" i="15" s="1"/>
  <c r="AI162" i="15"/>
  <c r="BI162" i="15" s="1"/>
  <c r="AH162" i="15"/>
  <c r="BH162" i="15" s="1"/>
  <c r="AG162" i="15"/>
  <c r="BG162" i="15" s="1"/>
  <c r="AF162" i="15"/>
  <c r="BF162" i="15" s="1"/>
  <c r="AE162" i="15"/>
  <c r="BE162" i="15" s="1"/>
  <c r="AD162" i="15"/>
  <c r="BD162" i="15" s="1"/>
  <c r="AC162" i="15"/>
  <c r="BC162" i="15" s="1"/>
  <c r="AZ161" i="15"/>
  <c r="BZ161" i="15" s="1"/>
  <c r="AY161" i="15"/>
  <c r="BY161" i="15" s="1"/>
  <c r="AX161" i="15"/>
  <c r="BX161" i="15" s="1"/>
  <c r="AW161" i="15"/>
  <c r="BW161" i="15" s="1"/>
  <c r="AV161" i="15"/>
  <c r="BV161" i="15" s="1"/>
  <c r="AU161" i="15"/>
  <c r="BU161" i="15" s="1"/>
  <c r="AT161" i="15"/>
  <c r="BT161" i="15" s="1"/>
  <c r="AS161" i="15"/>
  <c r="BS161" i="15" s="1"/>
  <c r="AR161" i="15"/>
  <c r="BR161" i="15" s="1"/>
  <c r="AQ161" i="15"/>
  <c r="BQ161" i="15" s="1"/>
  <c r="AP161" i="15"/>
  <c r="BP161" i="15" s="1"/>
  <c r="AO161" i="15"/>
  <c r="BO161" i="15" s="1"/>
  <c r="AN161" i="15"/>
  <c r="BN161" i="15" s="1"/>
  <c r="AM161" i="15"/>
  <c r="BM161" i="15" s="1"/>
  <c r="AL161" i="15"/>
  <c r="BL161" i="15" s="1"/>
  <c r="AK161" i="15"/>
  <c r="BK161" i="15" s="1"/>
  <c r="AJ161" i="15"/>
  <c r="BJ161" i="15" s="1"/>
  <c r="AI161" i="15"/>
  <c r="BI161" i="15" s="1"/>
  <c r="AH161" i="15"/>
  <c r="BH161" i="15" s="1"/>
  <c r="AG161" i="15"/>
  <c r="BG161" i="15" s="1"/>
  <c r="AF161" i="15"/>
  <c r="BF161" i="15" s="1"/>
  <c r="AE161" i="15"/>
  <c r="BE161" i="15" s="1"/>
  <c r="AD161" i="15"/>
  <c r="BD161" i="15" s="1"/>
  <c r="AC161" i="15"/>
  <c r="BC161" i="15" s="1"/>
  <c r="AZ160" i="15"/>
  <c r="BZ160" i="15" s="1"/>
  <c r="AY160" i="15"/>
  <c r="BY160" i="15" s="1"/>
  <c r="AX160" i="15"/>
  <c r="BX160" i="15" s="1"/>
  <c r="AW160" i="15"/>
  <c r="BW160" i="15" s="1"/>
  <c r="AV160" i="15"/>
  <c r="BV160" i="15" s="1"/>
  <c r="AU160" i="15"/>
  <c r="BU160" i="15" s="1"/>
  <c r="AT160" i="15"/>
  <c r="BT160" i="15" s="1"/>
  <c r="AS160" i="15"/>
  <c r="BS160" i="15" s="1"/>
  <c r="AR160" i="15"/>
  <c r="BR160" i="15" s="1"/>
  <c r="AQ160" i="15"/>
  <c r="BQ160" i="15" s="1"/>
  <c r="AP160" i="15"/>
  <c r="BP160" i="15" s="1"/>
  <c r="AO160" i="15"/>
  <c r="BO160" i="15" s="1"/>
  <c r="AN160" i="15"/>
  <c r="BN160" i="15" s="1"/>
  <c r="AM160" i="15"/>
  <c r="BM160" i="15" s="1"/>
  <c r="AL160" i="15"/>
  <c r="BL160" i="15" s="1"/>
  <c r="AK160" i="15"/>
  <c r="BK160" i="15" s="1"/>
  <c r="AJ160" i="15"/>
  <c r="BJ160" i="15" s="1"/>
  <c r="AI160" i="15"/>
  <c r="BI160" i="15" s="1"/>
  <c r="AH160" i="15"/>
  <c r="BH160" i="15" s="1"/>
  <c r="AG160" i="15"/>
  <c r="BG160" i="15" s="1"/>
  <c r="AF160" i="15"/>
  <c r="BF160" i="15" s="1"/>
  <c r="AE160" i="15"/>
  <c r="BE160" i="15" s="1"/>
  <c r="AD160" i="15"/>
  <c r="BD160" i="15" s="1"/>
  <c r="AC160" i="15"/>
  <c r="BC160" i="15" s="1"/>
  <c r="AZ158" i="15"/>
  <c r="BZ158" i="15" s="1"/>
  <c r="AY158" i="15"/>
  <c r="BY158" i="15" s="1"/>
  <c r="AX158" i="15"/>
  <c r="BX158" i="15" s="1"/>
  <c r="AW158" i="15"/>
  <c r="BW158" i="15" s="1"/>
  <c r="AV158" i="15"/>
  <c r="BV158" i="15" s="1"/>
  <c r="AU158" i="15"/>
  <c r="BU158" i="15" s="1"/>
  <c r="AT158" i="15"/>
  <c r="BT158" i="15" s="1"/>
  <c r="AS158" i="15"/>
  <c r="BS158" i="15" s="1"/>
  <c r="AR158" i="15"/>
  <c r="BR158" i="15" s="1"/>
  <c r="AQ158" i="15"/>
  <c r="BQ158" i="15" s="1"/>
  <c r="AP158" i="15"/>
  <c r="BP158" i="15" s="1"/>
  <c r="AO158" i="15"/>
  <c r="BO158" i="15" s="1"/>
  <c r="AN158" i="15"/>
  <c r="BN158" i="15" s="1"/>
  <c r="AM158" i="15"/>
  <c r="BM158" i="15" s="1"/>
  <c r="AL158" i="15"/>
  <c r="BL158" i="15" s="1"/>
  <c r="AK158" i="15"/>
  <c r="BK158" i="15" s="1"/>
  <c r="AJ158" i="15"/>
  <c r="BJ158" i="15" s="1"/>
  <c r="AI158" i="15"/>
  <c r="BI158" i="15" s="1"/>
  <c r="AH158" i="15"/>
  <c r="BH158" i="15" s="1"/>
  <c r="AG158" i="15"/>
  <c r="BG158" i="15" s="1"/>
  <c r="AF158" i="15"/>
  <c r="BF158" i="15" s="1"/>
  <c r="AE158" i="15"/>
  <c r="BE158" i="15" s="1"/>
  <c r="AD158" i="15"/>
  <c r="BD158" i="15" s="1"/>
  <c r="AC158" i="15"/>
  <c r="BC158" i="15" s="1"/>
  <c r="AZ157" i="15"/>
  <c r="BZ157" i="15" s="1"/>
  <c r="AY157" i="15"/>
  <c r="BY157" i="15" s="1"/>
  <c r="AX157" i="15"/>
  <c r="BX157" i="15" s="1"/>
  <c r="AW157" i="15"/>
  <c r="BW157" i="15" s="1"/>
  <c r="AV157" i="15"/>
  <c r="BV157" i="15" s="1"/>
  <c r="AU157" i="15"/>
  <c r="BU157" i="15" s="1"/>
  <c r="AT157" i="15"/>
  <c r="BT157" i="15" s="1"/>
  <c r="AS157" i="15"/>
  <c r="BS157" i="15" s="1"/>
  <c r="AR157" i="15"/>
  <c r="BR157" i="15" s="1"/>
  <c r="AQ157" i="15"/>
  <c r="BQ157" i="15" s="1"/>
  <c r="AP157" i="15"/>
  <c r="BP157" i="15" s="1"/>
  <c r="AO157" i="15"/>
  <c r="BO157" i="15" s="1"/>
  <c r="AN157" i="15"/>
  <c r="BN157" i="15" s="1"/>
  <c r="AM157" i="15"/>
  <c r="BM157" i="15" s="1"/>
  <c r="AL157" i="15"/>
  <c r="BL157" i="15" s="1"/>
  <c r="AK157" i="15"/>
  <c r="BK157" i="15" s="1"/>
  <c r="AJ157" i="15"/>
  <c r="BJ157" i="15" s="1"/>
  <c r="AI157" i="15"/>
  <c r="BI157" i="15" s="1"/>
  <c r="AH157" i="15"/>
  <c r="BH157" i="15" s="1"/>
  <c r="AG157" i="15"/>
  <c r="BG157" i="15" s="1"/>
  <c r="AF157" i="15"/>
  <c r="BF157" i="15" s="1"/>
  <c r="AE157" i="15"/>
  <c r="BE157" i="15" s="1"/>
  <c r="AD157" i="15"/>
  <c r="BD157" i="15" s="1"/>
  <c r="AC157" i="15"/>
  <c r="BC157" i="15" s="1"/>
  <c r="AZ156" i="15"/>
  <c r="BZ156" i="15" s="1"/>
  <c r="AY156" i="15"/>
  <c r="BY156" i="15" s="1"/>
  <c r="AX156" i="15"/>
  <c r="BX156" i="15" s="1"/>
  <c r="AW156" i="15"/>
  <c r="BW156" i="15" s="1"/>
  <c r="AV156" i="15"/>
  <c r="BV156" i="15" s="1"/>
  <c r="AU156" i="15"/>
  <c r="BU156" i="15" s="1"/>
  <c r="AT156" i="15"/>
  <c r="BT156" i="15" s="1"/>
  <c r="AS156" i="15"/>
  <c r="BS156" i="15" s="1"/>
  <c r="AR156" i="15"/>
  <c r="BR156" i="15" s="1"/>
  <c r="AQ156" i="15"/>
  <c r="BQ156" i="15" s="1"/>
  <c r="AP156" i="15"/>
  <c r="BP156" i="15" s="1"/>
  <c r="AO156" i="15"/>
  <c r="BO156" i="15" s="1"/>
  <c r="AN156" i="15"/>
  <c r="BN156" i="15" s="1"/>
  <c r="AM156" i="15"/>
  <c r="BM156" i="15" s="1"/>
  <c r="AL156" i="15"/>
  <c r="BL156" i="15" s="1"/>
  <c r="AK156" i="15"/>
  <c r="BK156" i="15" s="1"/>
  <c r="AJ156" i="15"/>
  <c r="BJ156" i="15" s="1"/>
  <c r="AI156" i="15"/>
  <c r="BI156" i="15" s="1"/>
  <c r="AH156" i="15"/>
  <c r="BH156" i="15" s="1"/>
  <c r="AG156" i="15"/>
  <c r="BG156" i="15" s="1"/>
  <c r="AF156" i="15"/>
  <c r="BF156" i="15" s="1"/>
  <c r="AE156" i="15"/>
  <c r="BE156" i="15" s="1"/>
  <c r="AD156" i="15"/>
  <c r="BD156" i="15" s="1"/>
  <c r="AC156" i="15"/>
  <c r="BC156" i="15" s="1"/>
  <c r="AZ155" i="15"/>
  <c r="BZ155" i="15" s="1"/>
  <c r="AY155" i="15"/>
  <c r="BY155" i="15" s="1"/>
  <c r="AX155" i="15"/>
  <c r="BX155" i="15" s="1"/>
  <c r="AW155" i="15"/>
  <c r="BW155" i="15" s="1"/>
  <c r="AV155" i="15"/>
  <c r="BV155" i="15" s="1"/>
  <c r="AU155" i="15"/>
  <c r="BU155" i="15" s="1"/>
  <c r="AT155" i="15"/>
  <c r="BT155" i="15" s="1"/>
  <c r="AS155" i="15"/>
  <c r="BS155" i="15" s="1"/>
  <c r="AR155" i="15"/>
  <c r="BR155" i="15" s="1"/>
  <c r="AQ155" i="15"/>
  <c r="BQ155" i="15" s="1"/>
  <c r="AP155" i="15"/>
  <c r="BP155" i="15" s="1"/>
  <c r="AO155" i="15"/>
  <c r="BO155" i="15" s="1"/>
  <c r="AN155" i="15"/>
  <c r="BN155" i="15" s="1"/>
  <c r="AM155" i="15"/>
  <c r="BM155" i="15" s="1"/>
  <c r="AL155" i="15"/>
  <c r="BL155" i="15" s="1"/>
  <c r="AK155" i="15"/>
  <c r="BK155" i="15" s="1"/>
  <c r="AJ155" i="15"/>
  <c r="BJ155" i="15" s="1"/>
  <c r="AI155" i="15"/>
  <c r="BI155" i="15" s="1"/>
  <c r="AH155" i="15"/>
  <c r="BH155" i="15" s="1"/>
  <c r="AG155" i="15"/>
  <c r="BG155" i="15" s="1"/>
  <c r="AF155" i="15"/>
  <c r="BF155" i="15" s="1"/>
  <c r="AE155" i="15"/>
  <c r="BE155" i="15" s="1"/>
  <c r="AD155" i="15"/>
  <c r="BD155" i="15" s="1"/>
  <c r="AC155" i="15"/>
  <c r="BC155" i="15" s="1"/>
  <c r="AZ154" i="15"/>
  <c r="BZ154" i="15" s="1"/>
  <c r="AY154" i="15"/>
  <c r="BY154" i="15" s="1"/>
  <c r="AX154" i="15"/>
  <c r="BX154" i="15" s="1"/>
  <c r="AW154" i="15"/>
  <c r="BW154" i="15" s="1"/>
  <c r="AV154" i="15"/>
  <c r="BV154" i="15" s="1"/>
  <c r="AU154" i="15"/>
  <c r="BU154" i="15" s="1"/>
  <c r="AT154" i="15"/>
  <c r="BT154" i="15" s="1"/>
  <c r="AS154" i="15"/>
  <c r="BS154" i="15" s="1"/>
  <c r="AR154" i="15"/>
  <c r="BR154" i="15" s="1"/>
  <c r="AQ154" i="15"/>
  <c r="BQ154" i="15" s="1"/>
  <c r="AP154" i="15"/>
  <c r="BP154" i="15" s="1"/>
  <c r="AO154" i="15"/>
  <c r="BO154" i="15" s="1"/>
  <c r="AN154" i="15"/>
  <c r="BN154" i="15" s="1"/>
  <c r="AM154" i="15"/>
  <c r="BM154" i="15" s="1"/>
  <c r="AL154" i="15"/>
  <c r="BL154" i="15" s="1"/>
  <c r="AK154" i="15"/>
  <c r="BK154" i="15" s="1"/>
  <c r="AJ154" i="15"/>
  <c r="BJ154" i="15" s="1"/>
  <c r="AI154" i="15"/>
  <c r="BI154" i="15" s="1"/>
  <c r="AH154" i="15"/>
  <c r="BH154" i="15" s="1"/>
  <c r="AG154" i="15"/>
  <c r="BG154" i="15" s="1"/>
  <c r="AF154" i="15"/>
  <c r="BF154" i="15" s="1"/>
  <c r="AE154" i="15"/>
  <c r="BE154" i="15" s="1"/>
  <c r="AD154" i="15"/>
  <c r="BD154" i="15" s="1"/>
  <c r="AC154" i="15"/>
  <c r="BC154" i="15" s="1"/>
  <c r="AZ153" i="15"/>
  <c r="BZ153" i="15" s="1"/>
  <c r="AY153" i="15"/>
  <c r="BY153" i="15" s="1"/>
  <c r="AX153" i="15"/>
  <c r="BX153" i="15" s="1"/>
  <c r="AW153" i="15"/>
  <c r="BW153" i="15" s="1"/>
  <c r="AV153" i="15"/>
  <c r="BV153" i="15" s="1"/>
  <c r="AU153" i="15"/>
  <c r="BU153" i="15" s="1"/>
  <c r="AT153" i="15"/>
  <c r="BT153" i="15" s="1"/>
  <c r="AS153" i="15"/>
  <c r="BS153" i="15" s="1"/>
  <c r="AR153" i="15"/>
  <c r="BR153" i="15" s="1"/>
  <c r="AQ153" i="15"/>
  <c r="BQ153" i="15" s="1"/>
  <c r="AP153" i="15"/>
  <c r="BP153" i="15" s="1"/>
  <c r="AO153" i="15"/>
  <c r="BO153" i="15" s="1"/>
  <c r="AN153" i="15"/>
  <c r="BN153" i="15" s="1"/>
  <c r="AM153" i="15"/>
  <c r="BM153" i="15" s="1"/>
  <c r="AL153" i="15"/>
  <c r="BL153" i="15" s="1"/>
  <c r="AK153" i="15"/>
  <c r="BK153" i="15" s="1"/>
  <c r="AJ153" i="15"/>
  <c r="BJ153" i="15" s="1"/>
  <c r="AI153" i="15"/>
  <c r="BI153" i="15" s="1"/>
  <c r="AH153" i="15"/>
  <c r="BH153" i="15" s="1"/>
  <c r="AG153" i="15"/>
  <c r="BG153" i="15" s="1"/>
  <c r="AF153" i="15"/>
  <c r="BF153" i="15" s="1"/>
  <c r="AE153" i="15"/>
  <c r="BE153" i="15" s="1"/>
  <c r="AD153" i="15"/>
  <c r="BD153" i="15" s="1"/>
  <c r="AC153" i="15"/>
  <c r="BC153" i="15" s="1"/>
  <c r="AZ152" i="15"/>
  <c r="BZ152" i="15" s="1"/>
  <c r="AY152" i="15"/>
  <c r="BY152" i="15" s="1"/>
  <c r="AX152" i="15"/>
  <c r="BX152" i="15" s="1"/>
  <c r="AW152" i="15"/>
  <c r="BW152" i="15" s="1"/>
  <c r="AV152" i="15"/>
  <c r="BV152" i="15" s="1"/>
  <c r="AU152" i="15"/>
  <c r="BU152" i="15" s="1"/>
  <c r="AT152" i="15"/>
  <c r="BT152" i="15" s="1"/>
  <c r="AS152" i="15"/>
  <c r="BS152" i="15" s="1"/>
  <c r="AR152" i="15"/>
  <c r="BR152" i="15" s="1"/>
  <c r="AQ152" i="15"/>
  <c r="BQ152" i="15" s="1"/>
  <c r="AP152" i="15"/>
  <c r="BP152" i="15" s="1"/>
  <c r="AO152" i="15"/>
  <c r="BO152" i="15" s="1"/>
  <c r="AN152" i="15"/>
  <c r="BN152" i="15" s="1"/>
  <c r="AM152" i="15"/>
  <c r="BM152" i="15" s="1"/>
  <c r="AL152" i="15"/>
  <c r="BL152" i="15" s="1"/>
  <c r="AK152" i="15"/>
  <c r="BK152" i="15" s="1"/>
  <c r="AJ152" i="15"/>
  <c r="BJ152" i="15" s="1"/>
  <c r="AI152" i="15"/>
  <c r="BI152" i="15" s="1"/>
  <c r="AH152" i="15"/>
  <c r="BH152" i="15" s="1"/>
  <c r="AG152" i="15"/>
  <c r="BG152" i="15" s="1"/>
  <c r="AF152" i="15"/>
  <c r="BF152" i="15" s="1"/>
  <c r="AE152" i="15"/>
  <c r="BE152" i="15" s="1"/>
  <c r="AD152" i="15"/>
  <c r="BD152" i="15" s="1"/>
  <c r="AC152" i="15"/>
  <c r="BC152" i="15" s="1"/>
  <c r="AZ151" i="15"/>
  <c r="BZ151" i="15" s="1"/>
  <c r="AY151" i="15"/>
  <c r="BY151" i="15" s="1"/>
  <c r="AX151" i="15"/>
  <c r="BX151" i="15" s="1"/>
  <c r="AW151" i="15"/>
  <c r="BW151" i="15" s="1"/>
  <c r="AV151" i="15"/>
  <c r="BV151" i="15" s="1"/>
  <c r="AU151" i="15"/>
  <c r="BU151" i="15" s="1"/>
  <c r="AT151" i="15"/>
  <c r="BT151" i="15" s="1"/>
  <c r="AS151" i="15"/>
  <c r="BS151" i="15" s="1"/>
  <c r="AR151" i="15"/>
  <c r="BR151" i="15" s="1"/>
  <c r="AQ151" i="15"/>
  <c r="BQ151" i="15" s="1"/>
  <c r="AP151" i="15"/>
  <c r="BP151" i="15" s="1"/>
  <c r="AO151" i="15"/>
  <c r="BO151" i="15" s="1"/>
  <c r="AN151" i="15"/>
  <c r="BN151" i="15" s="1"/>
  <c r="AM151" i="15"/>
  <c r="BM151" i="15" s="1"/>
  <c r="AL151" i="15"/>
  <c r="BL151" i="15" s="1"/>
  <c r="AK151" i="15"/>
  <c r="BK151" i="15" s="1"/>
  <c r="AJ151" i="15"/>
  <c r="BJ151" i="15" s="1"/>
  <c r="AI151" i="15"/>
  <c r="BI151" i="15" s="1"/>
  <c r="AH151" i="15"/>
  <c r="BH151" i="15" s="1"/>
  <c r="AG151" i="15"/>
  <c r="BG151" i="15" s="1"/>
  <c r="AF151" i="15"/>
  <c r="BF151" i="15" s="1"/>
  <c r="AE151" i="15"/>
  <c r="BE151" i="15" s="1"/>
  <c r="AD151" i="15"/>
  <c r="BD151" i="15" s="1"/>
  <c r="AC151" i="15"/>
  <c r="BC151" i="15" s="1"/>
  <c r="AZ150" i="15"/>
  <c r="BZ150" i="15" s="1"/>
  <c r="AY150" i="15"/>
  <c r="BY150" i="15" s="1"/>
  <c r="AX150" i="15"/>
  <c r="BX150" i="15" s="1"/>
  <c r="AW150" i="15"/>
  <c r="BW150" i="15" s="1"/>
  <c r="AV150" i="15"/>
  <c r="BV150" i="15" s="1"/>
  <c r="AU150" i="15"/>
  <c r="BU150" i="15" s="1"/>
  <c r="AT150" i="15"/>
  <c r="BT150" i="15" s="1"/>
  <c r="AS150" i="15"/>
  <c r="BS150" i="15" s="1"/>
  <c r="AR150" i="15"/>
  <c r="BR150" i="15" s="1"/>
  <c r="AQ150" i="15"/>
  <c r="BQ150" i="15" s="1"/>
  <c r="AP150" i="15"/>
  <c r="BP150" i="15" s="1"/>
  <c r="AO150" i="15"/>
  <c r="BO150" i="15" s="1"/>
  <c r="AN150" i="15"/>
  <c r="BN150" i="15" s="1"/>
  <c r="AM150" i="15"/>
  <c r="BM150" i="15" s="1"/>
  <c r="AL150" i="15"/>
  <c r="BL150" i="15" s="1"/>
  <c r="AK150" i="15"/>
  <c r="BK150" i="15" s="1"/>
  <c r="AJ150" i="15"/>
  <c r="BJ150" i="15" s="1"/>
  <c r="AI150" i="15"/>
  <c r="BI150" i="15" s="1"/>
  <c r="AH150" i="15"/>
  <c r="BH150" i="15" s="1"/>
  <c r="AG150" i="15"/>
  <c r="BG150" i="15" s="1"/>
  <c r="AF150" i="15"/>
  <c r="BF150" i="15" s="1"/>
  <c r="AE150" i="15"/>
  <c r="BE150" i="15" s="1"/>
  <c r="AD150" i="15"/>
  <c r="BD150" i="15" s="1"/>
  <c r="AC150" i="15"/>
  <c r="BC150" i="15" s="1"/>
  <c r="AZ149" i="15"/>
  <c r="BZ149" i="15" s="1"/>
  <c r="AY149" i="15"/>
  <c r="BY149" i="15" s="1"/>
  <c r="AX149" i="15"/>
  <c r="BX149" i="15" s="1"/>
  <c r="AW149" i="15"/>
  <c r="BW149" i="15" s="1"/>
  <c r="AV149" i="15"/>
  <c r="BV149" i="15" s="1"/>
  <c r="AU149" i="15"/>
  <c r="BU149" i="15" s="1"/>
  <c r="AT149" i="15"/>
  <c r="BT149" i="15" s="1"/>
  <c r="AS149" i="15"/>
  <c r="BS149" i="15" s="1"/>
  <c r="AR149" i="15"/>
  <c r="BR149" i="15" s="1"/>
  <c r="AQ149" i="15"/>
  <c r="BQ149" i="15" s="1"/>
  <c r="AP149" i="15"/>
  <c r="BP149" i="15" s="1"/>
  <c r="AO149" i="15"/>
  <c r="BO149" i="15" s="1"/>
  <c r="AN149" i="15"/>
  <c r="BN149" i="15" s="1"/>
  <c r="AM149" i="15"/>
  <c r="BM149" i="15" s="1"/>
  <c r="AL149" i="15"/>
  <c r="BL149" i="15" s="1"/>
  <c r="AK149" i="15"/>
  <c r="BK149" i="15" s="1"/>
  <c r="AJ149" i="15"/>
  <c r="BJ149" i="15" s="1"/>
  <c r="AI149" i="15"/>
  <c r="BI149" i="15" s="1"/>
  <c r="AH149" i="15"/>
  <c r="BH149" i="15" s="1"/>
  <c r="AG149" i="15"/>
  <c r="BG149" i="15" s="1"/>
  <c r="AF149" i="15"/>
  <c r="BF149" i="15" s="1"/>
  <c r="AE149" i="15"/>
  <c r="BE149" i="15" s="1"/>
  <c r="AD149" i="15"/>
  <c r="BD149" i="15" s="1"/>
  <c r="AC149" i="15"/>
  <c r="BC149" i="15" s="1"/>
  <c r="AZ147" i="15"/>
  <c r="BZ147" i="15" s="1"/>
  <c r="AY147" i="15"/>
  <c r="BY147" i="15" s="1"/>
  <c r="AX147" i="15"/>
  <c r="BX147" i="15" s="1"/>
  <c r="AW147" i="15"/>
  <c r="BW147" i="15" s="1"/>
  <c r="AV147" i="15"/>
  <c r="BV147" i="15" s="1"/>
  <c r="AU147" i="15"/>
  <c r="BU147" i="15" s="1"/>
  <c r="AT147" i="15"/>
  <c r="BT147" i="15" s="1"/>
  <c r="AS147" i="15"/>
  <c r="BS147" i="15" s="1"/>
  <c r="AR147" i="15"/>
  <c r="BR147" i="15" s="1"/>
  <c r="AQ147" i="15"/>
  <c r="BQ147" i="15" s="1"/>
  <c r="AP147" i="15"/>
  <c r="BP147" i="15" s="1"/>
  <c r="AO147" i="15"/>
  <c r="BO147" i="15" s="1"/>
  <c r="AN147" i="15"/>
  <c r="BN147" i="15" s="1"/>
  <c r="AM147" i="15"/>
  <c r="BM147" i="15" s="1"/>
  <c r="AL147" i="15"/>
  <c r="BL147" i="15" s="1"/>
  <c r="AK147" i="15"/>
  <c r="BK147" i="15" s="1"/>
  <c r="AJ147" i="15"/>
  <c r="BJ147" i="15" s="1"/>
  <c r="AI147" i="15"/>
  <c r="BI147" i="15" s="1"/>
  <c r="AH147" i="15"/>
  <c r="BH147" i="15" s="1"/>
  <c r="AG147" i="15"/>
  <c r="BG147" i="15" s="1"/>
  <c r="AF147" i="15"/>
  <c r="BF147" i="15" s="1"/>
  <c r="AE147" i="15"/>
  <c r="BE147" i="15" s="1"/>
  <c r="AD147" i="15"/>
  <c r="BD147" i="15" s="1"/>
  <c r="AC147" i="15"/>
  <c r="BC147" i="15" s="1"/>
  <c r="AZ146" i="15"/>
  <c r="BZ146" i="15" s="1"/>
  <c r="AY146" i="15"/>
  <c r="BY146" i="15" s="1"/>
  <c r="AX146" i="15"/>
  <c r="BX146" i="15" s="1"/>
  <c r="AW146" i="15"/>
  <c r="BW146" i="15" s="1"/>
  <c r="AV146" i="15"/>
  <c r="BV146" i="15" s="1"/>
  <c r="AU146" i="15"/>
  <c r="BU146" i="15" s="1"/>
  <c r="AT146" i="15"/>
  <c r="BT146" i="15" s="1"/>
  <c r="AS146" i="15"/>
  <c r="BS146" i="15" s="1"/>
  <c r="AR146" i="15"/>
  <c r="BR146" i="15" s="1"/>
  <c r="AQ146" i="15"/>
  <c r="BQ146" i="15" s="1"/>
  <c r="AP146" i="15"/>
  <c r="BP146" i="15" s="1"/>
  <c r="AO146" i="15"/>
  <c r="BO146" i="15" s="1"/>
  <c r="AN146" i="15"/>
  <c r="BN146" i="15" s="1"/>
  <c r="AM146" i="15"/>
  <c r="BM146" i="15" s="1"/>
  <c r="AL146" i="15"/>
  <c r="BL146" i="15" s="1"/>
  <c r="AK146" i="15"/>
  <c r="BK146" i="15" s="1"/>
  <c r="AJ146" i="15"/>
  <c r="BJ146" i="15" s="1"/>
  <c r="AI146" i="15"/>
  <c r="BI146" i="15" s="1"/>
  <c r="AH146" i="15"/>
  <c r="BH146" i="15" s="1"/>
  <c r="AG146" i="15"/>
  <c r="BG146" i="15" s="1"/>
  <c r="AF146" i="15"/>
  <c r="BF146" i="15" s="1"/>
  <c r="AE146" i="15"/>
  <c r="BE146" i="15" s="1"/>
  <c r="AD146" i="15"/>
  <c r="BD146" i="15" s="1"/>
  <c r="AC146" i="15"/>
  <c r="BC146" i="15" s="1"/>
  <c r="AZ145" i="15"/>
  <c r="BZ145" i="15" s="1"/>
  <c r="AY145" i="15"/>
  <c r="BY145" i="15" s="1"/>
  <c r="AX145" i="15"/>
  <c r="BX145" i="15" s="1"/>
  <c r="AW145" i="15"/>
  <c r="BW145" i="15" s="1"/>
  <c r="AV145" i="15"/>
  <c r="BV145" i="15" s="1"/>
  <c r="AU145" i="15"/>
  <c r="BU145" i="15" s="1"/>
  <c r="AT145" i="15"/>
  <c r="BT145" i="15" s="1"/>
  <c r="AS145" i="15"/>
  <c r="BS145" i="15" s="1"/>
  <c r="AR145" i="15"/>
  <c r="BR145" i="15" s="1"/>
  <c r="AQ145" i="15"/>
  <c r="BQ145" i="15" s="1"/>
  <c r="AP145" i="15"/>
  <c r="BP145" i="15" s="1"/>
  <c r="AO145" i="15"/>
  <c r="BO145" i="15" s="1"/>
  <c r="AN145" i="15"/>
  <c r="BN145" i="15" s="1"/>
  <c r="AM145" i="15"/>
  <c r="BM145" i="15" s="1"/>
  <c r="AL145" i="15"/>
  <c r="BL145" i="15" s="1"/>
  <c r="AK145" i="15"/>
  <c r="BK145" i="15" s="1"/>
  <c r="AJ145" i="15"/>
  <c r="BJ145" i="15" s="1"/>
  <c r="AI145" i="15"/>
  <c r="BI145" i="15" s="1"/>
  <c r="AH145" i="15"/>
  <c r="BH145" i="15" s="1"/>
  <c r="AG145" i="15"/>
  <c r="BG145" i="15" s="1"/>
  <c r="AF145" i="15"/>
  <c r="BF145" i="15" s="1"/>
  <c r="AE145" i="15"/>
  <c r="BE145" i="15" s="1"/>
  <c r="AD145" i="15"/>
  <c r="BD145" i="15" s="1"/>
  <c r="AC145" i="15"/>
  <c r="BC145" i="15" s="1"/>
  <c r="AZ144" i="15"/>
  <c r="BZ144" i="15" s="1"/>
  <c r="AY144" i="15"/>
  <c r="BY144" i="15" s="1"/>
  <c r="AX144" i="15"/>
  <c r="BX144" i="15" s="1"/>
  <c r="AW144" i="15"/>
  <c r="BW144" i="15" s="1"/>
  <c r="AV144" i="15"/>
  <c r="BV144" i="15" s="1"/>
  <c r="AU144" i="15"/>
  <c r="BU144" i="15" s="1"/>
  <c r="AT144" i="15"/>
  <c r="BT144" i="15" s="1"/>
  <c r="AS144" i="15"/>
  <c r="BS144" i="15" s="1"/>
  <c r="AR144" i="15"/>
  <c r="BR144" i="15" s="1"/>
  <c r="AQ144" i="15"/>
  <c r="BQ144" i="15" s="1"/>
  <c r="AP144" i="15"/>
  <c r="BP144" i="15" s="1"/>
  <c r="AO144" i="15"/>
  <c r="BO144" i="15" s="1"/>
  <c r="AN144" i="15"/>
  <c r="BN144" i="15" s="1"/>
  <c r="AM144" i="15"/>
  <c r="BM144" i="15" s="1"/>
  <c r="AL144" i="15"/>
  <c r="BL144" i="15" s="1"/>
  <c r="AK144" i="15"/>
  <c r="BK144" i="15" s="1"/>
  <c r="AJ144" i="15"/>
  <c r="BJ144" i="15" s="1"/>
  <c r="AI144" i="15"/>
  <c r="BI144" i="15" s="1"/>
  <c r="AH144" i="15"/>
  <c r="BH144" i="15" s="1"/>
  <c r="AG144" i="15"/>
  <c r="BG144" i="15" s="1"/>
  <c r="AF144" i="15"/>
  <c r="BF144" i="15" s="1"/>
  <c r="AE144" i="15"/>
  <c r="BE144" i="15" s="1"/>
  <c r="AD144" i="15"/>
  <c r="BD144" i="15" s="1"/>
  <c r="AC144" i="15"/>
  <c r="BC144" i="15" s="1"/>
  <c r="AZ143" i="15"/>
  <c r="BZ143" i="15" s="1"/>
  <c r="AY143" i="15"/>
  <c r="BY143" i="15" s="1"/>
  <c r="AX143" i="15"/>
  <c r="BX143" i="15" s="1"/>
  <c r="AW143" i="15"/>
  <c r="BW143" i="15" s="1"/>
  <c r="AV143" i="15"/>
  <c r="BV143" i="15" s="1"/>
  <c r="AU143" i="15"/>
  <c r="BU143" i="15" s="1"/>
  <c r="AT143" i="15"/>
  <c r="BT143" i="15" s="1"/>
  <c r="AS143" i="15"/>
  <c r="BS143" i="15" s="1"/>
  <c r="AR143" i="15"/>
  <c r="BR143" i="15" s="1"/>
  <c r="AQ143" i="15"/>
  <c r="BQ143" i="15" s="1"/>
  <c r="AP143" i="15"/>
  <c r="BP143" i="15" s="1"/>
  <c r="AO143" i="15"/>
  <c r="BO143" i="15" s="1"/>
  <c r="AN143" i="15"/>
  <c r="BN143" i="15" s="1"/>
  <c r="AM143" i="15"/>
  <c r="BM143" i="15" s="1"/>
  <c r="AL143" i="15"/>
  <c r="BL143" i="15" s="1"/>
  <c r="AK143" i="15"/>
  <c r="BK143" i="15" s="1"/>
  <c r="AJ143" i="15"/>
  <c r="BJ143" i="15" s="1"/>
  <c r="AI143" i="15"/>
  <c r="BI143" i="15" s="1"/>
  <c r="AH143" i="15"/>
  <c r="BH143" i="15" s="1"/>
  <c r="AG143" i="15"/>
  <c r="BG143" i="15" s="1"/>
  <c r="AF143" i="15"/>
  <c r="BF143" i="15" s="1"/>
  <c r="AE143" i="15"/>
  <c r="BE143" i="15" s="1"/>
  <c r="AD143" i="15"/>
  <c r="BD143" i="15" s="1"/>
  <c r="AC143" i="15"/>
  <c r="BC143" i="15" s="1"/>
  <c r="AZ142" i="15"/>
  <c r="BZ142" i="15" s="1"/>
  <c r="AY142" i="15"/>
  <c r="BY142" i="15" s="1"/>
  <c r="AX142" i="15"/>
  <c r="BX142" i="15" s="1"/>
  <c r="AW142" i="15"/>
  <c r="BW142" i="15" s="1"/>
  <c r="AV142" i="15"/>
  <c r="BV142" i="15" s="1"/>
  <c r="AU142" i="15"/>
  <c r="BU142" i="15" s="1"/>
  <c r="AT142" i="15"/>
  <c r="BT142" i="15" s="1"/>
  <c r="AS142" i="15"/>
  <c r="BS142" i="15" s="1"/>
  <c r="AR142" i="15"/>
  <c r="BR142" i="15" s="1"/>
  <c r="AQ142" i="15"/>
  <c r="BQ142" i="15" s="1"/>
  <c r="AP142" i="15"/>
  <c r="BP142" i="15" s="1"/>
  <c r="AO142" i="15"/>
  <c r="BO142" i="15" s="1"/>
  <c r="AN142" i="15"/>
  <c r="BN142" i="15" s="1"/>
  <c r="AM142" i="15"/>
  <c r="BM142" i="15" s="1"/>
  <c r="AL142" i="15"/>
  <c r="BL142" i="15" s="1"/>
  <c r="AK142" i="15"/>
  <c r="BK142" i="15" s="1"/>
  <c r="AJ142" i="15"/>
  <c r="BJ142" i="15" s="1"/>
  <c r="AI142" i="15"/>
  <c r="BI142" i="15" s="1"/>
  <c r="AH142" i="15"/>
  <c r="BH142" i="15" s="1"/>
  <c r="AG142" i="15"/>
  <c r="BG142" i="15" s="1"/>
  <c r="AF142" i="15"/>
  <c r="BF142" i="15" s="1"/>
  <c r="AE142" i="15"/>
  <c r="BE142" i="15" s="1"/>
  <c r="AD142" i="15"/>
  <c r="BD142" i="15" s="1"/>
  <c r="AC142" i="15"/>
  <c r="BC142" i="15" s="1"/>
  <c r="AZ141" i="15"/>
  <c r="BZ141" i="15" s="1"/>
  <c r="AY141" i="15"/>
  <c r="BY141" i="15" s="1"/>
  <c r="AX141" i="15"/>
  <c r="BX141" i="15" s="1"/>
  <c r="AW141" i="15"/>
  <c r="BW141" i="15" s="1"/>
  <c r="AV141" i="15"/>
  <c r="BV141" i="15" s="1"/>
  <c r="AU141" i="15"/>
  <c r="BU141" i="15" s="1"/>
  <c r="AT141" i="15"/>
  <c r="BT141" i="15" s="1"/>
  <c r="AS141" i="15"/>
  <c r="BS141" i="15" s="1"/>
  <c r="AR141" i="15"/>
  <c r="BR141" i="15" s="1"/>
  <c r="AQ141" i="15"/>
  <c r="BQ141" i="15" s="1"/>
  <c r="AP141" i="15"/>
  <c r="BP141" i="15" s="1"/>
  <c r="AO141" i="15"/>
  <c r="BO141" i="15" s="1"/>
  <c r="AN141" i="15"/>
  <c r="BN141" i="15" s="1"/>
  <c r="AM141" i="15"/>
  <c r="BM141" i="15" s="1"/>
  <c r="AL141" i="15"/>
  <c r="BL141" i="15" s="1"/>
  <c r="AK141" i="15"/>
  <c r="BK141" i="15" s="1"/>
  <c r="AJ141" i="15"/>
  <c r="BJ141" i="15" s="1"/>
  <c r="AI141" i="15"/>
  <c r="BI141" i="15" s="1"/>
  <c r="AH141" i="15"/>
  <c r="BH141" i="15" s="1"/>
  <c r="AG141" i="15"/>
  <c r="BG141" i="15" s="1"/>
  <c r="AF141" i="15"/>
  <c r="BF141" i="15" s="1"/>
  <c r="AE141" i="15"/>
  <c r="BE141" i="15" s="1"/>
  <c r="AD141" i="15"/>
  <c r="BD141" i="15" s="1"/>
  <c r="AC141" i="15"/>
  <c r="BC141" i="15" s="1"/>
  <c r="AZ140" i="15"/>
  <c r="BZ140" i="15" s="1"/>
  <c r="AY140" i="15"/>
  <c r="BY140" i="15" s="1"/>
  <c r="AX140" i="15"/>
  <c r="BX140" i="15" s="1"/>
  <c r="AW140" i="15"/>
  <c r="BW140" i="15" s="1"/>
  <c r="AV140" i="15"/>
  <c r="BV140" i="15" s="1"/>
  <c r="AU140" i="15"/>
  <c r="BU140" i="15" s="1"/>
  <c r="AT140" i="15"/>
  <c r="BT140" i="15" s="1"/>
  <c r="AS140" i="15"/>
  <c r="BS140" i="15" s="1"/>
  <c r="AR140" i="15"/>
  <c r="BR140" i="15" s="1"/>
  <c r="AQ140" i="15"/>
  <c r="BQ140" i="15" s="1"/>
  <c r="AP140" i="15"/>
  <c r="BP140" i="15" s="1"/>
  <c r="AO140" i="15"/>
  <c r="BO140" i="15" s="1"/>
  <c r="AN140" i="15"/>
  <c r="BN140" i="15" s="1"/>
  <c r="AM140" i="15"/>
  <c r="BM140" i="15" s="1"/>
  <c r="AL140" i="15"/>
  <c r="BL140" i="15" s="1"/>
  <c r="AK140" i="15"/>
  <c r="BK140" i="15" s="1"/>
  <c r="AJ140" i="15"/>
  <c r="BJ140" i="15" s="1"/>
  <c r="AI140" i="15"/>
  <c r="BI140" i="15" s="1"/>
  <c r="AH140" i="15"/>
  <c r="BH140" i="15" s="1"/>
  <c r="AG140" i="15"/>
  <c r="BG140" i="15" s="1"/>
  <c r="AF140" i="15"/>
  <c r="BF140" i="15" s="1"/>
  <c r="AE140" i="15"/>
  <c r="BE140" i="15" s="1"/>
  <c r="AD140" i="15"/>
  <c r="BD140" i="15" s="1"/>
  <c r="AC140" i="15"/>
  <c r="BC140" i="15" s="1"/>
  <c r="AZ139" i="15"/>
  <c r="BZ139" i="15" s="1"/>
  <c r="AY139" i="15"/>
  <c r="BY139" i="15" s="1"/>
  <c r="AX139" i="15"/>
  <c r="BX139" i="15" s="1"/>
  <c r="AW139" i="15"/>
  <c r="BW139" i="15" s="1"/>
  <c r="AV139" i="15"/>
  <c r="BV139" i="15" s="1"/>
  <c r="AU139" i="15"/>
  <c r="BU139" i="15" s="1"/>
  <c r="AT139" i="15"/>
  <c r="BT139" i="15" s="1"/>
  <c r="AS139" i="15"/>
  <c r="BS139" i="15" s="1"/>
  <c r="AR139" i="15"/>
  <c r="BR139" i="15" s="1"/>
  <c r="AQ139" i="15"/>
  <c r="BQ139" i="15" s="1"/>
  <c r="AP139" i="15"/>
  <c r="BP139" i="15" s="1"/>
  <c r="AO139" i="15"/>
  <c r="BO139" i="15" s="1"/>
  <c r="AN139" i="15"/>
  <c r="BN139" i="15" s="1"/>
  <c r="AM139" i="15"/>
  <c r="BM139" i="15" s="1"/>
  <c r="AL139" i="15"/>
  <c r="BL139" i="15" s="1"/>
  <c r="AK139" i="15"/>
  <c r="BK139" i="15" s="1"/>
  <c r="AJ139" i="15"/>
  <c r="BJ139" i="15" s="1"/>
  <c r="AI139" i="15"/>
  <c r="BI139" i="15" s="1"/>
  <c r="AH139" i="15"/>
  <c r="BH139" i="15" s="1"/>
  <c r="AG139" i="15"/>
  <c r="BG139" i="15" s="1"/>
  <c r="AF139" i="15"/>
  <c r="BF139" i="15" s="1"/>
  <c r="AE139" i="15"/>
  <c r="BE139" i="15" s="1"/>
  <c r="AD139" i="15"/>
  <c r="BD139" i="15" s="1"/>
  <c r="AC139" i="15"/>
  <c r="BC139" i="15" s="1"/>
  <c r="AZ138" i="15"/>
  <c r="BZ138" i="15" s="1"/>
  <c r="AY138" i="15"/>
  <c r="BY138" i="15" s="1"/>
  <c r="AX138" i="15"/>
  <c r="BX138" i="15" s="1"/>
  <c r="AW138" i="15"/>
  <c r="BW138" i="15" s="1"/>
  <c r="AV138" i="15"/>
  <c r="BV138" i="15" s="1"/>
  <c r="AU138" i="15"/>
  <c r="BU138" i="15" s="1"/>
  <c r="AT138" i="15"/>
  <c r="BT138" i="15" s="1"/>
  <c r="AS138" i="15"/>
  <c r="BS138" i="15" s="1"/>
  <c r="AR138" i="15"/>
  <c r="BR138" i="15" s="1"/>
  <c r="AQ138" i="15"/>
  <c r="BQ138" i="15" s="1"/>
  <c r="AP138" i="15"/>
  <c r="BP138" i="15" s="1"/>
  <c r="AO138" i="15"/>
  <c r="BO138" i="15" s="1"/>
  <c r="AN138" i="15"/>
  <c r="BN138" i="15" s="1"/>
  <c r="AM138" i="15"/>
  <c r="BM138" i="15" s="1"/>
  <c r="AL138" i="15"/>
  <c r="BL138" i="15" s="1"/>
  <c r="AK138" i="15"/>
  <c r="BK138" i="15" s="1"/>
  <c r="AJ138" i="15"/>
  <c r="BJ138" i="15" s="1"/>
  <c r="AI138" i="15"/>
  <c r="BI138" i="15" s="1"/>
  <c r="AH138" i="15"/>
  <c r="BH138" i="15" s="1"/>
  <c r="AG138" i="15"/>
  <c r="BG138" i="15" s="1"/>
  <c r="AF138" i="15"/>
  <c r="BF138" i="15" s="1"/>
  <c r="AE138" i="15"/>
  <c r="BE138" i="15" s="1"/>
  <c r="AD138" i="15"/>
  <c r="BD138" i="15" s="1"/>
  <c r="AC138" i="15"/>
  <c r="BC138" i="15" s="1"/>
  <c r="AU88" i="6"/>
  <c r="AU87" i="6"/>
  <c r="AU86" i="6"/>
  <c r="AU85" i="6"/>
  <c r="AU84" i="6"/>
  <c r="AU83" i="6"/>
  <c r="AU82" i="6"/>
  <c r="AU81" i="6"/>
  <c r="AU80" i="6"/>
  <c r="AU79" i="6"/>
  <c r="AU78" i="6"/>
  <c r="AU77" i="6"/>
  <c r="AU76" i="6"/>
  <c r="AU75" i="6"/>
  <c r="AU74" i="6"/>
  <c r="AU73" i="6"/>
  <c r="AU72" i="6"/>
  <c r="AU71" i="6"/>
  <c r="AU70" i="6"/>
  <c r="AH6" i="6"/>
  <c r="AH7" i="6"/>
  <c r="AH8" i="6"/>
  <c r="AH9" i="6"/>
  <c r="AH10" i="6"/>
  <c r="AH11" i="6"/>
  <c r="AH12" i="6"/>
  <c r="AH13" i="6"/>
  <c r="AH14" i="6"/>
  <c r="AH15" i="6"/>
  <c r="AH16" i="6"/>
  <c r="AH17" i="6"/>
  <c r="AH18" i="6"/>
  <c r="AH19" i="6"/>
  <c r="AH20" i="6"/>
  <c r="AH21" i="6"/>
  <c r="AH22" i="6"/>
  <c r="AH23" i="6"/>
  <c r="AH24" i="6"/>
  <c r="AH25" i="6"/>
  <c r="AH26" i="6"/>
  <c r="AH27" i="6"/>
  <c r="AH28" i="6"/>
  <c r="AH5" i="6"/>
  <c r="H21" i="20" l="1"/>
  <c r="I16" i="20"/>
  <c r="I21" i="20"/>
  <c r="H16" i="20"/>
  <c r="H22" i="20"/>
  <c r="H17" i="20"/>
  <c r="I22" i="20"/>
  <c r="I17" i="20"/>
  <c r="H23" i="20"/>
  <c r="H18" i="20"/>
  <c r="I23" i="20"/>
  <c r="I18" i="20"/>
  <c r="H19" i="20"/>
  <c r="I19" i="20"/>
  <c r="H15" i="20"/>
  <c r="H20" i="20"/>
  <c r="I15" i="20"/>
  <c r="I20" i="20"/>
  <c r="J18" i="20"/>
  <c r="J22" i="20"/>
  <c r="J16" i="20"/>
  <c r="J17" i="20"/>
  <c r="J21" i="20"/>
  <c r="J15" i="20"/>
  <c r="J20" i="20"/>
  <c r="J19" i="20"/>
  <c r="J23" i="20"/>
  <c r="BB208" i="15"/>
  <c r="T6" i="15" s="1"/>
  <c r="BB145" i="15"/>
  <c r="N9" i="15" s="1"/>
  <c r="BB184" i="15"/>
  <c r="R4" i="15" s="1"/>
  <c r="BB179" i="15"/>
  <c r="Q10" i="15" s="1"/>
  <c r="BB215" i="15"/>
  <c r="U2" i="15" s="1"/>
  <c r="BB216" i="15"/>
  <c r="U3" i="15" s="1"/>
  <c r="BB197" i="15"/>
  <c r="S6" i="15" s="1"/>
  <c r="BB233" i="15"/>
  <c r="V9" i="15" s="1"/>
  <c r="BB235" i="15"/>
  <c r="V11" i="15" s="1"/>
  <c r="AH29" i="6"/>
  <c r="AH30" i="6" s="1"/>
  <c r="BB234" i="15"/>
  <c r="V10" i="15" s="1"/>
  <c r="BB232" i="15"/>
  <c r="V8" i="15" s="1"/>
  <c r="BB228" i="15"/>
  <c r="V4" i="15" s="1"/>
  <c r="BB229" i="15"/>
  <c r="V5" i="15" s="1"/>
  <c r="BB231" i="15"/>
  <c r="V7" i="15" s="1"/>
  <c r="BB226" i="15"/>
  <c r="V2" i="15" s="1"/>
  <c r="BB227" i="15"/>
  <c r="V3" i="15" s="1"/>
  <c r="BB230" i="15"/>
  <c r="V6" i="15" s="1"/>
  <c r="BB219" i="15"/>
  <c r="U6" i="15" s="1"/>
  <c r="BB224" i="15"/>
  <c r="U11" i="15" s="1"/>
  <c r="BB221" i="15"/>
  <c r="U8" i="15" s="1"/>
  <c r="BB218" i="15"/>
  <c r="U5" i="15" s="1"/>
  <c r="BB222" i="15"/>
  <c r="U9" i="15" s="1"/>
  <c r="BB223" i="15"/>
  <c r="U10" i="15" s="1"/>
  <c r="BB220" i="15"/>
  <c r="U7" i="15" s="1"/>
  <c r="BB217" i="15"/>
  <c r="U4" i="15" s="1"/>
  <c r="BB210" i="15"/>
  <c r="T8" i="15" s="1"/>
  <c r="BB211" i="15"/>
  <c r="T9" i="15" s="1"/>
  <c r="BB206" i="15"/>
  <c r="T4" i="15" s="1"/>
  <c r="BB205" i="15"/>
  <c r="T3" i="15" s="1"/>
  <c r="BB204" i="15"/>
  <c r="T2" i="15" s="1"/>
  <c r="BB212" i="15"/>
  <c r="T10" i="15" s="1"/>
  <c r="BB207" i="15"/>
  <c r="T5" i="15" s="1"/>
  <c r="BB209" i="15"/>
  <c r="T7" i="15" s="1"/>
  <c r="BB213" i="15"/>
  <c r="T11" i="15" s="1"/>
  <c r="BB199" i="15"/>
  <c r="S8" i="15" s="1"/>
  <c r="BB202" i="15"/>
  <c r="S11" i="15" s="1"/>
  <c r="BB201" i="15"/>
  <c r="S10" i="15" s="1"/>
  <c r="BB196" i="15"/>
  <c r="S5" i="15" s="1"/>
  <c r="BB198" i="15"/>
  <c r="S7" i="15" s="1"/>
  <c r="BB193" i="15"/>
  <c r="S2" i="15" s="1"/>
  <c r="BB200" i="15"/>
  <c r="S9" i="15" s="1"/>
  <c r="BB194" i="15"/>
  <c r="S3" i="15" s="1"/>
  <c r="BB195" i="15"/>
  <c r="S4" i="15" s="1"/>
  <c r="BB188" i="15"/>
  <c r="R8" i="15" s="1"/>
  <c r="BB183" i="15"/>
  <c r="R3" i="15" s="1"/>
  <c r="BB191" i="15"/>
  <c r="R11" i="15" s="1"/>
  <c r="BB186" i="15"/>
  <c r="R6" i="15" s="1"/>
  <c r="BB187" i="15"/>
  <c r="R7" i="15" s="1"/>
  <c r="BB182" i="15"/>
  <c r="R2" i="15" s="1"/>
  <c r="BB189" i="15"/>
  <c r="R9" i="15" s="1"/>
  <c r="BB185" i="15"/>
  <c r="R5" i="15" s="1"/>
  <c r="BB190" i="15"/>
  <c r="R10" i="15" s="1"/>
  <c r="BB176" i="15"/>
  <c r="Q7" i="15" s="1"/>
  <c r="BB173" i="15"/>
  <c r="Q4" i="15" s="1"/>
  <c r="BB180" i="15"/>
  <c r="Q11" i="15" s="1"/>
  <c r="BB171" i="15"/>
  <c r="Q2" i="15" s="1"/>
  <c r="BB178" i="15"/>
  <c r="Q9" i="15" s="1"/>
  <c r="BB177" i="15"/>
  <c r="Q8" i="15" s="1"/>
  <c r="BB174" i="15"/>
  <c r="Q5" i="15" s="1"/>
  <c r="BB175" i="15"/>
  <c r="Q6" i="15" s="1"/>
  <c r="BB172" i="15"/>
  <c r="Q3" i="15" s="1"/>
  <c r="BB162" i="15"/>
  <c r="P4" i="15" s="1"/>
  <c r="BB167" i="15"/>
  <c r="P9" i="15" s="1"/>
  <c r="BB163" i="15"/>
  <c r="P5" i="15" s="1"/>
  <c r="BB165" i="15"/>
  <c r="P7" i="15" s="1"/>
  <c r="BB166" i="15"/>
  <c r="P8" i="15" s="1"/>
  <c r="BB164" i="15"/>
  <c r="P6" i="15" s="1"/>
  <c r="BB161" i="15"/>
  <c r="P3" i="15" s="1"/>
  <c r="BB160" i="15"/>
  <c r="P2" i="15" s="1"/>
  <c r="BB168" i="15"/>
  <c r="P10" i="15" s="1"/>
  <c r="BB169" i="15"/>
  <c r="P11" i="15" s="1"/>
  <c r="BB150" i="15"/>
  <c r="O3" i="15" s="1"/>
  <c r="BB153" i="15"/>
  <c r="O6" i="15" s="1"/>
  <c r="BB157" i="15"/>
  <c r="O10" i="15" s="1"/>
  <c r="BB151" i="15"/>
  <c r="O4" i="15" s="1"/>
  <c r="BB155" i="15"/>
  <c r="O8" i="15" s="1"/>
  <c r="BB156" i="15"/>
  <c r="O9" i="15" s="1"/>
  <c r="BB149" i="15"/>
  <c r="O2" i="15" s="1"/>
  <c r="BB154" i="15"/>
  <c r="O7" i="15" s="1"/>
  <c r="BB158" i="15"/>
  <c r="O11" i="15" s="1"/>
  <c r="BB152" i="15"/>
  <c r="O5" i="15" s="1"/>
  <c r="BB139" i="15"/>
  <c r="N3" i="15" s="1"/>
  <c r="BB138" i="15"/>
  <c r="N2" i="15" s="1"/>
  <c r="BB142" i="15"/>
  <c r="N6" i="15" s="1"/>
  <c r="BB146" i="15"/>
  <c r="N10" i="15" s="1"/>
  <c r="BB140" i="15"/>
  <c r="N4" i="15" s="1"/>
  <c r="BB143" i="15"/>
  <c r="N7" i="15" s="1"/>
  <c r="BB141" i="15"/>
  <c r="N5" i="15" s="1"/>
  <c r="BB147" i="15"/>
  <c r="N11" i="15" s="1"/>
  <c r="BB144" i="15"/>
  <c r="N8" i="15" s="1"/>
  <c r="M97" i="6"/>
  <c r="N97" i="6"/>
  <c r="O97" i="6"/>
  <c r="P97" i="6"/>
  <c r="Q97" i="6"/>
  <c r="R97" i="6"/>
  <c r="S97" i="6"/>
  <c r="T97" i="6"/>
  <c r="U97" i="6"/>
  <c r="M98" i="6"/>
  <c r="N98" i="6"/>
  <c r="O98" i="6"/>
  <c r="P98" i="6"/>
  <c r="Q98" i="6"/>
  <c r="R98" i="6"/>
  <c r="S98" i="6"/>
  <c r="T98" i="6"/>
  <c r="U98" i="6"/>
  <c r="M99" i="6"/>
  <c r="N99" i="6"/>
  <c r="O99" i="6"/>
  <c r="P99" i="6"/>
  <c r="Q99" i="6"/>
  <c r="R99" i="6"/>
  <c r="S99" i="6"/>
  <c r="T99" i="6"/>
  <c r="U99" i="6"/>
  <c r="M100" i="6"/>
  <c r="N100" i="6"/>
  <c r="O100" i="6"/>
  <c r="P100" i="6"/>
  <c r="Q100" i="6"/>
  <c r="R100" i="6"/>
  <c r="S100" i="6"/>
  <c r="T100" i="6"/>
  <c r="U100" i="6"/>
  <c r="M101" i="6"/>
  <c r="N101" i="6"/>
  <c r="O101" i="6"/>
  <c r="P101" i="6"/>
  <c r="Q101" i="6"/>
  <c r="R101" i="6"/>
  <c r="S101" i="6"/>
  <c r="T101" i="6"/>
  <c r="U101" i="6"/>
  <c r="M102" i="6"/>
  <c r="N102" i="6"/>
  <c r="O102" i="6"/>
  <c r="P102" i="6"/>
  <c r="Q102" i="6"/>
  <c r="R102" i="6"/>
  <c r="S102" i="6"/>
  <c r="T102" i="6"/>
  <c r="U102" i="6"/>
  <c r="M103" i="6"/>
  <c r="N103" i="6"/>
  <c r="O103" i="6"/>
  <c r="P103" i="6"/>
  <c r="Q103" i="6"/>
  <c r="R103" i="6"/>
  <c r="S103" i="6"/>
  <c r="T103" i="6"/>
  <c r="U103" i="6"/>
  <c r="M104" i="6"/>
  <c r="N104" i="6"/>
  <c r="O104" i="6"/>
  <c r="P104" i="6"/>
  <c r="Q104" i="6"/>
  <c r="R104" i="6"/>
  <c r="S104" i="6"/>
  <c r="T104" i="6"/>
  <c r="U104" i="6"/>
  <c r="M105" i="6"/>
  <c r="N105" i="6"/>
  <c r="O105" i="6"/>
  <c r="P105" i="6"/>
  <c r="Q105" i="6"/>
  <c r="R105" i="6"/>
  <c r="S105" i="6"/>
  <c r="T105" i="6"/>
  <c r="U105" i="6"/>
  <c r="M106" i="6"/>
  <c r="N106" i="6"/>
  <c r="O106" i="6"/>
  <c r="P106" i="6"/>
  <c r="Q106" i="6"/>
  <c r="R106" i="6"/>
  <c r="S106" i="6"/>
  <c r="T106" i="6"/>
  <c r="U106" i="6"/>
  <c r="M107" i="6"/>
  <c r="N107" i="6"/>
  <c r="O107" i="6"/>
  <c r="P107" i="6"/>
  <c r="Q107" i="6"/>
  <c r="R107" i="6"/>
  <c r="S107" i="6"/>
  <c r="T107" i="6"/>
  <c r="U107" i="6"/>
  <c r="M108" i="6"/>
  <c r="N108" i="6"/>
  <c r="O108" i="6"/>
  <c r="P108" i="6"/>
  <c r="Q108" i="6"/>
  <c r="R108" i="6"/>
  <c r="S108" i="6"/>
  <c r="T108" i="6"/>
  <c r="U108" i="6"/>
  <c r="M109" i="6"/>
  <c r="N109" i="6"/>
  <c r="O109" i="6"/>
  <c r="P109" i="6"/>
  <c r="Q109" i="6"/>
  <c r="R109" i="6"/>
  <c r="S109" i="6"/>
  <c r="T109" i="6"/>
  <c r="U109" i="6"/>
  <c r="M110" i="6"/>
  <c r="N110" i="6"/>
  <c r="O110" i="6"/>
  <c r="P110" i="6"/>
  <c r="Q110" i="6"/>
  <c r="R110" i="6"/>
  <c r="S110" i="6"/>
  <c r="T110" i="6"/>
  <c r="U110" i="6"/>
  <c r="M111" i="6"/>
  <c r="N111" i="6"/>
  <c r="O111" i="6"/>
  <c r="P111" i="6"/>
  <c r="Q111" i="6"/>
  <c r="R111" i="6"/>
  <c r="S111" i="6"/>
  <c r="T111" i="6"/>
  <c r="U111" i="6"/>
  <c r="M112" i="6"/>
  <c r="N112" i="6"/>
  <c r="O112" i="6"/>
  <c r="P112" i="6"/>
  <c r="Q112" i="6"/>
  <c r="R112" i="6"/>
  <c r="S112" i="6"/>
  <c r="T112" i="6"/>
  <c r="U112" i="6"/>
  <c r="M113" i="6"/>
  <c r="N113" i="6"/>
  <c r="O113" i="6"/>
  <c r="P113" i="6"/>
  <c r="Q113" i="6"/>
  <c r="R113" i="6"/>
  <c r="S113" i="6"/>
  <c r="T113" i="6"/>
  <c r="U113" i="6"/>
  <c r="M114" i="6"/>
  <c r="N114" i="6"/>
  <c r="O114" i="6"/>
  <c r="P114" i="6"/>
  <c r="Q114" i="6"/>
  <c r="R114" i="6"/>
  <c r="S114" i="6"/>
  <c r="T114" i="6"/>
  <c r="U114" i="6"/>
  <c r="M115" i="6"/>
  <c r="N115" i="6"/>
  <c r="O115" i="6"/>
  <c r="P115" i="6"/>
  <c r="Q115" i="6"/>
  <c r="R115" i="6"/>
  <c r="S115" i="6"/>
  <c r="T115" i="6"/>
  <c r="U115" i="6"/>
  <c r="M116" i="6"/>
  <c r="N116" i="6"/>
  <c r="O116" i="6"/>
  <c r="P116" i="6"/>
  <c r="Q116" i="6"/>
  <c r="R116" i="6"/>
  <c r="S116" i="6"/>
  <c r="T116" i="6"/>
  <c r="U116" i="6"/>
  <c r="M117" i="6"/>
  <c r="N117" i="6"/>
  <c r="O117" i="6"/>
  <c r="P117" i="6"/>
  <c r="Q117" i="6"/>
  <c r="R117" i="6"/>
  <c r="S117" i="6"/>
  <c r="T117" i="6"/>
  <c r="U117" i="6"/>
  <c r="M118" i="6"/>
  <c r="N118" i="6"/>
  <c r="O118" i="6"/>
  <c r="P118" i="6"/>
  <c r="Q118" i="6"/>
  <c r="R118" i="6"/>
  <c r="S118" i="6"/>
  <c r="T118" i="6"/>
  <c r="U118" i="6"/>
  <c r="M119" i="6"/>
  <c r="M124" i="6" s="1"/>
  <c r="N124" i="6"/>
  <c r="O119" i="6"/>
  <c r="O124" i="6" s="1"/>
  <c r="P119" i="6"/>
  <c r="P124" i="6" s="1"/>
  <c r="Q119" i="6"/>
  <c r="Q124" i="6" s="1"/>
  <c r="R119" i="6"/>
  <c r="R124" i="6" s="1"/>
  <c r="S119" i="6"/>
  <c r="S124" i="6" s="1"/>
  <c r="T119" i="6"/>
  <c r="T124" i="6" s="1"/>
  <c r="U119" i="6"/>
  <c r="U124" i="6" s="1"/>
  <c r="U96" i="6"/>
  <c r="U123" i="6" s="1"/>
  <c r="T96" i="6"/>
  <c r="T123" i="6" s="1"/>
  <c r="S96" i="6"/>
  <c r="S123" i="6" s="1"/>
  <c r="R96" i="6"/>
  <c r="R123" i="6" s="1"/>
  <c r="Q96" i="6"/>
  <c r="Q123" i="6" s="1"/>
  <c r="P96" i="6"/>
  <c r="P123" i="6" s="1"/>
  <c r="O96" i="6"/>
  <c r="O123" i="6" s="1"/>
  <c r="N96" i="6"/>
  <c r="N123" i="6" s="1"/>
  <c r="M96" i="6"/>
  <c r="M123" i="6" s="1"/>
  <c r="AK40" i="6"/>
  <c r="AL40" i="6"/>
  <c r="AM40" i="6"/>
  <c r="AN40" i="6"/>
  <c r="AO40" i="6"/>
  <c r="AP40" i="6"/>
  <c r="AQ40" i="6"/>
  <c r="AR40" i="6"/>
  <c r="AS40" i="6"/>
  <c r="AK41" i="6"/>
  <c r="AL41" i="6"/>
  <c r="AM41" i="6"/>
  <c r="AN41" i="6"/>
  <c r="AO41" i="6"/>
  <c r="AP41" i="6"/>
  <c r="AQ41" i="6"/>
  <c r="AR41" i="6"/>
  <c r="AS41" i="6"/>
  <c r="AK42" i="6"/>
  <c r="AL42" i="6"/>
  <c r="AM42" i="6"/>
  <c r="AN42" i="6"/>
  <c r="AO42" i="6"/>
  <c r="AP42" i="6"/>
  <c r="AQ42" i="6"/>
  <c r="AR42" i="6"/>
  <c r="AS42" i="6"/>
  <c r="AK43" i="6"/>
  <c r="AL43" i="6"/>
  <c r="AM43" i="6"/>
  <c r="AN43" i="6"/>
  <c r="AO43" i="6"/>
  <c r="AP43" i="6"/>
  <c r="AQ43" i="6"/>
  <c r="AR43" i="6"/>
  <c r="AS43" i="6"/>
  <c r="AK44" i="6"/>
  <c r="AL44" i="6"/>
  <c r="AM44" i="6"/>
  <c r="AN44" i="6"/>
  <c r="AO44" i="6"/>
  <c r="AP44" i="6"/>
  <c r="AQ44" i="6"/>
  <c r="AR44" i="6"/>
  <c r="AS44" i="6"/>
  <c r="AK45" i="6"/>
  <c r="AL45" i="6"/>
  <c r="AM45" i="6"/>
  <c r="AN45" i="6"/>
  <c r="AO45" i="6"/>
  <c r="AP45" i="6"/>
  <c r="AQ45" i="6"/>
  <c r="AR45" i="6"/>
  <c r="AS45" i="6"/>
  <c r="AK46" i="6"/>
  <c r="AL46" i="6"/>
  <c r="AM46" i="6"/>
  <c r="AN46" i="6"/>
  <c r="AO46" i="6"/>
  <c r="AP46" i="6"/>
  <c r="AQ46" i="6"/>
  <c r="AR46" i="6"/>
  <c r="AS46" i="6"/>
  <c r="AK47" i="6"/>
  <c r="AL47" i="6"/>
  <c r="AM47" i="6"/>
  <c r="AN47" i="6"/>
  <c r="AO47" i="6"/>
  <c r="AP47" i="6"/>
  <c r="AQ47" i="6"/>
  <c r="AR47" i="6"/>
  <c r="AS47" i="6"/>
  <c r="AK48" i="6"/>
  <c r="AL48" i="6"/>
  <c r="AM48" i="6"/>
  <c r="AN48" i="6"/>
  <c r="AO48" i="6"/>
  <c r="AP48" i="6"/>
  <c r="AQ48" i="6"/>
  <c r="AR48" i="6"/>
  <c r="AS48" i="6"/>
  <c r="AK49" i="6"/>
  <c r="AL49" i="6"/>
  <c r="AM49" i="6"/>
  <c r="AN49" i="6"/>
  <c r="AO49" i="6"/>
  <c r="AP49" i="6"/>
  <c r="AQ49" i="6"/>
  <c r="AR49" i="6"/>
  <c r="AS49" i="6"/>
  <c r="AK50" i="6"/>
  <c r="AL50" i="6"/>
  <c r="AM50" i="6"/>
  <c r="AN50" i="6"/>
  <c r="AO50" i="6"/>
  <c r="AP50" i="6"/>
  <c r="AQ50" i="6"/>
  <c r="AR50" i="6"/>
  <c r="AS50" i="6"/>
  <c r="AK51" i="6"/>
  <c r="AL51" i="6"/>
  <c r="AM51" i="6"/>
  <c r="AN51" i="6"/>
  <c r="AO51" i="6"/>
  <c r="AP51" i="6"/>
  <c r="AQ51" i="6"/>
  <c r="AR51" i="6"/>
  <c r="AS51" i="6"/>
  <c r="AK52" i="6"/>
  <c r="AL52" i="6"/>
  <c r="AM52" i="6"/>
  <c r="AN52" i="6"/>
  <c r="AO52" i="6"/>
  <c r="AP52" i="6"/>
  <c r="AQ52" i="6"/>
  <c r="AR52" i="6"/>
  <c r="AS52" i="6"/>
  <c r="AK53" i="6"/>
  <c r="AL53" i="6"/>
  <c r="AM53" i="6"/>
  <c r="AN53" i="6"/>
  <c r="AO53" i="6"/>
  <c r="AP53" i="6"/>
  <c r="AQ53" i="6"/>
  <c r="AR53" i="6"/>
  <c r="AS53" i="6"/>
  <c r="AK54" i="6"/>
  <c r="AL54" i="6"/>
  <c r="AM54" i="6"/>
  <c r="AN54" i="6"/>
  <c r="AO54" i="6"/>
  <c r="AP54" i="6"/>
  <c r="AQ54" i="6"/>
  <c r="AR54" i="6"/>
  <c r="AS54" i="6"/>
  <c r="AK55" i="6"/>
  <c r="AL55" i="6"/>
  <c r="AM55" i="6"/>
  <c r="AN55" i="6"/>
  <c r="AO55" i="6"/>
  <c r="AP55" i="6"/>
  <c r="AQ55" i="6"/>
  <c r="AR55" i="6"/>
  <c r="AS55" i="6"/>
  <c r="AK56" i="6"/>
  <c r="AL56" i="6"/>
  <c r="AM56" i="6"/>
  <c r="AN56" i="6"/>
  <c r="AO56" i="6"/>
  <c r="AP56" i="6"/>
  <c r="AQ56" i="6"/>
  <c r="AR56" i="6"/>
  <c r="AS56" i="6"/>
  <c r="AK57" i="6"/>
  <c r="AL57" i="6"/>
  <c r="AM57" i="6"/>
  <c r="AN57" i="6"/>
  <c r="AO57" i="6"/>
  <c r="AP57" i="6"/>
  <c r="AQ57" i="6"/>
  <c r="AR57" i="6"/>
  <c r="AS57" i="6"/>
  <c r="AK58" i="6"/>
  <c r="AL58" i="6"/>
  <c r="AM58" i="6"/>
  <c r="AN58" i="6"/>
  <c r="AO58" i="6"/>
  <c r="AP58" i="6"/>
  <c r="AQ58" i="6"/>
  <c r="AR58" i="6"/>
  <c r="AS58" i="6"/>
  <c r="AK59" i="6"/>
  <c r="AL59" i="6"/>
  <c r="AM59" i="6"/>
  <c r="AN59" i="6"/>
  <c r="AO59" i="6"/>
  <c r="AP59" i="6"/>
  <c r="AQ59" i="6"/>
  <c r="AR59" i="6"/>
  <c r="AS59" i="6"/>
  <c r="AK60" i="6"/>
  <c r="AL60" i="6"/>
  <c r="AM60" i="6"/>
  <c r="AN60" i="6"/>
  <c r="AO60" i="6"/>
  <c r="AP60" i="6"/>
  <c r="AQ60" i="6"/>
  <c r="AR60" i="6"/>
  <c r="AS60" i="6"/>
  <c r="AK61" i="6"/>
  <c r="AL61" i="6"/>
  <c r="AM61" i="6"/>
  <c r="AN61" i="6"/>
  <c r="AO61" i="6"/>
  <c r="AP61" i="6"/>
  <c r="AQ61" i="6"/>
  <c r="AR61" i="6"/>
  <c r="AS61" i="6"/>
  <c r="AK62" i="6"/>
  <c r="AL62" i="6"/>
  <c r="AM62" i="6"/>
  <c r="AN62" i="6"/>
  <c r="AO62" i="6"/>
  <c r="AP62" i="6"/>
  <c r="AQ62" i="6"/>
  <c r="AR62" i="6"/>
  <c r="AS62" i="6"/>
  <c r="AS39" i="6"/>
  <c r="AR39" i="6"/>
  <c r="AQ39" i="6"/>
  <c r="AP39" i="6"/>
  <c r="AO39" i="6"/>
  <c r="AN39" i="6"/>
  <c r="AM39" i="6"/>
  <c r="AL39" i="6"/>
  <c r="AK39" i="6"/>
  <c r="M40" i="6"/>
  <c r="N40" i="6"/>
  <c r="O40" i="6"/>
  <c r="P40" i="6"/>
  <c r="Q40" i="6"/>
  <c r="R40" i="6"/>
  <c r="S40" i="6"/>
  <c r="T40" i="6"/>
  <c r="U40" i="6"/>
  <c r="M41" i="6"/>
  <c r="N41" i="6"/>
  <c r="O41" i="6"/>
  <c r="P41" i="6"/>
  <c r="Q41" i="6"/>
  <c r="R41" i="6"/>
  <c r="S41" i="6"/>
  <c r="T41" i="6"/>
  <c r="U41" i="6"/>
  <c r="M42" i="6"/>
  <c r="N42" i="6"/>
  <c r="O42" i="6"/>
  <c r="P42" i="6"/>
  <c r="Q42" i="6"/>
  <c r="R42" i="6"/>
  <c r="S42" i="6"/>
  <c r="T42" i="6"/>
  <c r="U42" i="6"/>
  <c r="M43" i="6"/>
  <c r="N43" i="6"/>
  <c r="O43" i="6"/>
  <c r="P43" i="6"/>
  <c r="Q43" i="6"/>
  <c r="R43" i="6"/>
  <c r="S43" i="6"/>
  <c r="T43" i="6"/>
  <c r="U43" i="6"/>
  <c r="M44" i="6"/>
  <c r="N44" i="6"/>
  <c r="O44" i="6"/>
  <c r="P44" i="6"/>
  <c r="Q44" i="6"/>
  <c r="R44" i="6"/>
  <c r="S44" i="6"/>
  <c r="T44" i="6"/>
  <c r="U44" i="6"/>
  <c r="M45" i="6"/>
  <c r="N45" i="6"/>
  <c r="O45" i="6"/>
  <c r="P45" i="6"/>
  <c r="Q45" i="6"/>
  <c r="R45" i="6"/>
  <c r="S45" i="6"/>
  <c r="T45" i="6"/>
  <c r="U45" i="6"/>
  <c r="M46" i="6"/>
  <c r="N46" i="6"/>
  <c r="O46" i="6"/>
  <c r="P46" i="6"/>
  <c r="Q46" i="6"/>
  <c r="R46" i="6"/>
  <c r="S46" i="6"/>
  <c r="T46" i="6"/>
  <c r="U46" i="6"/>
  <c r="M47" i="6"/>
  <c r="N47" i="6"/>
  <c r="O47" i="6"/>
  <c r="P47" i="6"/>
  <c r="Q47" i="6"/>
  <c r="R47" i="6"/>
  <c r="S47" i="6"/>
  <c r="T47" i="6"/>
  <c r="U47" i="6"/>
  <c r="M48" i="6"/>
  <c r="N48" i="6"/>
  <c r="O48" i="6"/>
  <c r="P48" i="6"/>
  <c r="Q48" i="6"/>
  <c r="R48" i="6"/>
  <c r="S48" i="6"/>
  <c r="T48" i="6"/>
  <c r="U48" i="6"/>
  <c r="M49" i="6"/>
  <c r="N49" i="6"/>
  <c r="O49" i="6"/>
  <c r="P49" i="6"/>
  <c r="Q49" i="6"/>
  <c r="R49" i="6"/>
  <c r="S49" i="6"/>
  <c r="T49" i="6"/>
  <c r="U49" i="6"/>
  <c r="M50" i="6"/>
  <c r="N50" i="6"/>
  <c r="O50" i="6"/>
  <c r="P50" i="6"/>
  <c r="Q50" i="6"/>
  <c r="R50" i="6"/>
  <c r="S50" i="6"/>
  <c r="T50" i="6"/>
  <c r="U50" i="6"/>
  <c r="M51" i="6"/>
  <c r="N51" i="6"/>
  <c r="O51" i="6"/>
  <c r="P51" i="6"/>
  <c r="Q51" i="6"/>
  <c r="R51" i="6"/>
  <c r="S51" i="6"/>
  <c r="T51" i="6"/>
  <c r="U51" i="6"/>
  <c r="M52" i="6"/>
  <c r="N52" i="6"/>
  <c r="O52" i="6"/>
  <c r="P52" i="6"/>
  <c r="Q52" i="6"/>
  <c r="R52" i="6"/>
  <c r="S52" i="6"/>
  <c r="T52" i="6"/>
  <c r="U52" i="6"/>
  <c r="M53" i="6"/>
  <c r="N53" i="6"/>
  <c r="O53" i="6"/>
  <c r="P53" i="6"/>
  <c r="Q53" i="6"/>
  <c r="R53" i="6"/>
  <c r="S53" i="6"/>
  <c r="T53" i="6"/>
  <c r="U53" i="6"/>
  <c r="M54" i="6"/>
  <c r="N54" i="6"/>
  <c r="O54" i="6"/>
  <c r="P54" i="6"/>
  <c r="Q54" i="6"/>
  <c r="R54" i="6"/>
  <c r="S54" i="6"/>
  <c r="T54" i="6"/>
  <c r="U54" i="6"/>
  <c r="M55" i="6"/>
  <c r="N55" i="6"/>
  <c r="O55" i="6"/>
  <c r="P55" i="6"/>
  <c r="Q55" i="6"/>
  <c r="R55" i="6"/>
  <c r="S55" i="6"/>
  <c r="T55" i="6"/>
  <c r="U55" i="6"/>
  <c r="M56" i="6"/>
  <c r="N56" i="6"/>
  <c r="O56" i="6"/>
  <c r="P56" i="6"/>
  <c r="Q56" i="6"/>
  <c r="R56" i="6"/>
  <c r="S56" i="6"/>
  <c r="T56" i="6"/>
  <c r="U56" i="6"/>
  <c r="M57" i="6"/>
  <c r="N57" i="6"/>
  <c r="O57" i="6"/>
  <c r="P57" i="6"/>
  <c r="Q57" i="6"/>
  <c r="R57" i="6"/>
  <c r="S57" i="6"/>
  <c r="T57" i="6"/>
  <c r="U57" i="6"/>
  <c r="M58" i="6"/>
  <c r="N58" i="6"/>
  <c r="O58" i="6"/>
  <c r="P58" i="6"/>
  <c r="Q58" i="6"/>
  <c r="R58" i="6"/>
  <c r="S58" i="6"/>
  <c r="T58" i="6"/>
  <c r="U58" i="6"/>
  <c r="M59" i="6"/>
  <c r="N59" i="6"/>
  <c r="O59" i="6"/>
  <c r="P59" i="6"/>
  <c r="Q59" i="6"/>
  <c r="R59" i="6"/>
  <c r="S59" i="6"/>
  <c r="T59" i="6"/>
  <c r="U59" i="6"/>
  <c r="M60" i="6"/>
  <c r="N60" i="6"/>
  <c r="O60" i="6"/>
  <c r="P60" i="6"/>
  <c r="Q60" i="6"/>
  <c r="R60" i="6"/>
  <c r="S60" i="6"/>
  <c r="T60" i="6"/>
  <c r="U60" i="6"/>
  <c r="M61" i="6"/>
  <c r="N61" i="6"/>
  <c r="O61" i="6"/>
  <c r="P61" i="6"/>
  <c r="Q61" i="6"/>
  <c r="R61" i="6"/>
  <c r="S61" i="6"/>
  <c r="T61" i="6"/>
  <c r="U61" i="6"/>
  <c r="M62" i="6"/>
  <c r="N62" i="6"/>
  <c r="O62" i="6"/>
  <c r="P62" i="6"/>
  <c r="Q62" i="6"/>
  <c r="R62" i="6"/>
  <c r="S62" i="6"/>
  <c r="T62" i="6"/>
  <c r="U62" i="6"/>
  <c r="U39" i="6"/>
  <c r="T39" i="6"/>
  <c r="S39" i="6"/>
  <c r="R39" i="6"/>
  <c r="Q39" i="6"/>
  <c r="P39" i="6"/>
  <c r="O39" i="6"/>
  <c r="N39" i="6"/>
  <c r="M39" i="6"/>
  <c r="M6" i="6"/>
  <c r="N6" i="6"/>
  <c r="O6" i="6"/>
  <c r="P6" i="6"/>
  <c r="Q6" i="6"/>
  <c r="R6" i="6"/>
  <c r="S6" i="6"/>
  <c r="T6" i="6"/>
  <c r="U6" i="6"/>
  <c r="M7" i="6"/>
  <c r="N7" i="6"/>
  <c r="O7" i="6"/>
  <c r="P7" i="6"/>
  <c r="Q7" i="6"/>
  <c r="R7" i="6"/>
  <c r="S7" i="6"/>
  <c r="T7" i="6"/>
  <c r="U7" i="6"/>
  <c r="M8" i="6"/>
  <c r="N8" i="6"/>
  <c r="O8" i="6"/>
  <c r="P8" i="6"/>
  <c r="Q8" i="6"/>
  <c r="R8" i="6"/>
  <c r="S8" i="6"/>
  <c r="T8" i="6"/>
  <c r="U8" i="6"/>
  <c r="M9" i="6"/>
  <c r="N9" i="6"/>
  <c r="O9" i="6"/>
  <c r="P9" i="6"/>
  <c r="Q9" i="6"/>
  <c r="R9" i="6"/>
  <c r="S9" i="6"/>
  <c r="T9" i="6"/>
  <c r="U9" i="6"/>
  <c r="M10" i="6"/>
  <c r="N10" i="6"/>
  <c r="O10" i="6"/>
  <c r="P10" i="6"/>
  <c r="Q10" i="6"/>
  <c r="R10" i="6"/>
  <c r="S10" i="6"/>
  <c r="T10" i="6"/>
  <c r="U10" i="6"/>
  <c r="M11" i="6"/>
  <c r="N11" i="6"/>
  <c r="O11" i="6"/>
  <c r="P11" i="6"/>
  <c r="Q11" i="6"/>
  <c r="R11" i="6"/>
  <c r="S11" i="6"/>
  <c r="T11" i="6"/>
  <c r="U11" i="6"/>
  <c r="M12" i="6"/>
  <c r="N12" i="6"/>
  <c r="O12" i="6"/>
  <c r="P12" i="6"/>
  <c r="Q12" i="6"/>
  <c r="R12" i="6"/>
  <c r="S12" i="6"/>
  <c r="T12" i="6"/>
  <c r="U12" i="6"/>
  <c r="M13" i="6"/>
  <c r="N13" i="6"/>
  <c r="O13" i="6"/>
  <c r="P13" i="6"/>
  <c r="Q13" i="6"/>
  <c r="R13" i="6"/>
  <c r="S13" i="6"/>
  <c r="T13" i="6"/>
  <c r="U13" i="6"/>
  <c r="M14" i="6"/>
  <c r="N14" i="6"/>
  <c r="O14" i="6"/>
  <c r="P14" i="6"/>
  <c r="Q14" i="6"/>
  <c r="R14" i="6"/>
  <c r="S14" i="6"/>
  <c r="T14" i="6"/>
  <c r="U14" i="6"/>
  <c r="M15" i="6"/>
  <c r="N15" i="6"/>
  <c r="O15" i="6"/>
  <c r="P15" i="6"/>
  <c r="Q15" i="6"/>
  <c r="R15" i="6"/>
  <c r="S15" i="6"/>
  <c r="T15" i="6"/>
  <c r="U15" i="6"/>
  <c r="M16" i="6"/>
  <c r="N16" i="6"/>
  <c r="O16" i="6"/>
  <c r="P16" i="6"/>
  <c r="Q16" i="6"/>
  <c r="R16" i="6"/>
  <c r="S16" i="6"/>
  <c r="T16" i="6"/>
  <c r="U16" i="6"/>
  <c r="M17" i="6"/>
  <c r="N17" i="6"/>
  <c r="O17" i="6"/>
  <c r="P17" i="6"/>
  <c r="Q17" i="6"/>
  <c r="R17" i="6"/>
  <c r="S17" i="6"/>
  <c r="T17" i="6"/>
  <c r="U17" i="6"/>
  <c r="M18" i="6"/>
  <c r="N18" i="6"/>
  <c r="O18" i="6"/>
  <c r="P18" i="6"/>
  <c r="Q18" i="6"/>
  <c r="R18" i="6"/>
  <c r="S18" i="6"/>
  <c r="T18" i="6"/>
  <c r="U18" i="6"/>
  <c r="M19" i="6"/>
  <c r="N19" i="6"/>
  <c r="O19" i="6"/>
  <c r="P19" i="6"/>
  <c r="Q19" i="6"/>
  <c r="R19" i="6"/>
  <c r="S19" i="6"/>
  <c r="T19" i="6"/>
  <c r="U19" i="6"/>
  <c r="M20" i="6"/>
  <c r="N20" i="6"/>
  <c r="O20" i="6"/>
  <c r="P20" i="6"/>
  <c r="Q20" i="6"/>
  <c r="R20" i="6"/>
  <c r="S20" i="6"/>
  <c r="T20" i="6"/>
  <c r="U20" i="6"/>
  <c r="M21" i="6"/>
  <c r="N21" i="6"/>
  <c r="O21" i="6"/>
  <c r="P21" i="6"/>
  <c r="Q21" i="6"/>
  <c r="R21" i="6"/>
  <c r="S21" i="6"/>
  <c r="T21" i="6"/>
  <c r="U21" i="6"/>
  <c r="M22" i="6"/>
  <c r="N22" i="6"/>
  <c r="O22" i="6"/>
  <c r="P22" i="6"/>
  <c r="Q22" i="6"/>
  <c r="R22" i="6"/>
  <c r="S22" i="6"/>
  <c r="T22" i="6"/>
  <c r="U22" i="6"/>
  <c r="M23" i="6"/>
  <c r="N23" i="6"/>
  <c r="O23" i="6"/>
  <c r="P23" i="6"/>
  <c r="Q23" i="6"/>
  <c r="R23" i="6"/>
  <c r="S23" i="6"/>
  <c r="T23" i="6"/>
  <c r="U23" i="6"/>
  <c r="M24" i="6"/>
  <c r="N24" i="6"/>
  <c r="O24" i="6"/>
  <c r="P24" i="6"/>
  <c r="Q24" i="6"/>
  <c r="R24" i="6"/>
  <c r="S24" i="6"/>
  <c r="T24" i="6"/>
  <c r="U24" i="6"/>
  <c r="M25" i="6"/>
  <c r="N25" i="6"/>
  <c r="O25" i="6"/>
  <c r="P25" i="6"/>
  <c r="Q25" i="6"/>
  <c r="R25" i="6"/>
  <c r="S25" i="6"/>
  <c r="T25" i="6"/>
  <c r="U25" i="6"/>
  <c r="M26" i="6"/>
  <c r="N26" i="6"/>
  <c r="O26" i="6"/>
  <c r="P26" i="6"/>
  <c r="Q26" i="6"/>
  <c r="R26" i="6"/>
  <c r="S26" i="6"/>
  <c r="T26" i="6"/>
  <c r="U26" i="6"/>
  <c r="M27" i="6"/>
  <c r="N27" i="6"/>
  <c r="O27" i="6"/>
  <c r="P27" i="6"/>
  <c r="Q27" i="6"/>
  <c r="R27" i="6"/>
  <c r="S27" i="6"/>
  <c r="T27" i="6"/>
  <c r="U27" i="6"/>
  <c r="M28" i="6"/>
  <c r="N28" i="6"/>
  <c r="O28" i="6"/>
  <c r="P28" i="6"/>
  <c r="Q28" i="6"/>
  <c r="R28" i="6"/>
  <c r="S28" i="6"/>
  <c r="T28" i="6"/>
  <c r="U28" i="6"/>
  <c r="AK6" i="6"/>
  <c r="AL6" i="6"/>
  <c r="AM6" i="6"/>
  <c r="AN6" i="6"/>
  <c r="AO6" i="6"/>
  <c r="AP6" i="6"/>
  <c r="AQ6" i="6"/>
  <c r="AR6" i="6"/>
  <c r="AS6" i="6"/>
  <c r="AK7" i="6"/>
  <c r="AL7" i="6"/>
  <c r="AM7" i="6"/>
  <c r="AN7" i="6"/>
  <c r="AO7" i="6"/>
  <c r="AP7" i="6"/>
  <c r="AQ7" i="6"/>
  <c r="AR7" i="6"/>
  <c r="AS7" i="6"/>
  <c r="AK8" i="6"/>
  <c r="AL8" i="6"/>
  <c r="AM8" i="6"/>
  <c r="AN8" i="6"/>
  <c r="AO8" i="6"/>
  <c r="AP8" i="6"/>
  <c r="AQ8" i="6"/>
  <c r="AR8" i="6"/>
  <c r="AS8" i="6"/>
  <c r="AK9" i="6"/>
  <c r="AL9" i="6"/>
  <c r="AM9" i="6"/>
  <c r="AN9" i="6"/>
  <c r="AO9" i="6"/>
  <c r="AP9" i="6"/>
  <c r="AQ9" i="6"/>
  <c r="AR9" i="6"/>
  <c r="AS9" i="6"/>
  <c r="AK10" i="6"/>
  <c r="AL10" i="6"/>
  <c r="AM10" i="6"/>
  <c r="AN10" i="6"/>
  <c r="AO10" i="6"/>
  <c r="AP10" i="6"/>
  <c r="AQ10" i="6"/>
  <c r="AR10" i="6"/>
  <c r="AS10" i="6"/>
  <c r="AK11" i="6"/>
  <c r="AL11" i="6"/>
  <c r="AM11" i="6"/>
  <c r="AN11" i="6"/>
  <c r="AO11" i="6"/>
  <c r="AP11" i="6"/>
  <c r="AQ11" i="6"/>
  <c r="AR11" i="6"/>
  <c r="AS11" i="6"/>
  <c r="AK12" i="6"/>
  <c r="AL12" i="6"/>
  <c r="AM12" i="6"/>
  <c r="AN12" i="6"/>
  <c r="AO12" i="6"/>
  <c r="AP12" i="6"/>
  <c r="AQ12" i="6"/>
  <c r="AR12" i="6"/>
  <c r="AS12" i="6"/>
  <c r="AK13" i="6"/>
  <c r="AL13" i="6"/>
  <c r="AM13" i="6"/>
  <c r="AN13" i="6"/>
  <c r="AO13" i="6"/>
  <c r="AP13" i="6"/>
  <c r="AQ13" i="6"/>
  <c r="AR13" i="6"/>
  <c r="AS13" i="6"/>
  <c r="AK14" i="6"/>
  <c r="AL14" i="6"/>
  <c r="AM14" i="6"/>
  <c r="AN14" i="6"/>
  <c r="AO14" i="6"/>
  <c r="AP14" i="6"/>
  <c r="AQ14" i="6"/>
  <c r="AR14" i="6"/>
  <c r="AS14" i="6"/>
  <c r="AK15" i="6"/>
  <c r="AL15" i="6"/>
  <c r="AM15" i="6"/>
  <c r="AN15" i="6"/>
  <c r="AO15" i="6"/>
  <c r="AP15" i="6"/>
  <c r="AQ15" i="6"/>
  <c r="AR15" i="6"/>
  <c r="AS15" i="6"/>
  <c r="AK16" i="6"/>
  <c r="AL16" i="6"/>
  <c r="AM16" i="6"/>
  <c r="AN16" i="6"/>
  <c r="AO16" i="6"/>
  <c r="AP16" i="6"/>
  <c r="AQ16" i="6"/>
  <c r="AR16" i="6"/>
  <c r="AS16" i="6"/>
  <c r="AK17" i="6"/>
  <c r="AL17" i="6"/>
  <c r="AM17" i="6"/>
  <c r="AN17" i="6"/>
  <c r="AO17" i="6"/>
  <c r="AP17" i="6"/>
  <c r="AQ17" i="6"/>
  <c r="AR17" i="6"/>
  <c r="AS17" i="6"/>
  <c r="AK18" i="6"/>
  <c r="AL18" i="6"/>
  <c r="AM18" i="6"/>
  <c r="AN18" i="6"/>
  <c r="AO18" i="6"/>
  <c r="AP18" i="6"/>
  <c r="AQ18" i="6"/>
  <c r="AR18" i="6"/>
  <c r="AS18" i="6"/>
  <c r="AK19" i="6"/>
  <c r="AL19" i="6"/>
  <c r="AM19" i="6"/>
  <c r="AN19" i="6"/>
  <c r="AO19" i="6"/>
  <c r="AP19" i="6"/>
  <c r="AQ19" i="6"/>
  <c r="AR19" i="6"/>
  <c r="AS19" i="6"/>
  <c r="AK20" i="6"/>
  <c r="AL20" i="6"/>
  <c r="AM20" i="6"/>
  <c r="AN20" i="6"/>
  <c r="AO20" i="6"/>
  <c r="AP20" i="6"/>
  <c r="AQ20" i="6"/>
  <c r="AR20" i="6"/>
  <c r="AS20" i="6"/>
  <c r="AK21" i="6"/>
  <c r="AL21" i="6"/>
  <c r="AM21" i="6"/>
  <c r="AN21" i="6"/>
  <c r="AO21" i="6"/>
  <c r="AP21" i="6"/>
  <c r="AQ21" i="6"/>
  <c r="AR21" i="6"/>
  <c r="AS21" i="6"/>
  <c r="AK22" i="6"/>
  <c r="AL22" i="6"/>
  <c r="AM22" i="6"/>
  <c r="AN22" i="6"/>
  <c r="AO22" i="6"/>
  <c r="AP22" i="6"/>
  <c r="AQ22" i="6"/>
  <c r="AR22" i="6"/>
  <c r="AS22" i="6"/>
  <c r="AK23" i="6"/>
  <c r="AL23" i="6"/>
  <c r="AM23" i="6"/>
  <c r="AN23" i="6"/>
  <c r="AO23" i="6"/>
  <c r="AP23" i="6"/>
  <c r="AQ23" i="6"/>
  <c r="AR23" i="6"/>
  <c r="AS23" i="6"/>
  <c r="AK24" i="6"/>
  <c r="AL24" i="6"/>
  <c r="AM24" i="6"/>
  <c r="AN24" i="6"/>
  <c r="AO24" i="6"/>
  <c r="AP24" i="6"/>
  <c r="AQ24" i="6"/>
  <c r="AR24" i="6"/>
  <c r="AS24" i="6"/>
  <c r="AK25" i="6"/>
  <c r="AL25" i="6"/>
  <c r="AM25" i="6"/>
  <c r="AN25" i="6"/>
  <c r="AO25" i="6"/>
  <c r="AP25" i="6"/>
  <c r="AQ25" i="6"/>
  <c r="AR25" i="6"/>
  <c r="AS25" i="6"/>
  <c r="AK26" i="6"/>
  <c r="AL26" i="6"/>
  <c r="AM26" i="6"/>
  <c r="AN26" i="6"/>
  <c r="AO26" i="6"/>
  <c r="AP26" i="6"/>
  <c r="AQ26" i="6"/>
  <c r="AR26" i="6"/>
  <c r="AS26" i="6"/>
  <c r="AK27" i="6"/>
  <c r="AL27" i="6"/>
  <c r="AM27" i="6"/>
  <c r="AN27" i="6"/>
  <c r="AO27" i="6"/>
  <c r="AP27" i="6"/>
  <c r="AQ27" i="6"/>
  <c r="AR27" i="6"/>
  <c r="AS27" i="6"/>
  <c r="AK28" i="6"/>
  <c r="AL28" i="6"/>
  <c r="AM28" i="6"/>
  <c r="AN28" i="6"/>
  <c r="AO28" i="6"/>
  <c r="AP28" i="6"/>
  <c r="AQ28" i="6"/>
  <c r="AR28" i="6"/>
  <c r="AS28" i="6"/>
  <c r="AS5" i="6"/>
  <c r="AR5" i="6"/>
  <c r="AQ5" i="6"/>
  <c r="AP5" i="6"/>
  <c r="AO5" i="6"/>
  <c r="AN5" i="6"/>
  <c r="AM5" i="6"/>
  <c r="AL5" i="6"/>
  <c r="AK5" i="6"/>
  <c r="U5" i="6"/>
  <c r="T5" i="6"/>
  <c r="S5" i="6"/>
  <c r="R5" i="6"/>
  <c r="Q5" i="6"/>
  <c r="P5" i="6"/>
  <c r="O5" i="6"/>
  <c r="N5" i="6"/>
  <c r="M5" i="6"/>
  <c r="AS3" i="6"/>
  <c r="AS38" i="6" s="1"/>
  <c r="AR3" i="6"/>
  <c r="AR38" i="6" s="1"/>
  <c r="AQ3" i="6"/>
  <c r="AQ38" i="6" s="1"/>
  <c r="AP3" i="6"/>
  <c r="AP38" i="6" s="1"/>
  <c r="AO3" i="6"/>
  <c r="AO38" i="6" s="1"/>
  <c r="AN3" i="6"/>
  <c r="AN38" i="6" s="1"/>
  <c r="AM3" i="6"/>
  <c r="AM38" i="6" s="1"/>
  <c r="AL3" i="6"/>
  <c r="AL38" i="6" s="1"/>
  <c r="AK3" i="6"/>
  <c r="AK38" i="6" s="1"/>
  <c r="AJ3" i="6"/>
  <c r="AJ38" i="6" s="1"/>
  <c r="AI3" i="6"/>
  <c r="AI38" i="6" s="1"/>
  <c r="AH3" i="6"/>
  <c r="AH38" i="6" s="1"/>
  <c r="AG3" i="6"/>
  <c r="AG38" i="6" s="1"/>
  <c r="AF3" i="6"/>
  <c r="AF38" i="6" s="1"/>
  <c r="AE3" i="6"/>
  <c r="AE38" i="6" s="1"/>
  <c r="AD3" i="6"/>
  <c r="AD38" i="6" s="1"/>
  <c r="AC3" i="6"/>
  <c r="AC38" i="6" s="1"/>
  <c r="AB3" i="6"/>
  <c r="AB38" i="6" s="1"/>
  <c r="AA3" i="6"/>
  <c r="AA38" i="6" s="1"/>
  <c r="Z3" i="6"/>
  <c r="U3" i="6"/>
  <c r="U95" i="6" s="1"/>
  <c r="T3" i="6"/>
  <c r="T38" i="6" s="1"/>
  <c r="S3" i="6"/>
  <c r="S95" i="6" s="1"/>
  <c r="R3" i="6"/>
  <c r="R38" i="6" s="1"/>
  <c r="Q3" i="6"/>
  <c r="Q95" i="6" s="1"/>
  <c r="P3" i="6"/>
  <c r="P38" i="6" s="1"/>
  <c r="O3" i="6"/>
  <c r="O95" i="6" s="1"/>
  <c r="N3" i="6"/>
  <c r="N95" i="6" s="1"/>
  <c r="M3" i="6"/>
  <c r="M95" i="6" s="1"/>
  <c r="L3" i="6"/>
  <c r="L38" i="6" s="1"/>
  <c r="K3" i="6"/>
  <c r="K95" i="6" s="1"/>
  <c r="J3" i="6"/>
  <c r="J95" i="6" s="1"/>
  <c r="I3" i="6"/>
  <c r="I95" i="6" s="1"/>
  <c r="H3" i="6"/>
  <c r="H38" i="6" s="1"/>
  <c r="G3" i="6"/>
  <c r="G95" i="6" s="1"/>
  <c r="F3" i="6"/>
  <c r="F95" i="6" s="1"/>
  <c r="E3" i="6"/>
  <c r="E95" i="6" s="1"/>
  <c r="D3" i="6"/>
  <c r="D38" i="6" s="1"/>
  <c r="C3" i="6"/>
  <c r="C95" i="6" s="1"/>
  <c r="B3" i="6"/>
  <c r="V1" i="15"/>
  <c r="U1" i="15"/>
  <c r="T1" i="15"/>
  <c r="S1" i="15"/>
  <c r="R1" i="15"/>
  <c r="Q1" i="15"/>
  <c r="P1" i="15"/>
  <c r="O1" i="15"/>
  <c r="N1" i="15"/>
  <c r="M1" i="15"/>
  <c r="L1" i="15"/>
  <c r="K1" i="15"/>
  <c r="J1" i="15"/>
  <c r="I1" i="15"/>
  <c r="H1" i="15"/>
  <c r="G1" i="15"/>
  <c r="F1" i="15"/>
  <c r="E1" i="15"/>
  <c r="D1" i="15"/>
  <c r="C1" i="15"/>
  <c r="A235" i="15"/>
  <c r="A234" i="15"/>
  <c r="A233" i="15"/>
  <c r="A232" i="15"/>
  <c r="A231" i="15"/>
  <c r="A230" i="15"/>
  <c r="A229" i="15"/>
  <c r="A228" i="15"/>
  <c r="A227" i="15"/>
  <c r="A226" i="15"/>
  <c r="A224" i="15"/>
  <c r="A223" i="15"/>
  <c r="A222" i="15"/>
  <c r="A221" i="15"/>
  <c r="A220" i="15"/>
  <c r="A219" i="15"/>
  <c r="A218" i="15"/>
  <c r="A217" i="15"/>
  <c r="A216" i="15"/>
  <c r="A215" i="15"/>
  <c r="A213" i="15"/>
  <c r="A212" i="15"/>
  <c r="A211" i="15"/>
  <c r="A210" i="15"/>
  <c r="A209" i="15"/>
  <c r="A208" i="15"/>
  <c r="A207" i="15"/>
  <c r="A206" i="15"/>
  <c r="A205" i="15"/>
  <c r="A204" i="15"/>
  <c r="A202" i="15"/>
  <c r="A201" i="15"/>
  <c r="A200" i="15"/>
  <c r="A199" i="15"/>
  <c r="A198" i="15"/>
  <c r="A197" i="15"/>
  <c r="A196" i="15"/>
  <c r="A195" i="15"/>
  <c r="A194" i="15"/>
  <c r="A193" i="15"/>
  <c r="A191" i="15"/>
  <c r="A190" i="15"/>
  <c r="A189" i="15"/>
  <c r="A188" i="15"/>
  <c r="A187" i="15"/>
  <c r="A186" i="15"/>
  <c r="A185" i="15"/>
  <c r="A184" i="15"/>
  <c r="A183" i="15"/>
  <c r="A182" i="15"/>
  <c r="A180" i="15"/>
  <c r="A179" i="15"/>
  <c r="A178" i="15"/>
  <c r="A177" i="15"/>
  <c r="A176" i="15"/>
  <c r="A175" i="15"/>
  <c r="A174" i="15"/>
  <c r="A173" i="15"/>
  <c r="A172" i="15"/>
  <c r="A171" i="15"/>
  <c r="A169" i="15"/>
  <c r="A168" i="15"/>
  <c r="A167" i="15"/>
  <c r="A166" i="15"/>
  <c r="A165" i="15"/>
  <c r="A164" i="15"/>
  <c r="A163" i="15"/>
  <c r="A162" i="15"/>
  <c r="A161" i="15"/>
  <c r="A160" i="15"/>
  <c r="A158" i="15"/>
  <c r="A157" i="15"/>
  <c r="A156" i="15"/>
  <c r="A155" i="15"/>
  <c r="A154" i="15"/>
  <c r="A153" i="15"/>
  <c r="A152" i="15"/>
  <c r="A151" i="15"/>
  <c r="A150" i="15"/>
  <c r="A149" i="15"/>
  <c r="A147" i="15"/>
  <c r="A146" i="15"/>
  <c r="A145" i="15"/>
  <c r="A144" i="15"/>
  <c r="A143" i="15"/>
  <c r="A142" i="15"/>
  <c r="A141" i="15"/>
  <c r="A140" i="15"/>
  <c r="A139" i="15"/>
  <c r="A138" i="15"/>
  <c r="A128" i="15"/>
  <c r="A129" i="15"/>
  <c r="A130" i="15"/>
  <c r="A131" i="15"/>
  <c r="A132" i="15"/>
  <c r="A133" i="15"/>
  <c r="A134" i="15"/>
  <c r="A135" i="15"/>
  <c r="A136" i="15"/>
  <c r="A127" i="15"/>
  <c r="A125" i="15"/>
  <c r="A124" i="15"/>
  <c r="A123" i="15"/>
  <c r="A122" i="15"/>
  <c r="A121" i="15"/>
  <c r="A120" i="15"/>
  <c r="A119" i="15"/>
  <c r="A118" i="15"/>
  <c r="A117" i="15"/>
  <c r="A116" i="15"/>
  <c r="A114" i="15"/>
  <c r="A113" i="15"/>
  <c r="A112" i="15"/>
  <c r="A111" i="15"/>
  <c r="A110" i="15"/>
  <c r="A109" i="15"/>
  <c r="A108" i="15"/>
  <c r="A107" i="15"/>
  <c r="A106" i="15"/>
  <c r="A105" i="15"/>
  <c r="A103" i="15"/>
  <c r="A102" i="15"/>
  <c r="A101" i="15"/>
  <c r="A100" i="15"/>
  <c r="A99" i="15"/>
  <c r="A98" i="15"/>
  <c r="A97" i="15"/>
  <c r="A96" i="15"/>
  <c r="A95" i="15"/>
  <c r="A94" i="15"/>
  <c r="A91" i="15"/>
  <c r="A90" i="15"/>
  <c r="A89" i="15"/>
  <c r="A88" i="15"/>
  <c r="A87" i="15"/>
  <c r="A86" i="15"/>
  <c r="A85" i="15"/>
  <c r="A84" i="15"/>
  <c r="A83" i="15"/>
  <c r="A82" i="15"/>
  <c r="A80" i="15"/>
  <c r="A79" i="15"/>
  <c r="A78" i="15"/>
  <c r="A77" i="15"/>
  <c r="A76" i="15"/>
  <c r="A75" i="15"/>
  <c r="A74" i="15"/>
  <c r="A73" i="15"/>
  <c r="A72" i="15"/>
  <c r="A71" i="15"/>
  <c r="A69" i="15"/>
  <c r="A68" i="15"/>
  <c r="A67" i="15"/>
  <c r="A66" i="15"/>
  <c r="A65" i="15"/>
  <c r="A64" i="15"/>
  <c r="A63" i="15"/>
  <c r="A62" i="15"/>
  <c r="A61" i="15"/>
  <c r="A60" i="15"/>
  <c r="A58" i="15"/>
  <c r="A57" i="15"/>
  <c r="A56" i="15"/>
  <c r="A55" i="15"/>
  <c r="A54" i="15"/>
  <c r="A53" i="15"/>
  <c r="A52" i="15"/>
  <c r="A51" i="15"/>
  <c r="A50" i="15"/>
  <c r="A49" i="15"/>
  <c r="A47" i="15"/>
  <c r="A46" i="15"/>
  <c r="A45" i="15"/>
  <c r="A44" i="15"/>
  <c r="A43" i="15"/>
  <c r="A42" i="15"/>
  <c r="A41" i="15"/>
  <c r="A40" i="15"/>
  <c r="A39" i="15"/>
  <c r="A38" i="15"/>
  <c r="A35" i="15"/>
  <c r="A34" i="15"/>
  <c r="A33" i="15"/>
  <c r="A32" i="15"/>
  <c r="A31" i="15"/>
  <c r="A30" i="15"/>
  <c r="A29" i="15"/>
  <c r="A28" i="15"/>
  <c r="A27" i="15"/>
  <c r="A26" i="15"/>
  <c r="A23" i="15"/>
  <c r="A22" i="15"/>
  <c r="A21" i="15"/>
  <c r="A20" i="15"/>
  <c r="A19" i="15"/>
  <c r="A18" i="15"/>
  <c r="A17" i="15"/>
  <c r="A16" i="15"/>
  <c r="A15" i="15"/>
  <c r="A14" i="15"/>
  <c r="AZ1" i="8"/>
  <c r="AP134" i="8" s="1"/>
  <c r="AY1" i="8"/>
  <c r="AO134" i="8" s="1"/>
  <c r="AX1" i="8"/>
  <c r="AN134" i="8" s="1"/>
  <c r="AW1" i="8"/>
  <c r="AM134" i="8" s="1"/>
  <c r="AV1" i="8"/>
  <c r="AL134" i="8" s="1"/>
  <c r="AU1" i="8"/>
  <c r="AK134" i="8" s="1"/>
  <c r="AT1" i="8"/>
  <c r="AJ134" i="8" s="1"/>
  <c r="AS1" i="8"/>
  <c r="AI134" i="8" s="1"/>
  <c r="AR1" i="8"/>
  <c r="AH134" i="8" s="1"/>
  <c r="AQ1" i="8"/>
  <c r="AG134" i="8" s="1"/>
  <c r="AP1" i="8"/>
  <c r="AQ105" i="8" s="1"/>
  <c r="AO1" i="8"/>
  <c r="AP105" i="8" s="1"/>
  <c r="AN1" i="8"/>
  <c r="AO105" i="8" s="1"/>
  <c r="AM1" i="8"/>
  <c r="AN105" i="8" s="1"/>
  <c r="AL1" i="8"/>
  <c r="AL105" i="8" s="1"/>
  <c r="AK1" i="8"/>
  <c r="AK105" i="8" s="1"/>
  <c r="AJ1" i="8"/>
  <c r="AJ105" i="8" s="1"/>
  <c r="AI1" i="8"/>
  <c r="AI105" i="8" s="1"/>
  <c r="AH1" i="8"/>
  <c r="AH105" i="8" s="1"/>
  <c r="AG1" i="8"/>
  <c r="AG105" i="8" s="1"/>
  <c r="A1000" i="8"/>
  <c r="A999" i="8"/>
  <c r="A998" i="8"/>
  <c r="A997" i="8"/>
  <c r="A996" i="8"/>
  <c r="A995" i="8"/>
  <c r="A994" i="8"/>
  <c r="A993" i="8"/>
  <c r="A992" i="8"/>
  <c r="A991" i="8"/>
  <c r="A990" i="8"/>
  <c r="A989" i="8"/>
  <c r="A988" i="8"/>
  <c r="A987" i="8"/>
  <c r="A986" i="8"/>
  <c r="A985" i="8"/>
  <c r="A984" i="8"/>
  <c r="A983" i="8"/>
  <c r="A982" i="8"/>
  <c r="A981" i="8"/>
  <c r="A980" i="8"/>
  <c r="A979" i="8"/>
  <c r="A978" i="8"/>
  <c r="A977" i="8"/>
  <c r="A976" i="8"/>
  <c r="A975" i="8"/>
  <c r="A974" i="8"/>
  <c r="A973" i="8"/>
  <c r="A972" i="8"/>
  <c r="A971" i="8"/>
  <c r="A970" i="8"/>
  <c r="A969" i="8"/>
  <c r="A968" i="8"/>
  <c r="A967" i="8"/>
  <c r="A966" i="8"/>
  <c r="A965" i="8"/>
  <c r="A964" i="8"/>
  <c r="A963" i="8"/>
  <c r="A962" i="8"/>
  <c r="A961" i="8"/>
  <c r="A960" i="8"/>
  <c r="A959" i="8"/>
  <c r="A958" i="8"/>
  <c r="A957" i="8"/>
  <c r="A956" i="8"/>
  <c r="A955" i="8"/>
  <c r="A954" i="8"/>
  <c r="A953" i="8"/>
  <c r="A950" i="8"/>
  <c r="A949" i="8"/>
  <c r="A948" i="8"/>
  <c r="A947" i="8"/>
  <c r="A946" i="8"/>
  <c r="A945" i="8"/>
  <c r="A944" i="8"/>
  <c r="A943" i="8"/>
  <c r="A942" i="8"/>
  <c r="A941" i="8"/>
  <c r="A940" i="8"/>
  <c r="A939" i="8"/>
  <c r="A938" i="8"/>
  <c r="A937" i="8"/>
  <c r="A936" i="8"/>
  <c r="A935" i="8"/>
  <c r="A934" i="8"/>
  <c r="A933" i="8"/>
  <c r="A932" i="8"/>
  <c r="A931" i="8"/>
  <c r="A930" i="8"/>
  <c r="A929" i="8"/>
  <c r="A928" i="8"/>
  <c r="A927" i="8"/>
  <c r="A926" i="8"/>
  <c r="A925" i="8"/>
  <c r="A924" i="8"/>
  <c r="A923" i="8"/>
  <c r="A922" i="8"/>
  <c r="A921" i="8"/>
  <c r="A920" i="8"/>
  <c r="A919" i="8"/>
  <c r="A918" i="8"/>
  <c r="A917" i="8"/>
  <c r="A916" i="8"/>
  <c r="A915" i="8"/>
  <c r="A914" i="8"/>
  <c r="A913" i="8"/>
  <c r="A912" i="8"/>
  <c r="A911" i="8"/>
  <c r="A910" i="8"/>
  <c r="A909" i="8"/>
  <c r="A908" i="8"/>
  <c r="A907" i="8"/>
  <c r="A906" i="8"/>
  <c r="A905" i="8"/>
  <c r="A904" i="8"/>
  <c r="A903" i="8"/>
  <c r="A900" i="8"/>
  <c r="A899" i="8"/>
  <c r="A898" i="8"/>
  <c r="A897" i="8"/>
  <c r="A896" i="8"/>
  <c r="A895" i="8"/>
  <c r="A894" i="8"/>
  <c r="A893" i="8"/>
  <c r="A892" i="8"/>
  <c r="A891" i="8"/>
  <c r="A890" i="8"/>
  <c r="A889" i="8"/>
  <c r="A888" i="8"/>
  <c r="A887" i="8"/>
  <c r="A886" i="8"/>
  <c r="A885" i="8"/>
  <c r="A884" i="8"/>
  <c r="A883" i="8"/>
  <c r="A882" i="8"/>
  <c r="A881" i="8"/>
  <c r="A880" i="8"/>
  <c r="A879" i="8"/>
  <c r="A878" i="8"/>
  <c r="A877" i="8"/>
  <c r="A876" i="8"/>
  <c r="A875" i="8"/>
  <c r="A874" i="8"/>
  <c r="A873" i="8"/>
  <c r="A872" i="8"/>
  <c r="A871" i="8"/>
  <c r="A870" i="8"/>
  <c r="A869" i="8"/>
  <c r="A868" i="8"/>
  <c r="A867" i="8"/>
  <c r="A866" i="8"/>
  <c r="A865" i="8"/>
  <c r="A864" i="8"/>
  <c r="A863" i="8"/>
  <c r="A862" i="8"/>
  <c r="A861" i="8"/>
  <c r="A860" i="8"/>
  <c r="A859" i="8"/>
  <c r="A858" i="8"/>
  <c r="A857" i="8"/>
  <c r="A856" i="8"/>
  <c r="A855" i="8"/>
  <c r="A854" i="8"/>
  <c r="A853" i="8"/>
  <c r="A850" i="8"/>
  <c r="A849" i="8"/>
  <c r="A848" i="8"/>
  <c r="A847" i="8"/>
  <c r="A846" i="8"/>
  <c r="A845" i="8"/>
  <c r="A844" i="8"/>
  <c r="A843" i="8"/>
  <c r="A842" i="8"/>
  <c r="A841" i="8"/>
  <c r="A840" i="8"/>
  <c r="A839" i="8"/>
  <c r="A838" i="8"/>
  <c r="A837" i="8"/>
  <c r="A836" i="8"/>
  <c r="A835" i="8"/>
  <c r="A834" i="8"/>
  <c r="A833" i="8"/>
  <c r="A832" i="8"/>
  <c r="A831" i="8"/>
  <c r="A830" i="8"/>
  <c r="A829" i="8"/>
  <c r="A828" i="8"/>
  <c r="A827" i="8"/>
  <c r="A826" i="8"/>
  <c r="A825" i="8"/>
  <c r="A824" i="8"/>
  <c r="A823" i="8"/>
  <c r="A822" i="8"/>
  <c r="A821" i="8"/>
  <c r="A820" i="8"/>
  <c r="A819" i="8"/>
  <c r="A818" i="8"/>
  <c r="A817" i="8"/>
  <c r="A816" i="8"/>
  <c r="A815" i="8"/>
  <c r="A814" i="8"/>
  <c r="A813" i="8"/>
  <c r="A812" i="8"/>
  <c r="A811" i="8"/>
  <c r="A810" i="8"/>
  <c r="A809" i="8"/>
  <c r="A808" i="8"/>
  <c r="A807" i="8"/>
  <c r="A806" i="8"/>
  <c r="A805" i="8"/>
  <c r="A804" i="8"/>
  <c r="A803" i="8"/>
  <c r="A800" i="8"/>
  <c r="A799" i="8"/>
  <c r="A798" i="8"/>
  <c r="A797" i="8"/>
  <c r="A796" i="8"/>
  <c r="A795" i="8"/>
  <c r="A794" i="8"/>
  <c r="A793" i="8"/>
  <c r="A792" i="8"/>
  <c r="A791" i="8"/>
  <c r="A790" i="8"/>
  <c r="A789" i="8"/>
  <c r="A788" i="8"/>
  <c r="A787" i="8"/>
  <c r="A786" i="8"/>
  <c r="A785" i="8"/>
  <c r="A784" i="8"/>
  <c r="A783" i="8"/>
  <c r="A782" i="8"/>
  <c r="A781" i="8"/>
  <c r="A780" i="8"/>
  <c r="A779" i="8"/>
  <c r="A778" i="8"/>
  <c r="A777" i="8"/>
  <c r="A776" i="8"/>
  <c r="A775" i="8"/>
  <c r="A774" i="8"/>
  <c r="A773" i="8"/>
  <c r="A772" i="8"/>
  <c r="A771" i="8"/>
  <c r="A770" i="8"/>
  <c r="A769" i="8"/>
  <c r="A768" i="8"/>
  <c r="A767" i="8"/>
  <c r="A766" i="8"/>
  <c r="A765" i="8"/>
  <c r="A764" i="8"/>
  <c r="A763" i="8"/>
  <c r="A762" i="8"/>
  <c r="A761" i="8"/>
  <c r="A760" i="8"/>
  <c r="A759" i="8"/>
  <c r="A758" i="8"/>
  <c r="A757" i="8"/>
  <c r="A756" i="8"/>
  <c r="A755" i="8"/>
  <c r="A754" i="8"/>
  <c r="A753" i="8"/>
  <c r="A750" i="8"/>
  <c r="A749" i="8"/>
  <c r="A748" i="8"/>
  <c r="A747" i="8"/>
  <c r="A746" i="8"/>
  <c r="A745" i="8"/>
  <c r="A744" i="8"/>
  <c r="A743" i="8"/>
  <c r="A742" i="8"/>
  <c r="A741" i="8"/>
  <c r="A740" i="8"/>
  <c r="A739" i="8"/>
  <c r="A738" i="8"/>
  <c r="A737" i="8"/>
  <c r="A736" i="8"/>
  <c r="A735" i="8"/>
  <c r="A734" i="8"/>
  <c r="A733" i="8"/>
  <c r="A732" i="8"/>
  <c r="A731" i="8"/>
  <c r="A730" i="8"/>
  <c r="A729" i="8"/>
  <c r="A728" i="8"/>
  <c r="A727" i="8"/>
  <c r="A726" i="8"/>
  <c r="A725" i="8"/>
  <c r="A724" i="8"/>
  <c r="A723" i="8"/>
  <c r="A722" i="8"/>
  <c r="A721" i="8"/>
  <c r="A720" i="8"/>
  <c r="A719" i="8"/>
  <c r="A718" i="8"/>
  <c r="A717" i="8"/>
  <c r="A716" i="8"/>
  <c r="A715" i="8"/>
  <c r="A714" i="8"/>
  <c r="A713" i="8"/>
  <c r="A712" i="8"/>
  <c r="A711" i="8"/>
  <c r="A710" i="8"/>
  <c r="A709" i="8"/>
  <c r="A708" i="8"/>
  <c r="A707" i="8"/>
  <c r="A706" i="8"/>
  <c r="A705" i="8"/>
  <c r="A704" i="8"/>
  <c r="A703" i="8"/>
  <c r="A700" i="8"/>
  <c r="A699" i="8"/>
  <c r="A698" i="8"/>
  <c r="A697" i="8"/>
  <c r="A696" i="8"/>
  <c r="A695" i="8"/>
  <c r="A694" i="8"/>
  <c r="A693" i="8"/>
  <c r="A692" i="8"/>
  <c r="A691" i="8"/>
  <c r="A690" i="8"/>
  <c r="A689" i="8"/>
  <c r="A688" i="8"/>
  <c r="A687" i="8"/>
  <c r="A686" i="8"/>
  <c r="A685" i="8"/>
  <c r="A684" i="8"/>
  <c r="A683" i="8"/>
  <c r="A682" i="8"/>
  <c r="A681" i="8"/>
  <c r="A680" i="8"/>
  <c r="A679" i="8"/>
  <c r="A678" i="8"/>
  <c r="A677" i="8"/>
  <c r="A676" i="8"/>
  <c r="A675" i="8"/>
  <c r="A674" i="8"/>
  <c r="A673" i="8"/>
  <c r="A672" i="8"/>
  <c r="A671" i="8"/>
  <c r="A670" i="8"/>
  <c r="A669" i="8"/>
  <c r="A668" i="8"/>
  <c r="A667" i="8"/>
  <c r="A666" i="8"/>
  <c r="A665" i="8"/>
  <c r="A664" i="8"/>
  <c r="A663" i="8"/>
  <c r="A662" i="8"/>
  <c r="A661" i="8"/>
  <c r="A660" i="8"/>
  <c r="A659" i="8"/>
  <c r="A658" i="8"/>
  <c r="A657" i="8"/>
  <c r="A656" i="8"/>
  <c r="A655" i="8"/>
  <c r="A654" i="8"/>
  <c r="A653" i="8"/>
  <c r="A650" i="8"/>
  <c r="A649" i="8"/>
  <c r="A648" i="8"/>
  <c r="A647" i="8"/>
  <c r="A646" i="8"/>
  <c r="A645" i="8"/>
  <c r="A644" i="8"/>
  <c r="A643" i="8"/>
  <c r="A642" i="8"/>
  <c r="A641" i="8"/>
  <c r="A640" i="8"/>
  <c r="A639" i="8"/>
  <c r="A638" i="8"/>
  <c r="A637" i="8"/>
  <c r="A636" i="8"/>
  <c r="A635" i="8"/>
  <c r="A634" i="8"/>
  <c r="A633" i="8"/>
  <c r="A632" i="8"/>
  <c r="A631" i="8"/>
  <c r="A630" i="8"/>
  <c r="A629" i="8"/>
  <c r="A628" i="8"/>
  <c r="A627" i="8"/>
  <c r="A626" i="8"/>
  <c r="A625" i="8"/>
  <c r="A624" i="8"/>
  <c r="A623" i="8"/>
  <c r="A622" i="8"/>
  <c r="A621" i="8"/>
  <c r="A620" i="8"/>
  <c r="A619" i="8"/>
  <c r="A618" i="8"/>
  <c r="A617" i="8"/>
  <c r="A616" i="8"/>
  <c r="A615" i="8"/>
  <c r="A614" i="8"/>
  <c r="A613" i="8"/>
  <c r="A612" i="8"/>
  <c r="A611" i="8"/>
  <c r="A610" i="8"/>
  <c r="A609" i="8"/>
  <c r="A608" i="8"/>
  <c r="A607" i="8"/>
  <c r="A606" i="8"/>
  <c r="A605" i="8"/>
  <c r="A604" i="8"/>
  <c r="A603" i="8"/>
  <c r="A600" i="8"/>
  <c r="A599" i="8"/>
  <c r="A598" i="8"/>
  <c r="A597" i="8"/>
  <c r="A596" i="8"/>
  <c r="A595" i="8"/>
  <c r="A594" i="8"/>
  <c r="A593" i="8"/>
  <c r="A592" i="8"/>
  <c r="A591" i="8"/>
  <c r="A590" i="8"/>
  <c r="A589" i="8"/>
  <c r="A588" i="8"/>
  <c r="A587" i="8"/>
  <c r="A586" i="8"/>
  <c r="A585" i="8"/>
  <c r="A584" i="8"/>
  <c r="A583" i="8"/>
  <c r="A582" i="8"/>
  <c r="A581" i="8"/>
  <c r="A580" i="8"/>
  <c r="A579" i="8"/>
  <c r="A578" i="8"/>
  <c r="A577" i="8"/>
  <c r="A576" i="8"/>
  <c r="A575" i="8"/>
  <c r="A574" i="8"/>
  <c r="A573" i="8"/>
  <c r="A572" i="8"/>
  <c r="A571" i="8"/>
  <c r="A570" i="8"/>
  <c r="A569" i="8"/>
  <c r="A568" i="8"/>
  <c r="A567" i="8"/>
  <c r="A566" i="8"/>
  <c r="A565" i="8"/>
  <c r="A564" i="8"/>
  <c r="A563" i="8"/>
  <c r="A562" i="8"/>
  <c r="A561" i="8"/>
  <c r="A560" i="8"/>
  <c r="A559" i="8"/>
  <c r="A558" i="8"/>
  <c r="A557" i="8"/>
  <c r="A556" i="8"/>
  <c r="A555" i="8"/>
  <c r="A554" i="8"/>
  <c r="A553" i="8"/>
  <c r="A550" i="8"/>
  <c r="A549" i="8"/>
  <c r="A548" i="8"/>
  <c r="A547" i="8"/>
  <c r="A546" i="8"/>
  <c r="A545" i="8"/>
  <c r="A544" i="8"/>
  <c r="A543" i="8"/>
  <c r="A542" i="8"/>
  <c r="A541" i="8"/>
  <c r="A540" i="8"/>
  <c r="A539" i="8"/>
  <c r="A538" i="8"/>
  <c r="A537" i="8"/>
  <c r="A536" i="8"/>
  <c r="A535" i="8"/>
  <c r="A534" i="8"/>
  <c r="A533" i="8"/>
  <c r="A532" i="8"/>
  <c r="A531" i="8"/>
  <c r="A530" i="8"/>
  <c r="A529" i="8"/>
  <c r="A528" i="8"/>
  <c r="A527" i="8"/>
  <c r="A526" i="8"/>
  <c r="A525" i="8"/>
  <c r="A524" i="8"/>
  <c r="A523" i="8"/>
  <c r="A522" i="8"/>
  <c r="A521" i="8"/>
  <c r="A520" i="8"/>
  <c r="A519" i="8"/>
  <c r="A518" i="8"/>
  <c r="A517" i="8"/>
  <c r="A516" i="8"/>
  <c r="A515" i="8"/>
  <c r="A514" i="8"/>
  <c r="A513" i="8"/>
  <c r="A512" i="8"/>
  <c r="A511" i="8"/>
  <c r="A510" i="8"/>
  <c r="A509" i="8"/>
  <c r="A508" i="8"/>
  <c r="A507" i="8"/>
  <c r="A506" i="8"/>
  <c r="A505" i="8"/>
  <c r="A504" i="8"/>
  <c r="A503" i="8"/>
  <c r="A499" i="8"/>
  <c r="A498" i="8"/>
  <c r="A497" i="8"/>
  <c r="A496" i="8"/>
  <c r="A495" i="8"/>
  <c r="A494" i="8"/>
  <c r="A493" i="8"/>
  <c r="A492" i="8"/>
  <c r="A491" i="8"/>
  <c r="A490" i="8"/>
  <c r="A489" i="8"/>
  <c r="A488" i="8"/>
  <c r="A487" i="8"/>
  <c r="A486" i="8"/>
  <c r="A485" i="8"/>
  <c r="A484" i="8"/>
  <c r="A483" i="8"/>
  <c r="A482" i="8"/>
  <c r="A481" i="8"/>
  <c r="A480" i="8"/>
  <c r="A479" i="8"/>
  <c r="A478" i="8"/>
  <c r="A477" i="8"/>
  <c r="A476" i="8"/>
  <c r="A475" i="8"/>
  <c r="A474" i="8"/>
  <c r="A473" i="8"/>
  <c r="A472" i="8"/>
  <c r="A471" i="8"/>
  <c r="A470" i="8"/>
  <c r="A469" i="8"/>
  <c r="A468" i="8"/>
  <c r="A467" i="8"/>
  <c r="A466" i="8"/>
  <c r="A465" i="8"/>
  <c r="A464" i="8"/>
  <c r="A463" i="8"/>
  <c r="A462" i="8"/>
  <c r="A461" i="8"/>
  <c r="A460" i="8"/>
  <c r="A459" i="8"/>
  <c r="A458" i="8"/>
  <c r="A457" i="8"/>
  <c r="A456" i="8"/>
  <c r="A455" i="8"/>
  <c r="A454" i="8"/>
  <c r="A453" i="8"/>
  <c r="A452" i="8"/>
  <c r="A447" i="8"/>
  <c r="A446" i="8"/>
  <c r="A445" i="8"/>
  <c r="A444" i="8"/>
  <c r="A443" i="8"/>
  <c r="A442" i="8"/>
  <c r="A441" i="8"/>
  <c r="A440" i="8"/>
  <c r="A439" i="8"/>
  <c r="A438" i="8"/>
  <c r="A437" i="8"/>
  <c r="A436" i="8"/>
  <c r="A435" i="8"/>
  <c r="A434" i="8"/>
  <c r="A433" i="8"/>
  <c r="A432" i="8"/>
  <c r="A431" i="8"/>
  <c r="A430" i="8"/>
  <c r="A429" i="8"/>
  <c r="A428" i="8"/>
  <c r="A427" i="8"/>
  <c r="A426" i="8"/>
  <c r="A425" i="8"/>
  <c r="A424" i="8"/>
  <c r="A423" i="8"/>
  <c r="A422" i="8"/>
  <c r="A421" i="8"/>
  <c r="A420" i="8"/>
  <c r="A419" i="8"/>
  <c r="A418" i="8"/>
  <c r="A417" i="8"/>
  <c r="A416" i="8"/>
  <c r="A415" i="8"/>
  <c r="A414" i="8"/>
  <c r="A413" i="8"/>
  <c r="A412" i="8"/>
  <c r="A411" i="8"/>
  <c r="A410" i="8"/>
  <c r="A409" i="8"/>
  <c r="A408" i="8"/>
  <c r="A407" i="8"/>
  <c r="A406" i="8"/>
  <c r="A405" i="8"/>
  <c r="A404" i="8"/>
  <c r="A403" i="8"/>
  <c r="A402" i="8"/>
  <c r="A401" i="8"/>
  <c r="A400" i="8"/>
  <c r="A397" i="8"/>
  <c r="A396" i="8"/>
  <c r="A395" i="8"/>
  <c r="A394" i="8"/>
  <c r="A393" i="8"/>
  <c r="A392" i="8"/>
  <c r="A391" i="8"/>
  <c r="A390" i="8"/>
  <c r="A389" i="8"/>
  <c r="A388" i="8"/>
  <c r="A387" i="8"/>
  <c r="A386" i="8"/>
  <c r="A385" i="8"/>
  <c r="A384" i="8"/>
  <c r="A383" i="8"/>
  <c r="A382" i="8"/>
  <c r="A381" i="8"/>
  <c r="A380" i="8"/>
  <c r="A379" i="8"/>
  <c r="A378" i="8"/>
  <c r="A377" i="8"/>
  <c r="A376" i="8"/>
  <c r="A375" i="8"/>
  <c r="A374" i="8"/>
  <c r="A373" i="8"/>
  <c r="A372" i="8"/>
  <c r="A371" i="8"/>
  <c r="A370" i="8"/>
  <c r="A369" i="8"/>
  <c r="A368" i="8"/>
  <c r="A367" i="8"/>
  <c r="A366" i="8"/>
  <c r="A365" i="8"/>
  <c r="A364" i="8"/>
  <c r="A363" i="8"/>
  <c r="A362" i="8"/>
  <c r="A361" i="8"/>
  <c r="A360" i="8"/>
  <c r="A359" i="8"/>
  <c r="A358" i="8"/>
  <c r="A357" i="8"/>
  <c r="A356" i="8"/>
  <c r="A355" i="8"/>
  <c r="A354" i="8"/>
  <c r="A353" i="8"/>
  <c r="A352" i="8"/>
  <c r="A351" i="8"/>
  <c r="A350" i="8"/>
  <c r="A347" i="8"/>
  <c r="A346" i="8"/>
  <c r="A345" i="8"/>
  <c r="A344" i="8"/>
  <c r="A343" i="8"/>
  <c r="A342" i="8"/>
  <c r="A341" i="8"/>
  <c r="A340" i="8"/>
  <c r="A339" i="8"/>
  <c r="A338" i="8"/>
  <c r="A337" i="8"/>
  <c r="A336" i="8"/>
  <c r="A335" i="8"/>
  <c r="A334" i="8"/>
  <c r="A333" i="8"/>
  <c r="A332" i="8"/>
  <c r="A331" i="8"/>
  <c r="A330" i="8"/>
  <c r="A329" i="8"/>
  <c r="A328" i="8"/>
  <c r="A327" i="8"/>
  <c r="A326" i="8"/>
  <c r="A325" i="8"/>
  <c r="A324" i="8"/>
  <c r="A323" i="8"/>
  <c r="A322" i="8"/>
  <c r="A321" i="8"/>
  <c r="A320" i="8"/>
  <c r="A319" i="8"/>
  <c r="A318" i="8"/>
  <c r="A317" i="8"/>
  <c r="A316" i="8"/>
  <c r="A315" i="8"/>
  <c r="A314" i="8"/>
  <c r="A313" i="8"/>
  <c r="A312" i="8"/>
  <c r="A311" i="8"/>
  <c r="A310" i="8"/>
  <c r="A309" i="8"/>
  <c r="A308" i="8"/>
  <c r="A307" i="8"/>
  <c r="A306" i="8"/>
  <c r="A305" i="8"/>
  <c r="A304" i="8"/>
  <c r="A303" i="8"/>
  <c r="A302" i="8"/>
  <c r="A301" i="8"/>
  <c r="A300" i="8"/>
  <c r="A297" i="8"/>
  <c r="A296" i="8"/>
  <c r="A295" i="8"/>
  <c r="A294" i="8"/>
  <c r="A293" i="8"/>
  <c r="A292" i="8"/>
  <c r="A291" i="8"/>
  <c r="A290" i="8"/>
  <c r="A289" i="8"/>
  <c r="A288" i="8"/>
  <c r="A287" i="8"/>
  <c r="A286" i="8"/>
  <c r="A285" i="8"/>
  <c r="A284" i="8"/>
  <c r="A283" i="8"/>
  <c r="A282" i="8"/>
  <c r="A281" i="8"/>
  <c r="A280" i="8"/>
  <c r="A279" i="8"/>
  <c r="A278" i="8"/>
  <c r="A277" i="8"/>
  <c r="A276" i="8"/>
  <c r="A275" i="8"/>
  <c r="A274" i="8"/>
  <c r="A273" i="8"/>
  <c r="A272" i="8"/>
  <c r="A271" i="8"/>
  <c r="A270" i="8"/>
  <c r="A269" i="8"/>
  <c r="A268" i="8"/>
  <c r="A267" i="8"/>
  <c r="A266" i="8"/>
  <c r="A265" i="8"/>
  <c r="A264" i="8"/>
  <c r="A263" i="8"/>
  <c r="A262" i="8"/>
  <c r="A261" i="8"/>
  <c r="A260" i="8"/>
  <c r="A259" i="8"/>
  <c r="A258" i="8"/>
  <c r="A257" i="8"/>
  <c r="A256" i="8"/>
  <c r="A255" i="8"/>
  <c r="A254" i="8"/>
  <c r="A253" i="8"/>
  <c r="A252" i="8"/>
  <c r="A251" i="8"/>
  <c r="A250" i="8"/>
  <c r="A247" i="8"/>
  <c r="A246" i="8"/>
  <c r="A245" i="8"/>
  <c r="A244" i="8"/>
  <c r="A243" i="8"/>
  <c r="A242" i="8"/>
  <c r="A241" i="8"/>
  <c r="A240" i="8"/>
  <c r="A239" i="8"/>
  <c r="A238" i="8"/>
  <c r="A237" i="8"/>
  <c r="A236" i="8"/>
  <c r="A235" i="8"/>
  <c r="A234" i="8"/>
  <c r="A233" i="8"/>
  <c r="A232" i="8"/>
  <c r="A231" i="8"/>
  <c r="A230" i="8"/>
  <c r="A229" i="8"/>
  <c r="A228" i="8"/>
  <c r="A227" i="8"/>
  <c r="A226" i="8"/>
  <c r="A225" i="8"/>
  <c r="A224" i="8"/>
  <c r="A223" i="8"/>
  <c r="A222" i="8"/>
  <c r="A221" i="8"/>
  <c r="A220" i="8"/>
  <c r="A219" i="8"/>
  <c r="A218" i="8"/>
  <c r="A217" i="8"/>
  <c r="A216" i="8"/>
  <c r="A215" i="8"/>
  <c r="A214" i="8"/>
  <c r="A213" i="8"/>
  <c r="A212" i="8"/>
  <c r="A211" i="8"/>
  <c r="A210" i="8"/>
  <c r="A209" i="8"/>
  <c r="A208" i="8"/>
  <c r="A207" i="8"/>
  <c r="A206" i="8"/>
  <c r="A205" i="8"/>
  <c r="A204" i="8"/>
  <c r="A203" i="8"/>
  <c r="A202" i="8"/>
  <c r="A201" i="8"/>
  <c r="A197" i="8"/>
  <c r="A196" i="8"/>
  <c r="A195" i="8"/>
  <c r="A194" i="8"/>
  <c r="A193" i="8"/>
  <c r="A192" i="8"/>
  <c r="A191" i="8"/>
  <c r="A190" i="8"/>
  <c r="A189" i="8"/>
  <c r="A188" i="8"/>
  <c r="A187" i="8"/>
  <c r="A186" i="8"/>
  <c r="A185" i="8"/>
  <c r="A184" i="8"/>
  <c r="A183" i="8"/>
  <c r="A182" i="8"/>
  <c r="A181" i="8"/>
  <c r="A180" i="8"/>
  <c r="A179" i="8"/>
  <c r="A178" i="8"/>
  <c r="A177" i="8"/>
  <c r="A176" i="8"/>
  <c r="A175" i="8"/>
  <c r="A174" i="8"/>
  <c r="A173" i="8"/>
  <c r="A172" i="8"/>
  <c r="A171" i="8"/>
  <c r="A170" i="8"/>
  <c r="A169" i="8"/>
  <c r="A168" i="8"/>
  <c r="A167" i="8"/>
  <c r="A166" i="8"/>
  <c r="A165" i="8"/>
  <c r="A164" i="8"/>
  <c r="A163" i="8"/>
  <c r="A162" i="8"/>
  <c r="A161" i="8"/>
  <c r="A160" i="8"/>
  <c r="A159" i="8"/>
  <c r="A158" i="8"/>
  <c r="A157" i="8"/>
  <c r="A156" i="8"/>
  <c r="A155" i="8"/>
  <c r="A154" i="8"/>
  <c r="A153" i="8"/>
  <c r="A152" i="8"/>
  <c r="A151" i="8"/>
  <c r="A150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34" i="8"/>
  <c r="A133" i="8"/>
  <c r="A132" i="8"/>
  <c r="A131" i="8"/>
  <c r="A130" i="8"/>
  <c r="A129" i="8"/>
  <c r="A128" i="8"/>
  <c r="A127" i="8"/>
  <c r="A126" i="8"/>
  <c r="A125" i="8"/>
  <c r="A124" i="8"/>
  <c r="A123" i="8"/>
  <c r="A122" i="8"/>
  <c r="A121" i="8"/>
  <c r="A120" i="8"/>
  <c r="A119" i="8"/>
  <c r="A118" i="8"/>
  <c r="A117" i="8"/>
  <c r="A116" i="8"/>
  <c r="A115" i="8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99" i="8"/>
  <c r="A98" i="8"/>
  <c r="A97" i="8"/>
  <c r="A96" i="8"/>
  <c r="A95" i="8"/>
  <c r="A94" i="8"/>
  <c r="A93" i="8"/>
  <c r="A92" i="8"/>
  <c r="A91" i="8"/>
  <c r="A90" i="8"/>
  <c r="A89" i="8"/>
  <c r="A88" i="8"/>
  <c r="A87" i="8"/>
  <c r="A86" i="8"/>
  <c r="A85" i="8"/>
  <c r="A84" i="8"/>
  <c r="A83" i="8"/>
  <c r="A82" i="8"/>
  <c r="A81" i="8"/>
  <c r="A80" i="8"/>
  <c r="A79" i="8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53" i="8"/>
  <c r="A52" i="8"/>
  <c r="A50" i="8"/>
  <c r="A49" i="8"/>
  <c r="A48" i="8"/>
  <c r="A47" i="8"/>
  <c r="A46" i="8"/>
  <c r="A45" i="8"/>
  <c r="A44" i="8"/>
  <c r="A43" i="8"/>
  <c r="A42" i="8"/>
  <c r="A41" i="8"/>
  <c r="A40" i="8"/>
  <c r="A39" i="8"/>
  <c r="A38" i="8"/>
  <c r="A37" i="8"/>
  <c r="A36" i="8"/>
  <c r="A35" i="8"/>
  <c r="A34" i="8"/>
  <c r="A33" i="8"/>
  <c r="A32" i="8"/>
  <c r="A31" i="8"/>
  <c r="A30" i="8"/>
  <c r="A29" i="8"/>
  <c r="A28" i="8"/>
  <c r="A27" i="8"/>
  <c r="A26" i="8"/>
  <c r="A25" i="8"/>
  <c r="A24" i="8"/>
  <c r="A23" i="8"/>
  <c r="A22" i="8"/>
  <c r="A21" i="8"/>
  <c r="A20" i="8"/>
  <c r="A19" i="8"/>
  <c r="A18" i="8"/>
  <c r="A17" i="8"/>
  <c r="A16" i="8"/>
  <c r="A15" i="8"/>
  <c r="A14" i="8"/>
  <c r="A13" i="8"/>
  <c r="A12" i="8"/>
  <c r="A11" i="8"/>
  <c r="A10" i="8"/>
  <c r="A9" i="8"/>
  <c r="A8" i="8"/>
  <c r="A7" i="8"/>
  <c r="A6" i="8"/>
  <c r="A5" i="8"/>
  <c r="A4" i="8"/>
  <c r="A3" i="8"/>
  <c r="B25" i="20" l="1"/>
  <c r="B24" i="20"/>
  <c r="C24" i="20"/>
  <c r="C25" i="20"/>
  <c r="C23" i="20"/>
  <c r="C12" i="20"/>
  <c r="B17" i="20"/>
  <c r="B15" i="20"/>
  <c r="Z38" i="6"/>
  <c r="K38" i="6"/>
  <c r="G38" i="6"/>
  <c r="C38" i="6"/>
  <c r="AN29" i="6"/>
  <c r="AN30" i="6" s="1"/>
  <c r="O121" i="6"/>
  <c r="P121" i="6"/>
  <c r="Q122" i="6"/>
  <c r="R121" i="6"/>
  <c r="O122" i="6"/>
  <c r="M29" i="6"/>
  <c r="M30" i="6" s="1"/>
  <c r="AR29" i="6"/>
  <c r="AR30" i="6" s="1"/>
  <c r="S38" i="6"/>
  <c r="S121" i="6"/>
  <c r="O38" i="6"/>
  <c r="T121" i="6"/>
  <c r="U122" i="6"/>
  <c r="Q29" i="6"/>
  <c r="Q30" i="6" s="1"/>
  <c r="U29" i="6"/>
  <c r="U30" i="6" s="1"/>
  <c r="M122" i="6"/>
  <c r="N122" i="6"/>
  <c r="S122" i="6"/>
  <c r="N121" i="6"/>
  <c r="M121" i="6"/>
  <c r="Q121" i="6"/>
  <c r="U121" i="6"/>
  <c r="R122" i="6"/>
  <c r="P122" i="6"/>
  <c r="T122" i="6"/>
  <c r="R95" i="6"/>
  <c r="N29" i="6"/>
  <c r="N30" i="6" s="1"/>
  <c r="R29" i="6"/>
  <c r="R30" i="6" s="1"/>
  <c r="AK29" i="6"/>
  <c r="AK30" i="6" s="1"/>
  <c r="AO29" i="6"/>
  <c r="AO30" i="6" s="1"/>
  <c r="AS29" i="6"/>
  <c r="AS30" i="6" s="1"/>
  <c r="N38" i="6"/>
  <c r="J38" i="6"/>
  <c r="F38" i="6"/>
  <c r="O29" i="6"/>
  <c r="O30" i="6" s="1"/>
  <c r="S29" i="6"/>
  <c r="S30" i="6" s="1"/>
  <c r="AL29" i="6"/>
  <c r="AL30" i="6" s="1"/>
  <c r="AP29" i="6"/>
  <c r="AP30" i="6" s="1"/>
  <c r="U38" i="6"/>
  <c r="Q38" i="6"/>
  <c r="M38" i="6"/>
  <c r="I38" i="6"/>
  <c r="E38" i="6"/>
  <c r="D95" i="6"/>
  <c r="H95" i="6"/>
  <c r="L95" i="6"/>
  <c r="P95" i="6"/>
  <c r="T95" i="6"/>
  <c r="P29" i="6"/>
  <c r="P30" i="6" s="1"/>
  <c r="T29" i="6"/>
  <c r="T30" i="6" s="1"/>
  <c r="AM29" i="6"/>
  <c r="AM30" i="6" s="1"/>
  <c r="AQ29" i="6"/>
  <c r="AQ30" i="6" s="1"/>
  <c r="A553" i="7"/>
  <c r="A552" i="7"/>
  <c r="A526" i="7"/>
  <c r="A525" i="7"/>
  <c r="A551" i="7"/>
  <c r="A550" i="7"/>
  <c r="A549" i="7"/>
  <c r="A548" i="7"/>
  <c r="A547" i="7"/>
  <c r="A546" i="7"/>
  <c r="A545" i="7"/>
  <c r="A544" i="7"/>
  <c r="A543" i="7"/>
  <c r="A542" i="7"/>
  <c r="A541" i="7"/>
  <c r="A540" i="7"/>
  <c r="A539" i="7"/>
  <c r="A538" i="7"/>
  <c r="A537" i="7"/>
  <c r="A536" i="7"/>
  <c r="A535" i="7"/>
  <c r="A534" i="7"/>
  <c r="A533" i="7"/>
  <c r="A532" i="7"/>
  <c r="A531" i="7"/>
  <c r="A530" i="7"/>
  <c r="A529" i="7"/>
  <c r="A528" i="7"/>
  <c r="A524" i="7"/>
  <c r="A523" i="7"/>
  <c r="A522" i="7"/>
  <c r="A521" i="7"/>
  <c r="A520" i="7"/>
  <c r="A519" i="7"/>
  <c r="A518" i="7"/>
  <c r="A517" i="7"/>
  <c r="A516" i="7"/>
  <c r="A515" i="7"/>
  <c r="A514" i="7"/>
  <c r="A513" i="7"/>
  <c r="A512" i="7"/>
  <c r="A511" i="7"/>
  <c r="A510" i="7"/>
  <c r="A509" i="7"/>
  <c r="A508" i="7"/>
  <c r="A507" i="7"/>
  <c r="A506" i="7"/>
  <c r="A505" i="7"/>
  <c r="A504" i="7"/>
  <c r="A503" i="7"/>
  <c r="A502" i="7"/>
  <c r="A501" i="7"/>
  <c r="A498" i="7"/>
  <c r="A497" i="7"/>
  <c r="A496" i="7"/>
  <c r="A495" i="7"/>
  <c r="A494" i="7"/>
  <c r="A493" i="7"/>
  <c r="A492" i="7"/>
  <c r="A491" i="7"/>
  <c r="A490" i="7"/>
  <c r="A489" i="7"/>
  <c r="A488" i="7"/>
  <c r="A487" i="7"/>
  <c r="A486" i="7"/>
  <c r="A485" i="7"/>
  <c r="A484" i="7"/>
  <c r="A483" i="7"/>
  <c r="A482" i="7"/>
  <c r="A481" i="7"/>
  <c r="A480" i="7"/>
  <c r="A479" i="7"/>
  <c r="A478" i="7"/>
  <c r="A477" i="7"/>
  <c r="A476" i="7"/>
  <c r="A475" i="7"/>
  <c r="A474" i="7"/>
  <c r="A472" i="7"/>
  <c r="A471" i="7"/>
  <c r="A470" i="7"/>
  <c r="A469" i="7"/>
  <c r="A468" i="7"/>
  <c r="A467" i="7"/>
  <c r="A466" i="7"/>
  <c r="A465" i="7"/>
  <c r="A464" i="7"/>
  <c r="A463" i="7"/>
  <c r="A462" i="7"/>
  <c r="A461" i="7"/>
  <c r="A460" i="7"/>
  <c r="A459" i="7"/>
  <c r="A458" i="7"/>
  <c r="A457" i="7"/>
  <c r="A456" i="7"/>
  <c r="A455" i="7"/>
  <c r="A454" i="7"/>
  <c r="A453" i="7"/>
  <c r="A452" i="7"/>
  <c r="A451" i="7"/>
  <c r="A450" i="7"/>
  <c r="A449" i="7"/>
  <c r="A448" i="7"/>
  <c r="A447" i="7"/>
  <c r="A445" i="7"/>
  <c r="A444" i="7"/>
  <c r="A443" i="7"/>
  <c r="A442" i="7"/>
  <c r="A441" i="7"/>
  <c r="A440" i="7"/>
  <c r="A439" i="7"/>
  <c r="A438" i="7"/>
  <c r="A437" i="7"/>
  <c r="A436" i="7"/>
  <c r="A435" i="7"/>
  <c r="A434" i="7"/>
  <c r="A433" i="7"/>
  <c r="A432" i="7"/>
  <c r="A431" i="7"/>
  <c r="A430" i="7"/>
  <c r="A429" i="7"/>
  <c r="A428" i="7"/>
  <c r="A427" i="7"/>
  <c r="A426" i="7"/>
  <c r="A425" i="7"/>
  <c r="A424" i="7"/>
  <c r="A423" i="7"/>
  <c r="A422" i="7"/>
  <c r="A421" i="7"/>
  <c r="A420" i="7"/>
  <c r="A416" i="7"/>
  <c r="A415" i="7"/>
  <c r="A414" i="7"/>
  <c r="A413" i="7"/>
  <c r="A412" i="7"/>
  <c r="A411" i="7"/>
  <c r="A410" i="7"/>
  <c r="A409" i="7"/>
  <c r="A408" i="7"/>
  <c r="A407" i="7"/>
  <c r="A406" i="7"/>
  <c r="A405" i="7"/>
  <c r="A404" i="7"/>
  <c r="A403" i="7"/>
  <c r="A402" i="7"/>
  <c r="A401" i="7"/>
  <c r="A400" i="7"/>
  <c r="A399" i="7"/>
  <c r="A398" i="7"/>
  <c r="A397" i="7"/>
  <c r="A396" i="7"/>
  <c r="A395" i="7"/>
  <c r="A394" i="7"/>
  <c r="A393" i="7"/>
  <c r="A391" i="7"/>
  <c r="A390" i="7"/>
  <c r="A389" i="7"/>
  <c r="A388" i="7"/>
  <c r="A387" i="7"/>
  <c r="A386" i="7"/>
  <c r="A385" i="7"/>
  <c r="A384" i="7"/>
  <c r="A383" i="7"/>
  <c r="A382" i="7"/>
  <c r="A381" i="7"/>
  <c r="A380" i="7"/>
  <c r="A379" i="7"/>
  <c r="A378" i="7"/>
  <c r="A377" i="7"/>
  <c r="A376" i="7"/>
  <c r="A375" i="7"/>
  <c r="A374" i="7"/>
  <c r="A373" i="7"/>
  <c r="A372" i="7"/>
  <c r="A371" i="7"/>
  <c r="A370" i="7"/>
  <c r="A369" i="7"/>
  <c r="A368" i="7"/>
  <c r="A367" i="7"/>
  <c r="A366" i="7"/>
  <c r="A362" i="7"/>
  <c r="A361" i="7"/>
  <c r="A360" i="7"/>
  <c r="A359" i="7"/>
  <c r="A358" i="7"/>
  <c r="A357" i="7"/>
  <c r="A356" i="7"/>
  <c r="A355" i="7"/>
  <c r="A354" i="7"/>
  <c r="A353" i="7"/>
  <c r="A352" i="7"/>
  <c r="A351" i="7"/>
  <c r="A350" i="7"/>
  <c r="A349" i="7"/>
  <c r="A348" i="7"/>
  <c r="A347" i="7"/>
  <c r="A346" i="7"/>
  <c r="A345" i="7"/>
  <c r="A344" i="7"/>
  <c r="A343" i="7"/>
  <c r="A342" i="7"/>
  <c r="A341" i="7"/>
  <c r="A340" i="7"/>
  <c r="A339" i="7"/>
  <c r="A335" i="7"/>
  <c r="A334" i="7"/>
  <c r="A333" i="7"/>
  <c r="A332" i="7"/>
  <c r="A331" i="7"/>
  <c r="A330" i="7"/>
  <c r="A329" i="7"/>
  <c r="A328" i="7"/>
  <c r="A327" i="7"/>
  <c r="A326" i="7"/>
  <c r="A325" i="7"/>
  <c r="A324" i="7"/>
  <c r="A323" i="7"/>
  <c r="A322" i="7"/>
  <c r="A321" i="7"/>
  <c r="A320" i="7"/>
  <c r="A319" i="7"/>
  <c r="A318" i="7"/>
  <c r="A317" i="7"/>
  <c r="A316" i="7"/>
  <c r="A315" i="7"/>
  <c r="A314" i="7"/>
  <c r="A313" i="7"/>
  <c r="A312" i="7"/>
  <c r="A310" i="7"/>
  <c r="A309" i="7"/>
  <c r="A308" i="7"/>
  <c r="A307" i="7"/>
  <c r="A306" i="7"/>
  <c r="A305" i="7"/>
  <c r="A304" i="7"/>
  <c r="A303" i="7"/>
  <c r="A302" i="7"/>
  <c r="A301" i="7"/>
  <c r="A300" i="7"/>
  <c r="A299" i="7"/>
  <c r="A298" i="7"/>
  <c r="A297" i="7"/>
  <c r="A296" i="7"/>
  <c r="A295" i="7"/>
  <c r="A294" i="7"/>
  <c r="A293" i="7"/>
  <c r="A292" i="7"/>
  <c r="A291" i="7"/>
  <c r="A290" i="7"/>
  <c r="A289" i="7"/>
  <c r="A288" i="7"/>
  <c r="A287" i="7"/>
  <c r="A286" i="7"/>
  <c r="A285" i="7"/>
  <c r="A282" i="7"/>
  <c r="A281" i="7"/>
  <c r="A280" i="7"/>
  <c r="A279" i="7"/>
  <c r="A278" i="7"/>
  <c r="A277" i="7"/>
  <c r="A276" i="7"/>
  <c r="A275" i="7"/>
  <c r="A274" i="7"/>
  <c r="A273" i="7"/>
  <c r="A272" i="7"/>
  <c r="A271" i="7"/>
  <c r="A270" i="7"/>
  <c r="A269" i="7"/>
  <c r="A268" i="7"/>
  <c r="A267" i="7"/>
  <c r="A266" i="7"/>
  <c r="A265" i="7"/>
  <c r="A264" i="7"/>
  <c r="A263" i="7"/>
  <c r="A262" i="7"/>
  <c r="A261" i="7"/>
  <c r="A260" i="7"/>
  <c r="A259" i="7"/>
  <c r="A258" i="7"/>
  <c r="A257" i="7"/>
  <c r="A254" i="7"/>
  <c r="A253" i="7"/>
  <c r="A252" i="7"/>
  <c r="A251" i="7"/>
  <c r="A250" i="7"/>
  <c r="A249" i="7"/>
  <c r="A248" i="7"/>
  <c r="A247" i="7"/>
  <c r="A246" i="7"/>
  <c r="A245" i="7"/>
  <c r="A244" i="7"/>
  <c r="A243" i="7"/>
  <c r="A242" i="7"/>
  <c r="A241" i="7"/>
  <c r="A240" i="7"/>
  <c r="A239" i="7"/>
  <c r="A238" i="7"/>
  <c r="A237" i="7"/>
  <c r="A236" i="7"/>
  <c r="A235" i="7"/>
  <c r="A234" i="7"/>
  <c r="A233" i="7"/>
  <c r="A232" i="7"/>
  <c r="A231" i="7"/>
  <c r="A230" i="7"/>
  <c r="A229" i="7"/>
  <c r="A226" i="7"/>
  <c r="A225" i="7"/>
  <c r="A224" i="7"/>
  <c r="A223" i="7"/>
  <c r="A222" i="7"/>
  <c r="A221" i="7"/>
  <c r="A220" i="7"/>
  <c r="A219" i="7"/>
  <c r="A218" i="7"/>
  <c r="A217" i="7"/>
  <c r="A216" i="7"/>
  <c r="A215" i="7"/>
  <c r="A214" i="7"/>
  <c r="A213" i="7"/>
  <c r="A212" i="7"/>
  <c r="A211" i="7"/>
  <c r="A210" i="7"/>
  <c r="A209" i="7"/>
  <c r="A208" i="7"/>
  <c r="A207" i="7"/>
  <c r="A206" i="7"/>
  <c r="A205" i="7"/>
  <c r="A204" i="7"/>
  <c r="A203" i="7"/>
  <c r="A202" i="7"/>
  <c r="A201" i="7"/>
  <c r="A198" i="7"/>
  <c r="A197" i="7"/>
  <c r="A196" i="7"/>
  <c r="A195" i="7"/>
  <c r="A194" i="7"/>
  <c r="A193" i="7"/>
  <c r="A192" i="7"/>
  <c r="A191" i="7"/>
  <c r="A190" i="7"/>
  <c r="A189" i="7"/>
  <c r="A188" i="7"/>
  <c r="A187" i="7"/>
  <c r="A186" i="7"/>
  <c r="A185" i="7"/>
  <c r="A184" i="7"/>
  <c r="A183" i="7"/>
  <c r="A182" i="7"/>
  <c r="A181" i="7"/>
  <c r="A180" i="7"/>
  <c r="A179" i="7"/>
  <c r="A178" i="7"/>
  <c r="A177" i="7"/>
  <c r="A176" i="7"/>
  <c r="A175" i="7"/>
  <c r="A174" i="7"/>
  <c r="A173" i="7"/>
  <c r="A169" i="7"/>
  <c r="A168" i="7"/>
  <c r="A167" i="7"/>
  <c r="A166" i="7"/>
  <c r="A165" i="7"/>
  <c r="A164" i="7"/>
  <c r="A163" i="7"/>
  <c r="A162" i="7"/>
  <c r="A161" i="7"/>
  <c r="A160" i="7"/>
  <c r="A159" i="7"/>
  <c r="A158" i="7"/>
  <c r="A157" i="7"/>
  <c r="A156" i="7"/>
  <c r="A155" i="7"/>
  <c r="A154" i="7"/>
  <c r="A153" i="7"/>
  <c r="A152" i="7"/>
  <c r="A151" i="7"/>
  <c r="A150" i="7"/>
  <c r="A149" i="7"/>
  <c r="A148" i="7"/>
  <c r="A147" i="7"/>
  <c r="A146" i="7"/>
  <c r="A143" i="7"/>
  <c r="A142" i="7"/>
  <c r="A141" i="7"/>
  <c r="A140" i="7"/>
  <c r="A139" i="7"/>
  <c r="A138" i="7"/>
  <c r="A137" i="7"/>
  <c r="A136" i="7"/>
  <c r="A135" i="7"/>
  <c r="A134" i="7"/>
  <c r="A133" i="7"/>
  <c r="A132" i="7"/>
  <c r="A131" i="7"/>
  <c r="A130" i="7"/>
  <c r="A129" i="7"/>
  <c r="A128" i="7"/>
  <c r="A127" i="7"/>
  <c r="A126" i="7"/>
  <c r="A125" i="7"/>
  <c r="A124" i="7"/>
  <c r="A123" i="7"/>
  <c r="A122" i="7"/>
  <c r="A121" i="7"/>
  <c r="A120" i="7"/>
  <c r="A119" i="7"/>
  <c r="A118" i="7"/>
  <c r="A115" i="7"/>
  <c r="A114" i="7"/>
  <c r="A113" i="7"/>
  <c r="A112" i="7"/>
  <c r="A111" i="7"/>
  <c r="A110" i="7"/>
  <c r="A109" i="7"/>
  <c r="A108" i="7"/>
  <c r="A107" i="7"/>
  <c r="A106" i="7"/>
  <c r="A105" i="7"/>
  <c r="A104" i="7"/>
  <c r="A103" i="7"/>
  <c r="A102" i="7"/>
  <c r="A101" i="7"/>
  <c r="A100" i="7"/>
  <c r="A99" i="7"/>
  <c r="A98" i="7"/>
  <c r="A97" i="7"/>
  <c r="A96" i="7"/>
  <c r="A95" i="7"/>
  <c r="A94" i="7"/>
  <c r="A93" i="7"/>
  <c r="A92" i="7"/>
  <c r="A91" i="7"/>
  <c r="A90" i="7"/>
  <c r="A85" i="7"/>
  <c r="A84" i="7"/>
  <c r="A83" i="7"/>
  <c r="A82" i="7"/>
  <c r="A81" i="7"/>
  <c r="A80" i="7"/>
  <c r="A79" i="7"/>
  <c r="A78" i="7"/>
  <c r="A77" i="7"/>
  <c r="A76" i="7"/>
  <c r="A75" i="7"/>
  <c r="A74" i="7"/>
  <c r="A73" i="7"/>
  <c r="A72" i="7"/>
  <c r="A71" i="7"/>
  <c r="A70" i="7"/>
  <c r="A69" i="7"/>
  <c r="A68" i="7"/>
  <c r="A67" i="7"/>
  <c r="A66" i="7"/>
  <c r="A65" i="7"/>
  <c r="A64" i="7"/>
  <c r="A63" i="7"/>
  <c r="A62" i="7"/>
  <c r="A61" i="7"/>
  <c r="A60" i="7"/>
  <c r="A56" i="7"/>
  <c r="A55" i="7"/>
  <c r="A54" i="7"/>
  <c r="A53" i="7"/>
  <c r="A52" i="7"/>
  <c r="A51" i="7"/>
  <c r="A50" i="7"/>
  <c r="A49" i="7"/>
  <c r="A48" i="7"/>
  <c r="A47" i="7"/>
  <c r="A46" i="7"/>
  <c r="A45" i="7"/>
  <c r="A44" i="7"/>
  <c r="A43" i="7"/>
  <c r="A42" i="7"/>
  <c r="A41" i="7"/>
  <c r="A40" i="7"/>
  <c r="A39" i="7"/>
  <c r="A38" i="7"/>
  <c r="A37" i="7"/>
  <c r="A36" i="7"/>
  <c r="A35" i="7"/>
  <c r="A34" i="7"/>
  <c r="A33" i="7"/>
  <c r="A32" i="7"/>
  <c r="A31" i="7"/>
  <c r="A28" i="7"/>
  <c r="A27" i="7"/>
  <c r="A26" i="7"/>
  <c r="A25" i="7"/>
  <c r="A24" i="7"/>
  <c r="A23" i="7"/>
  <c r="A22" i="7"/>
  <c r="A21" i="7"/>
  <c r="A20" i="7"/>
  <c r="A19" i="7"/>
  <c r="A18" i="7"/>
  <c r="A17" i="7"/>
  <c r="A16" i="7"/>
  <c r="A15" i="7"/>
  <c r="A14" i="7"/>
  <c r="A13" i="7"/>
  <c r="A12" i="7"/>
  <c r="A11" i="7"/>
  <c r="A10" i="7"/>
  <c r="A9" i="7"/>
  <c r="A8" i="7"/>
  <c r="A7" i="7"/>
  <c r="A6" i="7"/>
  <c r="A5" i="7"/>
  <c r="A4" i="7"/>
  <c r="A3" i="7"/>
  <c r="B22" i="20" l="1"/>
  <c r="C21" i="20"/>
  <c r="C22" i="20"/>
  <c r="Q22" i="20" s="1"/>
  <c r="B19" i="20"/>
  <c r="B16" i="20"/>
  <c r="B18" i="20"/>
  <c r="C19" i="20"/>
  <c r="Q19" i="20" s="1"/>
  <c r="C15" i="20"/>
  <c r="Q15" i="20" s="1"/>
  <c r="C17" i="20"/>
  <c r="B23" i="20"/>
  <c r="C16" i="20"/>
  <c r="Q16" i="20" s="1"/>
  <c r="F25" i="20"/>
  <c r="G25" i="20"/>
  <c r="G24" i="20"/>
  <c r="F24" i="20"/>
  <c r="G23" i="20"/>
  <c r="F23" i="20"/>
  <c r="B20" i="20"/>
  <c r="B21" i="20"/>
  <c r="C20" i="20"/>
  <c r="C18" i="20"/>
  <c r="Q18" i="20"/>
  <c r="Q23" i="20"/>
  <c r="F17" i="20"/>
  <c r="G22" i="20"/>
  <c r="F21" i="20"/>
  <c r="G17" i="20"/>
  <c r="F20" i="20"/>
  <c r="F16" i="20"/>
  <c r="G20" i="20"/>
  <c r="G18" i="20"/>
  <c r="G15" i="20"/>
  <c r="F18" i="20"/>
  <c r="G19" i="20"/>
  <c r="F22" i="20"/>
  <c r="F15" i="20"/>
  <c r="G16" i="20"/>
  <c r="G21" i="20"/>
  <c r="F19" i="20"/>
  <c r="Q17" i="20"/>
  <c r="AB1000" i="8"/>
  <c r="AB999" i="8"/>
  <c r="AB998" i="8"/>
  <c r="AB995" i="8"/>
  <c r="AB994" i="8"/>
  <c r="AB993" i="8"/>
  <c r="AB990" i="8"/>
  <c r="AZ39" i="8" s="1"/>
  <c r="AZ68" i="8" s="1"/>
  <c r="AP161" i="8" s="1"/>
  <c r="AB989" i="8"/>
  <c r="AZ38" i="8" s="1"/>
  <c r="AZ67" i="8" s="1"/>
  <c r="AP160" i="8" s="1"/>
  <c r="AB988" i="8"/>
  <c r="AZ37" i="8" s="1"/>
  <c r="AZ66" i="8" s="1"/>
  <c r="AP159" i="8" s="1"/>
  <c r="AB987" i="8"/>
  <c r="AZ36" i="8" s="1"/>
  <c r="AB986" i="8"/>
  <c r="AZ35" i="8" s="1"/>
  <c r="AB985" i="8"/>
  <c r="AZ34" i="8" s="1"/>
  <c r="AB984" i="8"/>
  <c r="AZ33" i="8" s="1"/>
  <c r="AB983" i="8"/>
  <c r="AZ32" i="8" s="1"/>
  <c r="AB982" i="8"/>
  <c r="AZ31" i="8" s="1"/>
  <c r="AB981" i="8"/>
  <c r="AZ30" i="8" s="1"/>
  <c r="AB980" i="8"/>
  <c r="AZ29" i="8" s="1"/>
  <c r="AB979" i="8"/>
  <c r="AZ28" i="8" s="1"/>
  <c r="AB976" i="8"/>
  <c r="AZ25" i="8" s="1"/>
  <c r="AZ54" i="8" s="1"/>
  <c r="AB975" i="8"/>
  <c r="AZ24" i="8" s="1"/>
  <c r="AZ53" i="8" s="1"/>
  <c r="AB974" i="8"/>
  <c r="AZ23" i="8" s="1"/>
  <c r="AZ52" i="8" s="1"/>
  <c r="AB973" i="8"/>
  <c r="AZ22" i="8" s="1"/>
  <c r="AB972" i="8"/>
  <c r="AZ21" i="8" s="1"/>
  <c r="AB971" i="8"/>
  <c r="AZ20" i="8" s="1"/>
  <c r="AB970" i="8"/>
  <c r="AZ19" i="8" s="1"/>
  <c r="AB969" i="8"/>
  <c r="AZ18" i="8" s="1"/>
  <c r="AB968" i="8"/>
  <c r="AZ17" i="8" s="1"/>
  <c r="AB967" i="8"/>
  <c r="AZ16" i="8" s="1"/>
  <c r="AB966" i="8"/>
  <c r="AZ15" i="8" s="1"/>
  <c r="AB965" i="8"/>
  <c r="AZ14" i="8" s="1"/>
  <c r="AB962" i="8"/>
  <c r="AZ11" i="8" s="1"/>
  <c r="AB961" i="8"/>
  <c r="AZ10" i="8" s="1"/>
  <c r="AB960" i="8"/>
  <c r="AZ9" i="8" s="1"/>
  <c r="AB959" i="8"/>
  <c r="AZ8" i="8" s="1"/>
  <c r="AB958" i="8"/>
  <c r="AZ7" i="8" s="1"/>
  <c r="AB957" i="8"/>
  <c r="AZ6" i="8" s="1"/>
  <c r="AB956" i="8"/>
  <c r="AZ5" i="8" s="1"/>
  <c r="AB955" i="8"/>
  <c r="AZ4" i="8" s="1"/>
  <c r="AB954" i="8"/>
  <c r="AZ3" i="8" s="1"/>
  <c r="AB950" i="8"/>
  <c r="AB949" i="8"/>
  <c r="AB948" i="8"/>
  <c r="AB945" i="8"/>
  <c r="AB944" i="8"/>
  <c r="AB943" i="8"/>
  <c r="AB940" i="8"/>
  <c r="AY39" i="8" s="1"/>
  <c r="AY68" i="8" s="1"/>
  <c r="AO161" i="8" s="1"/>
  <c r="AB939" i="8"/>
  <c r="AY38" i="8" s="1"/>
  <c r="AY67" i="8" s="1"/>
  <c r="AO160" i="8" s="1"/>
  <c r="AB938" i="8"/>
  <c r="AY37" i="8" s="1"/>
  <c r="AY66" i="8" s="1"/>
  <c r="AO159" i="8" s="1"/>
  <c r="AB937" i="8"/>
  <c r="AY36" i="8" s="1"/>
  <c r="AB936" i="8"/>
  <c r="AY35" i="8" s="1"/>
  <c r="AB935" i="8"/>
  <c r="AY34" i="8" s="1"/>
  <c r="AB934" i="8"/>
  <c r="AY33" i="8" s="1"/>
  <c r="AB933" i="8"/>
  <c r="AY32" i="8" s="1"/>
  <c r="AB932" i="8"/>
  <c r="AY31" i="8" s="1"/>
  <c r="AB931" i="8"/>
  <c r="AY30" i="8" s="1"/>
  <c r="AB930" i="8"/>
  <c r="AY29" i="8" s="1"/>
  <c r="AB929" i="8"/>
  <c r="AY28" i="8" s="1"/>
  <c r="AB926" i="8"/>
  <c r="AY25" i="8" s="1"/>
  <c r="AY54" i="8" s="1"/>
  <c r="AB925" i="8"/>
  <c r="AY24" i="8" s="1"/>
  <c r="AY53" i="8" s="1"/>
  <c r="AB924" i="8"/>
  <c r="AY23" i="8" s="1"/>
  <c r="AY52" i="8" s="1"/>
  <c r="AB923" i="8"/>
  <c r="AY22" i="8" s="1"/>
  <c r="AB922" i="8"/>
  <c r="AY21" i="8" s="1"/>
  <c r="AB921" i="8"/>
  <c r="AY20" i="8" s="1"/>
  <c r="AB920" i="8"/>
  <c r="AY19" i="8" s="1"/>
  <c r="AB919" i="8"/>
  <c r="AY18" i="8" s="1"/>
  <c r="AB918" i="8"/>
  <c r="AY17" i="8" s="1"/>
  <c r="AB917" i="8"/>
  <c r="AY16" i="8" s="1"/>
  <c r="AB916" i="8"/>
  <c r="AY15" i="8" s="1"/>
  <c r="AB915" i="8"/>
  <c r="AY14" i="8" s="1"/>
  <c r="AB912" i="8"/>
  <c r="AY11" i="8" s="1"/>
  <c r="AB911" i="8"/>
  <c r="AY10" i="8" s="1"/>
  <c r="AB910" i="8"/>
  <c r="AY9" i="8" s="1"/>
  <c r="AB909" i="8"/>
  <c r="AY8" i="8" s="1"/>
  <c r="AB908" i="8"/>
  <c r="AY7" i="8" s="1"/>
  <c r="AB907" i="8"/>
  <c r="AY6" i="8" s="1"/>
  <c r="AB906" i="8"/>
  <c r="AY5" i="8" s="1"/>
  <c r="AB905" i="8"/>
  <c r="AY4" i="8" s="1"/>
  <c r="AB904" i="8"/>
  <c r="AY3" i="8" s="1"/>
  <c r="AB900" i="8"/>
  <c r="AB899" i="8"/>
  <c r="AB898" i="8"/>
  <c r="AB895" i="8"/>
  <c r="AB894" i="8"/>
  <c r="AB893" i="8"/>
  <c r="AB890" i="8"/>
  <c r="AX39" i="8" s="1"/>
  <c r="AX68" i="8" s="1"/>
  <c r="AN161" i="8" s="1"/>
  <c r="AB889" i="8"/>
  <c r="AX38" i="8" s="1"/>
  <c r="AX67" i="8" s="1"/>
  <c r="AN160" i="8" s="1"/>
  <c r="AB888" i="8"/>
  <c r="AX37" i="8" s="1"/>
  <c r="AX66" i="8" s="1"/>
  <c r="AN159" i="8" s="1"/>
  <c r="AB887" i="8"/>
  <c r="AX36" i="8" s="1"/>
  <c r="AB886" i="8"/>
  <c r="AX35" i="8" s="1"/>
  <c r="AB885" i="8"/>
  <c r="AX34" i="8" s="1"/>
  <c r="AB884" i="8"/>
  <c r="AX33" i="8" s="1"/>
  <c r="AB883" i="8"/>
  <c r="AX32" i="8" s="1"/>
  <c r="AB882" i="8"/>
  <c r="AX31" i="8" s="1"/>
  <c r="AB881" i="8"/>
  <c r="AX30" i="8" s="1"/>
  <c r="AB880" i="8"/>
  <c r="AX29" i="8" s="1"/>
  <c r="AB879" i="8"/>
  <c r="AX28" i="8" s="1"/>
  <c r="AB876" i="8"/>
  <c r="AX25" i="8" s="1"/>
  <c r="AX54" i="8" s="1"/>
  <c r="AB875" i="8"/>
  <c r="AX24" i="8" s="1"/>
  <c r="AX53" i="8" s="1"/>
  <c r="AB874" i="8"/>
  <c r="AX23" i="8" s="1"/>
  <c r="AX52" i="8" s="1"/>
  <c r="AB873" i="8"/>
  <c r="AX22" i="8" s="1"/>
  <c r="AB872" i="8"/>
  <c r="AX21" i="8" s="1"/>
  <c r="AB871" i="8"/>
  <c r="AX20" i="8" s="1"/>
  <c r="AB870" i="8"/>
  <c r="AX19" i="8" s="1"/>
  <c r="AB869" i="8"/>
  <c r="AX18" i="8" s="1"/>
  <c r="AB868" i="8"/>
  <c r="AX17" i="8" s="1"/>
  <c r="AB867" i="8"/>
  <c r="AX16" i="8" s="1"/>
  <c r="AB866" i="8"/>
  <c r="AX15" i="8" s="1"/>
  <c r="AB865" i="8"/>
  <c r="AX14" i="8" s="1"/>
  <c r="AB862" i="8"/>
  <c r="AX11" i="8" s="1"/>
  <c r="AB861" i="8"/>
  <c r="AX10" i="8" s="1"/>
  <c r="AB860" i="8"/>
  <c r="AX9" i="8" s="1"/>
  <c r="AB859" i="8"/>
  <c r="AX8" i="8" s="1"/>
  <c r="AB858" i="8"/>
  <c r="AX7" i="8" s="1"/>
  <c r="AB857" i="8"/>
  <c r="AX6" i="8" s="1"/>
  <c r="AB856" i="8"/>
  <c r="AX5" i="8" s="1"/>
  <c r="AB855" i="8"/>
  <c r="AX4" i="8" s="1"/>
  <c r="AB854" i="8"/>
  <c r="AX3" i="8" s="1"/>
  <c r="AB850" i="8"/>
  <c r="AB849" i="8"/>
  <c r="AB848" i="8"/>
  <c r="AB845" i="8"/>
  <c r="AB844" i="8"/>
  <c r="AB843" i="8"/>
  <c r="AB840" i="8"/>
  <c r="AW39" i="8" s="1"/>
  <c r="AW68" i="8" s="1"/>
  <c r="AM161" i="8" s="1"/>
  <c r="AB839" i="8"/>
  <c r="AW38" i="8" s="1"/>
  <c r="AW67" i="8" s="1"/>
  <c r="AM160" i="8" s="1"/>
  <c r="AB838" i="8"/>
  <c r="AW37" i="8" s="1"/>
  <c r="AW66" i="8" s="1"/>
  <c r="AM159" i="8" s="1"/>
  <c r="AB837" i="8"/>
  <c r="AW36" i="8" s="1"/>
  <c r="AB836" i="8"/>
  <c r="AW35" i="8" s="1"/>
  <c r="AB835" i="8"/>
  <c r="AW34" i="8" s="1"/>
  <c r="AB834" i="8"/>
  <c r="AW33" i="8" s="1"/>
  <c r="AB833" i="8"/>
  <c r="AW32" i="8" s="1"/>
  <c r="AB832" i="8"/>
  <c r="AW31" i="8" s="1"/>
  <c r="AB831" i="8"/>
  <c r="AW30" i="8" s="1"/>
  <c r="AB830" i="8"/>
  <c r="AW29" i="8" s="1"/>
  <c r="AB829" i="8"/>
  <c r="AW28" i="8" s="1"/>
  <c r="AB826" i="8"/>
  <c r="AW25" i="8" s="1"/>
  <c r="AW54" i="8" s="1"/>
  <c r="AB825" i="8"/>
  <c r="AW24" i="8" s="1"/>
  <c r="AW53" i="8" s="1"/>
  <c r="AB824" i="8"/>
  <c r="AW23" i="8" s="1"/>
  <c r="AW52" i="8" s="1"/>
  <c r="AB823" i="8"/>
  <c r="AW22" i="8" s="1"/>
  <c r="AB822" i="8"/>
  <c r="AW21" i="8" s="1"/>
  <c r="AB821" i="8"/>
  <c r="AW20" i="8" s="1"/>
  <c r="AB820" i="8"/>
  <c r="AW19" i="8" s="1"/>
  <c r="AB819" i="8"/>
  <c r="AW18" i="8" s="1"/>
  <c r="AB818" i="8"/>
  <c r="AW17" i="8" s="1"/>
  <c r="AB817" i="8"/>
  <c r="AW16" i="8" s="1"/>
  <c r="AB816" i="8"/>
  <c r="AW15" i="8" s="1"/>
  <c r="AB815" i="8"/>
  <c r="AW14" i="8" s="1"/>
  <c r="AB812" i="8"/>
  <c r="AW11" i="8" s="1"/>
  <c r="AB811" i="8"/>
  <c r="AW10" i="8" s="1"/>
  <c r="AB810" i="8"/>
  <c r="AW9" i="8" s="1"/>
  <c r="AB809" i="8"/>
  <c r="AW8" i="8" s="1"/>
  <c r="AB808" i="8"/>
  <c r="AW7" i="8" s="1"/>
  <c r="AB807" i="8"/>
  <c r="AW6" i="8" s="1"/>
  <c r="AB806" i="8"/>
  <c r="AW5" i="8" s="1"/>
  <c r="AB805" i="8"/>
  <c r="AW4" i="8" s="1"/>
  <c r="AB804" i="8"/>
  <c r="AW3" i="8" s="1"/>
  <c r="AB800" i="8"/>
  <c r="AB799" i="8"/>
  <c r="AB798" i="8"/>
  <c r="AB795" i="8"/>
  <c r="AB794" i="8"/>
  <c r="AB793" i="8"/>
  <c r="AB790" i="8"/>
  <c r="AV39" i="8" s="1"/>
  <c r="AV68" i="8" s="1"/>
  <c r="AL161" i="8" s="1"/>
  <c r="AB789" i="8"/>
  <c r="AV38" i="8" s="1"/>
  <c r="AV67" i="8" s="1"/>
  <c r="AL160" i="8" s="1"/>
  <c r="AB788" i="8"/>
  <c r="AV37" i="8" s="1"/>
  <c r="AV66" i="8" s="1"/>
  <c r="AL159" i="8" s="1"/>
  <c r="AB787" i="8"/>
  <c r="AV36" i="8" s="1"/>
  <c r="AB786" i="8"/>
  <c r="AV35" i="8" s="1"/>
  <c r="AB785" i="8"/>
  <c r="AV34" i="8" s="1"/>
  <c r="AB784" i="8"/>
  <c r="AV33" i="8" s="1"/>
  <c r="AB783" i="8"/>
  <c r="AV32" i="8" s="1"/>
  <c r="AB782" i="8"/>
  <c r="AV31" i="8" s="1"/>
  <c r="AB781" i="8"/>
  <c r="AV30" i="8" s="1"/>
  <c r="AB780" i="8"/>
  <c r="AV29" i="8" s="1"/>
  <c r="AB779" i="8"/>
  <c r="AV28" i="8" s="1"/>
  <c r="AB776" i="8"/>
  <c r="AV25" i="8" s="1"/>
  <c r="AV54" i="8" s="1"/>
  <c r="AB775" i="8"/>
  <c r="AV24" i="8" s="1"/>
  <c r="AV53" i="8" s="1"/>
  <c r="AB774" i="8"/>
  <c r="AV23" i="8" s="1"/>
  <c r="AV52" i="8" s="1"/>
  <c r="AB773" i="8"/>
  <c r="AV22" i="8" s="1"/>
  <c r="AB772" i="8"/>
  <c r="AV21" i="8" s="1"/>
  <c r="AB771" i="8"/>
  <c r="AV20" i="8" s="1"/>
  <c r="AB770" i="8"/>
  <c r="AV19" i="8" s="1"/>
  <c r="AB769" i="8"/>
  <c r="AV18" i="8" s="1"/>
  <c r="AB768" i="8"/>
  <c r="AV17" i="8" s="1"/>
  <c r="AB767" i="8"/>
  <c r="AV16" i="8" s="1"/>
  <c r="AB766" i="8"/>
  <c r="AV15" i="8" s="1"/>
  <c r="AB765" i="8"/>
  <c r="AV14" i="8" s="1"/>
  <c r="AB762" i="8"/>
  <c r="AV11" i="8" s="1"/>
  <c r="AB761" i="8"/>
  <c r="AV10" i="8" s="1"/>
  <c r="AB760" i="8"/>
  <c r="AV9" i="8" s="1"/>
  <c r="AB759" i="8"/>
  <c r="AV8" i="8" s="1"/>
  <c r="AB758" i="8"/>
  <c r="AV7" i="8" s="1"/>
  <c r="AB757" i="8"/>
  <c r="AV6" i="8" s="1"/>
  <c r="AB756" i="8"/>
  <c r="AV5" i="8" s="1"/>
  <c r="AB755" i="8"/>
  <c r="AV4" i="8" s="1"/>
  <c r="AB754" i="8"/>
  <c r="AV3" i="8" s="1"/>
  <c r="AB750" i="8"/>
  <c r="AB749" i="8"/>
  <c r="AB748" i="8"/>
  <c r="AB745" i="8"/>
  <c r="AB744" i="8"/>
  <c r="AB743" i="8"/>
  <c r="AB740" i="8"/>
  <c r="AU39" i="8" s="1"/>
  <c r="AU68" i="8" s="1"/>
  <c r="AK161" i="8" s="1"/>
  <c r="AB739" i="8"/>
  <c r="AU38" i="8" s="1"/>
  <c r="AU67" i="8" s="1"/>
  <c r="AK160" i="8" s="1"/>
  <c r="AB738" i="8"/>
  <c r="AU37" i="8" s="1"/>
  <c r="AU66" i="8" s="1"/>
  <c r="AK159" i="8" s="1"/>
  <c r="AB737" i="8"/>
  <c r="AU36" i="8" s="1"/>
  <c r="AB736" i="8"/>
  <c r="AU35" i="8" s="1"/>
  <c r="AB735" i="8"/>
  <c r="AU34" i="8" s="1"/>
  <c r="AB734" i="8"/>
  <c r="AU33" i="8" s="1"/>
  <c r="AB733" i="8"/>
  <c r="AU32" i="8" s="1"/>
  <c r="AB732" i="8"/>
  <c r="AU31" i="8" s="1"/>
  <c r="AB731" i="8"/>
  <c r="AU30" i="8" s="1"/>
  <c r="AB730" i="8"/>
  <c r="AU29" i="8" s="1"/>
  <c r="AB729" i="8"/>
  <c r="AU28" i="8" s="1"/>
  <c r="AB726" i="8"/>
  <c r="AU25" i="8" s="1"/>
  <c r="AU54" i="8" s="1"/>
  <c r="AB725" i="8"/>
  <c r="AU24" i="8" s="1"/>
  <c r="AU53" i="8" s="1"/>
  <c r="AB724" i="8"/>
  <c r="AU23" i="8" s="1"/>
  <c r="AU52" i="8" s="1"/>
  <c r="AB723" i="8"/>
  <c r="AU22" i="8" s="1"/>
  <c r="AB722" i="8"/>
  <c r="AU21" i="8" s="1"/>
  <c r="AB721" i="8"/>
  <c r="AU20" i="8" s="1"/>
  <c r="AB720" i="8"/>
  <c r="AU19" i="8" s="1"/>
  <c r="AB719" i="8"/>
  <c r="AU18" i="8" s="1"/>
  <c r="AB718" i="8"/>
  <c r="AU17" i="8" s="1"/>
  <c r="AB717" i="8"/>
  <c r="AU16" i="8" s="1"/>
  <c r="AB716" i="8"/>
  <c r="AU15" i="8" s="1"/>
  <c r="AB715" i="8"/>
  <c r="AU14" i="8" s="1"/>
  <c r="AB712" i="8"/>
  <c r="AU11" i="8" s="1"/>
  <c r="AB711" i="8"/>
  <c r="AU10" i="8" s="1"/>
  <c r="AB710" i="8"/>
  <c r="AU9" i="8" s="1"/>
  <c r="AB709" i="8"/>
  <c r="AU8" i="8" s="1"/>
  <c r="AB708" i="8"/>
  <c r="AU7" i="8" s="1"/>
  <c r="AB707" i="8"/>
  <c r="AU6" i="8" s="1"/>
  <c r="AB706" i="8"/>
  <c r="AU5" i="8" s="1"/>
  <c r="AB705" i="8"/>
  <c r="AU4" i="8" s="1"/>
  <c r="AB704" i="8"/>
  <c r="AU3" i="8" s="1"/>
  <c r="AB700" i="8"/>
  <c r="AB699" i="8"/>
  <c r="AB698" i="8"/>
  <c r="AB695" i="8"/>
  <c r="AB694" i="8"/>
  <c r="AB693" i="8"/>
  <c r="AB690" i="8"/>
  <c r="AT39" i="8" s="1"/>
  <c r="AT68" i="8" s="1"/>
  <c r="AJ161" i="8" s="1"/>
  <c r="AB689" i="8"/>
  <c r="AT38" i="8" s="1"/>
  <c r="AT67" i="8" s="1"/>
  <c r="AJ160" i="8" s="1"/>
  <c r="AB688" i="8"/>
  <c r="AT37" i="8" s="1"/>
  <c r="AT66" i="8" s="1"/>
  <c r="AJ159" i="8" s="1"/>
  <c r="AB687" i="8"/>
  <c r="AT36" i="8" s="1"/>
  <c r="AB686" i="8"/>
  <c r="AT35" i="8" s="1"/>
  <c r="AB685" i="8"/>
  <c r="AT34" i="8" s="1"/>
  <c r="AB684" i="8"/>
  <c r="AT33" i="8" s="1"/>
  <c r="AB683" i="8"/>
  <c r="AT32" i="8" s="1"/>
  <c r="AB682" i="8"/>
  <c r="AT31" i="8" s="1"/>
  <c r="AB681" i="8"/>
  <c r="AT30" i="8" s="1"/>
  <c r="AB680" i="8"/>
  <c r="AT29" i="8" s="1"/>
  <c r="AB679" i="8"/>
  <c r="AT28" i="8" s="1"/>
  <c r="AB676" i="8"/>
  <c r="AT25" i="8" s="1"/>
  <c r="AT54" i="8" s="1"/>
  <c r="AB675" i="8"/>
  <c r="AT24" i="8" s="1"/>
  <c r="AT53" i="8" s="1"/>
  <c r="AB674" i="8"/>
  <c r="AT23" i="8" s="1"/>
  <c r="AT52" i="8" s="1"/>
  <c r="AB673" i="8"/>
  <c r="AT22" i="8" s="1"/>
  <c r="AB672" i="8"/>
  <c r="AT21" i="8" s="1"/>
  <c r="AB671" i="8"/>
  <c r="AT20" i="8" s="1"/>
  <c r="AB670" i="8"/>
  <c r="AT19" i="8" s="1"/>
  <c r="AB669" i="8"/>
  <c r="AT18" i="8" s="1"/>
  <c r="AB668" i="8"/>
  <c r="AT17" i="8" s="1"/>
  <c r="AB667" i="8"/>
  <c r="AT16" i="8" s="1"/>
  <c r="AB666" i="8"/>
  <c r="AT15" i="8" s="1"/>
  <c r="AB665" i="8"/>
  <c r="AT14" i="8" s="1"/>
  <c r="AB662" i="8"/>
  <c r="AT11" i="8" s="1"/>
  <c r="AB661" i="8"/>
  <c r="AT10" i="8" s="1"/>
  <c r="AB660" i="8"/>
  <c r="AT9" i="8" s="1"/>
  <c r="AB659" i="8"/>
  <c r="AT8" i="8" s="1"/>
  <c r="AB658" i="8"/>
  <c r="AT7" i="8" s="1"/>
  <c r="AB657" i="8"/>
  <c r="AT6" i="8" s="1"/>
  <c r="AB656" i="8"/>
  <c r="AT5" i="8" s="1"/>
  <c r="AB655" i="8"/>
  <c r="AT4" i="8" s="1"/>
  <c r="AB654" i="8"/>
  <c r="AT3" i="8" s="1"/>
  <c r="AB650" i="8"/>
  <c r="AB649" i="8"/>
  <c r="AB648" i="8"/>
  <c r="AB645" i="8"/>
  <c r="AB644" i="8"/>
  <c r="AB643" i="8"/>
  <c r="AB640" i="8"/>
  <c r="AS39" i="8" s="1"/>
  <c r="AS68" i="8" s="1"/>
  <c r="AI161" i="8" s="1"/>
  <c r="AB639" i="8"/>
  <c r="AS38" i="8" s="1"/>
  <c r="AS67" i="8" s="1"/>
  <c r="AI160" i="8" s="1"/>
  <c r="AB638" i="8"/>
  <c r="AS37" i="8" s="1"/>
  <c r="AS66" i="8" s="1"/>
  <c r="AI159" i="8" s="1"/>
  <c r="AB637" i="8"/>
  <c r="AS36" i="8" s="1"/>
  <c r="AB636" i="8"/>
  <c r="AS35" i="8" s="1"/>
  <c r="AB635" i="8"/>
  <c r="AS34" i="8" s="1"/>
  <c r="AB634" i="8"/>
  <c r="AS33" i="8" s="1"/>
  <c r="AB633" i="8"/>
  <c r="AS32" i="8" s="1"/>
  <c r="AB632" i="8"/>
  <c r="AS31" i="8" s="1"/>
  <c r="AB631" i="8"/>
  <c r="AS30" i="8" s="1"/>
  <c r="AB630" i="8"/>
  <c r="AS29" i="8" s="1"/>
  <c r="AB629" i="8"/>
  <c r="AS28" i="8" s="1"/>
  <c r="AB626" i="8"/>
  <c r="AS25" i="8" s="1"/>
  <c r="AS54" i="8" s="1"/>
  <c r="AB625" i="8"/>
  <c r="AS24" i="8" s="1"/>
  <c r="AS53" i="8" s="1"/>
  <c r="AB624" i="8"/>
  <c r="AS23" i="8" s="1"/>
  <c r="AS52" i="8" s="1"/>
  <c r="AB623" i="8"/>
  <c r="AS22" i="8" s="1"/>
  <c r="AB622" i="8"/>
  <c r="AS21" i="8" s="1"/>
  <c r="AB621" i="8"/>
  <c r="AS20" i="8" s="1"/>
  <c r="AB620" i="8"/>
  <c r="AS19" i="8" s="1"/>
  <c r="AB619" i="8"/>
  <c r="AS18" i="8" s="1"/>
  <c r="AB618" i="8"/>
  <c r="AS17" i="8" s="1"/>
  <c r="AB617" i="8"/>
  <c r="AS16" i="8" s="1"/>
  <c r="AB616" i="8"/>
  <c r="AS15" i="8" s="1"/>
  <c r="AB615" i="8"/>
  <c r="AS14" i="8" s="1"/>
  <c r="AB612" i="8"/>
  <c r="AS11" i="8" s="1"/>
  <c r="AB611" i="8"/>
  <c r="AS10" i="8" s="1"/>
  <c r="AB610" i="8"/>
  <c r="AS9" i="8" s="1"/>
  <c r="AB609" i="8"/>
  <c r="AS8" i="8" s="1"/>
  <c r="AB608" i="8"/>
  <c r="AS7" i="8" s="1"/>
  <c r="AB607" i="8"/>
  <c r="AS6" i="8" s="1"/>
  <c r="AB606" i="8"/>
  <c r="AS5" i="8" s="1"/>
  <c r="AB605" i="8"/>
  <c r="AS4" i="8" s="1"/>
  <c r="AB604" i="8"/>
  <c r="AS3" i="8" s="1"/>
  <c r="AB600" i="8"/>
  <c r="AB599" i="8"/>
  <c r="AB598" i="8"/>
  <c r="AB595" i="8"/>
  <c r="AB594" i="8"/>
  <c r="AB593" i="8"/>
  <c r="AB590" i="8"/>
  <c r="AR39" i="8" s="1"/>
  <c r="AR68" i="8" s="1"/>
  <c r="AH161" i="8" s="1"/>
  <c r="AB589" i="8"/>
  <c r="AR38" i="8" s="1"/>
  <c r="AR67" i="8" s="1"/>
  <c r="AH160" i="8" s="1"/>
  <c r="AB588" i="8"/>
  <c r="AR37" i="8" s="1"/>
  <c r="AR66" i="8" s="1"/>
  <c r="AH159" i="8" s="1"/>
  <c r="AB587" i="8"/>
  <c r="AR36" i="8" s="1"/>
  <c r="AB586" i="8"/>
  <c r="AR35" i="8" s="1"/>
  <c r="AB585" i="8"/>
  <c r="AR34" i="8" s="1"/>
  <c r="AB584" i="8"/>
  <c r="AR33" i="8" s="1"/>
  <c r="AB583" i="8"/>
  <c r="AR32" i="8" s="1"/>
  <c r="AB582" i="8"/>
  <c r="AR31" i="8" s="1"/>
  <c r="AB581" i="8"/>
  <c r="AR30" i="8" s="1"/>
  <c r="AB580" i="8"/>
  <c r="AR29" i="8" s="1"/>
  <c r="AB579" i="8"/>
  <c r="AR28" i="8" s="1"/>
  <c r="AB576" i="8"/>
  <c r="AR25" i="8" s="1"/>
  <c r="AR54" i="8" s="1"/>
  <c r="AB575" i="8"/>
  <c r="AR24" i="8" s="1"/>
  <c r="AR53" i="8" s="1"/>
  <c r="AB574" i="8"/>
  <c r="AR23" i="8" s="1"/>
  <c r="AR52" i="8" s="1"/>
  <c r="AB573" i="8"/>
  <c r="AR22" i="8" s="1"/>
  <c r="AB572" i="8"/>
  <c r="AR21" i="8" s="1"/>
  <c r="AB571" i="8"/>
  <c r="AR20" i="8" s="1"/>
  <c r="AB570" i="8"/>
  <c r="AR19" i="8" s="1"/>
  <c r="AB569" i="8"/>
  <c r="AR18" i="8" s="1"/>
  <c r="AB568" i="8"/>
  <c r="AR17" i="8" s="1"/>
  <c r="AB567" i="8"/>
  <c r="AR16" i="8" s="1"/>
  <c r="AB566" i="8"/>
  <c r="AR15" i="8" s="1"/>
  <c r="AB565" i="8"/>
  <c r="AR14" i="8" s="1"/>
  <c r="AB562" i="8"/>
  <c r="AR11" i="8" s="1"/>
  <c r="AB561" i="8"/>
  <c r="AR10" i="8" s="1"/>
  <c r="AB560" i="8"/>
  <c r="AR9" i="8" s="1"/>
  <c r="AB559" i="8"/>
  <c r="AR8" i="8" s="1"/>
  <c r="AB558" i="8"/>
  <c r="AR7" i="8" s="1"/>
  <c r="AB557" i="8"/>
  <c r="AR6" i="8" s="1"/>
  <c r="AB556" i="8"/>
  <c r="AR5" i="8" s="1"/>
  <c r="AB555" i="8"/>
  <c r="AR4" i="8" s="1"/>
  <c r="AB554" i="8"/>
  <c r="AR3" i="8" s="1"/>
  <c r="AB550" i="8"/>
  <c r="AB549" i="8"/>
  <c r="AB548" i="8"/>
  <c r="AB545" i="8"/>
  <c r="AB544" i="8"/>
  <c r="AB543" i="8"/>
  <c r="AB540" i="8"/>
  <c r="AB539" i="8"/>
  <c r="AB538" i="8"/>
  <c r="AB537" i="8"/>
  <c r="AB536" i="8"/>
  <c r="AB535" i="8"/>
  <c r="AB534" i="8"/>
  <c r="AB533" i="8"/>
  <c r="AB532" i="8"/>
  <c r="AB531" i="8"/>
  <c r="AB530" i="8"/>
  <c r="AB529" i="8"/>
  <c r="AB526" i="8"/>
  <c r="AB525" i="8"/>
  <c r="AB524" i="8"/>
  <c r="AB523" i="8"/>
  <c r="AB522" i="8"/>
  <c r="AB521" i="8"/>
  <c r="AB520" i="8"/>
  <c r="AB519" i="8"/>
  <c r="AB517" i="8"/>
  <c r="AB516" i="8"/>
  <c r="AB515" i="8"/>
  <c r="AB512" i="8"/>
  <c r="AB511" i="8"/>
  <c r="AB510" i="8"/>
  <c r="AB509" i="8"/>
  <c r="AB508" i="8"/>
  <c r="AB507" i="8"/>
  <c r="AB506" i="8"/>
  <c r="AB505" i="8"/>
  <c r="AB504" i="8"/>
  <c r="AB499" i="8"/>
  <c r="AB498" i="8"/>
  <c r="AB497" i="8"/>
  <c r="AB494" i="8"/>
  <c r="AB493" i="8"/>
  <c r="AB492" i="8"/>
  <c r="AB489" i="8"/>
  <c r="AB488" i="8"/>
  <c r="AB487" i="8"/>
  <c r="AB486" i="8"/>
  <c r="AB485" i="8"/>
  <c r="AB484" i="8"/>
  <c r="AB483" i="8"/>
  <c r="AB482" i="8"/>
  <c r="AB481" i="8"/>
  <c r="AB480" i="8"/>
  <c r="AB479" i="8"/>
  <c r="AB478" i="8"/>
  <c r="AB475" i="8"/>
  <c r="AB474" i="8"/>
  <c r="AB473" i="8"/>
  <c r="AB472" i="8"/>
  <c r="AB471" i="8"/>
  <c r="AB470" i="8"/>
  <c r="AB469" i="8"/>
  <c r="AB468" i="8"/>
  <c r="AB467" i="8"/>
  <c r="AB466" i="8"/>
  <c r="AB465" i="8"/>
  <c r="AB464" i="8"/>
  <c r="AB461" i="8"/>
  <c r="AB460" i="8"/>
  <c r="AB459" i="8"/>
  <c r="AB458" i="8"/>
  <c r="AB457" i="8"/>
  <c r="AB456" i="8"/>
  <c r="AB455" i="8"/>
  <c r="AB454" i="8"/>
  <c r="AB453" i="8"/>
  <c r="AB447" i="8"/>
  <c r="AB446" i="8"/>
  <c r="AB445" i="8"/>
  <c r="AB442" i="8"/>
  <c r="AB441" i="8"/>
  <c r="AB440" i="8"/>
  <c r="AB437" i="8"/>
  <c r="AB436" i="8"/>
  <c r="AB435" i="8"/>
  <c r="AB434" i="8"/>
  <c r="AB433" i="8"/>
  <c r="AB432" i="8"/>
  <c r="AB431" i="8"/>
  <c r="AB430" i="8"/>
  <c r="AB429" i="8"/>
  <c r="AB428" i="8"/>
  <c r="AB427" i="8"/>
  <c r="AB426" i="8"/>
  <c r="AB423" i="8"/>
  <c r="AB422" i="8"/>
  <c r="AB421" i="8"/>
  <c r="AB420" i="8"/>
  <c r="AB419" i="8"/>
  <c r="AB418" i="8"/>
  <c r="AB417" i="8"/>
  <c r="AB416" i="8"/>
  <c r="AB415" i="8"/>
  <c r="AB414" i="8"/>
  <c r="AB413" i="8"/>
  <c r="AB412" i="8"/>
  <c r="AB409" i="8"/>
  <c r="AB408" i="8"/>
  <c r="AB407" i="8"/>
  <c r="AB406" i="8"/>
  <c r="AB405" i="8"/>
  <c r="AB404" i="8"/>
  <c r="AB403" i="8"/>
  <c r="AB402" i="8"/>
  <c r="AB401" i="8"/>
  <c r="AB397" i="8"/>
  <c r="AB396" i="8"/>
  <c r="AB395" i="8"/>
  <c r="AB392" i="8"/>
  <c r="AB391" i="8"/>
  <c r="AB390" i="8"/>
  <c r="AB387" i="8"/>
  <c r="AB386" i="8"/>
  <c r="AB385" i="8"/>
  <c r="AB384" i="8"/>
  <c r="AB383" i="8"/>
  <c r="AB382" i="8"/>
  <c r="AB381" i="8"/>
  <c r="AB380" i="8"/>
  <c r="AB379" i="8"/>
  <c r="AB378" i="8"/>
  <c r="AB377" i="8"/>
  <c r="AB376" i="8"/>
  <c r="AB373" i="8"/>
  <c r="AB372" i="8"/>
  <c r="AB371" i="8"/>
  <c r="AB370" i="8"/>
  <c r="AB369" i="8"/>
  <c r="AB368" i="8"/>
  <c r="AB367" i="8"/>
  <c r="AB366" i="8"/>
  <c r="AB365" i="8"/>
  <c r="AB364" i="8"/>
  <c r="AB363" i="8"/>
  <c r="AB362" i="8"/>
  <c r="AB359" i="8"/>
  <c r="AB358" i="8"/>
  <c r="AB357" i="8"/>
  <c r="AB356" i="8"/>
  <c r="AB355" i="8"/>
  <c r="AB354" i="8"/>
  <c r="AB353" i="8"/>
  <c r="AB352" i="8"/>
  <c r="AB351" i="8"/>
  <c r="AB347" i="8"/>
  <c r="AB346" i="8"/>
  <c r="AB345" i="8"/>
  <c r="AB342" i="8"/>
  <c r="AB341" i="8"/>
  <c r="AB340" i="8"/>
  <c r="AB337" i="8"/>
  <c r="AB336" i="8"/>
  <c r="AB335" i="8"/>
  <c r="AB334" i="8"/>
  <c r="AB333" i="8"/>
  <c r="AB332" i="8"/>
  <c r="AB331" i="8"/>
  <c r="AB330" i="8"/>
  <c r="AB329" i="8"/>
  <c r="AB328" i="8"/>
  <c r="AB327" i="8"/>
  <c r="AB326" i="8"/>
  <c r="AB323" i="8"/>
  <c r="AB322" i="8"/>
  <c r="AB321" i="8"/>
  <c r="AB320" i="8"/>
  <c r="AB319" i="8"/>
  <c r="AB318" i="8"/>
  <c r="AB317" i="8"/>
  <c r="AB316" i="8"/>
  <c r="AB315" i="8"/>
  <c r="AB314" i="8"/>
  <c r="AB313" i="8"/>
  <c r="AB312" i="8"/>
  <c r="AB309" i="8"/>
  <c r="AB308" i="8"/>
  <c r="AB307" i="8"/>
  <c r="AB306" i="8"/>
  <c r="AB305" i="8"/>
  <c r="AB304" i="8"/>
  <c r="AB303" i="8"/>
  <c r="AB302" i="8"/>
  <c r="AB301" i="8"/>
  <c r="AB297" i="8"/>
  <c r="AB296" i="8"/>
  <c r="AB295" i="8"/>
  <c r="AB292" i="8"/>
  <c r="AB291" i="8"/>
  <c r="AB290" i="8"/>
  <c r="AB287" i="8"/>
  <c r="AB286" i="8"/>
  <c r="AB285" i="8"/>
  <c r="AB284" i="8"/>
  <c r="AB283" i="8"/>
  <c r="AB282" i="8"/>
  <c r="AB281" i="8"/>
  <c r="AB280" i="8"/>
  <c r="AB279" i="8"/>
  <c r="AB278" i="8"/>
  <c r="AB277" i="8"/>
  <c r="AB276" i="8"/>
  <c r="AB273" i="8"/>
  <c r="AB272" i="8"/>
  <c r="AB271" i="8"/>
  <c r="AB270" i="8"/>
  <c r="AB269" i="8"/>
  <c r="AB268" i="8"/>
  <c r="AB267" i="8"/>
  <c r="AB266" i="8"/>
  <c r="AB265" i="8"/>
  <c r="AB264" i="8"/>
  <c r="AB263" i="8"/>
  <c r="AB262" i="8"/>
  <c r="AB259" i="8"/>
  <c r="AB258" i="8"/>
  <c r="AB257" i="8"/>
  <c r="AB256" i="8"/>
  <c r="AB255" i="8"/>
  <c r="AB254" i="8"/>
  <c r="AB253" i="8"/>
  <c r="AB252" i="8"/>
  <c r="AB251" i="8"/>
  <c r="AB247" i="8"/>
  <c r="AB246" i="8"/>
  <c r="AB245" i="8"/>
  <c r="AB242" i="8"/>
  <c r="AB241" i="8"/>
  <c r="AB240" i="8"/>
  <c r="AB237" i="8"/>
  <c r="AB236" i="8"/>
  <c r="AB235" i="8"/>
  <c r="AB234" i="8"/>
  <c r="AB233" i="8"/>
  <c r="AB232" i="8"/>
  <c r="AB231" i="8"/>
  <c r="AB230" i="8"/>
  <c r="AB229" i="8"/>
  <c r="AB228" i="8"/>
  <c r="AB227" i="8"/>
  <c r="AB226" i="8"/>
  <c r="AB223" i="8"/>
  <c r="AB222" i="8"/>
  <c r="AB221" i="8"/>
  <c r="AB220" i="8"/>
  <c r="AB219" i="8"/>
  <c r="AB218" i="8"/>
  <c r="AB217" i="8"/>
  <c r="AB216" i="8"/>
  <c r="AB215" i="8"/>
  <c r="AB214" i="8"/>
  <c r="AB213" i="8"/>
  <c r="AB212" i="8"/>
  <c r="AB209" i="8"/>
  <c r="AB208" i="8"/>
  <c r="AB207" i="8"/>
  <c r="AB206" i="8"/>
  <c r="AB205" i="8"/>
  <c r="AB204" i="8"/>
  <c r="AB203" i="8"/>
  <c r="AB202" i="8"/>
  <c r="AB201" i="8"/>
  <c r="AB197" i="8"/>
  <c r="AB196" i="8"/>
  <c r="AB195" i="8"/>
  <c r="AB192" i="8"/>
  <c r="AB191" i="8"/>
  <c r="AB190" i="8"/>
  <c r="AB187" i="8"/>
  <c r="AB186" i="8"/>
  <c r="AB185" i="8"/>
  <c r="AB184" i="8"/>
  <c r="AB183" i="8"/>
  <c r="AB182" i="8"/>
  <c r="AB181" i="8"/>
  <c r="AB180" i="8"/>
  <c r="AB179" i="8"/>
  <c r="AB178" i="8"/>
  <c r="AB177" i="8"/>
  <c r="AB176" i="8"/>
  <c r="AB173" i="8"/>
  <c r="AB172" i="8"/>
  <c r="AB171" i="8"/>
  <c r="AB170" i="8"/>
  <c r="AB169" i="8"/>
  <c r="AB168" i="8"/>
  <c r="AB167" i="8"/>
  <c r="AB166" i="8"/>
  <c r="AB165" i="8"/>
  <c r="AB164" i="8"/>
  <c r="AB163" i="8"/>
  <c r="AB162" i="8"/>
  <c r="AB159" i="8"/>
  <c r="AB158" i="8"/>
  <c r="AB157" i="8"/>
  <c r="AB156" i="8"/>
  <c r="AB155" i="8"/>
  <c r="AB154" i="8"/>
  <c r="AB153" i="8"/>
  <c r="AB152" i="8"/>
  <c r="AB151" i="8"/>
  <c r="AB148" i="8"/>
  <c r="AB147" i="8"/>
  <c r="AB146" i="8"/>
  <c r="AB143" i="8"/>
  <c r="AB142" i="8"/>
  <c r="AB141" i="8"/>
  <c r="AB138" i="8"/>
  <c r="AB137" i="8"/>
  <c r="AB136" i="8"/>
  <c r="AB135" i="8"/>
  <c r="AB134" i="8"/>
  <c r="AB133" i="8"/>
  <c r="AB132" i="8"/>
  <c r="AB131" i="8"/>
  <c r="AB130" i="8"/>
  <c r="AB129" i="8"/>
  <c r="AB128" i="8"/>
  <c r="AB127" i="8"/>
  <c r="AB124" i="8"/>
  <c r="AB123" i="8"/>
  <c r="AB122" i="8"/>
  <c r="AB121" i="8"/>
  <c r="AB120" i="8"/>
  <c r="AB119" i="8"/>
  <c r="AB118" i="8"/>
  <c r="AB117" i="8"/>
  <c r="AB116" i="8"/>
  <c r="AB115" i="8"/>
  <c r="AB114" i="8"/>
  <c r="AB113" i="8"/>
  <c r="AB110" i="8"/>
  <c r="AB109" i="8"/>
  <c r="AB108" i="8"/>
  <c r="AB107" i="8"/>
  <c r="AB106" i="8"/>
  <c r="AB105" i="8"/>
  <c r="AB104" i="8"/>
  <c r="AB103" i="8"/>
  <c r="AB102" i="8"/>
  <c r="AB99" i="8"/>
  <c r="AB98" i="8"/>
  <c r="AB97" i="8"/>
  <c r="AB94" i="8"/>
  <c r="AB93" i="8"/>
  <c r="AB92" i="8"/>
  <c r="AB89" i="8"/>
  <c r="AB88" i="8"/>
  <c r="AB87" i="8"/>
  <c r="AB86" i="8"/>
  <c r="AB85" i="8"/>
  <c r="AB84" i="8"/>
  <c r="AB83" i="8"/>
  <c r="AB82" i="8"/>
  <c r="AB81" i="8"/>
  <c r="AB80" i="8"/>
  <c r="AB79" i="8"/>
  <c r="AB78" i="8"/>
  <c r="AB75" i="8"/>
  <c r="AB74" i="8"/>
  <c r="AB73" i="8"/>
  <c r="AB72" i="8"/>
  <c r="AB71" i="8"/>
  <c r="AB70" i="8"/>
  <c r="AB69" i="8"/>
  <c r="AB68" i="8"/>
  <c r="AB67" i="8"/>
  <c r="AB66" i="8"/>
  <c r="AB65" i="8"/>
  <c r="AB64" i="8"/>
  <c r="AB61" i="8"/>
  <c r="AB60" i="8"/>
  <c r="AB59" i="8"/>
  <c r="AB58" i="8"/>
  <c r="AB57" i="8"/>
  <c r="AB56" i="8"/>
  <c r="AB55" i="8"/>
  <c r="AB54" i="8"/>
  <c r="AB53" i="8"/>
  <c r="AS82" i="8" l="1"/>
  <c r="AI147" i="8"/>
  <c r="AU80" i="8"/>
  <c r="AK145" i="8"/>
  <c r="AW82" i="8"/>
  <c r="AM147" i="8"/>
  <c r="AY81" i="8"/>
  <c r="AO146" i="8"/>
  <c r="AR80" i="8"/>
  <c r="AH145" i="8"/>
  <c r="AS81" i="8"/>
  <c r="AI146" i="8"/>
  <c r="AT82" i="8"/>
  <c r="AJ147" i="8"/>
  <c r="AV80" i="8"/>
  <c r="AL145" i="8"/>
  <c r="AW81" i="8"/>
  <c r="AM146" i="8"/>
  <c r="AX82" i="8"/>
  <c r="AN147" i="8"/>
  <c r="AZ80" i="8"/>
  <c r="AP145" i="8"/>
  <c r="Q20" i="20"/>
  <c r="AU81" i="8"/>
  <c r="AK146" i="8"/>
  <c r="Q21" i="20"/>
  <c r="AR81" i="8"/>
  <c r="AH146" i="8"/>
  <c r="AV81" i="8"/>
  <c r="AL146" i="8"/>
  <c r="AY80" i="8"/>
  <c r="AO145" i="8"/>
  <c r="AZ81" i="8"/>
  <c r="AP146" i="8"/>
  <c r="AR82" i="8"/>
  <c r="AH147" i="8"/>
  <c r="AT80" i="8"/>
  <c r="AJ145" i="8"/>
  <c r="AV82" i="8"/>
  <c r="AL147" i="8"/>
  <c r="AX80" i="8"/>
  <c r="AN145" i="8"/>
  <c r="AZ82" i="8"/>
  <c r="AP147" i="8"/>
  <c r="AS80" i="8"/>
  <c r="AI145" i="8"/>
  <c r="AT81" i="8"/>
  <c r="AJ146" i="8"/>
  <c r="AU82" i="8"/>
  <c r="AK147" i="8"/>
  <c r="AW80" i="8"/>
  <c r="AM145" i="8"/>
  <c r="AX81" i="8"/>
  <c r="AN146" i="8"/>
  <c r="AY82" i="8"/>
  <c r="AO147" i="8"/>
  <c r="AR46" i="8"/>
  <c r="AR60" i="8"/>
  <c r="AH153" i="8" s="1"/>
  <c r="AR50" i="8"/>
  <c r="AH143" i="8" s="1"/>
  <c r="AR64" i="8"/>
  <c r="AH157" i="8" s="1"/>
  <c r="AS43" i="8"/>
  <c r="AS57" i="8"/>
  <c r="AI150" i="8" s="1"/>
  <c r="AS47" i="8"/>
  <c r="AI140" i="8" s="1"/>
  <c r="AS61" i="8"/>
  <c r="AI154" i="8" s="1"/>
  <c r="AS51" i="8"/>
  <c r="AS65" i="8"/>
  <c r="AI158" i="8" s="1"/>
  <c r="AT44" i="8"/>
  <c r="AJ137" i="8" s="1"/>
  <c r="AT58" i="8"/>
  <c r="AJ151" i="8" s="1"/>
  <c r="AT48" i="8"/>
  <c r="AJ141" i="8" s="1"/>
  <c r="AT62" i="8"/>
  <c r="AJ155" i="8" s="1"/>
  <c r="AU45" i="8"/>
  <c r="AK138" i="8" s="1"/>
  <c r="AU59" i="8"/>
  <c r="AK152" i="8" s="1"/>
  <c r="AU49" i="8"/>
  <c r="AK142" i="8" s="1"/>
  <c r="AU63" i="8"/>
  <c r="AK156" i="8" s="1"/>
  <c r="AV46" i="8"/>
  <c r="AV60" i="8"/>
  <c r="AL153" i="8" s="1"/>
  <c r="AV50" i="8"/>
  <c r="AL143" i="8" s="1"/>
  <c r="AV64" i="8"/>
  <c r="AL157" i="8" s="1"/>
  <c r="AW43" i="8"/>
  <c r="AM136" i="8" s="1"/>
  <c r="AW57" i="8"/>
  <c r="AM150" i="8" s="1"/>
  <c r="AW47" i="8"/>
  <c r="AM140" i="8" s="1"/>
  <c r="AW61" i="8"/>
  <c r="AM154" i="8" s="1"/>
  <c r="AW51" i="8"/>
  <c r="AW65" i="8"/>
  <c r="AM158" i="8" s="1"/>
  <c r="AX44" i="8"/>
  <c r="AX58" i="8"/>
  <c r="AN151" i="8" s="1"/>
  <c r="AX48" i="8"/>
  <c r="AN141" i="8" s="1"/>
  <c r="AX62" i="8"/>
  <c r="AN155" i="8" s="1"/>
  <c r="AY45" i="8"/>
  <c r="AY59" i="8"/>
  <c r="AO152" i="8" s="1"/>
  <c r="AY49" i="8"/>
  <c r="AO142" i="8" s="1"/>
  <c r="AY63" i="8"/>
  <c r="AO156" i="8" s="1"/>
  <c r="AZ46" i="8"/>
  <c r="AZ60" i="8"/>
  <c r="AP153" i="8" s="1"/>
  <c r="AZ50" i="8"/>
  <c r="AP143" i="8" s="1"/>
  <c r="AZ64" i="8"/>
  <c r="AP157" i="8" s="1"/>
  <c r="AR43" i="8"/>
  <c r="AH136" i="8" s="1"/>
  <c r="AR57" i="8"/>
  <c r="AH150" i="8" s="1"/>
  <c r="AR47" i="8"/>
  <c r="AR61" i="8"/>
  <c r="AH154" i="8" s="1"/>
  <c r="AR51" i="8"/>
  <c r="AH144" i="8" s="1"/>
  <c r="AR65" i="8"/>
  <c r="AH158" i="8" s="1"/>
  <c r="AS58" i="8"/>
  <c r="AI151" i="8" s="1"/>
  <c r="AS44" i="8"/>
  <c r="AI137" i="8" s="1"/>
  <c r="AS48" i="8"/>
  <c r="AI141" i="8" s="1"/>
  <c r="AS62" i="8"/>
  <c r="AI155" i="8" s="1"/>
  <c r="AT45" i="8"/>
  <c r="AT59" i="8"/>
  <c r="AJ152" i="8" s="1"/>
  <c r="AT49" i="8"/>
  <c r="AJ142" i="8" s="1"/>
  <c r="AT63" i="8"/>
  <c r="AJ156" i="8" s="1"/>
  <c r="AU46" i="8"/>
  <c r="AK139" i="8" s="1"/>
  <c r="AU60" i="8"/>
  <c r="AK153" i="8" s="1"/>
  <c r="AU50" i="8"/>
  <c r="AU64" i="8"/>
  <c r="AK157" i="8" s="1"/>
  <c r="AV43" i="8"/>
  <c r="AL136" i="8" s="1"/>
  <c r="AV57" i="8"/>
  <c r="AL150" i="8" s="1"/>
  <c r="AV47" i="8"/>
  <c r="AV61" i="8"/>
  <c r="AL154" i="8" s="1"/>
  <c r="AV51" i="8"/>
  <c r="AL144" i="8" s="1"/>
  <c r="AV65" i="8"/>
  <c r="AL158" i="8" s="1"/>
  <c r="AW44" i="8"/>
  <c r="AM137" i="8" s="1"/>
  <c r="AW58" i="8"/>
  <c r="AM151" i="8" s="1"/>
  <c r="AW48" i="8"/>
  <c r="AW62" i="8"/>
  <c r="AM155" i="8" s="1"/>
  <c r="AX45" i="8"/>
  <c r="AN138" i="8" s="1"/>
  <c r="AX59" i="8"/>
  <c r="AN152" i="8" s="1"/>
  <c r="AX49" i="8"/>
  <c r="AX63" i="8"/>
  <c r="AN156" i="8" s="1"/>
  <c r="AY46" i="8"/>
  <c r="AO139" i="8" s="1"/>
  <c r="AY60" i="8"/>
  <c r="AO153" i="8" s="1"/>
  <c r="AY50" i="8"/>
  <c r="AY64" i="8"/>
  <c r="AO157" i="8" s="1"/>
  <c r="AZ43" i="8"/>
  <c r="AZ57" i="8"/>
  <c r="AP150" i="8" s="1"/>
  <c r="AZ47" i="8"/>
  <c r="AP140" i="8" s="1"/>
  <c r="AZ61" i="8"/>
  <c r="AP154" i="8" s="1"/>
  <c r="AZ51" i="8"/>
  <c r="AZ65" i="8"/>
  <c r="AP158" i="8" s="1"/>
  <c r="AR44" i="8"/>
  <c r="AH137" i="8" s="1"/>
  <c r="AR58" i="8"/>
  <c r="AH151" i="8" s="1"/>
  <c r="AR48" i="8"/>
  <c r="AR62" i="8"/>
  <c r="AH155" i="8" s="1"/>
  <c r="AS45" i="8"/>
  <c r="AI138" i="8" s="1"/>
  <c r="AS59" i="8"/>
  <c r="AI152" i="8" s="1"/>
  <c r="AS49" i="8"/>
  <c r="AS63" i="8"/>
  <c r="AI156" i="8" s="1"/>
  <c r="AT46" i="8"/>
  <c r="AT60" i="8"/>
  <c r="AJ153" i="8" s="1"/>
  <c r="AT50" i="8"/>
  <c r="AJ143" i="8" s="1"/>
  <c r="AT64" i="8"/>
  <c r="AJ157" i="8" s="1"/>
  <c r="AU43" i="8"/>
  <c r="AU57" i="8"/>
  <c r="AK150" i="8" s="1"/>
  <c r="AU47" i="8"/>
  <c r="AK140" i="8" s="1"/>
  <c r="AU61" i="8"/>
  <c r="AK154" i="8" s="1"/>
  <c r="AU51" i="8"/>
  <c r="AU65" i="8"/>
  <c r="AK158" i="8" s="1"/>
  <c r="AV44" i="8"/>
  <c r="AV58" i="8"/>
  <c r="AL151" i="8" s="1"/>
  <c r="AV48" i="8"/>
  <c r="AL141" i="8" s="1"/>
  <c r="AV62" i="8"/>
  <c r="AL155" i="8" s="1"/>
  <c r="AW45" i="8"/>
  <c r="AW59" i="8"/>
  <c r="AM152" i="8" s="1"/>
  <c r="AW49" i="8"/>
  <c r="AM142" i="8" s="1"/>
  <c r="AW63" i="8"/>
  <c r="AM156" i="8" s="1"/>
  <c r="AX46" i="8"/>
  <c r="AX60" i="8"/>
  <c r="AN153" i="8" s="1"/>
  <c r="AX50" i="8"/>
  <c r="AN143" i="8" s="1"/>
  <c r="AX64" i="8"/>
  <c r="AN157" i="8" s="1"/>
  <c r="AY43" i="8"/>
  <c r="AO136" i="8" s="1"/>
  <c r="AY57" i="8"/>
  <c r="AO150" i="8" s="1"/>
  <c r="AY47" i="8"/>
  <c r="AY61" i="8"/>
  <c r="AO154" i="8" s="1"/>
  <c r="AY51" i="8"/>
  <c r="AO144" i="8" s="1"/>
  <c r="AY65" i="8"/>
  <c r="AO158" i="8" s="1"/>
  <c r="AZ44" i="8"/>
  <c r="AZ58" i="8"/>
  <c r="AP151" i="8" s="1"/>
  <c r="AZ48" i="8"/>
  <c r="AP141" i="8" s="1"/>
  <c r="AZ62" i="8"/>
  <c r="AP155" i="8" s="1"/>
  <c r="AR45" i="8"/>
  <c r="AR59" i="8"/>
  <c r="AH152" i="8" s="1"/>
  <c r="AR49" i="8"/>
  <c r="AH142" i="8" s="1"/>
  <c r="AR63" i="8"/>
  <c r="AH156" i="8" s="1"/>
  <c r="AS46" i="8"/>
  <c r="AI139" i="8" s="1"/>
  <c r="AS60" i="8"/>
  <c r="AI153" i="8" s="1"/>
  <c r="AS50" i="8"/>
  <c r="AS64" i="8"/>
  <c r="AI157" i="8" s="1"/>
  <c r="AT43" i="8"/>
  <c r="AJ136" i="8" s="1"/>
  <c r="AT57" i="8"/>
  <c r="AJ150" i="8" s="1"/>
  <c r="AT47" i="8"/>
  <c r="AT61" i="8"/>
  <c r="AJ154" i="8" s="1"/>
  <c r="AT51" i="8"/>
  <c r="AJ144" i="8" s="1"/>
  <c r="AT65" i="8"/>
  <c r="AJ158" i="8" s="1"/>
  <c r="AU44" i="8"/>
  <c r="AK137" i="8" s="1"/>
  <c r="AU58" i="8"/>
  <c r="AK151" i="8" s="1"/>
  <c r="AU48" i="8"/>
  <c r="AU62" i="8"/>
  <c r="AK155" i="8" s="1"/>
  <c r="AV45" i="8"/>
  <c r="AL138" i="8" s="1"/>
  <c r="AV59" i="8"/>
  <c r="AL152" i="8" s="1"/>
  <c r="AV49" i="8"/>
  <c r="AV63" i="8"/>
  <c r="AL156" i="8" s="1"/>
  <c r="AW46" i="8"/>
  <c r="AM139" i="8" s="1"/>
  <c r="AW60" i="8"/>
  <c r="AM153" i="8" s="1"/>
  <c r="AW50" i="8"/>
  <c r="AW64" i="8"/>
  <c r="AM157" i="8" s="1"/>
  <c r="AX43" i="8"/>
  <c r="AX57" i="8"/>
  <c r="AN150" i="8" s="1"/>
  <c r="AX47" i="8"/>
  <c r="AN140" i="8" s="1"/>
  <c r="AX61" i="8"/>
  <c r="AN154" i="8" s="1"/>
  <c r="AX51" i="8"/>
  <c r="AX65" i="8"/>
  <c r="AN158" i="8" s="1"/>
  <c r="AY44" i="8"/>
  <c r="AO137" i="8" s="1"/>
  <c r="AY58" i="8"/>
  <c r="AO151" i="8" s="1"/>
  <c r="AY48" i="8"/>
  <c r="AY62" i="8"/>
  <c r="AO155" i="8" s="1"/>
  <c r="AZ45" i="8"/>
  <c r="AP138" i="8" s="1"/>
  <c r="AZ59" i="8"/>
  <c r="AP152" i="8" s="1"/>
  <c r="AZ49" i="8"/>
  <c r="AZ63" i="8"/>
  <c r="AP156" i="8" s="1"/>
  <c r="P552" i="7"/>
  <c r="P553" i="7" s="1"/>
  <c r="O552" i="7"/>
  <c r="O553" i="7" s="1"/>
  <c r="I22" i="14" s="1"/>
  <c r="N553" i="7"/>
  <c r="M552" i="7"/>
  <c r="M553" i="7" s="1"/>
  <c r="L552" i="7"/>
  <c r="L553" i="7" s="1"/>
  <c r="K552" i="7"/>
  <c r="K553" i="7" s="1"/>
  <c r="H552" i="7"/>
  <c r="H553" i="7" s="1"/>
  <c r="G552" i="7"/>
  <c r="G553" i="7" s="1"/>
  <c r="F552" i="7"/>
  <c r="F553" i="7" s="1"/>
  <c r="E552" i="7"/>
  <c r="E553" i="7" s="1"/>
  <c r="B22" i="14" s="1"/>
  <c r="D552" i="7"/>
  <c r="D553" i="7" s="1"/>
  <c r="C552" i="7"/>
  <c r="C553" i="7" s="1"/>
  <c r="P525" i="7"/>
  <c r="P526" i="7" s="1"/>
  <c r="O525" i="7"/>
  <c r="O526" i="7" s="1"/>
  <c r="I21" i="14" s="1"/>
  <c r="N525" i="7"/>
  <c r="N526" i="7" s="1"/>
  <c r="M525" i="7"/>
  <c r="M526" i="7" s="1"/>
  <c r="L525" i="7"/>
  <c r="L526" i="7" s="1"/>
  <c r="K525" i="7"/>
  <c r="K526" i="7" s="1"/>
  <c r="H525" i="7"/>
  <c r="H526" i="7" s="1"/>
  <c r="G525" i="7"/>
  <c r="G526" i="7" s="1"/>
  <c r="F525" i="7"/>
  <c r="F526" i="7" s="1"/>
  <c r="E525" i="7"/>
  <c r="E526" i="7" s="1"/>
  <c r="B21" i="14" s="1"/>
  <c r="D525" i="7"/>
  <c r="D526" i="7" s="1"/>
  <c r="C525" i="7"/>
  <c r="C526" i="7" s="1"/>
  <c r="P498" i="7"/>
  <c r="P499" i="7" s="1"/>
  <c r="O498" i="7"/>
  <c r="O499" i="7" s="1"/>
  <c r="I20" i="14" s="1"/>
  <c r="N498" i="7"/>
  <c r="N499" i="7" s="1"/>
  <c r="M498" i="7"/>
  <c r="M499" i="7" s="1"/>
  <c r="L498" i="7"/>
  <c r="L499" i="7" s="1"/>
  <c r="K498" i="7"/>
  <c r="K499" i="7" s="1"/>
  <c r="H498" i="7"/>
  <c r="H499" i="7" s="1"/>
  <c r="G498" i="7"/>
  <c r="G499" i="7" s="1"/>
  <c r="F498" i="7"/>
  <c r="F499" i="7" s="1"/>
  <c r="E498" i="7"/>
  <c r="E499" i="7" s="1"/>
  <c r="B20" i="14" s="1"/>
  <c r="D498" i="7"/>
  <c r="D499" i="7" s="1"/>
  <c r="C498" i="7"/>
  <c r="C499" i="7" s="1"/>
  <c r="P471" i="7"/>
  <c r="P472" i="7" s="1"/>
  <c r="J11" i="18" s="1"/>
  <c r="O471" i="7"/>
  <c r="O472" i="7" s="1"/>
  <c r="I19" i="14" s="1"/>
  <c r="N471" i="7"/>
  <c r="N472" i="7" s="1"/>
  <c r="M471" i="7"/>
  <c r="M472" i="7" s="1"/>
  <c r="L471" i="7"/>
  <c r="L472" i="7" s="1"/>
  <c r="K471" i="7"/>
  <c r="K472" i="7" s="1"/>
  <c r="H471" i="7"/>
  <c r="H472" i="7" s="1"/>
  <c r="G471" i="7"/>
  <c r="G472" i="7" s="1"/>
  <c r="F471" i="7"/>
  <c r="F472" i="7" s="1"/>
  <c r="E471" i="7"/>
  <c r="E472" i="7" s="1"/>
  <c r="D471" i="7"/>
  <c r="D472" i="7" s="1"/>
  <c r="C471" i="7"/>
  <c r="C472" i="7" s="1"/>
  <c r="P444" i="7"/>
  <c r="P445" i="7" s="1"/>
  <c r="J10" i="18" s="1"/>
  <c r="O444" i="7"/>
  <c r="O445" i="7" s="1"/>
  <c r="I18" i="14" s="1"/>
  <c r="N444" i="7"/>
  <c r="N445" i="7" s="1"/>
  <c r="M444" i="7"/>
  <c r="M445" i="7" s="1"/>
  <c r="L444" i="7"/>
  <c r="L445" i="7" s="1"/>
  <c r="K444" i="7"/>
  <c r="K445" i="7" s="1"/>
  <c r="H444" i="7"/>
  <c r="H445" i="7" s="1"/>
  <c r="G444" i="7"/>
  <c r="G445" i="7" s="1"/>
  <c r="F444" i="7"/>
  <c r="F445" i="7" s="1"/>
  <c r="E444" i="7"/>
  <c r="E445" i="7" s="1"/>
  <c r="D444" i="7"/>
  <c r="D445" i="7" s="1"/>
  <c r="C444" i="7"/>
  <c r="C445" i="7" s="1"/>
  <c r="P417" i="7"/>
  <c r="P418" i="7" s="1"/>
  <c r="J9" i="18" s="1"/>
  <c r="O417" i="7"/>
  <c r="O418" i="7" s="1"/>
  <c r="I17" i="14" s="1"/>
  <c r="N417" i="7"/>
  <c r="N418" i="7" s="1"/>
  <c r="M417" i="7"/>
  <c r="M418" i="7" s="1"/>
  <c r="L417" i="7"/>
  <c r="L418" i="7" s="1"/>
  <c r="K417" i="7"/>
  <c r="K418" i="7" s="1"/>
  <c r="H417" i="7"/>
  <c r="H418" i="7" s="1"/>
  <c r="G417" i="7"/>
  <c r="G418" i="7" s="1"/>
  <c r="F417" i="7"/>
  <c r="F418" i="7" s="1"/>
  <c r="E417" i="7"/>
  <c r="E418" i="7" s="1"/>
  <c r="D417" i="7"/>
  <c r="D418" i="7" s="1"/>
  <c r="C417" i="7"/>
  <c r="C418" i="7" s="1"/>
  <c r="P390" i="7"/>
  <c r="P391" i="7" s="1"/>
  <c r="O390" i="7"/>
  <c r="O391" i="7" s="1"/>
  <c r="I16" i="14" s="1"/>
  <c r="N390" i="7"/>
  <c r="N391" i="7" s="1"/>
  <c r="M390" i="7"/>
  <c r="M391" i="7" s="1"/>
  <c r="L390" i="7"/>
  <c r="L391" i="7" s="1"/>
  <c r="K390" i="7"/>
  <c r="K391" i="7" s="1"/>
  <c r="H390" i="7"/>
  <c r="H391" i="7" s="1"/>
  <c r="G390" i="7"/>
  <c r="G391" i="7" s="1"/>
  <c r="F390" i="7"/>
  <c r="F391" i="7" s="1"/>
  <c r="E390" i="7"/>
  <c r="E391" i="7" s="1"/>
  <c r="B16" i="14" s="1"/>
  <c r="D390" i="7"/>
  <c r="D391" i="7" s="1"/>
  <c r="C390" i="7"/>
  <c r="C391" i="7" s="1"/>
  <c r="P363" i="7"/>
  <c r="P364" i="7" s="1"/>
  <c r="O363" i="7"/>
  <c r="O364" i="7" s="1"/>
  <c r="N363" i="7"/>
  <c r="N364" i="7" s="1"/>
  <c r="M363" i="7"/>
  <c r="M364" i="7" s="1"/>
  <c r="L363" i="7"/>
  <c r="L364" i="7" s="1"/>
  <c r="K363" i="7"/>
  <c r="K364" i="7" s="1"/>
  <c r="H363" i="7"/>
  <c r="H364" i="7" s="1"/>
  <c r="G363" i="7"/>
  <c r="G364" i="7" s="1"/>
  <c r="F363" i="7"/>
  <c r="F364" i="7" s="1"/>
  <c r="E363" i="7"/>
  <c r="E364" i="7" s="1"/>
  <c r="B15" i="14" s="1"/>
  <c r="D363" i="7"/>
  <c r="D364" i="7" s="1"/>
  <c r="C363" i="7"/>
  <c r="C364" i="7" s="1"/>
  <c r="P336" i="7"/>
  <c r="P337" i="7" s="1"/>
  <c r="O336" i="7"/>
  <c r="O337" i="7" s="1"/>
  <c r="I14" i="14" s="1"/>
  <c r="N336" i="7"/>
  <c r="N337" i="7" s="1"/>
  <c r="M336" i="7"/>
  <c r="M337" i="7" s="1"/>
  <c r="L336" i="7"/>
  <c r="L337" i="7" s="1"/>
  <c r="K336" i="7"/>
  <c r="K337" i="7" s="1"/>
  <c r="H336" i="7"/>
  <c r="H337" i="7" s="1"/>
  <c r="G336" i="7"/>
  <c r="G337" i="7" s="1"/>
  <c r="F336" i="7"/>
  <c r="F337" i="7" s="1"/>
  <c r="E336" i="7"/>
  <c r="E337" i="7" s="1"/>
  <c r="B14" i="14" s="1"/>
  <c r="D336" i="7"/>
  <c r="D337" i="7" s="1"/>
  <c r="C336" i="7"/>
  <c r="C337" i="7" s="1"/>
  <c r="AZ77" i="8" l="1"/>
  <c r="AP142" i="8"/>
  <c r="AY76" i="8"/>
  <c r="AO141" i="8"/>
  <c r="AX79" i="8"/>
  <c r="AN144" i="8"/>
  <c r="AX71" i="8"/>
  <c r="AN136" i="8"/>
  <c r="AT75" i="8"/>
  <c r="AJ140" i="8"/>
  <c r="AS78" i="8"/>
  <c r="AI143" i="8"/>
  <c r="AX74" i="8"/>
  <c r="AN139" i="8"/>
  <c r="AW73" i="8"/>
  <c r="AM138" i="8"/>
  <c r="AV72" i="8"/>
  <c r="AL137" i="8"/>
  <c r="AS77" i="8"/>
  <c r="AI142" i="8"/>
  <c r="AR76" i="8"/>
  <c r="AH141" i="8"/>
  <c r="AZ79" i="8"/>
  <c r="AP144" i="8"/>
  <c r="AZ71" i="8"/>
  <c r="AP136" i="8"/>
  <c r="AV75" i="8"/>
  <c r="AL140" i="8"/>
  <c r="AU78" i="8"/>
  <c r="AK143" i="8"/>
  <c r="AZ74" i="8"/>
  <c r="AP139" i="8"/>
  <c r="AY73" i="8"/>
  <c r="AO138" i="8"/>
  <c r="AX72" i="8"/>
  <c r="AN137" i="8"/>
  <c r="AS79" i="8"/>
  <c r="AI144" i="8"/>
  <c r="AS71" i="8"/>
  <c r="AI136" i="8"/>
  <c r="AR74" i="8"/>
  <c r="AH139" i="8"/>
  <c r="AW78" i="8"/>
  <c r="AM143" i="8"/>
  <c r="AV77" i="8"/>
  <c r="AL142" i="8"/>
  <c r="AU76" i="8"/>
  <c r="AK141" i="8"/>
  <c r="AR73" i="8"/>
  <c r="AH138" i="8"/>
  <c r="AZ72" i="8"/>
  <c r="AP137" i="8"/>
  <c r="AY75" i="8"/>
  <c r="AO140" i="8"/>
  <c r="AU79" i="8"/>
  <c r="AK144" i="8"/>
  <c r="AU71" i="8"/>
  <c r="AK136" i="8"/>
  <c r="AT74" i="8"/>
  <c r="AJ139" i="8"/>
  <c r="AY78" i="8"/>
  <c r="AO143" i="8"/>
  <c r="AX77" i="8"/>
  <c r="AN142" i="8"/>
  <c r="AW76" i="8"/>
  <c r="AM141" i="8"/>
  <c r="AT73" i="8"/>
  <c r="AJ138" i="8"/>
  <c r="AR75" i="8"/>
  <c r="AH140" i="8"/>
  <c r="AW79" i="8"/>
  <c r="AM144" i="8"/>
  <c r="AV74" i="8"/>
  <c r="AL139" i="8"/>
  <c r="AY72" i="8"/>
  <c r="AT71" i="8"/>
  <c r="AZ76" i="8"/>
  <c r="AX78" i="8"/>
  <c r="AS73" i="8"/>
  <c r="AY74" i="8"/>
  <c r="AV71" i="8"/>
  <c r="AT77" i="8"/>
  <c r="AS76" i="8"/>
  <c r="AZ78" i="8"/>
  <c r="AW75" i="8"/>
  <c r="AU73" i="8"/>
  <c r="AT72" i="8"/>
  <c r="AX75" i="8"/>
  <c r="AV73" i="8"/>
  <c r="AU72" i="8"/>
  <c r="AS74" i="8"/>
  <c r="AY79" i="8"/>
  <c r="AY71" i="8"/>
  <c r="AW77" i="8"/>
  <c r="AV76" i="8"/>
  <c r="AT78" i="8"/>
  <c r="AZ75" i="8"/>
  <c r="AX73" i="8"/>
  <c r="AW72" i="8"/>
  <c r="AU74" i="8"/>
  <c r="AS72" i="8"/>
  <c r="AR79" i="8"/>
  <c r="AR71" i="8"/>
  <c r="AY77" i="8"/>
  <c r="AX76" i="8"/>
  <c r="AV78" i="8"/>
  <c r="AS75" i="8"/>
  <c r="AZ73" i="8"/>
  <c r="AW74" i="8"/>
  <c r="AT79" i="8"/>
  <c r="AU75" i="8"/>
  <c r="AR72" i="8"/>
  <c r="AW71" i="8"/>
  <c r="AU77" i="8"/>
  <c r="AT76" i="8"/>
  <c r="AR78" i="8"/>
  <c r="AR77" i="8"/>
  <c r="AV79" i="8"/>
  <c r="B17" i="14"/>
  <c r="C9" i="18"/>
  <c r="B18" i="14"/>
  <c r="C10" i="18"/>
  <c r="B19" i="14"/>
  <c r="C11" i="18"/>
  <c r="R7" i="13"/>
  <c r="Q7" i="13"/>
  <c r="X62" i="13" l="1"/>
  <c r="Q11" i="13" l="1"/>
  <c r="G9" i="14" l="1"/>
  <c r="F9" i="14"/>
  <c r="F8" i="14"/>
  <c r="I10" i="20" l="1"/>
  <c r="I9" i="20"/>
  <c r="J10" i="20"/>
  <c r="B119" i="6"/>
  <c r="B124" i="6" s="1"/>
  <c r="Y119" i="6"/>
  <c r="Y118" i="6"/>
  <c r="Y117" i="6"/>
  <c r="Y116" i="6"/>
  <c r="Y115" i="6"/>
  <c r="Y114" i="6"/>
  <c r="Y113" i="6"/>
  <c r="Y112" i="6"/>
  <c r="Y111" i="6"/>
  <c r="Y110" i="6"/>
  <c r="Y109" i="6"/>
  <c r="Y108" i="6"/>
  <c r="Y107" i="6"/>
  <c r="Y106" i="6"/>
  <c r="Y105" i="6"/>
  <c r="Y104" i="6"/>
  <c r="Y103" i="6"/>
  <c r="Y102" i="6"/>
  <c r="Y101" i="6"/>
  <c r="Y100" i="6"/>
  <c r="Y99" i="6"/>
  <c r="Y98" i="6"/>
  <c r="Y97" i="6"/>
  <c r="Y96" i="6"/>
  <c r="B97" i="6"/>
  <c r="C97" i="6"/>
  <c r="D97" i="6"/>
  <c r="E97" i="6"/>
  <c r="F97" i="6"/>
  <c r="G97" i="6"/>
  <c r="H97" i="6"/>
  <c r="I97" i="6"/>
  <c r="J97" i="6"/>
  <c r="K97" i="6"/>
  <c r="L97" i="6"/>
  <c r="B98" i="6"/>
  <c r="C98" i="6"/>
  <c r="D98" i="6"/>
  <c r="E98" i="6"/>
  <c r="F98" i="6"/>
  <c r="G98" i="6"/>
  <c r="H98" i="6"/>
  <c r="I98" i="6"/>
  <c r="J98" i="6"/>
  <c r="K98" i="6"/>
  <c r="L98" i="6"/>
  <c r="B99" i="6"/>
  <c r="C99" i="6"/>
  <c r="D99" i="6"/>
  <c r="E99" i="6"/>
  <c r="F99" i="6"/>
  <c r="G99" i="6"/>
  <c r="H99" i="6"/>
  <c r="I99" i="6"/>
  <c r="J99" i="6"/>
  <c r="K99" i="6"/>
  <c r="L99" i="6"/>
  <c r="B100" i="6"/>
  <c r="C100" i="6"/>
  <c r="D100" i="6"/>
  <c r="E100" i="6"/>
  <c r="F100" i="6"/>
  <c r="G100" i="6"/>
  <c r="H100" i="6"/>
  <c r="I100" i="6"/>
  <c r="J100" i="6"/>
  <c r="K100" i="6"/>
  <c r="L100" i="6"/>
  <c r="B101" i="6"/>
  <c r="C101" i="6"/>
  <c r="D101" i="6"/>
  <c r="E101" i="6"/>
  <c r="F101" i="6"/>
  <c r="G101" i="6"/>
  <c r="H101" i="6"/>
  <c r="I101" i="6"/>
  <c r="J101" i="6"/>
  <c r="K101" i="6"/>
  <c r="L101" i="6"/>
  <c r="B102" i="6"/>
  <c r="C102" i="6"/>
  <c r="D102" i="6"/>
  <c r="E102" i="6"/>
  <c r="F102" i="6"/>
  <c r="G102" i="6"/>
  <c r="H102" i="6"/>
  <c r="I102" i="6"/>
  <c r="J102" i="6"/>
  <c r="K102" i="6"/>
  <c r="L102" i="6"/>
  <c r="B103" i="6"/>
  <c r="C103" i="6"/>
  <c r="D103" i="6"/>
  <c r="E103" i="6"/>
  <c r="F103" i="6"/>
  <c r="G103" i="6"/>
  <c r="H103" i="6"/>
  <c r="I103" i="6"/>
  <c r="J103" i="6"/>
  <c r="K103" i="6"/>
  <c r="L103" i="6"/>
  <c r="B104" i="6"/>
  <c r="C104" i="6"/>
  <c r="D104" i="6"/>
  <c r="E104" i="6"/>
  <c r="F104" i="6"/>
  <c r="G104" i="6"/>
  <c r="H104" i="6"/>
  <c r="I104" i="6"/>
  <c r="J104" i="6"/>
  <c r="K104" i="6"/>
  <c r="L104" i="6"/>
  <c r="B105" i="6"/>
  <c r="C105" i="6"/>
  <c r="D105" i="6"/>
  <c r="E105" i="6"/>
  <c r="F105" i="6"/>
  <c r="G105" i="6"/>
  <c r="H105" i="6"/>
  <c r="I105" i="6"/>
  <c r="J105" i="6"/>
  <c r="K105" i="6"/>
  <c r="L105" i="6"/>
  <c r="B106" i="6"/>
  <c r="C106" i="6"/>
  <c r="D106" i="6"/>
  <c r="E106" i="6"/>
  <c r="F106" i="6"/>
  <c r="G106" i="6"/>
  <c r="H106" i="6"/>
  <c r="I106" i="6"/>
  <c r="J106" i="6"/>
  <c r="K106" i="6"/>
  <c r="L106" i="6"/>
  <c r="B107" i="6"/>
  <c r="C107" i="6"/>
  <c r="D107" i="6"/>
  <c r="E107" i="6"/>
  <c r="F107" i="6"/>
  <c r="G107" i="6"/>
  <c r="H107" i="6"/>
  <c r="I107" i="6"/>
  <c r="J107" i="6"/>
  <c r="K107" i="6"/>
  <c r="L107" i="6"/>
  <c r="B108" i="6"/>
  <c r="C108" i="6"/>
  <c r="D108" i="6"/>
  <c r="E108" i="6"/>
  <c r="F108" i="6"/>
  <c r="G108" i="6"/>
  <c r="H108" i="6"/>
  <c r="I108" i="6"/>
  <c r="J108" i="6"/>
  <c r="K108" i="6"/>
  <c r="L108" i="6"/>
  <c r="B109" i="6"/>
  <c r="C109" i="6"/>
  <c r="D109" i="6"/>
  <c r="E109" i="6"/>
  <c r="F109" i="6"/>
  <c r="G109" i="6"/>
  <c r="H109" i="6"/>
  <c r="I109" i="6"/>
  <c r="J109" i="6"/>
  <c r="K109" i="6"/>
  <c r="L109" i="6"/>
  <c r="B110" i="6"/>
  <c r="C110" i="6"/>
  <c r="D110" i="6"/>
  <c r="E110" i="6"/>
  <c r="F110" i="6"/>
  <c r="G110" i="6"/>
  <c r="H110" i="6"/>
  <c r="I110" i="6"/>
  <c r="J110" i="6"/>
  <c r="K110" i="6"/>
  <c r="L110" i="6"/>
  <c r="B111" i="6"/>
  <c r="C111" i="6"/>
  <c r="D111" i="6"/>
  <c r="E111" i="6"/>
  <c r="F111" i="6"/>
  <c r="G111" i="6"/>
  <c r="H111" i="6"/>
  <c r="I111" i="6"/>
  <c r="J111" i="6"/>
  <c r="K111" i="6"/>
  <c r="L111" i="6"/>
  <c r="B112" i="6"/>
  <c r="C112" i="6"/>
  <c r="D112" i="6"/>
  <c r="E112" i="6"/>
  <c r="F112" i="6"/>
  <c r="G112" i="6"/>
  <c r="H112" i="6"/>
  <c r="I112" i="6"/>
  <c r="J112" i="6"/>
  <c r="K112" i="6"/>
  <c r="L112" i="6"/>
  <c r="B113" i="6"/>
  <c r="C113" i="6"/>
  <c r="D113" i="6"/>
  <c r="E113" i="6"/>
  <c r="F113" i="6"/>
  <c r="G113" i="6"/>
  <c r="H113" i="6"/>
  <c r="I113" i="6"/>
  <c r="J113" i="6"/>
  <c r="K113" i="6"/>
  <c r="L113" i="6"/>
  <c r="B114" i="6"/>
  <c r="C114" i="6"/>
  <c r="D114" i="6"/>
  <c r="E114" i="6"/>
  <c r="F114" i="6"/>
  <c r="G114" i="6"/>
  <c r="H114" i="6"/>
  <c r="I114" i="6"/>
  <c r="J114" i="6"/>
  <c r="K114" i="6"/>
  <c r="L114" i="6"/>
  <c r="B115" i="6"/>
  <c r="C115" i="6"/>
  <c r="D115" i="6"/>
  <c r="E115" i="6"/>
  <c r="F115" i="6"/>
  <c r="G115" i="6"/>
  <c r="H115" i="6"/>
  <c r="I115" i="6"/>
  <c r="J115" i="6"/>
  <c r="K115" i="6"/>
  <c r="L115" i="6"/>
  <c r="B116" i="6"/>
  <c r="C116" i="6"/>
  <c r="D116" i="6"/>
  <c r="E116" i="6"/>
  <c r="F116" i="6"/>
  <c r="G116" i="6"/>
  <c r="H116" i="6"/>
  <c r="I116" i="6"/>
  <c r="J116" i="6"/>
  <c r="K116" i="6"/>
  <c r="L116" i="6"/>
  <c r="B117" i="6"/>
  <c r="C117" i="6"/>
  <c r="D117" i="6"/>
  <c r="E117" i="6"/>
  <c r="F117" i="6"/>
  <c r="G117" i="6"/>
  <c r="H117" i="6"/>
  <c r="I117" i="6"/>
  <c r="J117" i="6"/>
  <c r="K117" i="6"/>
  <c r="L117" i="6"/>
  <c r="B118" i="6"/>
  <c r="C118" i="6"/>
  <c r="D118" i="6"/>
  <c r="E118" i="6"/>
  <c r="F118" i="6"/>
  <c r="G118" i="6"/>
  <c r="H118" i="6"/>
  <c r="I118" i="6"/>
  <c r="J118" i="6"/>
  <c r="K118" i="6"/>
  <c r="L118" i="6"/>
  <c r="C119" i="6"/>
  <c r="C124" i="6" s="1"/>
  <c r="D119" i="6"/>
  <c r="D124" i="6" s="1"/>
  <c r="E119" i="6"/>
  <c r="E124" i="6" s="1"/>
  <c r="F119" i="6"/>
  <c r="F124" i="6" s="1"/>
  <c r="G119" i="6"/>
  <c r="G124" i="6" s="1"/>
  <c r="H119" i="6"/>
  <c r="H124" i="6" s="1"/>
  <c r="I119" i="6"/>
  <c r="I124" i="6" s="1"/>
  <c r="J119" i="6"/>
  <c r="J124" i="6" s="1"/>
  <c r="K119" i="6"/>
  <c r="K124" i="6" s="1"/>
  <c r="L119" i="6"/>
  <c r="L124" i="6" s="1"/>
  <c r="L96" i="6"/>
  <c r="L123" i="6" s="1"/>
  <c r="K96" i="6"/>
  <c r="K123" i="6" s="1"/>
  <c r="J96" i="6"/>
  <c r="J123" i="6" s="1"/>
  <c r="I96" i="6"/>
  <c r="I123" i="6" s="1"/>
  <c r="H96" i="6"/>
  <c r="H123" i="6" s="1"/>
  <c r="G96" i="6"/>
  <c r="G123" i="6" s="1"/>
  <c r="F96" i="6"/>
  <c r="F123" i="6" s="1"/>
  <c r="E96" i="6"/>
  <c r="E123" i="6" s="1"/>
  <c r="D96" i="6"/>
  <c r="D123" i="6" s="1"/>
  <c r="C96" i="6"/>
  <c r="C123" i="6" s="1"/>
  <c r="B96" i="6"/>
  <c r="B123" i="6" s="1"/>
  <c r="AZ136" i="15"/>
  <c r="BZ136" i="15" s="1"/>
  <c r="AY136" i="15"/>
  <c r="BY136" i="15" s="1"/>
  <c r="AX136" i="15"/>
  <c r="BX136" i="15" s="1"/>
  <c r="AW136" i="15"/>
  <c r="BW136" i="15" s="1"/>
  <c r="AV136" i="15"/>
  <c r="BV136" i="15" s="1"/>
  <c r="AU136" i="15"/>
  <c r="BU136" i="15" s="1"/>
  <c r="AT136" i="15"/>
  <c r="BT136" i="15" s="1"/>
  <c r="AS136" i="15"/>
  <c r="BS136" i="15" s="1"/>
  <c r="AR136" i="15"/>
  <c r="BR136" i="15" s="1"/>
  <c r="AQ136" i="15"/>
  <c r="BQ136" i="15" s="1"/>
  <c r="AP136" i="15"/>
  <c r="BP136" i="15" s="1"/>
  <c r="AO136" i="15"/>
  <c r="BO136" i="15" s="1"/>
  <c r="AN136" i="15"/>
  <c r="BN136" i="15" s="1"/>
  <c r="AM136" i="15"/>
  <c r="BM136" i="15" s="1"/>
  <c r="AL136" i="15"/>
  <c r="BL136" i="15" s="1"/>
  <c r="AK136" i="15"/>
  <c r="BK136" i="15" s="1"/>
  <c r="AJ136" i="15"/>
  <c r="BJ136" i="15" s="1"/>
  <c r="AI136" i="15"/>
  <c r="BI136" i="15" s="1"/>
  <c r="AH136" i="15"/>
  <c r="BH136" i="15" s="1"/>
  <c r="AG136" i="15"/>
  <c r="BG136" i="15" s="1"/>
  <c r="AF136" i="15"/>
  <c r="BF136" i="15" s="1"/>
  <c r="AE136" i="15"/>
  <c r="BE136" i="15" s="1"/>
  <c r="AD136" i="15"/>
  <c r="BD136" i="15" s="1"/>
  <c r="AC136" i="15"/>
  <c r="BC136" i="15" s="1"/>
  <c r="AZ135" i="15"/>
  <c r="BZ135" i="15" s="1"/>
  <c r="AY135" i="15"/>
  <c r="BY135" i="15" s="1"/>
  <c r="AX135" i="15"/>
  <c r="BX135" i="15" s="1"/>
  <c r="AW135" i="15"/>
  <c r="BW135" i="15" s="1"/>
  <c r="AV135" i="15"/>
  <c r="BV135" i="15" s="1"/>
  <c r="AU135" i="15"/>
  <c r="BU135" i="15" s="1"/>
  <c r="AT135" i="15"/>
  <c r="BT135" i="15" s="1"/>
  <c r="AS135" i="15"/>
  <c r="BS135" i="15" s="1"/>
  <c r="AR135" i="15"/>
  <c r="BR135" i="15" s="1"/>
  <c r="AQ135" i="15"/>
  <c r="BQ135" i="15" s="1"/>
  <c r="AP135" i="15"/>
  <c r="BP135" i="15" s="1"/>
  <c r="AO135" i="15"/>
  <c r="BO135" i="15" s="1"/>
  <c r="AN135" i="15"/>
  <c r="BN135" i="15" s="1"/>
  <c r="AM135" i="15"/>
  <c r="BM135" i="15" s="1"/>
  <c r="AL135" i="15"/>
  <c r="BL135" i="15" s="1"/>
  <c r="AK135" i="15"/>
  <c r="BK135" i="15" s="1"/>
  <c r="AJ135" i="15"/>
  <c r="BJ135" i="15" s="1"/>
  <c r="AI135" i="15"/>
  <c r="BI135" i="15" s="1"/>
  <c r="AH135" i="15"/>
  <c r="BH135" i="15" s="1"/>
  <c r="AG135" i="15"/>
  <c r="BG135" i="15" s="1"/>
  <c r="AF135" i="15"/>
  <c r="BF135" i="15" s="1"/>
  <c r="AE135" i="15"/>
  <c r="BE135" i="15" s="1"/>
  <c r="AD135" i="15"/>
  <c r="BD135" i="15" s="1"/>
  <c r="AC135" i="15"/>
  <c r="BC135" i="15" s="1"/>
  <c r="AZ134" i="15"/>
  <c r="BZ134" i="15" s="1"/>
  <c r="AY134" i="15"/>
  <c r="BY134" i="15" s="1"/>
  <c r="AX134" i="15"/>
  <c r="BX134" i="15" s="1"/>
  <c r="AW134" i="15"/>
  <c r="BW134" i="15" s="1"/>
  <c r="AV134" i="15"/>
  <c r="BV134" i="15" s="1"/>
  <c r="AU134" i="15"/>
  <c r="BU134" i="15" s="1"/>
  <c r="AT134" i="15"/>
  <c r="BT134" i="15" s="1"/>
  <c r="AS134" i="15"/>
  <c r="BS134" i="15" s="1"/>
  <c r="AR134" i="15"/>
  <c r="BR134" i="15" s="1"/>
  <c r="AQ134" i="15"/>
  <c r="BQ134" i="15" s="1"/>
  <c r="AP134" i="15"/>
  <c r="BP134" i="15" s="1"/>
  <c r="AO134" i="15"/>
  <c r="BO134" i="15" s="1"/>
  <c r="AN134" i="15"/>
  <c r="BN134" i="15" s="1"/>
  <c r="AM134" i="15"/>
  <c r="BM134" i="15" s="1"/>
  <c r="AL134" i="15"/>
  <c r="BL134" i="15" s="1"/>
  <c r="AK134" i="15"/>
  <c r="BK134" i="15" s="1"/>
  <c r="AJ134" i="15"/>
  <c r="BJ134" i="15" s="1"/>
  <c r="AI134" i="15"/>
  <c r="BI134" i="15" s="1"/>
  <c r="AH134" i="15"/>
  <c r="BH134" i="15" s="1"/>
  <c r="AG134" i="15"/>
  <c r="BG134" i="15" s="1"/>
  <c r="AF134" i="15"/>
  <c r="BF134" i="15" s="1"/>
  <c r="AE134" i="15"/>
  <c r="BE134" i="15" s="1"/>
  <c r="AD134" i="15"/>
  <c r="BD134" i="15" s="1"/>
  <c r="AC134" i="15"/>
  <c r="BC134" i="15" s="1"/>
  <c r="AZ133" i="15"/>
  <c r="BZ133" i="15" s="1"/>
  <c r="AY133" i="15"/>
  <c r="BY133" i="15" s="1"/>
  <c r="AX133" i="15"/>
  <c r="BX133" i="15" s="1"/>
  <c r="AW133" i="15"/>
  <c r="BW133" i="15" s="1"/>
  <c r="AV133" i="15"/>
  <c r="BV133" i="15" s="1"/>
  <c r="AU133" i="15"/>
  <c r="BU133" i="15" s="1"/>
  <c r="AT133" i="15"/>
  <c r="BT133" i="15" s="1"/>
  <c r="AS133" i="15"/>
  <c r="BS133" i="15" s="1"/>
  <c r="AR133" i="15"/>
  <c r="BR133" i="15" s="1"/>
  <c r="AQ133" i="15"/>
  <c r="BQ133" i="15" s="1"/>
  <c r="AP133" i="15"/>
  <c r="BP133" i="15" s="1"/>
  <c r="AO133" i="15"/>
  <c r="BO133" i="15" s="1"/>
  <c r="AN133" i="15"/>
  <c r="BN133" i="15" s="1"/>
  <c r="AM133" i="15"/>
  <c r="BM133" i="15" s="1"/>
  <c r="AL133" i="15"/>
  <c r="BL133" i="15" s="1"/>
  <c r="AK133" i="15"/>
  <c r="BK133" i="15" s="1"/>
  <c r="AJ133" i="15"/>
  <c r="BJ133" i="15" s="1"/>
  <c r="AI133" i="15"/>
  <c r="BI133" i="15" s="1"/>
  <c r="AH133" i="15"/>
  <c r="BH133" i="15" s="1"/>
  <c r="AG133" i="15"/>
  <c r="BG133" i="15" s="1"/>
  <c r="AF133" i="15"/>
  <c r="BF133" i="15" s="1"/>
  <c r="AE133" i="15"/>
  <c r="BE133" i="15" s="1"/>
  <c r="AD133" i="15"/>
  <c r="BD133" i="15" s="1"/>
  <c r="AC133" i="15"/>
  <c r="BC133" i="15" s="1"/>
  <c r="AZ132" i="15"/>
  <c r="BZ132" i="15" s="1"/>
  <c r="AY132" i="15"/>
  <c r="BY132" i="15" s="1"/>
  <c r="AX132" i="15"/>
  <c r="BX132" i="15" s="1"/>
  <c r="AW132" i="15"/>
  <c r="BW132" i="15" s="1"/>
  <c r="AV132" i="15"/>
  <c r="BV132" i="15" s="1"/>
  <c r="AU132" i="15"/>
  <c r="BU132" i="15" s="1"/>
  <c r="AT132" i="15"/>
  <c r="BT132" i="15" s="1"/>
  <c r="AS132" i="15"/>
  <c r="BS132" i="15" s="1"/>
  <c r="AR132" i="15"/>
  <c r="BR132" i="15" s="1"/>
  <c r="AQ132" i="15"/>
  <c r="BQ132" i="15" s="1"/>
  <c r="AP132" i="15"/>
  <c r="BP132" i="15" s="1"/>
  <c r="AO132" i="15"/>
  <c r="BO132" i="15" s="1"/>
  <c r="AN132" i="15"/>
  <c r="BN132" i="15" s="1"/>
  <c r="AM132" i="15"/>
  <c r="BM132" i="15" s="1"/>
  <c r="AL132" i="15"/>
  <c r="BL132" i="15" s="1"/>
  <c r="AK132" i="15"/>
  <c r="BK132" i="15" s="1"/>
  <c r="AJ132" i="15"/>
  <c r="BJ132" i="15" s="1"/>
  <c r="AI132" i="15"/>
  <c r="BI132" i="15" s="1"/>
  <c r="AH132" i="15"/>
  <c r="BH132" i="15" s="1"/>
  <c r="AG132" i="15"/>
  <c r="BG132" i="15" s="1"/>
  <c r="AF132" i="15"/>
  <c r="BF132" i="15" s="1"/>
  <c r="AE132" i="15"/>
  <c r="BE132" i="15" s="1"/>
  <c r="AD132" i="15"/>
  <c r="BD132" i="15" s="1"/>
  <c r="AC132" i="15"/>
  <c r="BC132" i="15" s="1"/>
  <c r="AZ131" i="15"/>
  <c r="BZ131" i="15" s="1"/>
  <c r="AY131" i="15"/>
  <c r="BY131" i="15" s="1"/>
  <c r="AX131" i="15"/>
  <c r="BX131" i="15" s="1"/>
  <c r="AW131" i="15"/>
  <c r="BW131" i="15" s="1"/>
  <c r="AV131" i="15"/>
  <c r="BV131" i="15" s="1"/>
  <c r="AU131" i="15"/>
  <c r="BU131" i="15" s="1"/>
  <c r="AT131" i="15"/>
  <c r="BT131" i="15" s="1"/>
  <c r="AS131" i="15"/>
  <c r="BS131" i="15" s="1"/>
  <c r="AR131" i="15"/>
  <c r="BR131" i="15" s="1"/>
  <c r="AQ131" i="15"/>
  <c r="BQ131" i="15" s="1"/>
  <c r="AP131" i="15"/>
  <c r="BP131" i="15" s="1"/>
  <c r="AO131" i="15"/>
  <c r="BO131" i="15" s="1"/>
  <c r="AN131" i="15"/>
  <c r="BN131" i="15" s="1"/>
  <c r="AM131" i="15"/>
  <c r="BM131" i="15" s="1"/>
  <c r="AL131" i="15"/>
  <c r="BL131" i="15" s="1"/>
  <c r="AK131" i="15"/>
  <c r="BK131" i="15" s="1"/>
  <c r="AJ131" i="15"/>
  <c r="BJ131" i="15" s="1"/>
  <c r="AI131" i="15"/>
  <c r="BI131" i="15" s="1"/>
  <c r="AH131" i="15"/>
  <c r="BH131" i="15" s="1"/>
  <c r="AG131" i="15"/>
  <c r="BG131" i="15" s="1"/>
  <c r="AF131" i="15"/>
  <c r="BF131" i="15" s="1"/>
  <c r="AE131" i="15"/>
  <c r="BE131" i="15" s="1"/>
  <c r="AD131" i="15"/>
  <c r="BD131" i="15" s="1"/>
  <c r="AC131" i="15"/>
  <c r="BC131" i="15" s="1"/>
  <c r="AZ130" i="15"/>
  <c r="BZ130" i="15" s="1"/>
  <c r="AY130" i="15"/>
  <c r="BY130" i="15" s="1"/>
  <c r="AX130" i="15"/>
  <c r="BX130" i="15" s="1"/>
  <c r="AW130" i="15"/>
  <c r="BW130" i="15" s="1"/>
  <c r="AV130" i="15"/>
  <c r="BV130" i="15" s="1"/>
  <c r="AU130" i="15"/>
  <c r="BU130" i="15" s="1"/>
  <c r="AT130" i="15"/>
  <c r="BT130" i="15" s="1"/>
  <c r="AS130" i="15"/>
  <c r="BS130" i="15" s="1"/>
  <c r="AR130" i="15"/>
  <c r="BR130" i="15" s="1"/>
  <c r="AQ130" i="15"/>
  <c r="BQ130" i="15" s="1"/>
  <c r="AP130" i="15"/>
  <c r="BP130" i="15" s="1"/>
  <c r="AO130" i="15"/>
  <c r="BO130" i="15" s="1"/>
  <c r="AN130" i="15"/>
  <c r="BN130" i="15" s="1"/>
  <c r="AM130" i="15"/>
  <c r="BM130" i="15" s="1"/>
  <c r="AL130" i="15"/>
  <c r="BL130" i="15" s="1"/>
  <c r="AK130" i="15"/>
  <c r="BK130" i="15" s="1"/>
  <c r="AJ130" i="15"/>
  <c r="BJ130" i="15" s="1"/>
  <c r="AI130" i="15"/>
  <c r="BI130" i="15" s="1"/>
  <c r="AH130" i="15"/>
  <c r="BH130" i="15" s="1"/>
  <c r="AG130" i="15"/>
  <c r="BG130" i="15" s="1"/>
  <c r="AF130" i="15"/>
  <c r="BF130" i="15" s="1"/>
  <c r="AE130" i="15"/>
  <c r="BE130" i="15" s="1"/>
  <c r="AD130" i="15"/>
  <c r="BD130" i="15" s="1"/>
  <c r="AC130" i="15"/>
  <c r="BC130" i="15" s="1"/>
  <c r="AZ129" i="15"/>
  <c r="BZ129" i="15" s="1"/>
  <c r="AY129" i="15"/>
  <c r="BY129" i="15" s="1"/>
  <c r="AX129" i="15"/>
  <c r="BX129" i="15" s="1"/>
  <c r="AW129" i="15"/>
  <c r="BW129" i="15" s="1"/>
  <c r="AV129" i="15"/>
  <c r="BV129" i="15" s="1"/>
  <c r="AU129" i="15"/>
  <c r="BU129" i="15" s="1"/>
  <c r="AT129" i="15"/>
  <c r="BT129" i="15" s="1"/>
  <c r="AS129" i="15"/>
  <c r="BS129" i="15" s="1"/>
  <c r="AR129" i="15"/>
  <c r="BR129" i="15" s="1"/>
  <c r="AQ129" i="15"/>
  <c r="BQ129" i="15" s="1"/>
  <c r="AP129" i="15"/>
  <c r="BP129" i="15" s="1"/>
  <c r="AO129" i="15"/>
  <c r="BO129" i="15" s="1"/>
  <c r="AN129" i="15"/>
  <c r="BN129" i="15" s="1"/>
  <c r="AM129" i="15"/>
  <c r="BM129" i="15" s="1"/>
  <c r="AL129" i="15"/>
  <c r="BL129" i="15" s="1"/>
  <c r="AK129" i="15"/>
  <c r="BK129" i="15" s="1"/>
  <c r="AJ129" i="15"/>
  <c r="BJ129" i="15" s="1"/>
  <c r="AI129" i="15"/>
  <c r="BI129" i="15" s="1"/>
  <c r="AH129" i="15"/>
  <c r="BH129" i="15" s="1"/>
  <c r="AG129" i="15"/>
  <c r="BG129" i="15" s="1"/>
  <c r="AF129" i="15"/>
  <c r="BF129" i="15" s="1"/>
  <c r="AE129" i="15"/>
  <c r="BE129" i="15" s="1"/>
  <c r="AD129" i="15"/>
  <c r="BD129" i="15" s="1"/>
  <c r="AC129" i="15"/>
  <c r="BC129" i="15" s="1"/>
  <c r="AZ128" i="15"/>
  <c r="BZ128" i="15" s="1"/>
  <c r="AY128" i="15"/>
  <c r="BY128" i="15" s="1"/>
  <c r="AX128" i="15"/>
  <c r="BX128" i="15" s="1"/>
  <c r="AW128" i="15"/>
  <c r="BW128" i="15" s="1"/>
  <c r="AV128" i="15"/>
  <c r="BV128" i="15" s="1"/>
  <c r="AU128" i="15"/>
  <c r="BU128" i="15" s="1"/>
  <c r="AT128" i="15"/>
  <c r="BT128" i="15" s="1"/>
  <c r="AS128" i="15"/>
  <c r="BS128" i="15" s="1"/>
  <c r="AR128" i="15"/>
  <c r="BR128" i="15" s="1"/>
  <c r="AQ128" i="15"/>
  <c r="BQ128" i="15" s="1"/>
  <c r="AP128" i="15"/>
  <c r="BP128" i="15" s="1"/>
  <c r="AO128" i="15"/>
  <c r="BO128" i="15" s="1"/>
  <c r="AN128" i="15"/>
  <c r="BN128" i="15" s="1"/>
  <c r="AM128" i="15"/>
  <c r="BM128" i="15" s="1"/>
  <c r="AL128" i="15"/>
  <c r="BL128" i="15" s="1"/>
  <c r="AK128" i="15"/>
  <c r="BK128" i="15" s="1"/>
  <c r="AJ128" i="15"/>
  <c r="BJ128" i="15" s="1"/>
  <c r="AI128" i="15"/>
  <c r="BI128" i="15" s="1"/>
  <c r="AH128" i="15"/>
  <c r="BH128" i="15" s="1"/>
  <c r="AG128" i="15"/>
  <c r="BG128" i="15" s="1"/>
  <c r="AF128" i="15"/>
  <c r="BF128" i="15" s="1"/>
  <c r="AE128" i="15"/>
  <c r="BE128" i="15" s="1"/>
  <c r="AD128" i="15"/>
  <c r="BD128" i="15" s="1"/>
  <c r="AC128" i="15"/>
  <c r="BC128" i="15" s="1"/>
  <c r="AZ127" i="15"/>
  <c r="BZ127" i="15" s="1"/>
  <c r="AY127" i="15"/>
  <c r="BY127" i="15" s="1"/>
  <c r="AX127" i="15"/>
  <c r="BX127" i="15" s="1"/>
  <c r="AW127" i="15"/>
  <c r="BW127" i="15" s="1"/>
  <c r="AV127" i="15"/>
  <c r="BV127" i="15" s="1"/>
  <c r="AU127" i="15"/>
  <c r="BU127" i="15" s="1"/>
  <c r="AT127" i="15"/>
  <c r="BT127" i="15" s="1"/>
  <c r="AS127" i="15"/>
  <c r="BS127" i="15" s="1"/>
  <c r="AR127" i="15"/>
  <c r="BR127" i="15" s="1"/>
  <c r="AQ127" i="15"/>
  <c r="BQ127" i="15" s="1"/>
  <c r="AP127" i="15"/>
  <c r="BP127" i="15" s="1"/>
  <c r="AO127" i="15"/>
  <c r="BO127" i="15" s="1"/>
  <c r="AN127" i="15"/>
  <c r="BN127" i="15" s="1"/>
  <c r="AM127" i="15"/>
  <c r="BM127" i="15" s="1"/>
  <c r="AL127" i="15"/>
  <c r="BL127" i="15" s="1"/>
  <c r="AK127" i="15"/>
  <c r="BK127" i="15" s="1"/>
  <c r="AJ127" i="15"/>
  <c r="BJ127" i="15" s="1"/>
  <c r="AI127" i="15"/>
  <c r="BI127" i="15" s="1"/>
  <c r="AH127" i="15"/>
  <c r="BH127" i="15" s="1"/>
  <c r="AG127" i="15"/>
  <c r="BG127" i="15" s="1"/>
  <c r="AF127" i="15"/>
  <c r="BF127" i="15" s="1"/>
  <c r="AE127" i="15"/>
  <c r="BE127" i="15" s="1"/>
  <c r="AD127" i="15"/>
  <c r="BD127" i="15" s="1"/>
  <c r="AC127" i="15"/>
  <c r="BC127" i="15" s="1"/>
  <c r="AZ125" i="15"/>
  <c r="BZ125" i="15" s="1"/>
  <c r="AY125" i="15"/>
  <c r="BY125" i="15" s="1"/>
  <c r="AX125" i="15"/>
  <c r="BX125" i="15" s="1"/>
  <c r="AW125" i="15"/>
  <c r="BW125" i="15" s="1"/>
  <c r="AV125" i="15"/>
  <c r="BV125" i="15" s="1"/>
  <c r="AU125" i="15"/>
  <c r="BU125" i="15" s="1"/>
  <c r="AT125" i="15"/>
  <c r="BT125" i="15" s="1"/>
  <c r="AS125" i="15"/>
  <c r="BS125" i="15" s="1"/>
  <c r="AR125" i="15"/>
  <c r="BR125" i="15" s="1"/>
  <c r="AQ125" i="15"/>
  <c r="BQ125" i="15" s="1"/>
  <c r="AP125" i="15"/>
  <c r="BP125" i="15" s="1"/>
  <c r="AO125" i="15"/>
  <c r="BO125" i="15" s="1"/>
  <c r="AN125" i="15"/>
  <c r="BN125" i="15" s="1"/>
  <c r="AM125" i="15"/>
  <c r="BM125" i="15" s="1"/>
  <c r="AL125" i="15"/>
  <c r="BL125" i="15" s="1"/>
  <c r="AK125" i="15"/>
  <c r="BK125" i="15" s="1"/>
  <c r="AJ125" i="15"/>
  <c r="BJ125" i="15" s="1"/>
  <c r="AI125" i="15"/>
  <c r="BI125" i="15" s="1"/>
  <c r="AH125" i="15"/>
  <c r="BH125" i="15" s="1"/>
  <c r="AG125" i="15"/>
  <c r="BG125" i="15" s="1"/>
  <c r="AF125" i="15"/>
  <c r="BF125" i="15" s="1"/>
  <c r="AE125" i="15"/>
  <c r="BE125" i="15" s="1"/>
  <c r="AD125" i="15"/>
  <c r="BD125" i="15" s="1"/>
  <c r="AC125" i="15"/>
  <c r="BC125" i="15" s="1"/>
  <c r="AZ124" i="15"/>
  <c r="BZ124" i="15" s="1"/>
  <c r="AY124" i="15"/>
  <c r="BY124" i="15" s="1"/>
  <c r="AX124" i="15"/>
  <c r="BX124" i="15" s="1"/>
  <c r="AW124" i="15"/>
  <c r="BW124" i="15" s="1"/>
  <c r="AV124" i="15"/>
  <c r="BV124" i="15" s="1"/>
  <c r="AU124" i="15"/>
  <c r="BU124" i="15" s="1"/>
  <c r="AT124" i="15"/>
  <c r="BT124" i="15" s="1"/>
  <c r="AS124" i="15"/>
  <c r="BS124" i="15" s="1"/>
  <c r="AR124" i="15"/>
  <c r="BR124" i="15" s="1"/>
  <c r="AQ124" i="15"/>
  <c r="BQ124" i="15" s="1"/>
  <c r="AP124" i="15"/>
  <c r="BP124" i="15" s="1"/>
  <c r="AO124" i="15"/>
  <c r="BO124" i="15" s="1"/>
  <c r="AN124" i="15"/>
  <c r="BN124" i="15" s="1"/>
  <c r="AM124" i="15"/>
  <c r="BM124" i="15" s="1"/>
  <c r="AL124" i="15"/>
  <c r="BL124" i="15" s="1"/>
  <c r="AK124" i="15"/>
  <c r="BK124" i="15" s="1"/>
  <c r="AJ124" i="15"/>
  <c r="BJ124" i="15" s="1"/>
  <c r="AI124" i="15"/>
  <c r="BI124" i="15" s="1"/>
  <c r="AH124" i="15"/>
  <c r="BH124" i="15" s="1"/>
  <c r="AG124" i="15"/>
  <c r="BG124" i="15" s="1"/>
  <c r="AF124" i="15"/>
  <c r="BF124" i="15" s="1"/>
  <c r="AE124" i="15"/>
  <c r="BE124" i="15" s="1"/>
  <c r="AD124" i="15"/>
  <c r="BD124" i="15" s="1"/>
  <c r="AC124" i="15"/>
  <c r="BC124" i="15" s="1"/>
  <c r="AZ123" i="15"/>
  <c r="BZ123" i="15" s="1"/>
  <c r="AY123" i="15"/>
  <c r="BY123" i="15" s="1"/>
  <c r="AX123" i="15"/>
  <c r="BX123" i="15" s="1"/>
  <c r="AW123" i="15"/>
  <c r="BW123" i="15" s="1"/>
  <c r="AV123" i="15"/>
  <c r="BV123" i="15" s="1"/>
  <c r="AU123" i="15"/>
  <c r="BU123" i="15" s="1"/>
  <c r="AT123" i="15"/>
  <c r="BT123" i="15" s="1"/>
  <c r="AS123" i="15"/>
  <c r="BS123" i="15" s="1"/>
  <c r="AR123" i="15"/>
  <c r="BR123" i="15" s="1"/>
  <c r="AQ123" i="15"/>
  <c r="BQ123" i="15" s="1"/>
  <c r="AP123" i="15"/>
  <c r="BP123" i="15" s="1"/>
  <c r="AO123" i="15"/>
  <c r="BO123" i="15" s="1"/>
  <c r="AN123" i="15"/>
  <c r="BN123" i="15" s="1"/>
  <c r="AM123" i="15"/>
  <c r="BM123" i="15" s="1"/>
  <c r="AL123" i="15"/>
  <c r="BL123" i="15" s="1"/>
  <c r="AK123" i="15"/>
  <c r="BK123" i="15" s="1"/>
  <c r="AJ123" i="15"/>
  <c r="BJ123" i="15" s="1"/>
  <c r="AI123" i="15"/>
  <c r="BI123" i="15" s="1"/>
  <c r="AH123" i="15"/>
  <c r="BH123" i="15" s="1"/>
  <c r="AG123" i="15"/>
  <c r="BG123" i="15" s="1"/>
  <c r="AF123" i="15"/>
  <c r="BF123" i="15" s="1"/>
  <c r="AE123" i="15"/>
  <c r="BE123" i="15" s="1"/>
  <c r="AD123" i="15"/>
  <c r="BD123" i="15" s="1"/>
  <c r="AC123" i="15"/>
  <c r="BC123" i="15" s="1"/>
  <c r="AZ122" i="15"/>
  <c r="BZ122" i="15" s="1"/>
  <c r="AY122" i="15"/>
  <c r="BY122" i="15" s="1"/>
  <c r="AX122" i="15"/>
  <c r="BX122" i="15" s="1"/>
  <c r="AW122" i="15"/>
  <c r="BW122" i="15" s="1"/>
  <c r="AV122" i="15"/>
  <c r="BV122" i="15" s="1"/>
  <c r="AU122" i="15"/>
  <c r="BU122" i="15" s="1"/>
  <c r="AT122" i="15"/>
  <c r="BT122" i="15" s="1"/>
  <c r="AS122" i="15"/>
  <c r="BS122" i="15" s="1"/>
  <c r="AR122" i="15"/>
  <c r="BR122" i="15" s="1"/>
  <c r="AQ122" i="15"/>
  <c r="BQ122" i="15" s="1"/>
  <c r="AP122" i="15"/>
  <c r="BP122" i="15" s="1"/>
  <c r="AO122" i="15"/>
  <c r="BO122" i="15" s="1"/>
  <c r="AN122" i="15"/>
  <c r="BN122" i="15" s="1"/>
  <c r="AM122" i="15"/>
  <c r="BM122" i="15" s="1"/>
  <c r="AL122" i="15"/>
  <c r="BL122" i="15" s="1"/>
  <c r="AK122" i="15"/>
  <c r="BK122" i="15" s="1"/>
  <c r="AJ122" i="15"/>
  <c r="BJ122" i="15" s="1"/>
  <c r="AI122" i="15"/>
  <c r="BI122" i="15" s="1"/>
  <c r="AH122" i="15"/>
  <c r="BH122" i="15" s="1"/>
  <c r="AG122" i="15"/>
  <c r="BG122" i="15" s="1"/>
  <c r="AF122" i="15"/>
  <c r="BF122" i="15" s="1"/>
  <c r="AE122" i="15"/>
  <c r="BE122" i="15" s="1"/>
  <c r="AD122" i="15"/>
  <c r="BD122" i="15" s="1"/>
  <c r="AC122" i="15"/>
  <c r="BC122" i="15" s="1"/>
  <c r="AZ121" i="15"/>
  <c r="BZ121" i="15" s="1"/>
  <c r="AY121" i="15"/>
  <c r="BY121" i="15" s="1"/>
  <c r="AX121" i="15"/>
  <c r="BX121" i="15" s="1"/>
  <c r="AW121" i="15"/>
  <c r="BW121" i="15" s="1"/>
  <c r="AV121" i="15"/>
  <c r="BV121" i="15" s="1"/>
  <c r="AU121" i="15"/>
  <c r="BU121" i="15" s="1"/>
  <c r="AT121" i="15"/>
  <c r="BT121" i="15" s="1"/>
  <c r="AS121" i="15"/>
  <c r="BS121" i="15" s="1"/>
  <c r="AR121" i="15"/>
  <c r="BR121" i="15" s="1"/>
  <c r="AQ121" i="15"/>
  <c r="BQ121" i="15" s="1"/>
  <c r="AP121" i="15"/>
  <c r="BP121" i="15" s="1"/>
  <c r="AO121" i="15"/>
  <c r="BO121" i="15" s="1"/>
  <c r="AN121" i="15"/>
  <c r="BN121" i="15" s="1"/>
  <c r="AM121" i="15"/>
  <c r="BM121" i="15" s="1"/>
  <c r="AL121" i="15"/>
  <c r="BL121" i="15" s="1"/>
  <c r="AK121" i="15"/>
  <c r="BK121" i="15" s="1"/>
  <c r="AJ121" i="15"/>
  <c r="BJ121" i="15" s="1"/>
  <c r="AI121" i="15"/>
  <c r="BI121" i="15" s="1"/>
  <c r="AH121" i="15"/>
  <c r="BH121" i="15" s="1"/>
  <c r="AG121" i="15"/>
  <c r="BG121" i="15" s="1"/>
  <c r="AF121" i="15"/>
  <c r="BF121" i="15" s="1"/>
  <c r="AE121" i="15"/>
  <c r="BE121" i="15" s="1"/>
  <c r="AD121" i="15"/>
  <c r="BD121" i="15" s="1"/>
  <c r="AC121" i="15"/>
  <c r="BC121" i="15" s="1"/>
  <c r="AZ120" i="15"/>
  <c r="BZ120" i="15" s="1"/>
  <c r="AY120" i="15"/>
  <c r="BY120" i="15" s="1"/>
  <c r="AX120" i="15"/>
  <c r="BX120" i="15" s="1"/>
  <c r="AW120" i="15"/>
  <c r="BW120" i="15" s="1"/>
  <c r="AV120" i="15"/>
  <c r="BV120" i="15" s="1"/>
  <c r="AU120" i="15"/>
  <c r="BU120" i="15" s="1"/>
  <c r="AT120" i="15"/>
  <c r="BT120" i="15" s="1"/>
  <c r="AS120" i="15"/>
  <c r="BS120" i="15" s="1"/>
  <c r="AR120" i="15"/>
  <c r="BR120" i="15" s="1"/>
  <c r="AQ120" i="15"/>
  <c r="BQ120" i="15" s="1"/>
  <c r="AP120" i="15"/>
  <c r="BP120" i="15" s="1"/>
  <c r="AO120" i="15"/>
  <c r="BO120" i="15" s="1"/>
  <c r="AN120" i="15"/>
  <c r="BN120" i="15" s="1"/>
  <c r="AM120" i="15"/>
  <c r="BM120" i="15" s="1"/>
  <c r="AL120" i="15"/>
  <c r="BL120" i="15" s="1"/>
  <c r="AK120" i="15"/>
  <c r="BK120" i="15" s="1"/>
  <c r="AJ120" i="15"/>
  <c r="BJ120" i="15" s="1"/>
  <c r="AI120" i="15"/>
  <c r="BI120" i="15" s="1"/>
  <c r="AH120" i="15"/>
  <c r="BH120" i="15" s="1"/>
  <c r="AG120" i="15"/>
  <c r="BG120" i="15" s="1"/>
  <c r="AF120" i="15"/>
  <c r="BF120" i="15" s="1"/>
  <c r="AE120" i="15"/>
  <c r="BE120" i="15" s="1"/>
  <c r="AD120" i="15"/>
  <c r="BD120" i="15" s="1"/>
  <c r="AC120" i="15"/>
  <c r="BC120" i="15" s="1"/>
  <c r="AZ119" i="15"/>
  <c r="BZ119" i="15" s="1"/>
  <c r="AY119" i="15"/>
  <c r="BY119" i="15" s="1"/>
  <c r="AX119" i="15"/>
  <c r="BX119" i="15" s="1"/>
  <c r="AW119" i="15"/>
  <c r="BW119" i="15" s="1"/>
  <c r="AV119" i="15"/>
  <c r="BV119" i="15" s="1"/>
  <c r="AU119" i="15"/>
  <c r="BU119" i="15" s="1"/>
  <c r="AT119" i="15"/>
  <c r="BT119" i="15" s="1"/>
  <c r="AS119" i="15"/>
  <c r="BS119" i="15" s="1"/>
  <c r="AR119" i="15"/>
  <c r="BR119" i="15" s="1"/>
  <c r="AQ119" i="15"/>
  <c r="BQ119" i="15" s="1"/>
  <c r="AP119" i="15"/>
  <c r="BP119" i="15" s="1"/>
  <c r="AO119" i="15"/>
  <c r="BO119" i="15" s="1"/>
  <c r="AN119" i="15"/>
  <c r="BN119" i="15" s="1"/>
  <c r="AM119" i="15"/>
  <c r="BM119" i="15" s="1"/>
  <c r="AL119" i="15"/>
  <c r="BL119" i="15" s="1"/>
  <c r="AK119" i="15"/>
  <c r="BK119" i="15" s="1"/>
  <c r="AJ119" i="15"/>
  <c r="BJ119" i="15" s="1"/>
  <c r="AI119" i="15"/>
  <c r="BI119" i="15" s="1"/>
  <c r="AH119" i="15"/>
  <c r="BH119" i="15" s="1"/>
  <c r="AG119" i="15"/>
  <c r="BG119" i="15" s="1"/>
  <c r="AF119" i="15"/>
  <c r="BF119" i="15" s="1"/>
  <c r="AE119" i="15"/>
  <c r="BE119" i="15" s="1"/>
  <c r="AD119" i="15"/>
  <c r="BD119" i="15" s="1"/>
  <c r="AC119" i="15"/>
  <c r="BC119" i="15" s="1"/>
  <c r="AZ118" i="15"/>
  <c r="BZ118" i="15" s="1"/>
  <c r="AY118" i="15"/>
  <c r="BY118" i="15" s="1"/>
  <c r="AX118" i="15"/>
  <c r="BX118" i="15" s="1"/>
  <c r="AW118" i="15"/>
  <c r="BW118" i="15" s="1"/>
  <c r="AV118" i="15"/>
  <c r="BV118" i="15" s="1"/>
  <c r="AU118" i="15"/>
  <c r="BU118" i="15" s="1"/>
  <c r="AT118" i="15"/>
  <c r="BT118" i="15" s="1"/>
  <c r="AS118" i="15"/>
  <c r="BS118" i="15" s="1"/>
  <c r="AR118" i="15"/>
  <c r="BR118" i="15" s="1"/>
  <c r="AQ118" i="15"/>
  <c r="BQ118" i="15" s="1"/>
  <c r="AP118" i="15"/>
  <c r="BP118" i="15" s="1"/>
  <c r="AO118" i="15"/>
  <c r="BO118" i="15" s="1"/>
  <c r="AN118" i="15"/>
  <c r="BN118" i="15" s="1"/>
  <c r="AM118" i="15"/>
  <c r="BM118" i="15" s="1"/>
  <c r="AL118" i="15"/>
  <c r="BL118" i="15" s="1"/>
  <c r="AK118" i="15"/>
  <c r="BK118" i="15" s="1"/>
  <c r="AJ118" i="15"/>
  <c r="BJ118" i="15" s="1"/>
  <c r="AI118" i="15"/>
  <c r="BI118" i="15" s="1"/>
  <c r="AH118" i="15"/>
  <c r="BH118" i="15" s="1"/>
  <c r="AG118" i="15"/>
  <c r="BG118" i="15" s="1"/>
  <c r="AF118" i="15"/>
  <c r="BF118" i="15" s="1"/>
  <c r="AE118" i="15"/>
  <c r="BE118" i="15" s="1"/>
  <c r="AD118" i="15"/>
  <c r="BD118" i="15" s="1"/>
  <c r="AC118" i="15"/>
  <c r="BC118" i="15" s="1"/>
  <c r="AZ117" i="15"/>
  <c r="BZ117" i="15" s="1"/>
  <c r="AY117" i="15"/>
  <c r="BY117" i="15" s="1"/>
  <c r="AX117" i="15"/>
  <c r="BX117" i="15" s="1"/>
  <c r="AW117" i="15"/>
  <c r="BW117" i="15" s="1"/>
  <c r="AV117" i="15"/>
  <c r="BV117" i="15" s="1"/>
  <c r="AU117" i="15"/>
  <c r="BU117" i="15" s="1"/>
  <c r="AT117" i="15"/>
  <c r="BT117" i="15" s="1"/>
  <c r="AS117" i="15"/>
  <c r="BS117" i="15" s="1"/>
  <c r="AR117" i="15"/>
  <c r="BR117" i="15" s="1"/>
  <c r="AQ117" i="15"/>
  <c r="BQ117" i="15" s="1"/>
  <c r="AP117" i="15"/>
  <c r="BP117" i="15" s="1"/>
  <c r="AO117" i="15"/>
  <c r="BO117" i="15" s="1"/>
  <c r="AN117" i="15"/>
  <c r="BN117" i="15" s="1"/>
  <c r="AM117" i="15"/>
  <c r="BM117" i="15" s="1"/>
  <c r="AL117" i="15"/>
  <c r="BL117" i="15" s="1"/>
  <c r="AK117" i="15"/>
  <c r="BK117" i="15" s="1"/>
  <c r="AJ117" i="15"/>
  <c r="BJ117" i="15" s="1"/>
  <c r="AI117" i="15"/>
  <c r="BI117" i="15" s="1"/>
  <c r="AH117" i="15"/>
  <c r="BH117" i="15" s="1"/>
  <c r="AG117" i="15"/>
  <c r="BG117" i="15" s="1"/>
  <c r="AF117" i="15"/>
  <c r="BF117" i="15" s="1"/>
  <c r="AE117" i="15"/>
  <c r="BE117" i="15" s="1"/>
  <c r="AD117" i="15"/>
  <c r="BD117" i="15" s="1"/>
  <c r="AC117" i="15"/>
  <c r="BC117" i="15" s="1"/>
  <c r="AZ116" i="15"/>
  <c r="BZ116" i="15" s="1"/>
  <c r="AY116" i="15"/>
  <c r="BY116" i="15" s="1"/>
  <c r="AX116" i="15"/>
  <c r="BX116" i="15" s="1"/>
  <c r="AW116" i="15"/>
  <c r="BW116" i="15" s="1"/>
  <c r="AV116" i="15"/>
  <c r="BV116" i="15" s="1"/>
  <c r="AU116" i="15"/>
  <c r="BU116" i="15" s="1"/>
  <c r="AT116" i="15"/>
  <c r="BT116" i="15" s="1"/>
  <c r="AS116" i="15"/>
  <c r="BS116" i="15" s="1"/>
  <c r="AR116" i="15"/>
  <c r="BR116" i="15" s="1"/>
  <c r="AQ116" i="15"/>
  <c r="BQ116" i="15" s="1"/>
  <c r="AP116" i="15"/>
  <c r="BP116" i="15" s="1"/>
  <c r="AO116" i="15"/>
  <c r="BO116" i="15" s="1"/>
  <c r="AN116" i="15"/>
  <c r="BN116" i="15" s="1"/>
  <c r="AM116" i="15"/>
  <c r="BM116" i="15" s="1"/>
  <c r="AL116" i="15"/>
  <c r="BL116" i="15" s="1"/>
  <c r="AK116" i="15"/>
  <c r="BK116" i="15" s="1"/>
  <c r="AJ116" i="15"/>
  <c r="BJ116" i="15" s="1"/>
  <c r="AI116" i="15"/>
  <c r="BI116" i="15" s="1"/>
  <c r="AH116" i="15"/>
  <c r="BH116" i="15" s="1"/>
  <c r="AG116" i="15"/>
  <c r="BG116" i="15" s="1"/>
  <c r="AF116" i="15"/>
  <c r="BF116" i="15" s="1"/>
  <c r="AE116" i="15"/>
  <c r="BE116" i="15" s="1"/>
  <c r="AD116" i="15"/>
  <c r="BD116" i="15" s="1"/>
  <c r="AC116" i="15"/>
  <c r="BC116" i="15" s="1"/>
  <c r="AZ114" i="15"/>
  <c r="BZ114" i="15" s="1"/>
  <c r="AY114" i="15"/>
  <c r="BY114" i="15" s="1"/>
  <c r="AX114" i="15"/>
  <c r="BX114" i="15" s="1"/>
  <c r="AW114" i="15"/>
  <c r="BW114" i="15" s="1"/>
  <c r="AV114" i="15"/>
  <c r="BV114" i="15" s="1"/>
  <c r="AU114" i="15"/>
  <c r="BU114" i="15" s="1"/>
  <c r="AT114" i="15"/>
  <c r="BT114" i="15" s="1"/>
  <c r="AS114" i="15"/>
  <c r="BS114" i="15" s="1"/>
  <c r="AR114" i="15"/>
  <c r="BR114" i="15" s="1"/>
  <c r="AQ114" i="15"/>
  <c r="BQ114" i="15" s="1"/>
  <c r="AP114" i="15"/>
  <c r="BP114" i="15" s="1"/>
  <c r="AO114" i="15"/>
  <c r="BO114" i="15" s="1"/>
  <c r="AN114" i="15"/>
  <c r="BN114" i="15" s="1"/>
  <c r="AM114" i="15"/>
  <c r="BM114" i="15" s="1"/>
  <c r="AL114" i="15"/>
  <c r="BL114" i="15" s="1"/>
  <c r="AK114" i="15"/>
  <c r="BK114" i="15" s="1"/>
  <c r="AJ114" i="15"/>
  <c r="BJ114" i="15" s="1"/>
  <c r="AI114" i="15"/>
  <c r="BI114" i="15" s="1"/>
  <c r="AH114" i="15"/>
  <c r="BH114" i="15" s="1"/>
  <c r="AG114" i="15"/>
  <c r="BG114" i="15" s="1"/>
  <c r="AF114" i="15"/>
  <c r="BF114" i="15" s="1"/>
  <c r="AE114" i="15"/>
  <c r="BE114" i="15" s="1"/>
  <c r="AD114" i="15"/>
  <c r="BD114" i="15" s="1"/>
  <c r="AC114" i="15"/>
  <c r="BC114" i="15" s="1"/>
  <c r="AZ113" i="15"/>
  <c r="BZ113" i="15" s="1"/>
  <c r="AY113" i="15"/>
  <c r="BY113" i="15" s="1"/>
  <c r="AX113" i="15"/>
  <c r="BX113" i="15" s="1"/>
  <c r="AW113" i="15"/>
  <c r="BW113" i="15" s="1"/>
  <c r="AV113" i="15"/>
  <c r="BV113" i="15" s="1"/>
  <c r="AU113" i="15"/>
  <c r="BU113" i="15" s="1"/>
  <c r="AT113" i="15"/>
  <c r="BT113" i="15" s="1"/>
  <c r="AS113" i="15"/>
  <c r="BS113" i="15" s="1"/>
  <c r="AR113" i="15"/>
  <c r="BR113" i="15" s="1"/>
  <c r="AQ113" i="15"/>
  <c r="BQ113" i="15" s="1"/>
  <c r="AP113" i="15"/>
  <c r="BP113" i="15" s="1"/>
  <c r="AO113" i="15"/>
  <c r="BO113" i="15" s="1"/>
  <c r="AN113" i="15"/>
  <c r="BN113" i="15" s="1"/>
  <c r="AM113" i="15"/>
  <c r="BM113" i="15" s="1"/>
  <c r="AL113" i="15"/>
  <c r="BL113" i="15" s="1"/>
  <c r="AK113" i="15"/>
  <c r="BK113" i="15" s="1"/>
  <c r="AJ113" i="15"/>
  <c r="BJ113" i="15" s="1"/>
  <c r="AI113" i="15"/>
  <c r="BI113" i="15" s="1"/>
  <c r="AH113" i="15"/>
  <c r="BH113" i="15" s="1"/>
  <c r="AG113" i="15"/>
  <c r="BG113" i="15" s="1"/>
  <c r="AF113" i="15"/>
  <c r="BF113" i="15" s="1"/>
  <c r="AE113" i="15"/>
  <c r="BE113" i="15" s="1"/>
  <c r="AD113" i="15"/>
  <c r="BD113" i="15" s="1"/>
  <c r="AC113" i="15"/>
  <c r="BC113" i="15" s="1"/>
  <c r="AZ112" i="15"/>
  <c r="BZ112" i="15" s="1"/>
  <c r="AY112" i="15"/>
  <c r="BY112" i="15" s="1"/>
  <c r="AX112" i="15"/>
  <c r="BX112" i="15" s="1"/>
  <c r="AW112" i="15"/>
  <c r="BW112" i="15" s="1"/>
  <c r="AV112" i="15"/>
  <c r="BV112" i="15" s="1"/>
  <c r="AU112" i="15"/>
  <c r="BU112" i="15" s="1"/>
  <c r="AT112" i="15"/>
  <c r="BT112" i="15" s="1"/>
  <c r="AS112" i="15"/>
  <c r="BS112" i="15" s="1"/>
  <c r="AR112" i="15"/>
  <c r="BR112" i="15" s="1"/>
  <c r="AQ112" i="15"/>
  <c r="BQ112" i="15" s="1"/>
  <c r="AP112" i="15"/>
  <c r="BP112" i="15" s="1"/>
  <c r="AO112" i="15"/>
  <c r="BO112" i="15" s="1"/>
  <c r="AN112" i="15"/>
  <c r="BN112" i="15" s="1"/>
  <c r="AM112" i="15"/>
  <c r="BM112" i="15" s="1"/>
  <c r="AL112" i="15"/>
  <c r="BL112" i="15" s="1"/>
  <c r="AK112" i="15"/>
  <c r="BK112" i="15" s="1"/>
  <c r="AJ112" i="15"/>
  <c r="BJ112" i="15" s="1"/>
  <c r="AI112" i="15"/>
  <c r="BI112" i="15" s="1"/>
  <c r="AH112" i="15"/>
  <c r="BH112" i="15" s="1"/>
  <c r="AG112" i="15"/>
  <c r="BG112" i="15" s="1"/>
  <c r="AF112" i="15"/>
  <c r="BF112" i="15" s="1"/>
  <c r="AE112" i="15"/>
  <c r="BE112" i="15" s="1"/>
  <c r="AD112" i="15"/>
  <c r="BD112" i="15" s="1"/>
  <c r="AC112" i="15"/>
  <c r="BC112" i="15" s="1"/>
  <c r="AZ111" i="15"/>
  <c r="BZ111" i="15" s="1"/>
  <c r="AY111" i="15"/>
  <c r="BY111" i="15" s="1"/>
  <c r="AX111" i="15"/>
  <c r="BX111" i="15" s="1"/>
  <c r="AW111" i="15"/>
  <c r="BW111" i="15" s="1"/>
  <c r="AV111" i="15"/>
  <c r="BV111" i="15" s="1"/>
  <c r="AU111" i="15"/>
  <c r="BU111" i="15" s="1"/>
  <c r="AT111" i="15"/>
  <c r="BT111" i="15" s="1"/>
  <c r="AS111" i="15"/>
  <c r="BS111" i="15" s="1"/>
  <c r="AR111" i="15"/>
  <c r="BR111" i="15" s="1"/>
  <c r="AQ111" i="15"/>
  <c r="BQ111" i="15" s="1"/>
  <c r="AP111" i="15"/>
  <c r="BP111" i="15" s="1"/>
  <c r="AO111" i="15"/>
  <c r="BO111" i="15" s="1"/>
  <c r="AN111" i="15"/>
  <c r="BN111" i="15" s="1"/>
  <c r="AM111" i="15"/>
  <c r="BM111" i="15" s="1"/>
  <c r="AL111" i="15"/>
  <c r="BL111" i="15" s="1"/>
  <c r="AK111" i="15"/>
  <c r="BK111" i="15" s="1"/>
  <c r="AJ111" i="15"/>
  <c r="BJ111" i="15" s="1"/>
  <c r="AI111" i="15"/>
  <c r="BI111" i="15" s="1"/>
  <c r="AH111" i="15"/>
  <c r="BH111" i="15" s="1"/>
  <c r="AG111" i="15"/>
  <c r="BG111" i="15" s="1"/>
  <c r="AF111" i="15"/>
  <c r="BF111" i="15" s="1"/>
  <c r="AE111" i="15"/>
  <c r="BE111" i="15" s="1"/>
  <c r="AD111" i="15"/>
  <c r="BD111" i="15" s="1"/>
  <c r="AC111" i="15"/>
  <c r="BC111" i="15" s="1"/>
  <c r="AZ110" i="15"/>
  <c r="BZ110" i="15" s="1"/>
  <c r="AY110" i="15"/>
  <c r="BY110" i="15" s="1"/>
  <c r="AX110" i="15"/>
  <c r="BX110" i="15" s="1"/>
  <c r="AW110" i="15"/>
  <c r="BW110" i="15" s="1"/>
  <c r="AV110" i="15"/>
  <c r="BV110" i="15" s="1"/>
  <c r="AU110" i="15"/>
  <c r="BU110" i="15" s="1"/>
  <c r="AT110" i="15"/>
  <c r="BT110" i="15" s="1"/>
  <c r="AS110" i="15"/>
  <c r="BS110" i="15" s="1"/>
  <c r="AR110" i="15"/>
  <c r="BR110" i="15" s="1"/>
  <c r="AQ110" i="15"/>
  <c r="BQ110" i="15" s="1"/>
  <c r="AP110" i="15"/>
  <c r="BP110" i="15" s="1"/>
  <c r="AO110" i="15"/>
  <c r="BO110" i="15" s="1"/>
  <c r="AN110" i="15"/>
  <c r="BN110" i="15" s="1"/>
  <c r="AM110" i="15"/>
  <c r="BM110" i="15" s="1"/>
  <c r="AL110" i="15"/>
  <c r="BL110" i="15" s="1"/>
  <c r="AK110" i="15"/>
  <c r="BK110" i="15" s="1"/>
  <c r="AJ110" i="15"/>
  <c r="BJ110" i="15" s="1"/>
  <c r="AI110" i="15"/>
  <c r="BI110" i="15" s="1"/>
  <c r="AH110" i="15"/>
  <c r="BH110" i="15" s="1"/>
  <c r="AG110" i="15"/>
  <c r="BG110" i="15" s="1"/>
  <c r="AF110" i="15"/>
  <c r="BF110" i="15" s="1"/>
  <c r="AE110" i="15"/>
  <c r="BE110" i="15" s="1"/>
  <c r="AD110" i="15"/>
  <c r="BD110" i="15" s="1"/>
  <c r="AC110" i="15"/>
  <c r="BC110" i="15" s="1"/>
  <c r="AZ109" i="15"/>
  <c r="BZ109" i="15" s="1"/>
  <c r="AY109" i="15"/>
  <c r="BY109" i="15" s="1"/>
  <c r="AX109" i="15"/>
  <c r="BX109" i="15" s="1"/>
  <c r="AW109" i="15"/>
  <c r="BW109" i="15" s="1"/>
  <c r="AV109" i="15"/>
  <c r="BV109" i="15" s="1"/>
  <c r="AU109" i="15"/>
  <c r="BU109" i="15" s="1"/>
  <c r="AT109" i="15"/>
  <c r="BT109" i="15" s="1"/>
  <c r="AS109" i="15"/>
  <c r="BS109" i="15" s="1"/>
  <c r="AR109" i="15"/>
  <c r="BR109" i="15" s="1"/>
  <c r="AQ109" i="15"/>
  <c r="BQ109" i="15" s="1"/>
  <c r="AP109" i="15"/>
  <c r="BP109" i="15" s="1"/>
  <c r="AO109" i="15"/>
  <c r="BO109" i="15" s="1"/>
  <c r="AN109" i="15"/>
  <c r="BN109" i="15" s="1"/>
  <c r="AM109" i="15"/>
  <c r="BM109" i="15" s="1"/>
  <c r="AL109" i="15"/>
  <c r="BL109" i="15" s="1"/>
  <c r="AK109" i="15"/>
  <c r="BK109" i="15" s="1"/>
  <c r="AJ109" i="15"/>
  <c r="BJ109" i="15" s="1"/>
  <c r="AI109" i="15"/>
  <c r="BI109" i="15" s="1"/>
  <c r="AH109" i="15"/>
  <c r="BH109" i="15" s="1"/>
  <c r="AG109" i="15"/>
  <c r="BG109" i="15" s="1"/>
  <c r="AF109" i="15"/>
  <c r="BF109" i="15" s="1"/>
  <c r="AE109" i="15"/>
  <c r="BE109" i="15" s="1"/>
  <c r="AD109" i="15"/>
  <c r="BD109" i="15" s="1"/>
  <c r="AC109" i="15"/>
  <c r="BC109" i="15" s="1"/>
  <c r="AZ108" i="15"/>
  <c r="BZ108" i="15" s="1"/>
  <c r="AY108" i="15"/>
  <c r="BY108" i="15" s="1"/>
  <c r="AX108" i="15"/>
  <c r="BX108" i="15" s="1"/>
  <c r="AW108" i="15"/>
  <c r="BW108" i="15" s="1"/>
  <c r="AV108" i="15"/>
  <c r="BV108" i="15" s="1"/>
  <c r="AU108" i="15"/>
  <c r="BU108" i="15" s="1"/>
  <c r="AT108" i="15"/>
  <c r="BT108" i="15" s="1"/>
  <c r="AS108" i="15"/>
  <c r="BS108" i="15" s="1"/>
  <c r="AR108" i="15"/>
  <c r="BR108" i="15" s="1"/>
  <c r="AQ108" i="15"/>
  <c r="BQ108" i="15" s="1"/>
  <c r="AP108" i="15"/>
  <c r="BP108" i="15" s="1"/>
  <c r="AO108" i="15"/>
  <c r="BO108" i="15" s="1"/>
  <c r="AN108" i="15"/>
  <c r="BN108" i="15" s="1"/>
  <c r="AM108" i="15"/>
  <c r="BM108" i="15" s="1"/>
  <c r="AL108" i="15"/>
  <c r="BL108" i="15" s="1"/>
  <c r="AK108" i="15"/>
  <c r="BK108" i="15" s="1"/>
  <c r="AJ108" i="15"/>
  <c r="BJ108" i="15" s="1"/>
  <c r="AI108" i="15"/>
  <c r="BI108" i="15" s="1"/>
  <c r="AH108" i="15"/>
  <c r="BH108" i="15" s="1"/>
  <c r="AG108" i="15"/>
  <c r="BG108" i="15" s="1"/>
  <c r="AF108" i="15"/>
  <c r="BF108" i="15" s="1"/>
  <c r="AE108" i="15"/>
  <c r="BE108" i="15" s="1"/>
  <c r="AD108" i="15"/>
  <c r="BD108" i="15" s="1"/>
  <c r="AC108" i="15"/>
  <c r="BC108" i="15" s="1"/>
  <c r="AZ107" i="15"/>
  <c r="BZ107" i="15" s="1"/>
  <c r="AY107" i="15"/>
  <c r="BY107" i="15" s="1"/>
  <c r="AX107" i="15"/>
  <c r="BX107" i="15" s="1"/>
  <c r="AW107" i="15"/>
  <c r="BW107" i="15" s="1"/>
  <c r="AV107" i="15"/>
  <c r="BV107" i="15" s="1"/>
  <c r="AU107" i="15"/>
  <c r="BU107" i="15" s="1"/>
  <c r="AT107" i="15"/>
  <c r="BT107" i="15" s="1"/>
  <c r="AS107" i="15"/>
  <c r="BS107" i="15" s="1"/>
  <c r="AR107" i="15"/>
  <c r="BR107" i="15" s="1"/>
  <c r="AQ107" i="15"/>
  <c r="BQ107" i="15" s="1"/>
  <c r="AP107" i="15"/>
  <c r="BP107" i="15" s="1"/>
  <c r="AO107" i="15"/>
  <c r="BO107" i="15" s="1"/>
  <c r="AN107" i="15"/>
  <c r="BN107" i="15" s="1"/>
  <c r="AM107" i="15"/>
  <c r="BM107" i="15" s="1"/>
  <c r="AL107" i="15"/>
  <c r="BL107" i="15" s="1"/>
  <c r="AK107" i="15"/>
  <c r="BK107" i="15" s="1"/>
  <c r="AJ107" i="15"/>
  <c r="BJ107" i="15" s="1"/>
  <c r="AI107" i="15"/>
  <c r="BI107" i="15" s="1"/>
  <c r="AH107" i="15"/>
  <c r="BH107" i="15" s="1"/>
  <c r="AG107" i="15"/>
  <c r="BG107" i="15" s="1"/>
  <c r="AF107" i="15"/>
  <c r="BF107" i="15" s="1"/>
  <c r="AE107" i="15"/>
  <c r="BE107" i="15" s="1"/>
  <c r="AD107" i="15"/>
  <c r="BD107" i="15" s="1"/>
  <c r="AC107" i="15"/>
  <c r="BC107" i="15" s="1"/>
  <c r="AZ106" i="15"/>
  <c r="BZ106" i="15" s="1"/>
  <c r="AY106" i="15"/>
  <c r="BY106" i="15" s="1"/>
  <c r="AX106" i="15"/>
  <c r="BX106" i="15" s="1"/>
  <c r="AW106" i="15"/>
  <c r="BW106" i="15" s="1"/>
  <c r="AV106" i="15"/>
  <c r="BV106" i="15" s="1"/>
  <c r="AU106" i="15"/>
  <c r="BU106" i="15" s="1"/>
  <c r="AT106" i="15"/>
  <c r="BT106" i="15" s="1"/>
  <c r="AS106" i="15"/>
  <c r="BS106" i="15" s="1"/>
  <c r="AR106" i="15"/>
  <c r="BR106" i="15" s="1"/>
  <c r="AQ106" i="15"/>
  <c r="BQ106" i="15" s="1"/>
  <c r="AP106" i="15"/>
  <c r="BP106" i="15" s="1"/>
  <c r="AO106" i="15"/>
  <c r="BO106" i="15" s="1"/>
  <c r="AN106" i="15"/>
  <c r="BN106" i="15" s="1"/>
  <c r="AM106" i="15"/>
  <c r="BM106" i="15" s="1"/>
  <c r="AL106" i="15"/>
  <c r="BL106" i="15" s="1"/>
  <c r="AK106" i="15"/>
  <c r="BK106" i="15" s="1"/>
  <c r="AJ106" i="15"/>
  <c r="BJ106" i="15" s="1"/>
  <c r="AI106" i="15"/>
  <c r="BI106" i="15" s="1"/>
  <c r="AH106" i="15"/>
  <c r="BH106" i="15" s="1"/>
  <c r="AG106" i="15"/>
  <c r="BG106" i="15" s="1"/>
  <c r="AF106" i="15"/>
  <c r="BF106" i="15" s="1"/>
  <c r="AE106" i="15"/>
  <c r="BE106" i="15" s="1"/>
  <c r="AD106" i="15"/>
  <c r="BD106" i="15" s="1"/>
  <c r="AC106" i="15"/>
  <c r="BC106" i="15" s="1"/>
  <c r="AZ105" i="15"/>
  <c r="BZ105" i="15" s="1"/>
  <c r="AY105" i="15"/>
  <c r="BY105" i="15" s="1"/>
  <c r="AX105" i="15"/>
  <c r="BX105" i="15" s="1"/>
  <c r="AW105" i="15"/>
  <c r="BW105" i="15" s="1"/>
  <c r="AV105" i="15"/>
  <c r="BV105" i="15" s="1"/>
  <c r="AU105" i="15"/>
  <c r="BU105" i="15" s="1"/>
  <c r="AT105" i="15"/>
  <c r="BT105" i="15" s="1"/>
  <c r="AS105" i="15"/>
  <c r="BS105" i="15" s="1"/>
  <c r="AR105" i="15"/>
  <c r="BR105" i="15" s="1"/>
  <c r="AQ105" i="15"/>
  <c r="BQ105" i="15" s="1"/>
  <c r="AP105" i="15"/>
  <c r="BP105" i="15" s="1"/>
  <c r="AO105" i="15"/>
  <c r="BO105" i="15" s="1"/>
  <c r="AN105" i="15"/>
  <c r="BN105" i="15" s="1"/>
  <c r="AM105" i="15"/>
  <c r="BM105" i="15" s="1"/>
  <c r="AL105" i="15"/>
  <c r="BL105" i="15" s="1"/>
  <c r="AK105" i="15"/>
  <c r="BK105" i="15" s="1"/>
  <c r="AJ105" i="15"/>
  <c r="BJ105" i="15" s="1"/>
  <c r="AI105" i="15"/>
  <c r="BI105" i="15" s="1"/>
  <c r="AH105" i="15"/>
  <c r="BH105" i="15" s="1"/>
  <c r="AG105" i="15"/>
  <c r="BG105" i="15" s="1"/>
  <c r="AF105" i="15"/>
  <c r="BF105" i="15" s="1"/>
  <c r="AE105" i="15"/>
  <c r="BE105" i="15" s="1"/>
  <c r="AD105" i="15"/>
  <c r="BD105" i="15" s="1"/>
  <c r="AC105" i="15"/>
  <c r="BC105" i="15" s="1"/>
  <c r="AZ103" i="15"/>
  <c r="BZ103" i="15" s="1"/>
  <c r="AY103" i="15"/>
  <c r="BY103" i="15" s="1"/>
  <c r="AX103" i="15"/>
  <c r="BX103" i="15" s="1"/>
  <c r="AW103" i="15"/>
  <c r="BW103" i="15" s="1"/>
  <c r="AV103" i="15"/>
  <c r="BV103" i="15" s="1"/>
  <c r="AU103" i="15"/>
  <c r="BU103" i="15" s="1"/>
  <c r="AT103" i="15"/>
  <c r="BT103" i="15" s="1"/>
  <c r="AS103" i="15"/>
  <c r="BS103" i="15" s="1"/>
  <c r="AR103" i="15"/>
  <c r="BR103" i="15" s="1"/>
  <c r="AQ103" i="15"/>
  <c r="BQ103" i="15" s="1"/>
  <c r="AP103" i="15"/>
  <c r="BP103" i="15" s="1"/>
  <c r="AO103" i="15"/>
  <c r="BO103" i="15" s="1"/>
  <c r="AN103" i="15"/>
  <c r="BN103" i="15" s="1"/>
  <c r="AM103" i="15"/>
  <c r="BM103" i="15" s="1"/>
  <c r="AL103" i="15"/>
  <c r="BL103" i="15" s="1"/>
  <c r="AK103" i="15"/>
  <c r="BK103" i="15" s="1"/>
  <c r="AJ103" i="15"/>
  <c r="BJ103" i="15" s="1"/>
  <c r="AI103" i="15"/>
  <c r="BI103" i="15" s="1"/>
  <c r="AH103" i="15"/>
  <c r="BH103" i="15" s="1"/>
  <c r="AG103" i="15"/>
  <c r="BG103" i="15" s="1"/>
  <c r="AF103" i="15"/>
  <c r="BF103" i="15" s="1"/>
  <c r="AE103" i="15"/>
  <c r="BE103" i="15" s="1"/>
  <c r="AD103" i="15"/>
  <c r="BD103" i="15" s="1"/>
  <c r="AC103" i="15"/>
  <c r="BC103" i="15" s="1"/>
  <c r="AZ102" i="15"/>
  <c r="BZ102" i="15" s="1"/>
  <c r="AY102" i="15"/>
  <c r="BY102" i="15" s="1"/>
  <c r="AX102" i="15"/>
  <c r="BX102" i="15" s="1"/>
  <c r="AW102" i="15"/>
  <c r="BW102" i="15" s="1"/>
  <c r="AV102" i="15"/>
  <c r="BV102" i="15" s="1"/>
  <c r="AU102" i="15"/>
  <c r="BU102" i="15" s="1"/>
  <c r="AT102" i="15"/>
  <c r="BT102" i="15" s="1"/>
  <c r="AS102" i="15"/>
  <c r="BS102" i="15" s="1"/>
  <c r="AR102" i="15"/>
  <c r="BR102" i="15" s="1"/>
  <c r="AQ102" i="15"/>
  <c r="BQ102" i="15" s="1"/>
  <c r="AP102" i="15"/>
  <c r="BP102" i="15" s="1"/>
  <c r="AO102" i="15"/>
  <c r="BO102" i="15" s="1"/>
  <c r="AN102" i="15"/>
  <c r="BN102" i="15" s="1"/>
  <c r="AM102" i="15"/>
  <c r="BM102" i="15" s="1"/>
  <c r="AL102" i="15"/>
  <c r="BL102" i="15" s="1"/>
  <c r="AK102" i="15"/>
  <c r="BK102" i="15" s="1"/>
  <c r="AJ102" i="15"/>
  <c r="BJ102" i="15" s="1"/>
  <c r="AI102" i="15"/>
  <c r="BI102" i="15" s="1"/>
  <c r="AH102" i="15"/>
  <c r="BH102" i="15" s="1"/>
  <c r="AG102" i="15"/>
  <c r="BG102" i="15" s="1"/>
  <c r="AF102" i="15"/>
  <c r="BF102" i="15" s="1"/>
  <c r="AE102" i="15"/>
  <c r="BE102" i="15" s="1"/>
  <c r="AD102" i="15"/>
  <c r="BD102" i="15" s="1"/>
  <c r="AC102" i="15"/>
  <c r="BC102" i="15" s="1"/>
  <c r="AZ101" i="15"/>
  <c r="BZ101" i="15" s="1"/>
  <c r="AY101" i="15"/>
  <c r="BY101" i="15" s="1"/>
  <c r="AX101" i="15"/>
  <c r="BX101" i="15" s="1"/>
  <c r="AW101" i="15"/>
  <c r="BW101" i="15" s="1"/>
  <c r="AV101" i="15"/>
  <c r="BV101" i="15" s="1"/>
  <c r="AU101" i="15"/>
  <c r="BU101" i="15" s="1"/>
  <c r="AT101" i="15"/>
  <c r="BT101" i="15" s="1"/>
  <c r="AS101" i="15"/>
  <c r="BS101" i="15" s="1"/>
  <c r="AR101" i="15"/>
  <c r="BR101" i="15" s="1"/>
  <c r="AQ101" i="15"/>
  <c r="BQ101" i="15" s="1"/>
  <c r="AP101" i="15"/>
  <c r="BP101" i="15" s="1"/>
  <c r="AO101" i="15"/>
  <c r="BO101" i="15" s="1"/>
  <c r="AN101" i="15"/>
  <c r="BN101" i="15" s="1"/>
  <c r="AM101" i="15"/>
  <c r="BM101" i="15" s="1"/>
  <c r="AL101" i="15"/>
  <c r="BL101" i="15" s="1"/>
  <c r="AK101" i="15"/>
  <c r="BK101" i="15" s="1"/>
  <c r="AJ101" i="15"/>
  <c r="BJ101" i="15" s="1"/>
  <c r="AI101" i="15"/>
  <c r="BI101" i="15" s="1"/>
  <c r="AH101" i="15"/>
  <c r="BH101" i="15" s="1"/>
  <c r="AG101" i="15"/>
  <c r="BG101" i="15" s="1"/>
  <c r="AF101" i="15"/>
  <c r="BF101" i="15" s="1"/>
  <c r="AE101" i="15"/>
  <c r="BE101" i="15" s="1"/>
  <c r="AD101" i="15"/>
  <c r="BD101" i="15" s="1"/>
  <c r="AC101" i="15"/>
  <c r="BC101" i="15" s="1"/>
  <c r="AZ100" i="15"/>
  <c r="BZ100" i="15" s="1"/>
  <c r="AY100" i="15"/>
  <c r="BY100" i="15" s="1"/>
  <c r="AX100" i="15"/>
  <c r="BX100" i="15" s="1"/>
  <c r="AW100" i="15"/>
  <c r="BW100" i="15" s="1"/>
  <c r="AV100" i="15"/>
  <c r="BV100" i="15" s="1"/>
  <c r="AU100" i="15"/>
  <c r="BU100" i="15" s="1"/>
  <c r="AT100" i="15"/>
  <c r="BT100" i="15" s="1"/>
  <c r="AS100" i="15"/>
  <c r="BS100" i="15" s="1"/>
  <c r="AR100" i="15"/>
  <c r="BR100" i="15" s="1"/>
  <c r="AQ100" i="15"/>
  <c r="BQ100" i="15" s="1"/>
  <c r="AP100" i="15"/>
  <c r="BP100" i="15" s="1"/>
  <c r="AO100" i="15"/>
  <c r="BO100" i="15" s="1"/>
  <c r="AN100" i="15"/>
  <c r="BN100" i="15" s="1"/>
  <c r="AM100" i="15"/>
  <c r="BM100" i="15" s="1"/>
  <c r="AL100" i="15"/>
  <c r="BL100" i="15" s="1"/>
  <c r="AK100" i="15"/>
  <c r="BK100" i="15" s="1"/>
  <c r="AJ100" i="15"/>
  <c r="BJ100" i="15" s="1"/>
  <c r="AI100" i="15"/>
  <c r="BI100" i="15" s="1"/>
  <c r="AH100" i="15"/>
  <c r="BH100" i="15" s="1"/>
  <c r="AG100" i="15"/>
  <c r="BG100" i="15" s="1"/>
  <c r="AF100" i="15"/>
  <c r="BF100" i="15" s="1"/>
  <c r="AE100" i="15"/>
  <c r="BE100" i="15" s="1"/>
  <c r="AD100" i="15"/>
  <c r="BD100" i="15" s="1"/>
  <c r="AC100" i="15"/>
  <c r="BC100" i="15" s="1"/>
  <c r="AZ99" i="15"/>
  <c r="BZ99" i="15" s="1"/>
  <c r="AY99" i="15"/>
  <c r="BY99" i="15" s="1"/>
  <c r="AX99" i="15"/>
  <c r="BX99" i="15" s="1"/>
  <c r="AW99" i="15"/>
  <c r="BW99" i="15" s="1"/>
  <c r="AV99" i="15"/>
  <c r="BV99" i="15" s="1"/>
  <c r="AU99" i="15"/>
  <c r="BU99" i="15" s="1"/>
  <c r="AT99" i="15"/>
  <c r="BT99" i="15" s="1"/>
  <c r="AS99" i="15"/>
  <c r="BS99" i="15" s="1"/>
  <c r="AR99" i="15"/>
  <c r="BR99" i="15" s="1"/>
  <c r="AQ99" i="15"/>
  <c r="BQ99" i="15" s="1"/>
  <c r="AP99" i="15"/>
  <c r="BP99" i="15" s="1"/>
  <c r="AO99" i="15"/>
  <c r="BO99" i="15" s="1"/>
  <c r="AN99" i="15"/>
  <c r="BN99" i="15" s="1"/>
  <c r="AM99" i="15"/>
  <c r="BM99" i="15" s="1"/>
  <c r="AL99" i="15"/>
  <c r="BL99" i="15" s="1"/>
  <c r="AK99" i="15"/>
  <c r="BK99" i="15" s="1"/>
  <c r="AJ99" i="15"/>
  <c r="BJ99" i="15" s="1"/>
  <c r="AI99" i="15"/>
  <c r="BI99" i="15" s="1"/>
  <c r="AH99" i="15"/>
  <c r="BH99" i="15" s="1"/>
  <c r="AG99" i="15"/>
  <c r="BG99" i="15" s="1"/>
  <c r="AF99" i="15"/>
  <c r="BF99" i="15" s="1"/>
  <c r="AE99" i="15"/>
  <c r="BE99" i="15" s="1"/>
  <c r="AD99" i="15"/>
  <c r="BD99" i="15" s="1"/>
  <c r="AC99" i="15"/>
  <c r="BC99" i="15" s="1"/>
  <c r="AZ98" i="15"/>
  <c r="BZ98" i="15" s="1"/>
  <c r="AY98" i="15"/>
  <c r="BY98" i="15" s="1"/>
  <c r="AX98" i="15"/>
  <c r="BX98" i="15" s="1"/>
  <c r="AW98" i="15"/>
  <c r="BW98" i="15" s="1"/>
  <c r="AV98" i="15"/>
  <c r="BV98" i="15" s="1"/>
  <c r="AU98" i="15"/>
  <c r="BU98" i="15" s="1"/>
  <c r="AT98" i="15"/>
  <c r="BT98" i="15" s="1"/>
  <c r="AS98" i="15"/>
  <c r="BS98" i="15" s="1"/>
  <c r="AR98" i="15"/>
  <c r="BR98" i="15" s="1"/>
  <c r="AQ98" i="15"/>
  <c r="BQ98" i="15" s="1"/>
  <c r="AP98" i="15"/>
  <c r="BP98" i="15" s="1"/>
  <c r="AO98" i="15"/>
  <c r="BO98" i="15" s="1"/>
  <c r="AN98" i="15"/>
  <c r="BN98" i="15" s="1"/>
  <c r="AM98" i="15"/>
  <c r="BM98" i="15" s="1"/>
  <c r="AL98" i="15"/>
  <c r="BL98" i="15" s="1"/>
  <c r="AK98" i="15"/>
  <c r="BK98" i="15" s="1"/>
  <c r="AJ98" i="15"/>
  <c r="BJ98" i="15" s="1"/>
  <c r="AI98" i="15"/>
  <c r="BI98" i="15" s="1"/>
  <c r="AH98" i="15"/>
  <c r="BH98" i="15" s="1"/>
  <c r="AG98" i="15"/>
  <c r="BG98" i="15" s="1"/>
  <c r="AF98" i="15"/>
  <c r="BF98" i="15" s="1"/>
  <c r="AE98" i="15"/>
  <c r="BE98" i="15" s="1"/>
  <c r="AD98" i="15"/>
  <c r="BD98" i="15" s="1"/>
  <c r="AC98" i="15"/>
  <c r="BC98" i="15" s="1"/>
  <c r="AZ97" i="15"/>
  <c r="BZ97" i="15" s="1"/>
  <c r="AY97" i="15"/>
  <c r="BY97" i="15" s="1"/>
  <c r="AX97" i="15"/>
  <c r="BX97" i="15" s="1"/>
  <c r="AW97" i="15"/>
  <c r="BW97" i="15" s="1"/>
  <c r="AV97" i="15"/>
  <c r="BV97" i="15" s="1"/>
  <c r="AU97" i="15"/>
  <c r="BU97" i="15" s="1"/>
  <c r="AT97" i="15"/>
  <c r="BT97" i="15" s="1"/>
  <c r="AS97" i="15"/>
  <c r="BS97" i="15" s="1"/>
  <c r="AR97" i="15"/>
  <c r="BR97" i="15" s="1"/>
  <c r="AQ97" i="15"/>
  <c r="BQ97" i="15" s="1"/>
  <c r="AP97" i="15"/>
  <c r="BP97" i="15" s="1"/>
  <c r="AO97" i="15"/>
  <c r="BO97" i="15" s="1"/>
  <c r="AN97" i="15"/>
  <c r="BN97" i="15" s="1"/>
  <c r="AM97" i="15"/>
  <c r="BM97" i="15" s="1"/>
  <c r="AL97" i="15"/>
  <c r="BL97" i="15" s="1"/>
  <c r="AK97" i="15"/>
  <c r="BK97" i="15" s="1"/>
  <c r="AJ97" i="15"/>
  <c r="BJ97" i="15" s="1"/>
  <c r="AI97" i="15"/>
  <c r="BI97" i="15" s="1"/>
  <c r="AH97" i="15"/>
  <c r="BH97" i="15" s="1"/>
  <c r="AG97" i="15"/>
  <c r="BG97" i="15" s="1"/>
  <c r="AF97" i="15"/>
  <c r="BF97" i="15" s="1"/>
  <c r="AE97" i="15"/>
  <c r="BE97" i="15" s="1"/>
  <c r="AD97" i="15"/>
  <c r="BD97" i="15" s="1"/>
  <c r="AC97" i="15"/>
  <c r="BC97" i="15" s="1"/>
  <c r="AZ96" i="15"/>
  <c r="BZ96" i="15" s="1"/>
  <c r="AY96" i="15"/>
  <c r="BY96" i="15" s="1"/>
  <c r="AX96" i="15"/>
  <c r="BX96" i="15" s="1"/>
  <c r="AW96" i="15"/>
  <c r="BW96" i="15" s="1"/>
  <c r="AV96" i="15"/>
  <c r="BV96" i="15" s="1"/>
  <c r="AU96" i="15"/>
  <c r="BU96" i="15" s="1"/>
  <c r="AT96" i="15"/>
  <c r="BT96" i="15" s="1"/>
  <c r="AS96" i="15"/>
  <c r="BS96" i="15" s="1"/>
  <c r="AR96" i="15"/>
  <c r="BR96" i="15" s="1"/>
  <c r="AQ96" i="15"/>
  <c r="BQ96" i="15" s="1"/>
  <c r="AP96" i="15"/>
  <c r="BP96" i="15" s="1"/>
  <c r="AO96" i="15"/>
  <c r="BO96" i="15" s="1"/>
  <c r="AN96" i="15"/>
  <c r="BN96" i="15" s="1"/>
  <c r="AM96" i="15"/>
  <c r="BM96" i="15" s="1"/>
  <c r="AL96" i="15"/>
  <c r="BL96" i="15" s="1"/>
  <c r="AK96" i="15"/>
  <c r="BK96" i="15" s="1"/>
  <c r="AJ96" i="15"/>
  <c r="BJ96" i="15" s="1"/>
  <c r="AI96" i="15"/>
  <c r="BI96" i="15" s="1"/>
  <c r="AH96" i="15"/>
  <c r="BH96" i="15" s="1"/>
  <c r="AG96" i="15"/>
  <c r="BG96" i="15" s="1"/>
  <c r="AF96" i="15"/>
  <c r="BF96" i="15" s="1"/>
  <c r="AE96" i="15"/>
  <c r="BE96" i="15" s="1"/>
  <c r="AD96" i="15"/>
  <c r="BD96" i="15" s="1"/>
  <c r="AC96" i="15"/>
  <c r="BC96" i="15" s="1"/>
  <c r="AZ95" i="15"/>
  <c r="BZ95" i="15" s="1"/>
  <c r="AY95" i="15"/>
  <c r="BY95" i="15" s="1"/>
  <c r="AX95" i="15"/>
  <c r="BX95" i="15" s="1"/>
  <c r="AW95" i="15"/>
  <c r="BW95" i="15" s="1"/>
  <c r="AV95" i="15"/>
  <c r="BV95" i="15" s="1"/>
  <c r="AU95" i="15"/>
  <c r="BU95" i="15" s="1"/>
  <c r="AT95" i="15"/>
  <c r="BT95" i="15" s="1"/>
  <c r="AS95" i="15"/>
  <c r="BS95" i="15" s="1"/>
  <c r="AR95" i="15"/>
  <c r="BR95" i="15" s="1"/>
  <c r="AQ95" i="15"/>
  <c r="BQ95" i="15" s="1"/>
  <c r="AP95" i="15"/>
  <c r="BP95" i="15" s="1"/>
  <c r="AO95" i="15"/>
  <c r="BO95" i="15" s="1"/>
  <c r="AN95" i="15"/>
  <c r="BN95" i="15" s="1"/>
  <c r="AM95" i="15"/>
  <c r="BM95" i="15" s="1"/>
  <c r="AL95" i="15"/>
  <c r="BL95" i="15" s="1"/>
  <c r="AK95" i="15"/>
  <c r="BK95" i="15" s="1"/>
  <c r="AJ95" i="15"/>
  <c r="BJ95" i="15" s="1"/>
  <c r="AI95" i="15"/>
  <c r="BI95" i="15" s="1"/>
  <c r="AH95" i="15"/>
  <c r="BH95" i="15" s="1"/>
  <c r="AG95" i="15"/>
  <c r="BG95" i="15" s="1"/>
  <c r="AF95" i="15"/>
  <c r="BF95" i="15" s="1"/>
  <c r="AE95" i="15"/>
  <c r="BE95" i="15" s="1"/>
  <c r="AD95" i="15"/>
  <c r="BD95" i="15" s="1"/>
  <c r="AC95" i="15"/>
  <c r="BC95" i="15" s="1"/>
  <c r="AZ94" i="15"/>
  <c r="BZ94" i="15" s="1"/>
  <c r="AY94" i="15"/>
  <c r="BY94" i="15" s="1"/>
  <c r="AX94" i="15"/>
  <c r="BX94" i="15" s="1"/>
  <c r="AW94" i="15"/>
  <c r="BW94" i="15" s="1"/>
  <c r="AV94" i="15"/>
  <c r="BV94" i="15" s="1"/>
  <c r="AU94" i="15"/>
  <c r="BU94" i="15" s="1"/>
  <c r="AT94" i="15"/>
  <c r="BT94" i="15" s="1"/>
  <c r="AS94" i="15"/>
  <c r="BS94" i="15" s="1"/>
  <c r="AR94" i="15"/>
  <c r="BR94" i="15" s="1"/>
  <c r="AQ94" i="15"/>
  <c r="BQ94" i="15" s="1"/>
  <c r="AP94" i="15"/>
  <c r="BP94" i="15" s="1"/>
  <c r="AO94" i="15"/>
  <c r="BO94" i="15" s="1"/>
  <c r="AN94" i="15"/>
  <c r="BN94" i="15" s="1"/>
  <c r="AM94" i="15"/>
  <c r="BM94" i="15" s="1"/>
  <c r="AL94" i="15"/>
  <c r="BL94" i="15" s="1"/>
  <c r="AK94" i="15"/>
  <c r="BK94" i="15" s="1"/>
  <c r="AJ94" i="15"/>
  <c r="BJ94" i="15" s="1"/>
  <c r="AI94" i="15"/>
  <c r="BI94" i="15" s="1"/>
  <c r="AH94" i="15"/>
  <c r="BH94" i="15" s="1"/>
  <c r="AG94" i="15"/>
  <c r="BG94" i="15" s="1"/>
  <c r="AF94" i="15"/>
  <c r="BF94" i="15" s="1"/>
  <c r="AE94" i="15"/>
  <c r="BE94" i="15" s="1"/>
  <c r="AD94" i="15"/>
  <c r="BD94" i="15" s="1"/>
  <c r="AC94" i="15"/>
  <c r="BC94" i="15" s="1"/>
  <c r="AZ91" i="15"/>
  <c r="BZ91" i="15" s="1"/>
  <c r="AY91" i="15"/>
  <c r="BY91" i="15" s="1"/>
  <c r="AX91" i="15"/>
  <c r="BX91" i="15" s="1"/>
  <c r="AW91" i="15"/>
  <c r="BW91" i="15" s="1"/>
  <c r="AV91" i="15"/>
  <c r="BV91" i="15" s="1"/>
  <c r="AU91" i="15"/>
  <c r="BU91" i="15" s="1"/>
  <c r="AT91" i="15"/>
  <c r="BT91" i="15" s="1"/>
  <c r="AS91" i="15"/>
  <c r="BS91" i="15" s="1"/>
  <c r="AR91" i="15"/>
  <c r="BR91" i="15" s="1"/>
  <c r="AQ91" i="15"/>
  <c r="BQ91" i="15" s="1"/>
  <c r="AP91" i="15"/>
  <c r="BP91" i="15" s="1"/>
  <c r="AO91" i="15"/>
  <c r="BO91" i="15" s="1"/>
  <c r="AN91" i="15"/>
  <c r="BN91" i="15" s="1"/>
  <c r="AM91" i="15"/>
  <c r="BM91" i="15" s="1"/>
  <c r="AL91" i="15"/>
  <c r="BL91" i="15" s="1"/>
  <c r="AK91" i="15"/>
  <c r="BK91" i="15" s="1"/>
  <c r="AJ91" i="15"/>
  <c r="BJ91" i="15" s="1"/>
  <c r="AI91" i="15"/>
  <c r="BI91" i="15" s="1"/>
  <c r="AH91" i="15"/>
  <c r="BH91" i="15" s="1"/>
  <c r="AG91" i="15"/>
  <c r="BG91" i="15" s="1"/>
  <c r="AF91" i="15"/>
  <c r="BF91" i="15" s="1"/>
  <c r="AE91" i="15"/>
  <c r="BE91" i="15" s="1"/>
  <c r="AD91" i="15"/>
  <c r="BD91" i="15" s="1"/>
  <c r="AC91" i="15"/>
  <c r="BC91" i="15" s="1"/>
  <c r="AZ90" i="15"/>
  <c r="BZ90" i="15" s="1"/>
  <c r="AY90" i="15"/>
  <c r="BY90" i="15" s="1"/>
  <c r="AX90" i="15"/>
  <c r="BX90" i="15" s="1"/>
  <c r="AW90" i="15"/>
  <c r="BW90" i="15" s="1"/>
  <c r="AV90" i="15"/>
  <c r="BV90" i="15" s="1"/>
  <c r="AU90" i="15"/>
  <c r="BU90" i="15" s="1"/>
  <c r="AT90" i="15"/>
  <c r="BT90" i="15" s="1"/>
  <c r="AS90" i="15"/>
  <c r="BS90" i="15" s="1"/>
  <c r="AR90" i="15"/>
  <c r="BR90" i="15" s="1"/>
  <c r="AQ90" i="15"/>
  <c r="BQ90" i="15" s="1"/>
  <c r="AP90" i="15"/>
  <c r="BP90" i="15" s="1"/>
  <c r="AO90" i="15"/>
  <c r="BO90" i="15" s="1"/>
  <c r="AN90" i="15"/>
  <c r="BN90" i="15" s="1"/>
  <c r="AM90" i="15"/>
  <c r="BM90" i="15" s="1"/>
  <c r="AL90" i="15"/>
  <c r="BL90" i="15" s="1"/>
  <c r="AK90" i="15"/>
  <c r="BK90" i="15" s="1"/>
  <c r="AJ90" i="15"/>
  <c r="BJ90" i="15" s="1"/>
  <c r="AI90" i="15"/>
  <c r="BI90" i="15" s="1"/>
  <c r="AH90" i="15"/>
  <c r="BH90" i="15" s="1"/>
  <c r="AG90" i="15"/>
  <c r="BG90" i="15" s="1"/>
  <c r="AF90" i="15"/>
  <c r="BF90" i="15" s="1"/>
  <c r="AE90" i="15"/>
  <c r="BE90" i="15" s="1"/>
  <c r="AD90" i="15"/>
  <c r="BD90" i="15" s="1"/>
  <c r="AC90" i="15"/>
  <c r="BC90" i="15" s="1"/>
  <c r="AZ89" i="15"/>
  <c r="BZ89" i="15" s="1"/>
  <c r="AY89" i="15"/>
  <c r="BY89" i="15" s="1"/>
  <c r="AX89" i="15"/>
  <c r="BX89" i="15" s="1"/>
  <c r="AW89" i="15"/>
  <c r="BW89" i="15" s="1"/>
  <c r="AV89" i="15"/>
  <c r="BV89" i="15" s="1"/>
  <c r="AU89" i="15"/>
  <c r="BU89" i="15" s="1"/>
  <c r="AT89" i="15"/>
  <c r="BT89" i="15" s="1"/>
  <c r="AS89" i="15"/>
  <c r="BS89" i="15" s="1"/>
  <c r="AR89" i="15"/>
  <c r="BR89" i="15" s="1"/>
  <c r="AQ89" i="15"/>
  <c r="BQ89" i="15" s="1"/>
  <c r="AP89" i="15"/>
  <c r="BP89" i="15" s="1"/>
  <c r="AO89" i="15"/>
  <c r="BO89" i="15" s="1"/>
  <c r="AN89" i="15"/>
  <c r="BN89" i="15" s="1"/>
  <c r="AM89" i="15"/>
  <c r="BM89" i="15" s="1"/>
  <c r="AL89" i="15"/>
  <c r="BL89" i="15" s="1"/>
  <c r="AK89" i="15"/>
  <c r="BK89" i="15" s="1"/>
  <c r="AJ89" i="15"/>
  <c r="BJ89" i="15" s="1"/>
  <c r="AI89" i="15"/>
  <c r="BI89" i="15" s="1"/>
  <c r="AH89" i="15"/>
  <c r="BH89" i="15" s="1"/>
  <c r="AG89" i="15"/>
  <c r="BG89" i="15" s="1"/>
  <c r="AF89" i="15"/>
  <c r="BF89" i="15" s="1"/>
  <c r="AE89" i="15"/>
  <c r="BE89" i="15" s="1"/>
  <c r="AD89" i="15"/>
  <c r="BD89" i="15" s="1"/>
  <c r="AC89" i="15"/>
  <c r="BC89" i="15" s="1"/>
  <c r="AZ88" i="15"/>
  <c r="BZ88" i="15" s="1"/>
  <c r="AY88" i="15"/>
  <c r="BY88" i="15" s="1"/>
  <c r="AX88" i="15"/>
  <c r="BX88" i="15" s="1"/>
  <c r="AW88" i="15"/>
  <c r="BW88" i="15" s="1"/>
  <c r="AV88" i="15"/>
  <c r="BV88" i="15" s="1"/>
  <c r="AU88" i="15"/>
  <c r="BU88" i="15" s="1"/>
  <c r="AT88" i="15"/>
  <c r="BT88" i="15" s="1"/>
  <c r="AS88" i="15"/>
  <c r="BS88" i="15" s="1"/>
  <c r="AR88" i="15"/>
  <c r="BR88" i="15" s="1"/>
  <c r="AQ88" i="15"/>
  <c r="BQ88" i="15" s="1"/>
  <c r="AP88" i="15"/>
  <c r="BP88" i="15" s="1"/>
  <c r="AO88" i="15"/>
  <c r="BO88" i="15" s="1"/>
  <c r="AN88" i="15"/>
  <c r="BN88" i="15" s="1"/>
  <c r="AM88" i="15"/>
  <c r="BM88" i="15" s="1"/>
  <c r="AL88" i="15"/>
  <c r="BL88" i="15" s="1"/>
  <c r="AK88" i="15"/>
  <c r="BK88" i="15" s="1"/>
  <c r="AJ88" i="15"/>
  <c r="BJ88" i="15" s="1"/>
  <c r="AI88" i="15"/>
  <c r="BI88" i="15" s="1"/>
  <c r="AH88" i="15"/>
  <c r="BH88" i="15" s="1"/>
  <c r="AG88" i="15"/>
  <c r="BG88" i="15" s="1"/>
  <c r="AF88" i="15"/>
  <c r="BF88" i="15" s="1"/>
  <c r="AE88" i="15"/>
  <c r="BE88" i="15" s="1"/>
  <c r="AD88" i="15"/>
  <c r="BD88" i="15" s="1"/>
  <c r="AC88" i="15"/>
  <c r="BC88" i="15" s="1"/>
  <c r="AZ87" i="15"/>
  <c r="BZ87" i="15" s="1"/>
  <c r="AY87" i="15"/>
  <c r="BY87" i="15" s="1"/>
  <c r="AX87" i="15"/>
  <c r="BX87" i="15" s="1"/>
  <c r="AW87" i="15"/>
  <c r="BW87" i="15" s="1"/>
  <c r="AV87" i="15"/>
  <c r="BV87" i="15" s="1"/>
  <c r="AU87" i="15"/>
  <c r="BU87" i="15" s="1"/>
  <c r="AT87" i="15"/>
  <c r="BT87" i="15" s="1"/>
  <c r="AS87" i="15"/>
  <c r="BS87" i="15" s="1"/>
  <c r="AR87" i="15"/>
  <c r="BR87" i="15" s="1"/>
  <c r="AQ87" i="15"/>
  <c r="BQ87" i="15" s="1"/>
  <c r="AP87" i="15"/>
  <c r="BP87" i="15" s="1"/>
  <c r="AO87" i="15"/>
  <c r="BO87" i="15" s="1"/>
  <c r="AN87" i="15"/>
  <c r="BN87" i="15" s="1"/>
  <c r="AM87" i="15"/>
  <c r="BM87" i="15" s="1"/>
  <c r="AL87" i="15"/>
  <c r="BL87" i="15" s="1"/>
  <c r="AK87" i="15"/>
  <c r="BK87" i="15" s="1"/>
  <c r="AJ87" i="15"/>
  <c r="BJ87" i="15" s="1"/>
  <c r="AI87" i="15"/>
  <c r="BI87" i="15" s="1"/>
  <c r="AH87" i="15"/>
  <c r="BH87" i="15" s="1"/>
  <c r="AG87" i="15"/>
  <c r="BG87" i="15" s="1"/>
  <c r="AF87" i="15"/>
  <c r="BF87" i="15" s="1"/>
  <c r="AE87" i="15"/>
  <c r="BE87" i="15" s="1"/>
  <c r="AD87" i="15"/>
  <c r="BD87" i="15" s="1"/>
  <c r="AC87" i="15"/>
  <c r="BC87" i="15" s="1"/>
  <c r="AZ86" i="15"/>
  <c r="BZ86" i="15" s="1"/>
  <c r="AY86" i="15"/>
  <c r="BY86" i="15" s="1"/>
  <c r="AX86" i="15"/>
  <c r="BX86" i="15" s="1"/>
  <c r="AW86" i="15"/>
  <c r="BW86" i="15" s="1"/>
  <c r="AV86" i="15"/>
  <c r="BV86" i="15" s="1"/>
  <c r="AU86" i="15"/>
  <c r="BU86" i="15" s="1"/>
  <c r="AT86" i="15"/>
  <c r="BT86" i="15" s="1"/>
  <c r="AS86" i="15"/>
  <c r="BS86" i="15" s="1"/>
  <c r="AR86" i="15"/>
  <c r="BR86" i="15" s="1"/>
  <c r="AQ86" i="15"/>
  <c r="BQ86" i="15" s="1"/>
  <c r="AP86" i="15"/>
  <c r="BP86" i="15" s="1"/>
  <c r="AO86" i="15"/>
  <c r="BO86" i="15" s="1"/>
  <c r="AN86" i="15"/>
  <c r="BN86" i="15" s="1"/>
  <c r="AM86" i="15"/>
  <c r="BM86" i="15" s="1"/>
  <c r="AL86" i="15"/>
  <c r="BL86" i="15" s="1"/>
  <c r="AK86" i="15"/>
  <c r="BK86" i="15" s="1"/>
  <c r="AJ86" i="15"/>
  <c r="BJ86" i="15" s="1"/>
  <c r="AI86" i="15"/>
  <c r="BI86" i="15" s="1"/>
  <c r="AH86" i="15"/>
  <c r="BH86" i="15" s="1"/>
  <c r="AG86" i="15"/>
  <c r="BG86" i="15" s="1"/>
  <c r="AF86" i="15"/>
  <c r="BF86" i="15" s="1"/>
  <c r="AE86" i="15"/>
  <c r="BE86" i="15" s="1"/>
  <c r="AD86" i="15"/>
  <c r="BD86" i="15" s="1"/>
  <c r="AC86" i="15"/>
  <c r="BC86" i="15" s="1"/>
  <c r="AZ85" i="15"/>
  <c r="BZ85" i="15" s="1"/>
  <c r="AY85" i="15"/>
  <c r="BY85" i="15" s="1"/>
  <c r="AX85" i="15"/>
  <c r="BX85" i="15" s="1"/>
  <c r="AW85" i="15"/>
  <c r="BW85" i="15" s="1"/>
  <c r="AV85" i="15"/>
  <c r="BV85" i="15" s="1"/>
  <c r="AU85" i="15"/>
  <c r="BU85" i="15" s="1"/>
  <c r="AT85" i="15"/>
  <c r="BT85" i="15" s="1"/>
  <c r="AS85" i="15"/>
  <c r="BS85" i="15" s="1"/>
  <c r="AR85" i="15"/>
  <c r="BR85" i="15" s="1"/>
  <c r="AQ85" i="15"/>
  <c r="BQ85" i="15" s="1"/>
  <c r="AP85" i="15"/>
  <c r="BP85" i="15" s="1"/>
  <c r="AO85" i="15"/>
  <c r="BO85" i="15" s="1"/>
  <c r="AN85" i="15"/>
  <c r="BN85" i="15" s="1"/>
  <c r="AM85" i="15"/>
  <c r="BM85" i="15" s="1"/>
  <c r="AL85" i="15"/>
  <c r="BL85" i="15" s="1"/>
  <c r="AK85" i="15"/>
  <c r="BK85" i="15" s="1"/>
  <c r="AJ85" i="15"/>
  <c r="BJ85" i="15" s="1"/>
  <c r="AI85" i="15"/>
  <c r="BI85" i="15" s="1"/>
  <c r="AH85" i="15"/>
  <c r="BH85" i="15" s="1"/>
  <c r="AG85" i="15"/>
  <c r="BG85" i="15" s="1"/>
  <c r="AF85" i="15"/>
  <c r="BF85" i="15" s="1"/>
  <c r="AE85" i="15"/>
  <c r="BE85" i="15" s="1"/>
  <c r="AD85" i="15"/>
  <c r="BD85" i="15" s="1"/>
  <c r="AC85" i="15"/>
  <c r="BC85" i="15" s="1"/>
  <c r="AZ84" i="15"/>
  <c r="BZ84" i="15" s="1"/>
  <c r="AY84" i="15"/>
  <c r="BY84" i="15" s="1"/>
  <c r="AX84" i="15"/>
  <c r="BX84" i="15" s="1"/>
  <c r="AW84" i="15"/>
  <c r="BW84" i="15" s="1"/>
  <c r="AV84" i="15"/>
  <c r="BV84" i="15" s="1"/>
  <c r="AU84" i="15"/>
  <c r="BU84" i="15" s="1"/>
  <c r="AT84" i="15"/>
  <c r="BT84" i="15" s="1"/>
  <c r="AS84" i="15"/>
  <c r="BS84" i="15" s="1"/>
  <c r="AR84" i="15"/>
  <c r="BR84" i="15" s="1"/>
  <c r="AQ84" i="15"/>
  <c r="BQ84" i="15" s="1"/>
  <c r="AP84" i="15"/>
  <c r="BP84" i="15" s="1"/>
  <c r="AO84" i="15"/>
  <c r="BO84" i="15" s="1"/>
  <c r="AN84" i="15"/>
  <c r="BN84" i="15" s="1"/>
  <c r="AM84" i="15"/>
  <c r="BM84" i="15" s="1"/>
  <c r="AL84" i="15"/>
  <c r="BL84" i="15" s="1"/>
  <c r="AK84" i="15"/>
  <c r="BK84" i="15" s="1"/>
  <c r="AJ84" i="15"/>
  <c r="BJ84" i="15" s="1"/>
  <c r="AI84" i="15"/>
  <c r="BI84" i="15" s="1"/>
  <c r="AH84" i="15"/>
  <c r="BH84" i="15" s="1"/>
  <c r="AG84" i="15"/>
  <c r="BG84" i="15" s="1"/>
  <c r="AF84" i="15"/>
  <c r="BF84" i="15" s="1"/>
  <c r="AE84" i="15"/>
  <c r="BE84" i="15" s="1"/>
  <c r="AD84" i="15"/>
  <c r="BD84" i="15" s="1"/>
  <c r="AC84" i="15"/>
  <c r="BC84" i="15" s="1"/>
  <c r="AZ83" i="15"/>
  <c r="BZ83" i="15" s="1"/>
  <c r="AY83" i="15"/>
  <c r="BY83" i="15" s="1"/>
  <c r="AX83" i="15"/>
  <c r="BX83" i="15" s="1"/>
  <c r="AW83" i="15"/>
  <c r="BW83" i="15" s="1"/>
  <c r="AV83" i="15"/>
  <c r="BV83" i="15" s="1"/>
  <c r="AU83" i="15"/>
  <c r="BU83" i="15" s="1"/>
  <c r="AT83" i="15"/>
  <c r="BT83" i="15" s="1"/>
  <c r="AS83" i="15"/>
  <c r="BS83" i="15" s="1"/>
  <c r="AR83" i="15"/>
  <c r="BR83" i="15" s="1"/>
  <c r="AQ83" i="15"/>
  <c r="BQ83" i="15" s="1"/>
  <c r="AP83" i="15"/>
  <c r="BP83" i="15" s="1"/>
  <c r="AO83" i="15"/>
  <c r="BO83" i="15" s="1"/>
  <c r="AN83" i="15"/>
  <c r="BN83" i="15" s="1"/>
  <c r="AM83" i="15"/>
  <c r="BM83" i="15" s="1"/>
  <c r="AL83" i="15"/>
  <c r="BL83" i="15" s="1"/>
  <c r="AK83" i="15"/>
  <c r="BK83" i="15" s="1"/>
  <c r="AJ83" i="15"/>
  <c r="BJ83" i="15" s="1"/>
  <c r="AI83" i="15"/>
  <c r="BI83" i="15" s="1"/>
  <c r="AH83" i="15"/>
  <c r="BH83" i="15" s="1"/>
  <c r="AG83" i="15"/>
  <c r="BG83" i="15" s="1"/>
  <c r="AF83" i="15"/>
  <c r="BF83" i="15" s="1"/>
  <c r="AE83" i="15"/>
  <c r="BE83" i="15" s="1"/>
  <c r="AD83" i="15"/>
  <c r="BD83" i="15" s="1"/>
  <c r="AC83" i="15"/>
  <c r="BC83" i="15" s="1"/>
  <c r="AZ82" i="15"/>
  <c r="BZ82" i="15" s="1"/>
  <c r="AY82" i="15"/>
  <c r="BY82" i="15" s="1"/>
  <c r="AX82" i="15"/>
  <c r="BX82" i="15" s="1"/>
  <c r="AW82" i="15"/>
  <c r="BW82" i="15" s="1"/>
  <c r="AV82" i="15"/>
  <c r="BV82" i="15" s="1"/>
  <c r="AU82" i="15"/>
  <c r="BU82" i="15" s="1"/>
  <c r="AT82" i="15"/>
  <c r="BT82" i="15" s="1"/>
  <c r="AS82" i="15"/>
  <c r="BS82" i="15" s="1"/>
  <c r="AR82" i="15"/>
  <c r="BR82" i="15" s="1"/>
  <c r="AQ82" i="15"/>
  <c r="BQ82" i="15" s="1"/>
  <c r="AP82" i="15"/>
  <c r="BP82" i="15" s="1"/>
  <c r="AO82" i="15"/>
  <c r="BO82" i="15" s="1"/>
  <c r="AN82" i="15"/>
  <c r="BN82" i="15" s="1"/>
  <c r="AM82" i="15"/>
  <c r="BM82" i="15" s="1"/>
  <c r="AL82" i="15"/>
  <c r="BL82" i="15" s="1"/>
  <c r="AK82" i="15"/>
  <c r="BK82" i="15" s="1"/>
  <c r="AJ82" i="15"/>
  <c r="BJ82" i="15" s="1"/>
  <c r="AI82" i="15"/>
  <c r="BI82" i="15" s="1"/>
  <c r="AH82" i="15"/>
  <c r="BH82" i="15" s="1"/>
  <c r="AG82" i="15"/>
  <c r="BG82" i="15" s="1"/>
  <c r="AF82" i="15"/>
  <c r="BF82" i="15" s="1"/>
  <c r="AE82" i="15"/>
  <c r="BE82" i="15" s="1"/>
  <c r="AD82" i="15"/>
  <c r="BD82" i="15" s="1"/>
  <c r="AC82" i="15"/>
  <c r="BC82" i="15" s="1"/>
  <c r="AZ80" i="15"/>
  <c r="BZ80" i="15" s="1"/>
  <c r="AY80" i="15"/>
  <c r="BY80" i="15" s="1"/>
  <c r="AX80" i="15"/>
  <c r="BX80" i="15" s="1"/>
  <c r="AW80" i="15"/>
  <c r="BW80" i="15" s="1"/>
  <c r="AV80" i="15"/>
  <c r="BV80" i="15" s="1"/>
  <c r="AU80" i="15"/>
  <c r="BU80" i="15" s="1"/>
  <c r="AT80" i="15"/>
  <c r="BT80" i="15" s="1"/>
  <c r="AS80" i="15"/>
  <c r="BS80" i="15" s="1"/>
  <c r="AR80" i="15"/>
  <c r="BR80" i="15" s="1"/>
  <c r="AQ80" i="15"/>
  <c r="BQ80" i="15" s="1"/>
  <c r="AP80" i="15"/>
  <c r="BP80" i="15" s="1"/>
  <c r="AO80" i="15"/>
  <c r="BO80" i="15" s="1"/>
  <c r="AN80" i="15"/>
  <c r="BN80" i="15" s="1"/>
  <c r="AM80" i="15"/>
  <c r="BM80" i="15" s="1"/>
  <c r="AL80" i="15"/>
  <c r="BL80" i="15" s="1"/>
  <c r="AK80" i="15"/>
  <c r="BK80" i="15" s="1"/>
  <c r="AJ80" i="15"/>
  <c r="BJ80" i="15" s="1"/>
  <c r="AI80" i="15"/>
  <c r="BI80" i="15" s="1"/>
  <c r="AH80" i="15"/>
  <c r="BH80" i="15" s="1"/>
  <c r="AG80" i="15"/>
  <c r="BG80" i="15" s="1"/>
  <c r="AF80" i="15"/>
  <c r="BF80" i="15" s="1"/>
  <c r="AE80" i="15"/>
  <c r="BE80" i="15" s="1"/>
  <c r="AD80" i="15"/>
  <c r="BD80" i="15" s="1"/>
  <c r="AC80" i="15"/>
  <c r="BC80" i="15" s="1"/>
  <c r="AZ79" i="15"/>
  <c r="BZ79" i="15" s="1"/>
  <c r="AY79" i="15"/>
  <c r="BY79" i="15" s="1"/>
  <c r="AX79" i="15"/>
  <c r="BX79" i="15" s="1"/>
  <c r="AW79" i="15"/>
  <c r="BW79" i="15" s="1"/>
  <c r="AV79" i="15"/>
  <c r="BV79" i="15" s="1"/>
  <c r="AU79" i="15"/>
  <c r="BU79" i="15" s="1"/>
  <c r="AT79" i="15"/>
  <c r="BT79" i="15" s="1"/>
  <c r="AS79" i="15"/>
  <c r="BS79" i="15" s="1"/>
  <c r="AR79" i="15"/>
  <c r="BR79" i="15" s="1"/>
  <c r="AQ79" i="15"/>
  <c r="BQ79" i="15" s="1"/>
  <c r="AP79" i="15"/>
  <c r="BP79" i="15" s="1"/>
  <c r="AO79" i="15"/>
  <c r="BO79" i="15" s="1"/>
  <c r="AN79" i="15"/>
  <c r="BN79" i="15" s="1"/>
  <c r="AM79" i="15"/>
  <c r="BM79" i="15" s="1"/>
  <c r="AL79" i="15"/>
  <c r="BL79" i="15" s="1"/>
  <c r="AK79" i="15"/>
  <c r="BK79" i="15" s="1"/>
  <c r="AJ79" i="15"/>
  <c r="BJ79" i="15" s="1"/>
  <c r="AI79" i="15"/>
  <c r="BI79" i="15" s="1"/>
  <c r="AH79" i="15"/>
  <c r="BH79" i="15" s="1"/>
  <c r="AG79" i="15"/>
  <c r="BG79" i="15" s="1"/>
  <c r="AF79" i="15"/>
  <c r="BF79" i="15" s="1"/>
  <c r="AE79" i="15"/>
  <c r="BE79" i="15" s="1"/>
  <c r="AD79" i="15"/>
  <c r="BD79" i="15" s="1"/>
  <c r="AC79" i="15"/>
  <c r="BC79" i="15" s="1"/>
  <c r="AZ78" i="15"/>
  <c r="BZ78" i="15" s="1"/>
  <c r="AY78" i="15"/>
  <c r="BY78" i="15" s="1"/>
  <c r="AX78" i="15"/>
  <c r="BX78" i="15" s="1"/>
  <c r="AW78" i="15"/>
  <c r="BW78" i="15" s="1"/>
  <c r="AV78" i="15"/>
  <c r="BV78" i="15" s="1"/>
  <c r="AU78" i="15"/>
  <c r="BU78" i="15" s="1"/>
  <c r="AT78" i="15"/>
  <c r="BT78" i="15" s="1"/>
  <c r="AS78" i="15"/>
  <c r="BS78" i="15" s="1"/>
  <c r="AR78" i="15"/>
  <c r="BR78" i="15" s="1"/>
  <c r="AQ78" i="15"/>
  <c r="BQ78" i="15" s="1"/>
  <c r="AP78" i="15"/>
  <c r="BP78" i="15" s="1"/>
  <c r="AO78" i="15"/>
  <c r="BO78" i="15" s="1"/>
  <c r="AN78" i="15"/>
  <c r="BN78" i="15" s="1"/>
  <c r="AM78" i="15"/>
  <c r="BM78" i="15" s="1"/>
  <c r="AL78" i="15"/>
  <c r="BL78" i="15" s="1"/>
  <c r="AK78" i="15"/>
  <c r="BK78" i="15" s="1"/>
  <c r="AJ78" i="15"/>
  <c r="BJ78" i="15" s="1"/>
  <c r="AI78" i="15"/>
  <c r="BI78" i="15" s="1"/>
  <c r="AH78" i="15"/>
  <c r="BH78" i="15" s="1"/>
  <c r="AG78" i="15"/>
  <c r="BG78" i="15" s="1"/>
  <c r="AF78" i="15"/>
  <c r="BF78" i="15" s="1"/>
  <c r="AE78" i="15"/>
  <c r="BE78" i="15" s="1"/>
  <c r="AD78" i="15"/>
  <c r="BD78" i="15" s="1"/>
  <c r="AC78" i="15"/>
  <c r="BC78" i="15" s="1"/>
  <c r="AZ77" i="15"/>
  <c r="BZ77" i="15" s="1"/>
  <c r="AY77" i="15"/>
  <c r="BY77" i="15" s="1"/>
  <c r="AX77" i="15"/>
  <c r="BX77" i="15" s="1"/>
  <c r="AW77" i="15"/>
  <c r="BW77" i="15" s="1"/>
  <c r="AV77" i="15"/>
  <c r="BV77" i="15" s="1"/>
  <c r="AU77" i="15"/>
  <c r="BU77" i="15" s="1"/>
  <c r="AT77" i="15"/>
  <c r="BT77" i="15" s="1"/>
  <c r="AS77" i="15"/>
  <c r="BS77" i="15" s="1"/>
  <c r="AR77" i="15"/>
  <c r="BR77" i="15" s="1"/>
  <c r="AQ77" i="15"/>
  <c r="BQ77" i="15" s="1"/>
  <c r="AP77" i="15"/>
  <c r="BP77" i="15" s="1"/>
  <c r="AO77" i="15"/>
  <c r="BO77" i="15" s="1"/>
  <c r="AN77" i="15"/>
  <c r="BN77" i="15" s="1"/>
  <c r="AM77" i="15"/>
  <c r="BM77" i="15" s="1"/>
  <c r="AL77" i="15"/>
  <c r="BL77" i="15" s="1"/>
  <c r="AK77" i="15"/>
  <c r="BK77" i="15" s="1"/>
  <c r="AJ77" i="15"/>
  <c r="BJ77" i="15" s="1"/>
  <c r="AI77" i="15"/>
  <c r="BI77" i="15" s="1"/>
  <c r="AH77" i="15"/>
  <c r="BH77" i="15" s="1"/>
  <c r="AG77" i="15"/>
  <c r="BG77" i="15" s="1"/>
  <c r="AF77" i="15"/>
  <c r="BF77" i="15" s="1"/>
  <c r="AE77" i="15"/>
  <c r="BE77" i="15" s="1"/>
  <c r="AD77" i="15"/>
  <c r="BD77" i="15" s="1"/>
  <c r="AC77" i="15"/>
  <c r="BC77" i="15" s="1"/>
  <c r="AZ76" i="15"/>
  <c r="BZ76" i="15" s="1"/>
  <c r="AY76" i="15"/>
  <c r="BY76" i="15" s="1"/>
  <c r="AX76" i="15"/>
  <c r="BX76" i="15" s="1"/>
  <c r="AW76" i="15"/>
  <c r="BW76" i="15" s="1"/>
  <c r="AV76" i="15"/>
  <c r="BV76" i="15" s="1"/>
  <c r="AU76" i="15"/>
  <c r="BU76" i="15" s="1"/>
  <c r="AT76" i="15"/>
  <c r="BT76" i="15" s="1"/>
  <c r="AS76" i="15"/>
  <c r="BS76" i="15" s="1"/>
  <c r="AR76" i="15"/>
  <c r="BR76" i="15" s="1"/>
  <c r="AQ76" i="15"/>
  <c r="BQ76" i="15" s="1"/>
  <c r="AP76" i="15"/>
  <c r="BP76" i="15" s="1"/>
  <c r="AO76" i="15"/>
  <c r="BO76" i="15" s="1"/>
  <c r="AN76" i="15"/>
  <c r="BN76" i="15" s="1"/>
  <c r="AM76" i="15"/>
  <c r="BM76" i="15" s="1"/>
  <c r="AL76" i="15"/>
  <c r="BL76" i="15" s="1"/>
  <c r="AK76" i="15"/>
  <c r="BK76" i="15" s="1"/>
  <c r="AJ76" i="15"/>
  <c r="BJ76" i="15" s="1"/>
  <c r="AI76" i="15"/>
  <c r="BI76" i="15" s="1"/>
  <c r="AH76" i="15"/>
  <c r="BH76" i="15" s="1"/>
  <c r="AG76" i="15"/>
  <c r="BG76" i="15" s="1"/>
  <c r="AF76" i="15"/>
  <c r="BF76" i="15" s="1"/>
  <c r="AE76" i="15"/>
  <c r="BE76" i="15" s="1"/>
  <c r="AD76" i="15"/>
  <c r="BD76" i="15" s="1"/>
  <c r="AC76" i="15"/>
  <c r="BC76" i="15" s="1"/>
  <c r="AZ75" i="15"/>
  <c r="BZ75" i="15" s="1"/>
  <c r="AY75" i="15"/>
  <c r="BY75" i="15" s="1"/>
  <c r="AX75" i="15"/>
  <c r="BX75" i="15" s="1"/>
  <c r="AW75" i="15"/>
  <c r="BW75" i="15" s="1"/>
  <c r="AV75" i="15"/>
  <c r="BV75" i="15" s="1"/>
  <c r="AU75" i="15"/>
  <c r="BU75" i="15" s="1"/>
  <c r="AT75" i="15"/>
  <c r="BT75" i="15" s="1"/>
  <c r="AS75" i="15"/>
  <c r="BS75" i="15" s="1"/>
  <c r="AR75" i="15"/>
  <c r="BR75" i="15" s="1"/>
  <c r="AQ75" i="15"/>
  <c r="BQ75" i="15" s="1"/>
  <c r="AP75" i="15"/>
  <c r="BP75" i="15" s="1"/>
  <c r="AO75" i="15"/>
  <c r="BO75" i="15" s="1"/>
  <c r="AN75" i="15"/>
  <c r="BN75" i="15" s="1"/>
  <c r="AM75" i="15"/>
  <c r="BM75" i="15" s="1"/>
  <c r="AL75" i="15"/>
  <c r="BL75" i="15" s="1"/>
  <c r="AK75" i="15"/>
  <c r="BK75" i="15" s="1"/>
  <c r="AJ75" i="15"/>
  <c r="BJ75" i="15" s="1"/>
  <c r="AI75" i="15"/>
  <c r="BI75" i="15" s="1"/>
  <c r="AH75" i="15"/>
  <c r="BH75" i="15" s="1"/>
  <c r="AG75" i="15"/>
  <c r="BG75" i="15" s="1"/>
  <c r="AF75" i="15"/>
  <c r="BF75" i="15" s="1"/>
  <c r="AE75" i="15"/>
  <c r="BE75" i="15" s="1"/>
  <c r="AD75" i="15"/>
  <c r="BD75" i="15" s="1"/>
  <c r="AC75" i="15"/>
  <c r="BC75" i="15" s="1"/>
  <c r="AZ74" i="15"/>
  <c r="BZ74" i="15" s="1"/>
  <c r="AY74" i="15"/>
  <c r="BY74" i="15" s="1"/>
  <c r="AX74" i="15"/>
  <c r="BX74" i="15" s="1"/>
  <c r="AW74" i="15"/>
  <c r="BW74" i="15" s="1"/>
  <c r="AV74" i="15"/>
  <c r="BV74" i="15" s="1"/>
  <c r="AU74" i="15"/>
  <c r="BU74" i="15" s="1"/>
  <c r="AT74" i="15"/>
  <c r="BT74" i="15" s="1"/>
  <c r="AS74" i="15"/>
  <c r="BS74" i="15" s="1"/>
  <c r="AR74" i="15"/>
  <c r="BR74" i="15" s="1"/>
  <c r="AQ74" i="15"/>
  <c r="BQ74" i="15" s="1"/>
  <c r="AP74" i="15"/>
  <c r="BP74" i="15" s="1"/>
  <c r="AO74" i="15"/>
  <c r="BO74" i="15" s="1"/>
  <c r="AN74" i="15"/>
  <c r="BN74" i="15" s="1"/>
  <c r="AM74" i="15"/>
  <c r="BM74" i="15" s="1"/>
  <c r="AL74" i="15"/>
  <c r="BL74" i="15" s="1"/>
  <c r="AK74" i="15"/>
  <c r="BK74" i="15" s="1"/>
  <c r="AJ74" i="15"/>
  <c r="BJ74" i="15" s="1"/>
  <c r="AI74" i="15"/>
  <c r="BI74" i="15" s="1"/>
  <c r="AH74" i="15"/>
  <c r="BH74" i="15" s="1"/>
  <c r="AG74" i="15"/>
  <c r="BG74" i="15" s="1"/>
  <c r="AF74" i="15"/>
  <c r="BF74" i="15" s="1"/>
  <c r="AE74" i="15"/>
  <c r="BE74" i="15" s="1"/>
  <c r="AD74" i="15"/>
  <c r="BD74" i="15" s="1"/>
  <c r="AC74" i="15"/>
  <c r="BC74" i="15" s="1"/>
  <c r="AZ73" i="15"/>
  <c r="BZ73" i="15" s="1"/>
  <c r="AY73" i="15"/>
  <c r="BY73" i="15" s="1"/>
  <c r="AX73" i="15"/>
  <c r="BX73" i="15" s="1"/>
  <c r="AW73" i="15"/>
  <c r="BW73" i="15" s="1"/>
  <c r="AV73" i="15"/>
  <c r="BV73" i="15" s="1"/>
  <c r="AU73" i="15"/>
  <c r="BU73" i="15" s="1"/>
  <c r="AT73" i="15"/>
  <c r="BT73" i="15" s="1"/>
  <c r="AS73" i="15"/>
  <c r="BS73" i="15" s="1"/>
  <c r="AR73" i="15"/>
  <c r="BR73" i="15" s="1"/>
  <c r="AQ73" i="15"/>
  <c r="BQ73" i="15" s="1"/>
  <c r="AP73" i="15"/>
  <c r="BP73" i="15" s="1"/>
  <c r="AO73" i="15"/>
  <c r="BO73" i="15" s="1"/>
  <c r="AN73" i="15"/>
  <c r="BN73" i="15" s="1"/>
  <c r="AM73" i="15"/>
  <c r="BM73" i="15" s="1"/>
  <c r="AL73" i="15"/>
  <c r="BL73" i="15" s="1"/>
  <c r="AK73" i="15"/>
  <c r="BK73" i="15" s="1"/>
  <c r="AJ73" i="15"/>
  <c r="BJ73" i="15" s="1"/>
  <c r="AI73" i="15"/>
  <c r="BI73" i="15" s="1"/>
  <c r="AH73" i="15"/>
  <c r="BH73" i="15" s="1"/>
  <c r="AG73" i="15"/>
  <c r="BG73" i="15" s="1"/>
  <c r="AF73" i="15"/>
  <c r="BF73" i="15" s="1"/>
  <c r="AE73" i="15"/>
  <c r="BE73" i="15" s="1"/>
  <c r="AD73" i="15"/>
  <c r="BD73" i="15" s="1"/>
  <c r="AC73" i="15"/>
  <c r="BC73" i="15" s="1"/>
  <c r="AZ72" i="15"/>
  <c r="BZ72" i="15" s="1"/>
  <c r="AY72" i="15"/>
  <c r="BY72" i="15" s="1"/>
  <c r="AX72" i="15"/>
  <c r="BX72" i="15" s="1"/>
  <c r="AW72" i="15"/>
  <c r="BW72" i="15" s="1"/>
  <c r="AV72" i="15"/>
  <c r="BV72" i="15" s="1"/>
  <c r="AU72" i="15"/>
  <c r="BU72" i="15" s="1"/>
  <c r="AT72" i="15"/>
  <c r="BT72" i="15" s="1"/>
  <c r="AS72" i="15"/>
  <c r="BS72" i="15" s="1"/>
  <c r="AR72" i="15"/>
  <c r="BR72" i="15" s="1"/>
  <c r="AQ72" i="15"/>
  <c r="BQ72" i="15" s="1"/>
  <c r="AP72" i="15"/>
  <c r="BP72" i="15" s="1"/>
  <c r="AO72" i="15"/>
  <c r="BO72" i="15" s="1"/>
  <c r="AN72" i="15"/>
  <c r="BN72" i="15" s="1"/>
  <c r="AM72" i="15"/>
  <c r="BM72" i="15" s="1"/>
  <c r="AL72" i="15"/>
  <c r="BL72" i="15" s="1"/>
  <c r="AK72" i="15"/>
  <c r="BK72" i="15" s="1"/>
  <c r="AJ72" i="15"/>
  <c r="BJ72" i="15" s="1"/>
  <c r="AI72" i="15"/>
  <c r="BI72" i="15" s="1"/>
  <c r="AH72" i="15"/>
  <c r="BH72" i="15" s="1"/>
  <c r="AG72" i="15"/>
  <c r="BG72" i="15" s="1"/>
  <c r="AF72" i="15"/>
  <c r="BF72" i="15" s="1"/>
  <c r="AE72" i="15"/>
  <c r="BE72" i="15" s="1"/>
  <c r="AD72" i="15"/>
  <c r="BD72" i="15" s="1"/>
  <c r="AC72" i="15"/>
  <c r="BC72" i="15" s="1"/>
  <c r="AZ71" i="15"/>
  <c r="BZ71" i="15" s="1"/>
  <c r="AY71" i="15"/>
  <c r="BY71" i="15" s="1"/>
  <c r="AX71" i="15"/>
  <c r="BX71" i="15" s="1"/>
  <c r="AW71" i="15"/>
  <c r="BW71" i="15" s="1"/>
  <c r="AV71" i="15"/>
  <c r="BV71" i="15" s="1"/>
  <c r="AU71" i="15"/>
  <c r="BU71" i="15" s="1"/>
  <c r="AT71" i="15"/>
  <c r="BT71" i="15" s="1"/>
  <c r="AS71" i="15"/>
  <c r="BS71" i="15" s="1"/>
  <c r="AR71" i="15"/>
  <c r="BR71" i="15" s="1"/>
  <c r="AQ71" i="15"/>
  <c r="BQ71" i="15" s="1"/>
  <c r="AP71" i="15"/>
  <c r="BP71" i="15" s="1"/>
  <c r="AO71" i="15"/>
  <c r="BO71" i="15" s="1"/>
  <c r="AN71" i="15"/>
  <c r="BN71" i="15" s="1"/>
  <c r="AM71" i="15"/>
  <c r="BM71" i="15" s="1"/>
  <c r="AL71" i="15"/>
  <c r="BL71" i="15" s="1"/>
  <c r="AK71" i="15"/>
  <c r="BK71" i="15" s="1"/>
  <c r="AJ71" i="15"/>
  <c r="BJ71" i="15" s="1"/>
  <c r="AI71" i="15"/>
  <c r="BI71" i="15" s="1"/>
  <c r="AH71" i="15"/>
  <c r="BH71" i="15" s="1"/>
  <c r="AG71" i="15"/>
  <c r="BG71" i="15" s="1"/>
  <c r="AF71" i="15"/>
  <c r="BF71" i="15" s="1"/>
  <c r="AE71" i="15"/>
  <c r="BE71" i="15" s="1"/>
  <c r="AD71" i="15"/>
  <c r="BD71" i="15" s="1"/>
  <c r="AC71" i="15"/>
  <c r="BC71" i="15" s="1"/>
  <c r="AZ69" i="15"/>
  <c r="BZ69" i="15" s="1"/>
  <c r="AY69" i="15"/>
  <c r="BY69" i="15" s="1"/>
  <c r="AX69" i="15"/>
  <c r="BX69" i="15" s="1"/>
  <c r="AW69" i="15"/>
  <c r="BW69" i="15" s="1"/>
  <c r="AV69" i="15"/>
  <c r="BV69" i="15" s="1"/>
  <c r="AU69" i="15"/>
  <c r="BU69" i="15" s="1"/>
  <c r="AT69" i="15"/>
  <c r="BT69" i="15" s="1"/>
  <c r="AS69" i="15"/>
  <c r="BS69" i="15" s="1"/>
  <c r="AR69" i="15"/>
  <c r="BR69" i="15" s="1"/>
  <c r="AQ69" i="15"/>
  <c r="BQ69" i="15" s="1"/>
  <c r="AP69" i="15"/>
  <c r="BP69" i="15" s="1"/>
  <c r="AO69" i="15"/>
  <c r="BO69" i="15" s="1"/>
  <c r="AN69" i="15"/>
  <c r="BN69" i="15" s="1"/>
  <c r="AM69" i="15"/>
  <c r="BM69" i="15" s="1"/>
  <c r="AL69" i="15"/>
  <c r="BL69" i="15" s="1"/>
  <c r="AK69" i="15"/>
  <c r="BK69" i="15" s="1"/>
  <c r="AJ69" i="15"/>
  <c r="BJ69" i="15" s="1"/>
  <c r="AI69" i="15"/>
  <c r="BI69" i="15" s="1"/>
  <c r="AH69" i="15"/>
  <c r="BH69" i="15" s="1"/>
  <c r="AG69" i="15"/>
  <c r="BG69" i="15" s="1"/>
  <c r="AF69" i="15"/>
  <c r="BF69" i="15" s="1"/>
  <c r="AE69" i="15"/>
  <c r="BE69" i="15" s="1"/>
  <c r="AD69" i="15"/>
  <c r="BD69" i="15" s="1"/>
  <c r="AC69" i="15"/>
  <c r="BC69" i="15" s="1"/>
  <c r="AZ68" i="15"/>
  <c r="BZ68" i="15" s="1"/>
  <c r="AY68" i="15"/>
  <c r="BY68" i="15" s="1"/>
  <c r="AX68" i="15"/>
  <c r="BX68" i="15" s="1"/>
  <c r="AW68" i="15"/>
  <c r="BW68" i="15" s="1"/>
  <c r="AV68" i="15"/>
  <c r="BV68" i="15" s="1"/>
  <c r="AU68" i="15"/>
  <c r="BU68" i="15" s="1"/>
  <c r="AT68" i="15"/>
  <c r="BT68" i="15" s="1"/>
  <c r="AS68" i="15"/>
  <c r="BS68" i="15" s="1"/>
  <c r="AR68" i="15"/>
  <c r="BR68" i="15" s="1"/>
  <c r="AQ68" i="15"/>
  <c r="BQ68" i="15" s="1"/>
  <c r="AP68" i="15"/>
  <c r="BP68" i="15" s="1"/>
  <c r="AO68" i="15"/>
  <c r="BO68" i="15" s="1"/>
  <c r="AN68" i="15"/>
  <c r="BN68" i="15" s="1"/>
  <c r="AM68" i="15"/>
  <c r="BM68" i="15" s="1"/>
  <c r="AL68" i="15"/>
  <c r="BL68" i="15" s="1"/>
  <c r="AK68" i="15"/>
  <c r="BK68" i="15" s="1"/>
  <c r="AJ68" i="15"/>
  <c r="BJ68" i="15" s="1"/>
  <c r="AI68" i="15"/>
  <c r="BI68" i="15" s="1"/>
  <c r="AH68" i="15"/>
  <c r="BH68" i="15" s="1"/>
  <c r="AG68" i="15"/>
  <c r="BG68" i="15" s="1"/>
  <c r="AF68" i="15"/>
  <c r="BF68" i="15" s="1"/>
  <c r="AE68" i="15"/>
  <c r="BE68" i="15" s="1"/>
  <c r="AD68" i="15"/>
  <c r="BD68" i="15" s="1"/>
  <c r="AC68" i="15"/>
  <c r="BC68" i="15" s="1"/>
  <c r="AZ67" i="15"/>
  <c r="BZ67" i="15" s="1"/>
  <c r="AY67" i="15"/>
  <c r="BY67" i="15" s="1"/>
  <c r="AX67" i="15"/>
  <c r="BX67" i="15" s="1"/>
  <c r="AW67" i="15"/>
  <c r="BW67" i="15" s="1"/>
  <c r="AV67" i="15"/>
  <c r="BV67" i="15" s="1"/>
  <c r="AU67" i="15"/>
  <c r="BU67" i="15" s="1"/>
  <c r="AT67" i="15"/>
  <c r="BT67" i="15" s="1"/>
  <c r="AS67" i="15"/>
  <c r="BS67" i="15" s="1"/>
  <c r="AR67" i="15"/>
  <c r="BR67" i="15" s="1"/>
  <c r="AQ67" i="15"/>
  <c r="BQ67" i="15" s="1"/>
  <c r="AP67" i="15"/>
  <c r="BP67" i="15" s="1"/>
  <c r="AO67" i="15"/>
  <c r="BO67" i="15" s="1"/>
  <c r="AN67" i="15"/>
  <c r="BN67" i="15" s="1"/>
  <c r="AM67" i="15"/>
  <c r="BM67" i="15" s="1"/>
  <c r="AL67" i="15"/>
  <c r="BL67" i="15" s="1"/>
  <c r="AK67" i="15"/>
  <c r="BK67" i="15" s="1"/>
  <c r="AJ67" i="15"/>
  <c r="BJ67" i="15" s="1"/>
  <c r="AI67" i="15"/>
  <c r="BI67" i="15" s="1"/>
  <c r="AH67" i="15"/>
  <c r="BH67" i="15" s="1"/>
  <c r="AG67" i="15"/>
  <c r="BG67" i="15" s="1"/>
  <c r="AF67" i="15"/>
  <c r="BF67" i="15" s="1"/>
  <c r="AE67" i="15"/>
  <c r="BE67" i="15" s="1"/>
  <c r="AD67" i="15"/>
  <c r="BD67" i="15" s="1"/>
  <c r="AC67" i="15"/>
  <c r="BC67" i="15" s="1"/>
  <c r="AZ66" i="15"/>
  <c r="BZ66" i="15" s="1"/>
  <c r="AY66" i="15"/>
  <c r="BY66" i="15" s="1"/>
  <c r="AX66" i="15"/>
  <c r="BX66" i="15" s="1"/>
  <c r="AW66" i="15"/>
  <c r="BW66" i="15" s="1"/>
  <c r="AV66" i="15"/>
  <c r="BV66" i="15" s="1"/>
  <c r="AU66" i="15"/>
  <c r="BU66" i="15" s="1"/>
  <c r="AT66" i="15"/>
  <c r="BT66" i="15" s="1"/>
  <c r="AS66" i="15"/>
  <c r="BS66" i="15" s="1"/>
  <c r="AR66" i="15"/>
  <c r="BR66" i="15" s="1"/>
  <c r="AQ66" i="15"/>
  <c r="BQ66" i="15" s="1"/>
  <c r="AP66" i="15"/>
  <c r="BP66" i="15" s="1"/>
  <c r="AO66" i="15"/>
  <c r="BO66" i="15" s="1"/>
  <c r="AN66" i="15"/>
  <c r="BN66" i="15" s="1"/>
  <c r="AM66" i="15"/>
  <c r="BM66" i="15" s="1"/>
  <c r="AL66" i="15"/>
  <c r="BL66" i="15" s="1"/>
  <c r="AK66" i="15"/>
  <c r="BK66" i="15" s="1"/>
  <c r="AJ66" i="15"/>
  <c r="BJ66" i="15" s="1"/>
  <c r="AI66" i="15"/>
  <c r="BI66" i="15" s="1"/>
  <c r="AH66" i="15"/>
  <c r="BH66" i="15" s="1"/>
  <c r="AG66" i="15"/>
  <c r="BG66" i="15" s="1"/>
  <c r="AF66" i="15"/>
  <c r="BF66" i="15" s="1"/>
  <c r="AE66" i="15"/>
  <c r="BE66" i="15" s="1"/>
  <c r="AD66" i="15"/>
  <c r="BD66" i="15" s="1"/>
  <c r="AC66" i="15"/>
  <c r="BC66" i="15" s="1"/>
  <c r="AZ65" i="15"/>
  <c r="BZ65" i="15" s="1"/>
  <c r="AY65" i="15"/>
  <c r="BY65" i="15" s="1"/>
  <c r="AX65" i="15"/>
  <c r="BX65" i="15" s="1"/>
  <c r="AW65" i="15"/>
  <c r="BW65" i="15" s="1"/>
  <c r="AV65" i="15"/>
  <c r="BV65" i="15" s="1"/>
  <c r="AU65" i="15"/>
  <c r="BU65" i="15" s="1"/>
  <c r="AT65" i="15"/>
  <c r="BT65" i="15" s="1"/>
  <c r="AS65" i="15"/>
  <c r="BS65" i="15" s="1"/>
  <c r="AR65" i="15"/>
  <c r="BR65" i="15" s="1"/>
  <c r="AQ65" i="15"/>
  <c r="BQ65" i="15" s="1"/>
  <c r="AP65" i="15"/>
  <c r="BP65" i="15" s="1"/>
  <c r="AO65" i="15"/>
  <c r="BO65" i="15" s="1"/>
  <c r="AN65" i="15"/>
  <c r="BN65" i="15" s="1"/>
  <c r="AM65" i="15"/>
  <c r="BM65" i="15" s="1"/>
  <c r="AL65" i="15"/>
  <c r="BL65" i="15" s="1"/>
  <c r="AK65" i="15"/>
  <c r="BK65" i="15" s="1"/>
  <c r="AJ65" i="15"/>
  <c r="BJ65" i="15" s="1"/>
  <c r="AI65" i="15"/>
  <c r="BI65" i="15" s="1"/>
  <c r="AH65" i="15"/>
  <c r="BH65" i="15" s="1"/>
  <c r="AG65" i="15"/>
  <c r="BG65" i="15" s="1"/>
  <c r="AF65" i="15"/>
  <c r="BF65" i="15" s="1"/>
  <c r="AE65" i="15"/>
  <c r="BE65" i="15" s="1"/>
  <c r="AD65" i="15"/>
  <c r="BD65" i="15" s="1"/>
  <c r="AC65" i="15"/>
  <c r="BC65" i="15" s="1"/>
  <c r="AZ64" i="15"/>
  <c r="BZ64" i="15" s="1"/>
  <c r="AY64" i="15"/>
  <c r="BY64" i="15" s="1"/>
  <c r="AX64" i="15"/>
  <c r="BX64" i="15" s="1"/>
  <c r="AW64" i="15"/>
  <c r="BW64" i="15" s="1"/>
  <c r="AV64" i="15"/>
  <c r="BV64" i="15" s="1"/>
  <c r="AU64" i="15"/>
  <c r="BU64" i="15" s="1"/>
  <c r="AT64" i="15"/>
  <c r="BT64" i="15" s="1"/>
  <c r="AS64" i="15"/>
  <c r="BS64" i="15" s="1"/>
  <c r="AR64" i="15"/>
  <c r="BR64" i="15" s="1"/>
  <c r="AQ64" i="15"/>
  <c r="BQ64" i="15" s="1"/>
  <c r="AP64" i="15"/>
  <c r="BP64" i="15" s="1"/>
  <c r="AO64" i="15"/>
  <c r="BO64" i="15" s="1"/>
  <c r="AN64" i="15"/>
  <c r="BN64" i="15" s="1"/>
  <c r="AM64" i="15"/>
  <c r="BM64" i="15" s="1"/>
  <c r="AL64" i="15"/>
  <c r="BL64" i="15" s="1"/>
  <c r="AK64" i="15"/>
  <c r="BK64" i="15" s="1"/>
  <c r="AJ64" i="15"/>
  <c r="BJ64" i="15" s="1"/>
  <c r="AI64" i="15"/>
  <c r="BI64" i="15" s="1"/>
  <c r="AH64" i="15"/>
  <c r="BH64" i="15" s="1"/>
  <c r="AG64" i="15"/>
  <c r="BG64" i="15" s="1"/>
  <c r="AF64" i="15"/>
  <c r="BF64" i="15" s="1"/>
  <c r="AE64" i="15"/>
  <c r="BE64" i="15" s="1"/>
  <c r="AD64" i="15"/>
  <c r="BD64" i="15" s="1"/>
  <c r="AC64" i="15"/>
  <c r="BC64" i="15" s="1"/>
  <c r="AZ63" i="15"/>
  <c r="BZ63" i="15" s="1"/>
  <c r="AY63" i="15"/>
  <c r="BY63" i="15" s="1"/>
  <c r="AX63" i="15"/>
  <c r="BX63" i="15" s="1"/>
  <c r="AW63" i="15"/>
  <c r="BW63" i="15" s="1"/>
  <c r="AV63" i="15"/>
  <c r="BV63" i="15" s="1"/>
  <c r="AU63" i="15"/>
  <c r="BU63" i="15" s="1"/>
  <c r="AT63" i="15"/>
  <c r="BT63" i="15" s="1"/>
  <c r="AS63" i="15"/>
  <c r="BS63" i="15" s="1"/>
  <c r="AR63" i="15"/>
  <c r="BR63" i="15" s="1"/>
  <c r="AQ63" i="15"/>
  <c r="BQ63" i="15" s="1"/>
  <c r="AP63" i="15"/>
  <c r="BP63" i="15" s="1"/>
  <c r="AO63" i="15"/>
  <c r="BO63" i="15" s="1"/>
  <c r="AN63" i="15"/>
  <c r="BN63" i="15" s="1"/>
  <c r="AM63" i="15"/>
  <c r="BM63" i="15" s="1"/>
  <c r="AL63" i="15"/>
  <c r="BL63" i="15" s="1"/>
  <c r="AK63" i="15"/>
  <c r="BK63" i="15" s="1"/>
  <c r="AJ63" i="15"/>
  <c r="BJ63" i="15" s="1"/>
  <c r="AI63" i="15"/>
  <c r="BI63" i="15" s="1"/>
  <c r="AH63" i="15"/>
  <c r="BH63" i="15" s="1"/>
  <c r="AG63" i="15"/>
  <c r="BG63" i="15" s="1"/>
  <c r="AF63" i="15"/>
  <c r="BF63" i="15" s="1"/>
  <c r="AE63" i="15"/>
  <c r="BE63" i="15" s="1"/>
  <c r="AD63" i="15"/>
  <c r="BD63" i="15" s="1"/>
  <c r="AC63" i="15"/>
  <c r="BC63" i="15" s="1"/>
  <c r="AZ62" i="15"/>
  <c r="BZ62" i="15" s="1"/>
  <c r="AY62" i="15"/>
  <c r="BY62" i="15" s="1"/>
  <c r="AX62" i="15"/>
  <c r="BX62" i="15" s="1"/>
  <c r="AW62" i="15"/>
  <c r="BW62" i="15" s="1"/>
  <c r="AV62" i="15"/>
  <c r="BV62" i="15" s="1"/>
  <c r="AU62" i="15"/>
  <c r="BU62" i="15" s="1"/>
  <c r="AT62" i="15"/>
  <c r="BT62" i="15" s="1"/>
  <c r="AS62" i="15"/>
  <c r="BS62" i="15" s="1"/>
  <c r="AR62" i="15"/>
  <c r="BR62" i="15" s="1"/>
  <c r="AQ62" i="15"/>
  <c r="BQ62" i="15" s="1"/>
  <c r="AP62" i="15"/>
  <c r="BP62" i="15" s="1"/>
  <c r="AO62" i="15"/>
  <c r="BO62" i="15" s="1"/>
  <c r="AN62" i="15"/>
  <c r="BN62" i="15" s="1"/>
  <c r="AM62" i="15"/>
  <c r="BM62" i="15" s="1"/>
  <c r="AL62" i="15"/>
  <c r="BL62" i="15" s="1"/>
  <c r="AK62" i="15"/>
  <c r="BK62" i="15" s="1"/>
  <c r="AJ62" i="15"/>
  <c r="BJ62" i="15" s="1"/>
  <c r="AI62" i="15"/>
  <c r="BI62" i="15" s="1"/>
  <c r="AH62" i="15"/>
  <c r="BH62" i="15" s="1"/>
  <c r="AG62" i="15"/>
  <c r="BG62" i="15" s="1"/>
  <c r="AF62" i="15"/>
  <c r="BF62" i="15" s="1"/>
  <c r="AE62" i="15"/>
  <c r="BE62" i="15" s="1"/>
  <c r="AD62" i="15"/>
  <c r="BD62" i="15" s="1"/>
  <c r="AC62" i="15"/>
  <c r="BC62" i="15" s="1"/>
  <c r="AZ61" i="15"/>
  <c r="BZ61" i="15" s="1"/>
  <c r="AY61" i="15"/>
  <c r="BY61" i="15" s="1"/>
  <c r="AX61" i="15"/>
  <c r="BX61" i="15" s="1"/>
  <c r="AW61" i="15"/>
  <c r="BW61" i="15" s="1"/>
  <c r="AV61" i="15"/>
  <c r="BV61" i="15" s="1"/>
  <c r="AU61" i="15"/>
  <c r="BU61" i="15" s="1"/>
  <c r="AT61" i="15"/>
  <c r="BT61" i="15" s="1"/>
  <c r="AS61" i="15"/>
  <c r="BS61" i="15" s="1"/>
  <c r="AR61" i="15"/>
  <c r="BR61" i="15" s="1"/>
  <c r="AQ61" i="15"/>
  <c r="BQ61" i="15" s="1"/>
  <c r="AP61" i="15"/>
  <c r="BP61" i="15" s="1"/>
  <c r="AO61" i="15"/>
  <c r="BO61" i="15" s="1"/>
  <c r="AN61" i="15"/>
  <c r="BN61" i="15" s="1"/>
  <c r="AM61" i="15"/>
  <c r="BM61" i="15" s="1"/>
  <c r="AL61" i="15"/>
  <c r="BL61" i="15" s="1"/>
  <c r="AK61" i="15"/>
  <c r="BK61" i="15" s="1"/>
  <c r="AJ61" i="15"/>
  <c r="BJ61" i="15" s="1"/>
  <c r="AI61" i="15"/>
  <c r="BI61" i="15" s="1"/>
  <c r="AH61" i="15"/>
  <c r="BH61" i="15" s="1"/>
  <c r="AG61" i="15"/>
  <c r="BG61" i="15" s="1"/>
  <c r="AF61" i="15"/>
  <c r="BF61" i="15" s="1"/>
  <c r="AE61" i="15"/>
  <c r="BE61" i="15" s="1"/>
  <c r="AD61" i="15"/>
  <c r="BD61" i="15" s="1"/>
  <c r="AC61" i="15"/>
  <c r="BC61" i="15" s="1"/>
  <c r="AZ60" i="15"/>
  <c r="BZ60" i="15" s="1"/>
  <c r="AY60" i="15"/>
  <c r="BY60" i="15" s="1"/>
  <c r="AX60" i="15"/>
  <c r="BX60" i="15" s="1"/>
  <c r="AW60" i="15"/>
  <c r="BW60" i="15" s="1"/>
  <c r="AV60" i="15"/>
  <c r="BV60" i="15" s="1"/>
  <c r="AU60" i="15"/>
  <c r="BU60" i="15" s="1"/>
  <c r="AT60" i="15"/>
  <c r="BT60" i="15" s="1"/>
  <c r="AS60" i="15"/>
  <c r="BS60" i="15" s="1"/>
  <c r="AR60" i="15"/>
  <c r="BR60" i="15" s="1"/>
  <c r="AQ60" i="15"/>
  <c r="BQ60" i="15" s="1"/>
  <c r="AP60" i="15"/>
  <c r="BP60" i="15" s="1"/>
  <c r="AO60" i="15"/>
  <c r="BO60" i="15" s="1"/>
  <c r="AN60" i="15"/>
  <c r="BN60" i="15" s="1"/>
  <c r="AM60" i="15"/>
  <c r="BM60" i="15" s="1"/>
  <c r="AL60" i="15"/>
  <c r="BL60" i="15" s="1"/>
  <c r="AK60" i="15"/>
  <c r="BK60" i="15" s="1"/>
  <c r="AJ60" i="15"/>
  <c r="BJ60" i="15" s="1"/>
  <c r="AI60" i="15"/>
  <c r="BI60" i="15" s="1"/>
  <c r="AH60" i="15"/>
  <c r="BH60" i="15" s="1"/>
  <c r="AG60" i="15"/>
  <c r="BG60" i="15" s="1"/>
  <c r="AF60" i="15"/>
  <c r="BF60" i="15" s="1"/>
  <c r="AE60" i="15"/>
  <c r="BE60" i="15" s="1"/>
  <c r="AD60" i="15"/>
  <c r="BD60" i="15" s="1"/>
  <c r="AC60" i="15"/>
  <c r="BC60" i="15" s="1"/>
  <c r="AZ58" i="15"/>
  <c r="BZ58" i="15" s="1"/>
  <c r="AY58" i="15"/>
  <c r="BY58" i="15" s="1"/>
  <c r="AX58" i="15"/>
  <c r="BX58" i="15" s="1"/>
  <c r="AW58" i="15"/>
  <c r="BW58" i="15" s="1"/>
  <c r="AV58" i="15"/>
  <c r="BV58" i="15" s="1"/>
  <c r="AU58" i="15"/>
  <c r="BU58" i="15" s="1"/>
  <c r="AT58" i="15"/>
  <c r="BT58" i="15" s="1"/>
  <c r="AS58" i="15"/>
  <c r="BS58" i="15" s="1"/>
  <c r="AR58" i="15"/>
  <c r="BR58" i="15" s="1"/>
  <c r="AQ58" i="15"/>
  <c r="BQ58" i="15" s="1"/>
  <c r="AP58" i="15"/>
  <c r="BP58" i="15" s="1"/>
  <c r="AO58" i="15"/>
  <c r="BO58" i="15" s="1"/>
  <c r="AN58" i="15"/>
  <c r="BN58" i="15" s="1"/>
  <c r="AM58" i="15"/>
  <c r="BM58" i="15" s="1"/>
  <c r="AL58" i="15"/>
  <c r="BL58" i="15" s="1"/>
  <c r="AK58" i="15"/>
  <c r="BK58" i="15" s="1"/>
  <c r="AJ58" i="15"/>
  <c r="BJ58" i="15" s="1"/>
  <c r="AI58" i="15"/>
  <c r="BI58" i="15" s="1"/>
  <c r="AH58" i="15"/>
  <c r="BH58" i="15" s="1"/>
  <c r="AG58" i="15"/>
  <c r="BG58" i="15" s="1"/>
  <c r="AF58" i="15"/>
  <c r="BF58" i="15" s="1"/>
  <c r="AE58" i="15"/>
  <c r="BE58" i="15" s="1"/>
  <c r="AD58" i="15"/>
  <c r="BD58" i="15" s="1"/>
  <c r="AC58" i="15"/>
  <c r="BC58" i="15" s="1"/>
  <c r="AZ57" i="15"/>
  <c r="BZ57" i="15" s="1"/>
  <c r="AY57" i="15"/>
  <c r="BY57" i="15" s="1"/>
  <c r="AX57" i="15"/>
  <c r="BX57" i="15" s="1"/>
  <c r="AW57" i="15"/>
  <c r="BW57" i="15" s="1"/>
  <c r="AV57" i="15"/>
  <c r="BV57" i="15" s="1"/>
  <c r="AU57" i="15"/>
  <c r="BU57" i="15" s="1"/>
  <c r="AT57" i="15"/>
  <c r="BT57" i="15" s="1"/>
  <c r="AS57" i="15"/>
  <c r="BS57" i="15" s="1"/>
  <c r="AR57" i="15"/>
  <c r="BR57" i="15" s="1"/>
  <c r="AQ57" i="15"/>
  <c r="BQ57" i="15" s="1"/>
  <c r="AP57" i="15"/>
  <c r="BP57" i="15" s="1"/>
  <c r="AO57" i="15"/>
  <c r="BO57" i="15" s="1"/>
  <c r="AN57" i="15"/>
  <c r="BN57" i="15" s="1"/>
  <c r="AM57" i="15"/>
  <c r="BM57" i="15" s="1"/>
  <c r="AL57" i="15"/>
  <c r="BL57" i="15" s="1"/>
  <c r="AK57" i="15"/>
  <c r="BK57" i="15" s="1"/>
  <c r="AJ57" i="15"/>
  <c r="BJ57" i="15" s="1"/>
  <c r="AI57" i="15"/>
  <c r="BI57" i="15" s="1"/>
  <c r="AH57" i="15"/>
  <c r="BH57" i="15" s="1"/>
  <c r="AG57" i="15"/>
  <c r="BG57" i="15" s="1"/>
  <c r="AF57" i="15"/>
  <c r="BF57" i="15" s="1"/>
  <c r="AE57" i="15"/>
  <c r="BE57" i="15" s="1"/>
  <c r="AD57" i="15"/>
  <c r="BD57" i="15" s="1"/>
  <c r="AC57" i="15"/>
  <c r="BC57" i="15" s="1"/>
  <c r="AZ56" i="15"/>
  <c r="BZ56" i="15" s="1"/>
  <c r="AY56" i="15"/>
  <c r="BY56" i="15" s="1"/>
  <c r="AX56" i="15"/>
  <c r="BX56" i="15" s="1"/>
  <c r="AW56" i="15"/>
  <c r="BW56" i="15" s="1"/>
  <c r="AV56" i="15"/>
  <c r="BV56" i="15" s="1"/>
  <c r="AU56" i="15"/>
  <c r="BU56" i="15" s="1"/>
  <c r="AT56" i="15"/>
  <c r="BT56" i="15" s="1"/>
  <c r="AS56" i="15"/>
  <c r="BS56" i="15" s="1"/>
  <c r="AR56" i="15"/>
  <c r="BR56" i="15" s="1"/>
  <c r="AQ56" i="15"/>
  <c r="BQ56" i="15" s="1"/>
  <c r="AP56" i="15"/>
  <c r="BP56" i="15" s="1"/>
  <c r="AO56" i="15"/>
  <c r="BO56" i="15" s="1"/>
  <c r="AN56" i="15"/>
  <c r="BN56" i="15" s="1"/>
  <c r="AM56" i="15"/>
  <c r="BM56" i="15" s="1"/>
  <c r="AL56" i="15"/>
  <c r="BL56" i="15" s="1"/>
  <c r="AK56" i="15"/>
  <c r="BK56" i="15" s="1"/>
  <c r="AJ56" i="15"/>
  <c r="BJ56" i="15" s="1"/>
  <c r="AI56" i="15"/>
  <c r="BI56" i="15" s="1"/>
  <c r="AH56" i="15"/>
  <c r="BH56" i="15" s="1"/>
  <c r="AG56" i="15"/>
  <c r="BG56" i="15" s="1"/>
  <c r="AF56" i="15"/>
  <c r="BF56" i="15" s="1"/>
  <c r="AE56" i="15"/>
  <c r="BE56" i="15" s="1"/>
  <c r="AD56" i="15"/>
  <c r="BD56" i="15" s="1"/>
  <c r="AC56" i="15"/>
  <c r="BC56" i="15" s="1"/>
  <c r="AZ55" i="15"/>
  <c r="BZ55" i="15" s="1"/>
  <c r="AY55" i="15"/>
  <c r="BY55" i="15" s="1"/>
  <c r="AX55" i="15"/>
  <c r="BX55" i="15" s="1"/>
  <c r="AW55" i="15"/>
  <c r="BW55" i="15" s="1"/>
  <c r="AV55" i="15"/>
  <c r="BV55" i="15" s="1"/>
  <c r="AU55" i="15"/>
  <c r="BU55" i="15" s="1"/>
  <c r="AT55" i="15"/>
  <c r="BT55" i="15" s="1"/>
  <c r="AS55" i="15"/>
  <c r="BS55" i="15" s="1"/>
  <c r="AR55" i="15"/>
  <c r="BR55" i="15" s="1"/>
  <c r="AQ55" i="15"/>
  <c r="BQ55" i="15" s="1"/>
  <c r="AP55" i="15"/>
  <c r="BP55" i="15" s="1"/>
  <c r="AO55" i="15"/>
  <c r="BO55" i="15" s="1"/>
  <c r="AN55" i="15"/>
  <c r="BN55" i="15" s="1"/>
  <c r="AM55" i="15"/>
  <c r="BM55" i="15" s="1"/>
  <c r="AL55" i="15"/>
  <c r="BL55" i="15" s="1"/>
  <c r="AK55" i="15"/>
  <c r="BK55" i="15" s="1"/>
  <c r="AJ55" i="15"/>
  <c r="BJ55" i="15" s="1"/>
  <c r="AI55" i="15"/>
  <c r="BI55" i="15" s="1"/>
  <c r="AH55" i="15"/>
  <c r="BH55" i="15" s="1"/>
  <c r="AG55" i="15"/>
  <c r="BG55" i="15" s="1"/>
  <c r="AF55" i="15"/>
  <c r="BF55" i="15" s="1"/>
  <c r="AE55" i="15"/>
  <c r="BE55" i="15" s="1"/>
  <c r="AD55" i="15"/>
  <c r="BD55" i="15" s="1"/>
  <c r="AC55" i="15"/>
  <c r="BC55" i="15" s="1"/>
  <c r="AZ54" i="15"/>
  <c r="BZ54" i="15" s="1"/>
  <c r="AY54" i="15"/>
  <c r="BY54" i="15" s="1"/>
  <c r="AX54" i="15"/>
  <c r="BX54" i="15" s="1"/>
  <c r="AW54" i="15"/>
  <c r="BW54" i="15" s="1"/>
  <c r="AV54" i="15"/>
  <c r="BV54" i="15" s="1"/>
  <c r="AU54" i="15"/>
  <c r="BU54" i="15" s="1"/>
  <c r="AT54" i="15"/>
  <c r="BT54" i="15" s="1"/>
  <c r="AS54" i="15"/>
  <c r="BS54" i="15" s="1"/>
  <c r="AR54" i="15"/>
  <c r="BR54" i="15" s="1"/>
  <c r="AQ54" i="15"/>
  <c r="BQ54" i="15" s="1"/>
  <c r="AP54" i="15"/>
  <c r="BP54" i="15" s="1"/>
  <c r="AO54" i="15"/>
  <c r="BO54" i="15" s="1"/>
  <c r="AN54" i="15"/>
  <c r="BN54" i="15" s="1"/>
  <c r="AM54" i="15"/>
  <c r="BM54" i="15" s="1"/>
  <c r="AL54" i="15"/>
  <c r="BL54" i="15" s="1"/>
  <c r="AK54" i="15"/>
  <c r="BK54" i="15" s="1"/>
  <c r="AJ54" i="15"/>
  <c r="BJ54" i="15" s="1"/>
  <c r="AI54" i="15"/>
  <c r="BI54" i="15" s="1"/>
  <c r="AH54" i="15"/>
  <c r="BH54" i="15" s="1"/>
  <c r="AG54" i="15"/>
  <c r="BG54" i="15" s="1"/>
  <c r="AF54" i="15"/>
  <c r="BF54" i="15" s="1"/>
  <c r="AE54" i="15"/>
  <c r="BE54" i="15" s="1"/>
  <c r="AD54" i="15"/>
  <c r="BD54" i="15" s="1"/>
  <c r="AC54" i="15"/>
  <c r="BC54" i="15" s="1"/>
  <c r="AZ53" i="15"/>
  <c r="BZ53" i="15" s="1"/>
  <c r="AY53" i="15"/>
  <c r="BY53" i="15" s="1"/>
  <c r="AX53" i="15"/>
  <c r="BX53" i="15" s="1"/>
  <c r="AW53" i="15"/>
  <c r="BW53" i="15" s="1"/>
  <c r="AV53" i="15"/>
  <c r="BV53" i="15" s="1"/>
  <c r="AU53" i="15"/>
  <c r="BU53" i="15" s="1"/>
  <c r="AT53" i="15"/>
  <c r="BT53" i="15" s="1"/>
  <c r="AS53" i="15"/>
  <c r="BS53" i="15" s="1"/>
  <c r="AR53" i="15"/>
  <c r="BR53" i="15" s="1"/>
  <c r="AQ53" i="15"/>
  <c r="BQ53" i="15" s="1"/>
  <c r="AP53" i="15"/>
  <c r="BP53" i="15" s="1"/>
  <c r="AO53" i="15"/>
  <c r="BO53" i="15" s="1"/>
  <c r="AN53" i="15"/>
  <c r="BN53" i="15" s="1"/>
  <c r="AM53" i="15"/>
  <c r="BM53" i="15" s="1"/>
  <c r="AL53" i="15"/>
  <c r="BL53" i="15" s="1"/>
  <c r="AK53" i="15"/>
  <c r="BK53" i="15" s="1"/>
  <c r="AJ53" i="15"/>
  <c r="BJ53" i="15" s="1"/>
  <c r="AI53" i="15"/>
  <c r="BI53" i="15" s="1"/>
  <c r="AH53" i="15"/>
  <c r="BH53" i="15" s="1"/>
  <c r="AG53" i="15"/>
  <c r="BG53" i="15" s="1"/>
  <c r="AF53" i="15"/>
  <c r="BF53" i="15" s="1"/>
  <c r="AE53" i="15"/>
  <c r="BE53" i="15" s="1"/>
  <c r="AD53" i="15"/>
  <c r="BD53" i="15" s="1"/>
  <c r="AC53" i="15"/>
  <c r="BC53" i="15" s="1"/>
  <c r="AZ52" i="15"/>
  <c r="BZ52" i="15" s="1"/>
  <c r="AY52" i="15"/>
  <c r="BY52" i="15" s="1"/>
  <c r="AX52" i="15"/>
  <c r="BX52" i="15" s="1"/>
  <c r="AW52" i="15"/>
  <c r="BW52" i="15" s="1"/>
  <c r="AV52" i="15"/>
  <c r="BV52" i="15" s="1"/>
  <c r="AU52" i="15"/>
  <c r="BU52" i="15" s="1"/>
  <c r="AT52" i="15"/>
  <c r="BT52" i="15" s="1"/>
  <c r="AS52" i="15"/>
  <c r="BS52" i="15" s="1"/>
  <c r="AR52" i="15"/>
  <c r="BR52" i="15" s="1"/>
  <c r="AQ52" i="15"/>
  <c r="BQ52" i="15" s="1"/>
  <c r="AP52" i="15"/>
  <c r="BP52" i="15" s="1"/>
  <c r="AO52" i="15"/>
  <c r="BO52" i="15" s="1"/>
  <c r="AN52" i="15"/>
  <c r="BN52" i="15" s="1"/>
  <c r="AM52" i="15"/>
  <c r="BM52" i="15" s="1"/>
  <c r="AL52" i="15"/>
  <c r="BL52" i="15" s="1"/>
  <c r="AK52" i="15"/>
  <c r="BK52" i="15" s="1"/>
  <c r="AJ52" i="15"/>
  <c r="BJ52" i="15" s="1"/>
  <c r="AI52" i="15"/>
  <c r="BI52" i="15" s="1"/>
  <c r="AH52" i="15"/>
  <c r="BH52" i="15" s="1"/>
  <c r="AG52" i="15"/>
  <c r="BG52" i="15" s="1"/>
  <c r="AF52" i="15"/>
  <c r="BF52" i="15" s="1"/>
  <c r="AE52" i="15"/>
  <c r="BE52" i="15" s="1"/>
  <c r="AD52" i="15"/>
  <c r="BD52" i="15" s="1"/>
  <c r="AC52" i="15"/>
  <c r="BC52" i="15" s="1"/>
  <c r="AZ51" i="15"/>
  <c r="BZ51" i="15" s="1"/>
  <c r="AY51" i="15"/>
  <c r="BY51" i="15" s="1"/>
  <c r="AX51" i="15"/>
  <c r="BX51" i="15" s="1"/>
  <c r="AW51" i="15"/>
  <c r="BW51" i="15" s="1"/>
  <c r="AV51" i="15"/>
  <c r="BV51" i="15" s="1"/>
  <c r="AU51" i="15"/>
  <c r="BU51" i="15" s="1"/>
  <c r="AT51" i="15"/>
  <c r="BT51" i="15" s="1"/>
  <c r="AS51" i="15"/>
  <c r="BS51" i="15" s="1"/>
  <c r="AR51" i="15"/>
  <c r="BR51" i="15" s="1"/>
  <c r="AQ51" i="15"/>
  <c r="BQ51" i="15" s="1"/>
  <c r="AP51" i="15"/>
  <c r="BP51" i="15" s="1"/>
  <c r="AO51" i="15"/>
  <c r="BO51" i="15" s="1"/>
  <c r="AN51" i="15"/>
  <c r="BN51" i="15" s="1"/>
  <c r="AM51" i="15"/>
  <c r="BM51" i="15" s="1"/>
  <c r="AL51" i="15"/>
  <c r="BL51" i="15" s="1"/>
  <c r="AK51" i="15"/>
  <c r="BK51" i="15" s="1"/>
  <c r="AJ51" i="15"/>
  <c r="BJ51" i="15" s="1"/>
  <c r="AI51" i="15"/>
  <c r="BI51" i="15" s="1"/>
  <c r="AH51" i="15"/>
  <c r="BH51" i="15" s="1"/>
  <c r="AG51" i="15"/>
  <c r="BG51" i="15" s="1"/>
  <c r="AF51" i="15"/>
  <c r="BF51" i="15" s="1"/>
  <c r="AE51" i="15"/>
  <c r="BE51" i="15" s="1"/>
  <c r="AD51" i="15"/>
  <c r="BD51" i="15" s="1"/>
  <c r="AC51" i="15"/>
  <c r="BC51" i="15" s="1"/>
  <c r="AZ50" i="15"/>
  <c r="BZ50" i="15" s="1"/>
  <c r="AY50" i="15"/>
  <c r="BY50" i="15" s="1"/>
  <c r="AX50" i="15"/>
  <c r="BX50" i="15" s="1"/>
  <c r="AW50" i="15"/>
  <c r="BW50" i="15" s="1"/>
  <c r="AV50" i="15"/>
  <c r="BV50" i="15" s="1"/>
  <c r="AU50" i="15"/>
  <c r="BU50" i="15" s="1"/>
  <c r="AT50" i="15"/>
  <c r="BT50" i="15" s="1"/>
  <c r="AS50" i="15"/>
  <c r="BS50" i="15" s="1"/>
  <c r="AR50" i="15"/>
  <c r="BR50" i="15" s="1"/>
  <c r="AQ50" i="15"/>
  <c r="BQ50" i="15" s="1"/>
  <c r="AP50" i="15"/>
  <c r="BP50" i="15" s="1"/>
  <c r="AO50" i="15"/>
  <c r="BO50" i="15" s="1"/>
  <c r="AN50" i="15"/>
  <c r="BN50" i="15" s="1"/>
  <c r="AM50" i="15"/>
  <c r="BM50" i="15" s="1"/>
  <c r="AL50" i="15"/>
  <c r="BL50" i="15" s="1"/>
  <c r="AK50" i="15"/>
  <c r="BK50" i="15" s="1"/>
  <c r="AJ50" i="15"/>
  <c r="BJ50" i="15" s="1"/>
  <c r="AI50" i="15"/>
  <c r="BI50" i="15" s="1"/>
  <c r="AH50" i="15"/>
  <c r="BH50" i="15" s="1"/>
  <c r="AG50" i="15"/>
  <c r="BG50" i="15" s="1"/>
  <c r="AF50" i="15"/>
  <c r="BF50" i="15" s="1"/>
  <c r="AE50" i="15"/>
  <c r="BE50" i="15" s="1"/>
  <c r="AD50" i="15"/>
  <c r="BD50" i="15" s="1"/>
  <c r="AC50" i="15"/>
  <c r="BC50" i="15" s="1"/>
  <c r="AZ49" i="15"/>
  <c r="BZ49" i="15" s="1"/>
  <c r="AY49" i="15"/>
  <c r="BY49" i="15" s="1"/>
  <c r="AX49" i="15"/>
  <c r="BX49" i="15" s="1"/>
  <c r="AW49" i="15"/>
  <c r="BW49" i="15" s="1"/>
  <c r="AV49" i="15"/>
  <c r="BV49" i="15" s="1"/>
  <c r="AU49" i="15"/>
  <c r="BU49" i="15" s="1"/>
  <c r="AT49" i="15"/>
  <c r="BT49" i="15" s="1"/>
  <c r="AS49" i="15"/>
  <c r="BS49" i="15" s="1"/>
  <c r="AR49" i="15"/>
  <c r="BR49" i="15" s="1"/>
  <c r="AQ49" i="15"/>
  <c r="BQ49" i="15" s="1"/>
  <c r="AP49" i="15"/>
  <c r="BP49" i="15" s="1"/>
  <c r="AO49" i="15"/>
  <c r="BO49" i="15" s="1"/>
  <c r="AN49" i="15"/>
  <c r="BN49" i="15" s="1"/>
  <c r="AM49" i="15"/>
  <c r="BM49" i="15" s="1"/>
  <c r="AL49" i="15"/>
  <c r="BL49" i="15" s="1"/>
  <c r="AK49" i="15"/>
  <c r="BK49" i="15" s="1"/>
  <c r="AJ49" i="15"/>
  <c r="BJ49" i="15" s="1"/>
  <c r="AI49" i="15"/>
  <c r="BI49" i="15" s="1"/>
  <c r="AH49" i="15"/>
  <c r="BH49" i="15" s="1"/>
  <c r="AG49" i="15"/>
  <c r="BG49" i="15" s="1"/>
  <c r="AF49" i="15"/>
  <c r="BF49" i="15" s="1"/>
  <c r="AE49" i="15"/>
  <c r="BE49" i="15" s="1"/>
  <c r="AD49" i="15"/>
  <c r="BD49" i="15" s="1"/>
  <c r="AC49" i="15"/>
  <c r="BC49" i="15" s="1"/>
  <c r="AZ47" i="15"/>
  <c r="BZ47" i="15" s="1"/>
  <c r="AY47" i="15"/>
  <c r="BY47" i="15" s="1"/>
  <c r="AX47" i="15"/>
  <c r="BX47" i="15" s="1"/>
  <c r="AW47" i="15"/>
  <c r="BW47" i="15" s="1"/>
  <c r="AV47" i="15"/>
  <c r="BV47" i="15" s="1"/>
  <c r="AU47" i="15"/>
  <c r="BU47" i="15" s="1"/>
  <c r="AT47" i="15"/>
  <c r="BT47" i="15" s="1"/>
  <c r="AS47" i="15"/>
  <c r="BS47" i="15" s="1"/>
  <c r="AR47" i="15"/>
  <c r="BR47" i="15" s="1"/>
  <c r="AQ47" i="15"/>
  <c r="BQ47" i="15" s="1"/>
  <c r="AP47" i="15"/>
  <c r="BP47" i="15" s="1"/>
  <c r="AO47" i="15"/>
  <c r="BO47" i="15" s="1"/>
  <c r="AN47" i="15"/>
  <c r="BN47" i="15" s="1"/>
  <c r="AM47" i="15"/>
  <c r="BM47" i="15" s="1"/>
  <c r="AL47" i="15"/>
  <c r="BL47" i="15" s="1"/>
  <c r="AK47" i="15"/>
  <c r="BK47" i="15" s="1"/>
  <c r="AJ47" i="15"/>
  <c r="BJ47" i="15" s="1"/>
  <c r="AI47" i="15"/>
  <c r="BI47" i="15" s="1"/>
  <c r="AH47" i="15"/>
  <c r="BH47" i="15" s="1"/>
  <c r="AG47" i="15"/>
  <c r="BG47" i="15" s="1"/>
  <c r="AF47" i="15"/>
  <c r="BF47" i="15" s="1"/>
  <c r="AE47" i="15"/>
  <c r="BE47" i="15" s="1"/>
  <c r="AD47" i="15"/>
  <c r="BD47" i="15" s="1"/>
  <c r="AC47" i="15"/>
  <c r="BC47" i="15" s="1"/>
  <c r="AZ46" i="15"/>
  <c r="BZ46" i="15" s="1"/>
  <c r="AY46" i="15"/>
  <c r="BY46" i="15" s="1"/>
  <c r="AX46" i="15"/>
  <c r="BX46" i="15" s="1"/>
  <c r="AW46" i="15"/>
  <c r="BW46" i="15" s="1"/>
  <c r="AV46" i="15"/>
  <c r="BV46" i="15" s="1"/>
  <c r="AU46" i="15"/>
  <c r="BU46" i="15" s="1"/>
  <c r="AT46" i="15"/>
  <c r="BT46" i="15" s="1"/>
  <c r="AS46" i="15"/>
  <c r="BS46" i="15" s="1"/>
  <c r="AR46" i="15"/>
  <c r="BR46" i="15" s="1"/>
  <c r="AQ46" i="15"/>
  <c r="BQ46" i="15" s="1"/>
  <c r="AP46" i="15"/>
  <c r="BP46" i="15" s="1"/>
  <c r="AO46" i="15"/>
  <c r="BO46" i="15" s="1"/>
  <c r="AN46" i="15"/>
  <c r="BN46" i="15" s="1"/>
  <c r="AM46" i="15"/>
  <c r="BM46" i="15" s="1"/>
  <c r="AL46" i="15"/>
  <c r="BL46" i="15" s="1"/>
  <c r="AK46" i="15"/>
  <c r="BK46" i="15" s="1"/>
  <c r="AJ46" i="15"/>
  <c r="BJ46" i="15" s="1"/>
  <c r="AI46" i="15"/>
  <c r="BI46" i="15" s="1"/>
  <c r="AH46" i="15"/>
  <c r="BH46" i="15" s="1"/>
  <c r="AG46" i="15"/>
  <c r="BG46" i="15" s="1"/>
  <c r="AF46" i="15"/>
  <c r="BF46" i="15" s="1"/>
  <c r="AE46" i="15"/>
  <c r="BE46" i="15" s="1"/>
  <c r="AD46" i="15"/>
  <c r="BD46" i="15" s="1"/>
  <c r="AC46" i="15"/>
  <c r="BC46" i="15" s="1"/>
  <c r="AZ45" i="15"/>
  <c r="BZ45" i="15" s="1"/>
  <c r="AY45" i="15"/>
  <c r="BY45" i="15" s="1"/>
  <c r="AX45" i="15"/>
  <c r="BX45" i="15" s="1"/>
  <c r="AW45" i="15"/>
  <c r="BW45" i="15" s="1"/>
  <c r="AV45" i="15"/>
  <c r="BV45" i="15" s="1"/>
  <c r="AU45" i="15"/>
  <c r="BU45" i="15" s="1"/>
  <c r="AT45" i="15"/>
  <c r="BT45" i="15" s="1"/>
  <c r="AS45" i="15"/>
  <c r="BS45" i="15" s="1"/>
  <c r="AR45" i="15"/>
  <c r="BR45" i="15" s="1"/>
  <c r="AQ45" i="15"/>
  <c r="BQ45" i="15" s="1"/>
  <c r="AP45" i="15"/>
  <c r="BP45" i="15" s="1"/>
  <c r="AO45" i="15"/>
  <c r="BO45" i="15" s="1"/>
  <c r="AN45" i="15"/>
  <c r="BN45" i="15" s="1"/>
  <c r="AM45" i="15"/>
  <c r="BM45" i="15" s="1"/>
  <c r="AL45" i="15"/>
  <c r="BL45" i="15" s="1"/>
  <c r="AK45" i="15"/>
  <c r="BK45" i="15" s="1"/>
  <c r="AJ45" i="15"/>
  <c r="BJ45" i="15" s="1"/>
  <c r="AI45" i="15"/>
  <c r="BI45" i="15" s="1"/>
  <c r="AH45" i="15"/>
  <c r="BH45" i="15" s="1"/>
  <c r="AG45" i="15"/>
  <c r="BG45" i="15" s="1"/>
  <c r="AF45" i="15"/>
  <c r="BF45" i="15" s="1"/>
  <c r="AE45" i="15"/>
  <c r="BE45" i="15" s="1"/>
  <c r="AD45" i="15"/>
  <c r="BD45" i="15" s="1"/>
  <c r="AC45" i="15"/>
  <c r="BC45" i="15" s="1"/>
  <c r="AZ44" i="15"/>
  <c r="BZ44" i="15" s="1"/>
  <c r="AY44" i="15"/>
  <c r="BY44" i="15" s="1"/>
  <c r="AX44" i="15"/>
  <c r="BX44" i="15" s="1"/>
  <c r="AW44" i="15"/>
  <c r="BW44" i="15" s="1"/>
  <c r="AV44" i="15"/>
  <c r="BV44" i="15" s="1"/>
  <c r="AU44" i="15"/>
  <c r="BU44" i="15" s="1"/>
  <c r="AT44" i="15"/>
  <c r="BT44" i="15" s="1"/>
  <c r="AS44" i="15"/>
  <c r="BS44" i="15" s="1"/>
  <c r="AR44" i="15"/>
  <c r="BR44" i="15" s="1"/>
  <c r="AQ44" i="15"/>
  <c r="BQ44" i="15" s="1"/>
  <c r="AP44" i="15"/>
  <c r="BP44" i="15" s="1"/>
  <c r="AO44" i="15"/>
  <c r="BO44" i="15" s="1"/>
  <c r="AN44" i="15"/>
  <c r="BN44" i="15" s="1"/>
  <c r="AM44" i="15"/>
  <c r="BM44" i="15" s="1"/>
  <c r="AL44" i="15"/>
  <c r="BL44" i="15" s="1"/>
  <c r="AK44" i="15"/>
  <c r="BK44" i="15" s="1"/>
  <c r="AJ44" i="15"/>
  <c r="BJ44" i="15" s="1"/>
  <c r="AI44" i="15"/>
  <c r="BI44" i="15" s="1"/>
  <c r="AH44" i="15"/>
  <c r="BH44" i="15" s="1"/>
  <c r="AG44" i="15"/>
  <c r="BG44" i="15" s="1"/>
  <c r="AF44" i="15"/>
  <c r="BF44" i="15" s="1"/>
  <c r="AE44" i="15"/>
  <c r="BE44" i="15" s="1"/>
  <c r="AD44" i="15"/>
  <c r="BD44" i="15" s="1"/>
  <c r="AC44" i="15"/>
  <c r="BC44" i="15" s="1"/>
  <c r="AZ43" i="15"/>
  <c r="BZ43" i="15" s="1"/>
  <c r="AY43" i="15"/>
  <c r="BY43" i="15" s="1"/>
  <c r="AX43" i="15"/>
  <c r="BX43" i="15" s="1"/>
  <c r="AW43" i="15"/>
  <c r="BW43" i="15" s="1"/>
  <c r="AV43" i="15"/>
  <c r="BV43" i="15" s="1"/>
  <c r="AU43" i="15"/>
  <c r="BU43" i="15" s="1"/>
  <c r="AT43" i="15"/>
  <c r="BT43" i="15" s="1"/>
  <c r="AS43" i="15"/>
  <c r="BS43" i="15" s="1"/>
  <c r="AR43" i="15"/>
  <c r="BR43" i="15" s="1"/>
  <c r="AQ43" i="15"/>
  <c r="BQ43" i="15" s="1"/>
  <c r="AP43" i="15"/>
  <c r="BP43" i="15" s="1"/>
  <c r="AO43" i="15"/>
  <c r="BO43" i="15" s="1"/>
  <c r="AN43" i="15"/>
  <c r="BN43" i="15" s="1"/>
  <c r="AM43" i="15"/>
  <c r="BM43" i="15" s="1"/>
  <c r="AL43" i="15"/>
  <c r="BL43" i="15" s="1"/>
  <c r="AK43" i="15"/>
  <c r="BK43" i="15" s="1"/>
  <c r="AJ43" i="15"/>
  <c r="BJ43" i="15" s="1"/>
  <c r="AI43" i="15"/>
  <c r="BI43" i="15" s="1"/>
  <c r="AH43" i="15"/>
  <c r="BH43" i="15" s="1"/>
  <c r="AG43" i="15"/>
  <c r="BG43" i="15" s="1"/>
  <c r="AF43" i="15"/>
  <c r="BF43" i="15" s="1"/>
  <c r="AE43" i="15"/>
  <c r="BE43" i="15" s="1"/>
  <c r="AD43" i="15"/>
  <c r="BD43" i="15" s="1"/>
  <c r="AC43" i="15"/>
  <c r="BC43" i="15" s="1"/>
  <c r="AZ42" i="15"/>
  <c r="BZ42" i="15" s="1"/>
  <c r="AY42" i="15"/>
  <c r="BY42" i="15" s="1"/>
  <c r="AX42" i="15"/>
  <c r="BX42" i="15" s="1"/>
  <c r="AW42" i="15"/>
  <c r="BW42" i="15" s="1"/>
  <c r="AV42" i="15"/>
  <c r="BV42" i="15" s="1"/>
  <c r="AU42" i="15"/>
  <c r="BU42" i="15" s="1"/>
  <c r="AT42" i="15"/>
  <c r="BT42" i="15" s="1"/>
  <c r="AS42" i="15"/>
  <c r="BS42" i="15" s="1"/>
  <c r="AR42" i="15"/>
  <c r="BR42" i="15" s="1"/>
  <c r="AQ42" i="15"/>
  <c r="BQ42" i="15" s="1"/>
  <c r="AP42" i="15"/>
  <c r="BP42" i="15" s="1"/>
  <c r="AO42" i="15"/>
  <c r="BO42" i="15" s="1"/>
  <c r="AN42" i="15"/>
  <c r="BN42" i="15" s="1"/>
  <c r="AM42" i="15"/>
  <c r="BM42" i="15" s="1"/>
  <c r="AL42" i="15"/>
  <c r="BL42" i="15" s="1"/>
  <c r="AK42" i="15"/>
  <c r="BK42" i="15" s="1"/>
  <c r="AJ42" i="15"/>
  <c r="BJ42" i="15" s="1"/>
  <c r="AI42" i="15"/>
  <c r="BI42" i="15" s="1"/>
  <c r="AH42" i="15"/>
  <c r="BH42" i="15" s="1"/>
  <c r="AG42" i="15"/>
  <c r="BG42" i="15" s="1"/>
  <c r="AF42" i="15"/>
  <c r="BF42" i="15" s="1"/>
  <c r="AE42" i="15"/>
  <c r="BE42" i="15" s="1"/>
  <c r="AD42" i="15"/>
  <c r="BD42" i="15" s="1"/>
  <c r="AC42" i="15"/>
  <c r="BC42" i="15" s="1"/>
  <c r="AZ41" i="15"/>
  <c r="BZ41" i="15" s="1"/>
  <c r="AY41" i="15"/>
  <c r="BY41" i="15" s="1"/>
  <c r="AX41" i="15"/>
  <c r="BX41" i="15" s="1"/>
  <c r="AW41" i="15"/>
  <c r="BW41" i="15" s="1"/>
  <c r="AV41" i="15"/>
  <c r="BV41" i="15" s="1"/>
  <c r="AU41" i="15"/>
  <c r="BU41" i="15" s="1"/>
  <c r="AT41" i="15"/>
  <c r="BT41" i="15" s="1"/>
  <c r="AS41" i="15"/>
  <c r="BS41" i="15" s="1"/>
  <c r="AR41" i="15"/>
  <c r="BR41" i="15" s="1"/>
  <c r="AQ41" i="15"/>
  <c r="BQ41" i="15" s="1"/>
  <c r="AP41" i="15"/>
  <c r="BP41" i="15" s="1"/>
  <c r="AO41" i="15"/>
  <c r="BO41" i="15" s="1"/>
  <c r="AN41" i="15"/>
  <c r="BN41" i="15" s="1"/>
  <c r="AM41" i="15"/>
  <c r="BM41" i="15" s="1"/>
  <c r="AL41" i="15"/>
  <c r="BL41" i="15" s="1"/>
  <c r="AK41" i="15"/>
  <c r="BK41" i="15" s="1"/>
  <c r="AJ41" i="15"/>
  <c r="BJ41" i="15" s="1"/>
  <c r="AI41" i="15"/>
  <c r="BI41" i="15" s="1"/>
  <c r="AH41" i="15"/>
  <c r="BH41" i="15" s="1"/>
  <c r="AG41" i="15"/>
  <c r="BG41" i="15" s="1"/>
  <c r="AF41" i="15"/>
  <c r="BF41" i="15" s="1"/>
  <c r="AE41" i="15"/>
  <c r="BE41" i="15" s="1"/>
  <c r="AD41" i="15"/>
  <c r="BD41" i="15" s="1"/>
  <c r="AC41" i="15"/>
  <c r="BC41" i="15" s="1"/>
  <c r="AZ40" i="15"/>
  <c r="BZ40" i="15" s="1"/>
  <c r="AY40" i="15"/>
  <c r="BY40" i="15" s="1"/>
  <c r="AX40" i="15"/>
  <c r="BX40" i="15" s="1"/>
  <c r="AW40" i="15"/>
  <c r="BW40" i="15" s="1"/>
  <c r="AV40" i="15"/>
  <c r="BV40" i="15" s="1"/>
  <c r="AU40" i="15"/>
  <c r="BU40" i="15" s="1"/>
  <c r="AT40" i="15"/>
  <c r="BT40" i="15" s="1"/>
  <c r="AS40" i="15"/>
  <c r="BS40" i="15" s="1"/>
  <c r="AR40" i="15"/>
  <c r="BR40" i="15" s="1"/>
  <c r="AQ40" i="15"/>
  <c r="BQ40" i="15" s="1"/>
  <c r="AP40" i="15"/>
  <c r="BP40" i="15" s="1"/>
  <c r="AO40" i="15"/>
  <c r="BO40" i="15" s="1"/>
  <c r="AN40" i="15"/>
  <c r="BN40" i="15" s="1"/>
  <c r="AM40" i="15"/>
  <c r="BM40" i="15" s="1"/>
  <c r="AL40" i="15"/>
  <c r="BL40" i="15" s="1"/>
  <c r="AK40" i="15"/>
  <c r="BK40" i="15" s="1"/>
  <c r="AJ40" i="15"/>
  <c r="BJ40" i="15" s="1"/>
  <c r="AI40" i="15"/>
  <c r="BI40" i="15" s="1"/>
  <c r="AH40" i="15"/>
  <c r="BH40" i="15" s="1"/>
  <c r="AG40" i="15"/>
  <c r="BG40" i="15" s="1"/>
  <c r="AF40" i="15"/>
  <c r="BF40" i="15" s="1"/>
  <c r="AE40" i="15"/>
  <c r="BE40" i="15" s="1"/>
  <c r="AD40" i="15"/>
  <c r="BD40" i="15" s="1"/>
  <c r="AC40" i="15"/>
  <c r="BC40" i="15" s="1"/>
  <c r="AZ39" i="15"/>
  <c r="BZ39" i="15" s="1"/>
  <c r="AY39" i="15"/>
  <c r="BY39" i="15" s="1"/>
  <c r="AX39" i="15"/>
  <c r="BX39" i="15" s="1"/>
  <c r="AW39" i="15"/>
  <c r="BW39" i="15" s="1"/>
  <c r="AV39" i="15"/>
  <c r="BV39" i="15" s="1"/>
  <c r="AU39" i="15"/>
  <c r="BU39" i="15" s="1"/>
  <c r="AT39" i="15"/>
  <c r="BT39" i="15" s="1"/>
  <c r="AS39" i="15"/>
  <c r="BS39" i="15" s="1"/>
  <c r="AR39" i="15"/>
  <c r="BR39" i="15" s="1"/>
  <c r="AQ39" i="15"/>
  <c r="BQ39" i="15" s="1"/>
  <c r="AP39" i="15"/>
  <c r="BP39" i="15" s="1"/>
  <c r="AO39" i="15"/>
  <c r="BO39" i="15" s="1"/>
  <c r="AN39" i="15"/>
  <c r="BN39" i="15" s="1"/>
  <c r="AM39" i="15"/>
  <c r="BM39" i="15" s="1"/>
  <c r="AL39" i="15"/>
  <c r="BL39" i="15" s="1"/>
  <c r="AK39" i="15"/>
  <c r="BK39" i="15" s="1"/>
  <c r="AJ39" i="15"/>
  <c r="BJ39" i="15" s="1"/>
  <c r="AI39" i="15"/>
  <c r="BI39" i="15" s="1"/>
  <c r="AH39" i="15"/>
  <c r="BH39" i="15" s="1"/>
  <c r="AG39" i="15"/>
  <c r="BG39" i="15" s="1"/>
  <c r="AF39" i="15"/>
  <c r="BF39" i="15" s="1"/>
  <c r="AE39" i="15"/>
  <c r="BE39" i="15" s="1"/>
  <c r="AD39" i="15"/>
  <c r="BD39" i="15" s="1"/>
  <c r="AC39" i="15"/>
  <c r="BC39" i="15" s="1"/>
  <c r="AZ38" i="15"/>
  <c r="BZ38" i="15" s="1"/>
  <c r="AY38" i="15"/>
  <c r="BY38" i="15" s="1"/>
  <c r="AX38" i="15"/>
  <c r="BX38" i="15" s="1"/>
  <c r="AW38" i="15"/>
  <c r="BW38" i="15" s="1"/>
  <c r="AV38" i="15"/>
  <c r="BV38" i="15" s="1"/>
  <c r="AU38" i="15"/>
  <c r="BU38" i="15" s="1"/>
  <c r="AT38" i="15"/>
  <c r="BT38" i="15" s="1"/>
  <c r="AS38" i="15"/>
  <c r="BS38" i="15" s="1"/>
  <c r="AR38" i="15"/>
  <c r="BR38" i="15" s="1"/>
  <c r="AQ38" i="15"/>
  <c r="BQ38" i="15" s="1"/>
  <c r="AP38" i="15"/>
  <c r="BP38" i="15" s="1"/>
  <c r="AO38" i="15"/>
  <c r="BO38" i="15" s="1"/>
  <c r="AN38" i="15"/>
  <c r="BN38" i="15" s="1"/>
  <c r="AM38" i="15"/>
  <c r="BM38" i="15" s="1"/>
  <c r="AL38" i="15"/>
  <c r="BL38" i="15" s="1"/>
  <c r="AK38" i="15"/>
  <c r="BK38" i="15" s="1"/>
  <c r="AJ38" i="15"/>
  <c r="BJ38" i="15" s="1"/>
  <c r="AI38" i="15"/>
  <c r="BI38" i="15" s="1"/>
  <c r="AH38" i="15"/>
  <c r="BH38" i="15" s="1"/>
  <c r="AG38" i="15"/>
  <c r="BG38" i="15" s="1"/>
  <c r="AF38" i="15"/>
  <c r="BF38" i="15" s="1"/>
  <c r="AE38" i="15"/>
  <c r="BE38" i="15" s="1"/>
  <c r="AD38" i="15"/>
  <c r="BD38" i="15" s="1"/>
  <c r="AC38" i="15"/>
  <c r="BC38" i="15" s="1"/>
  <c r="AZ35" i="15"/>
  <c r="BZ35" i="15" s="1"/>
  <c r="AY35" i="15"/>
  <c r="BY35" i="15" s="1"/>
  <c r="AX35" i="15"/>
  <c r="BX35" i="15" s="1"/>
  <c r="AW35" i="15"/>
  <c r="BW35" i="15" s="1"/>
  <c r="AV35" i="15"/>
  <c r="BV35" i="15" s="1"/>
  <c r="AU35" i="15"/>
  <c r="BU35" i="15" s="1"/>
  <c r="AT35" i="15"/>
  <c r="BT35" i="15" s="1"/>
  <c r="AS35" i="15"/>
  <c r="BS35" i="15" s="1"/>
  <c r="AR35" i="15"/>
  <c r="BR35" i="15" s="1"/>
  <c r="AQ35" i="15"/>
  <c r="BQ35" i="15" s="1"/>
  <c r="AP35" i="15"/>
  <c r="BP35" i="15" s="1"/>
  <c r="AO35" i="15"/>
  <c r="BO35" i="15" s="1"/>
  <c r="AN35" i="15"/>
  <c r="BN35" i="15" s="1"/>
  <c r="AM35" i="15"/>
  <c r="BM35" i="15" s="1"/>
  <c r="AL35" i="15"/>
  <c r="BL35" i="15" s="1"/>
  <c r="AK35" i="15"/>
  <c r="BK35" i="15" s="1"/>
  <c r="AJ35" i="15"/>
  <c r="BJ35" i="15" s="1"/>
  <c r="AI35" i="15"/>
  <c r="BI35" i="15" s="1"/>
  <c r="AH35" i="15"/>
  <c r="BH35" i="15" s="1"/>
  <c r="AG35" i="15"/>
  <c r="BG35" i="15" s="1"/>
  <c r="AF35" i="15"/>
  <c r="BF35" i="15" s="1"/>
  <c r="AE35" i="15"/>
  <c r="BE35" i="15" s="1"/>
  <c r="AD35" i="15"/>
  <c r="BD35" i="15" s="1"/>
  <c r="AC35" i="15"/>
  <c r="BC35" i="15" s="1"/>
  <c r="AZ34" i="15"/>
  <c r="BZ34" i="15" s="1"/>
  <c r="AY34" i="15"/>
  <c r="BY34" i="15" s="1"/>
  <c r="AX34" i="15"/>
  <c r="BX34" i="15" s="1"/>
  <c r="AW34" i="15"/>
  <c r="BW34" i="15" s="1"/>
  <c r="AV34" i="15"/>
  <c r="BV34" i="15" s="1"/>
  <c r="AU34" i="15"/>
  <c r="BU34" i="15" s="1"/>
  <c r="AT34" i="15"/>
  <c r="BT34" i="15" s="1"/>
  <c r="AS34" i="15"/>
  <c r="BS34" i="15" s="1"/>
  <c r="AR34" i="15"/>
  <c r="BR34" i="15" s="1"/>
  <c r="AQ34" i="15"/>
  <c r="BQ34" i="15" s="1"/>
  <c r="AP34" i="15"/>
  <c r="BP34" i="15" s="1"/>
  <c r="AO34" i="15"/>
  <c r="BO34" i="15" s="1"/>
  <c r="AN34" i="15"/>
  <c r="BN34" i="15" s="1"/>
  <c r="AM34" i="15"/>
  <c r="BM34" i="15" s="1"/>
  <c r="AL34" i="15"/>
  <c r="BL34" i="15" s="1"/>
  <c r="AK34" i="15"/>
  <c r="BK34" i="15" s="1"/>
  <c r="AJ34" i="15"/>
  <c r="BJ34" i="15" s="1"/>
  <c r="AI34" i="15"/>
  <c r="BI34" i="15" s="1"/>
  <c r="AH34" i="15"/>
  <c r="BH34" i="15" s="1"/>
  <c r="AG34" i="15"/>
  <c r="BG34" i="15" s="1"/>
  <c r="AF34" i="15"/>
  <c r="BF34" i="15" s="1"/>
  <c r="AE34" i="15"/>
  <c r="BE34" i="15" s="1"/>
  <c r="AD34" i="15"/>
  <c r="BD34" i="15" s="1"/>
  <c r="AC34" i="15"/>
  <c r="BC34" i="15" s="1"/>
  <c r="AZ33" i="15"/>
  <c r="BZ33" i="15" s="1"/>
  <c r="AY33" i="15"/>
  <c r="BY33" i="15" s="1"/>
  <c r="AX33" i="15"/>
  <c r="BX33" i="15" s="1"/>
  <c r="AW33" i="15"/>
  <c r="BW33" i="15" s="1"/>
  <c r="AV33" i="15"/>
  <c r="BV33" i="15" s="1"/>
  <c r="AU33" i="15"/>
  <c r="BU33" i="15" s="1"/>
  <c r="AT33" i="15"/>
  <c r="BT33" i="15" s="1"/>
  <c r="AS33" i="15"/>
  <c r="BS33" i="15" s="1"/>
  <c r="AR33" i="15"/>
  <c r="BR33" i="15" s="1"/>
  <c r="AQ33" i="15"/>
  <c r="BQ33" i="15" s="1"/>
  <c r="AP33" i="15"/>
  <c r="BP33" i="15" s="1"/>
  <c r="AO33" i="15"/>
  <c r="BO33" i="15" s="1"/>
  <c r="AN33" i="15"/>
  <c r="BN33" i="15" s="1"/>
  <c r="AM33" i="15"/>
  <c r="BM33" i="15" s="1"/>
  <c r="AL33" i="15"/>
  <c r="BL33" i="15" s="1"/>
  <c r="AK33" i="15"/>
  <c r="BK33" i="15" s="1"/>
  <c r="AJ33" i="15"/>
  <c r="BJ33" i="15" s="1"/>
  <c r="AI33" i="15"/>
  <c r="BI33" i="15" s="1"/>
  <c r="AH33" i="15"/>
  <c r="BH33" i="15" s="1"/>
  <c r="AG33" i="15"/>
  <c r="BG33" i="15" s="1"/>
  <c r="AF33" i="15"/>
  <c r="BF33" i="15" s="1"/>
  <c r="AE33" i="15"/>
  <c r="BE33" i="15" s="1"/>
  <c r="AD33" i="15"/>
  <c r="BD33" i="15" s="1"/>
  <c r="AC33" i="15"/>
  <c r="BC33" i="15" s="1"/>
  <c r="AZ32" i="15"/>
  <c r="BZ32" i="15" s="1"/>
  <c r="AY32" i="15"/>
  <c r="BY32" i="15" s="1"/>
  <c r="AX32" i="15"/>
  <c r="BX32" i="15" s="1"/>
  <c r="AW32" i="15"/>
  <c r="BW32" i="15" s="1"/>
  <c r="AV32" i="15"/>
  <c r="BV32" i="15" s="1"/>
  <c r="AU32" i="15"/>
  <c r="BU32" i="15" s="1"/>
  <c r="AT32" i="15"/>
  <c r="BT32" i="15" s="1"/>
  <c r="AS32" i="15"/>
  <c r="BS32" i="15" s="1"/>
  <c r="AR32" i="15"/>
  <c r="BR32" i="15" s="1"/>
  <c r="AQ32" i="15"/>
  <c r="BQ32" i="15" s="1"/>
  <c r="AP32" i="15"/>
  <c r="BP32" i="15" s="1"/>
  <c r="AO32" i="15"/>
  <c r="BO32" i="15" s="1"/>
  <c r="AN32" i="15"/>
  <c r="BN32" i="15" s="1"/>
  <c r="AM32" i="15"/>
  <c r="BM32" i="15" s="1"/>
  <c r="AL32" i="15"/>
  <c r="BL32" i="15" s="1"/>
  <c r="AK32" i="15"/>
  <c r="BK32" i="15" s="1"/>
  <c r="AJ32" i="15"/>
  <c r="BJ32" i="15" s="1"/>
  <c r="AI32" i="15"/>
  <c r="BI32" i="15" s="1"/>
  <c r="AH32" i="15"/>
  <c r="BH32" i="15" s="1"/>
  <c r="AG32" i="15"/>
  <c r="BG32" i="15" s="1"/>
  <c r="AF32" i="15"/>
  <c r="BF32" i="15" s="1"/>
  <c r="AE32" i="15"/>
  <c r="BE32" i="15" s="1"/>
  <c r="AD32" i="15"/>
  <c r="BD32" i="15" s="1"/>
  <c r="AC32" i="15"/>
  <c r="BC32" i="15" s="1"/>
  <c r="AZ31" i="15"/>
  <c r="BZ31" i="15" s="1"/>
  <c r="AY31" i="15"/>
  <c r="BY31" i="15" s="1"/>
  <c r="AX31" i="15"/>
  <c r="BX31" i="15" s="1"/>
  <c r="AW31" i="15"/>
  <c r="BW31" i="15" s="1"/>
  <c r="AV31" i="15"/>
  <c r="BV31" i="15" s="1"/>
  <c r="AU31" i="15"/>
  <c r="BU31" i="15" s="1"/>
  <c r="AT31" i="15"/>
  <c r="BT31" i="15" s="1"/>
  <c r="AS31" i="15"/>
  <c r="BS31" i="15" s="1"/>
  <c r="AR31" i="15"/>
  <c r="BR31" i="15" s="1"/>
  <c r="AQ31" i="15"/>
  <c r="BQ31" i="15" s="1"/>
  <c r="AP31" i="15"/>
  <c r="BP31" i="15" s="1"/>
  <c r="AO31" i="15"/>
  <c r="BO31" i="15" s="1"/>
  <c r="AN31" i="15"/>
  <c r="BN31" i="15" s="1"/>
  <c r="AM31" i="15"/>
  <c r="BM31" i="15" s="1"/>
  <c r="AL31" i="15"/>
  <c r="BL31" i="15" s="1"/>
  <c r="AK31" i="15"/>
  <c r="BK31" i="15" s="1"/>
  <c r="AJ31" i="15"/>
  <c r="BJ31" i="15" s="1"/>
  <c r="AI31" i="15"/>
  <c r="BI31" i="15" s="1"/>
  <c r="AH31" i="15"/>
  <c r="BH31" i="15" s="1"/>
  <c r="AG31" i="15"/>
  <c r="BG31" i="15" s="1"/>
  <c r="AF31" i="15"/>
  <c r="BF31" i="15" s="1"/>
  <c r="AE31" i="15"/>
  <c r="BE31" i="15" s="1"/>
  <c r="AD31" i="15"/>
  <c r="BD31" i="15" s="1"/>
  <c r="AC31" i="15"/>
  <c r="BC31" i="15" s="1"/>
  <c r="AZ30" i="15"/>
  <c r="BZ30" i="15" s="1"/>
  <c r="AY30" i="15"/>
  <c r="BY30" i="15" s="1"/>
  <c r="AX30" i="15"/>
  <c r="BX30" i="15" s="1"/>
  <c r="AW30" i="15"/>
  <c r="BW30" i="15" s="1"/>
  <c r="AV30" i="15"/>
  <c r="BV30" i="15" s="1"/>
  <c r="AU30" i="15"/>
  <c r="BU30" i="15" s="1"/>
  <c r="AT30" i="15"/>
  <c r="BT30" i="15" s="1"/>
  <c r="AS30" i="15"/>
  <c r="BS30" i="15" s="1"/>
  <c r="AR30" i="15"/>
  <c r="BR30" i="15" s="1"/>
  <c r="AQ30" i="15"/>
  <c r="BQ30" i="15" s="1"/>
  <c r="AP30" i="15"/>
  <c r="BP30" i="15" s="1"/>
  <c r="AO30" i="15"/>
  <c r="BO30" i="15" s="1"/>
  <c r="AN30" i="15"/>
  <c r="BN30" i="15" s="1"/>
  <c r="AM30" i="15"/>
  <c r="BM30" i="15" s="1"/>
  <c r="AL30" i="15"/>
  <c r="BL30" i="15" s="1"/>
  <c r="AK30" i="15"/>
  <c r="BK30" i="15" s="1"/>
  <c r="AJ30" i="15"/>
  <c r="BJ30" i="15" s="1"/>
  <c r="AI30" i="15"/>
  <c r="BI30" i="15" s="1"/>
  <c r="AH30" i="15"/>
  <c r="BH30" i="15" s="1"/>
  <c r="AG30" i="15"/>
  <c r="BG30" i="15" s="1"/>
  <c r="AF30" i="15"/>
  <c r="BF30" i="15" s="1"/>
  <c r="AE30" i="15"/>
  <c r="BE30" i="15" s="1"/>
  <c r="AD30" i="15"/>
  <c r="BD30" i="15" s="1"/>
  <c r="AC30" i="15"/>
  <c r="BC30" i="15" s="1"/>
  <c r="AZ29" i="15"/>
  <c r="BZ29" i="15" s="1"/>
  <c r="AY29" i="15"/>
  <c r="BY29" i="15" s="1"/>
  <c r="AX29" i="15"/>
  <c r="BX29" i="15" s="1"/>
  <c r="AW29" i="15"/>
  <c r="BW29" i="15" s="1"/>
  <c r="AV29" i="15"/>
  <c r="BV29" i="15" s="1"/>
  <c r="AU29" i="15"/>
  <c r="BU29" i="15" s="1"/>
  <c r="AT29" i="15"/>
  <c r="BT29" i="15" s="1"/>
  <c r="AS29" i="15"/>
  <c r="BS29" i="15" s="1"/>
  <c r="AR29" i="15"/>
  <c r="BR29" i="15" s="1"/>
  <c r="AQ29" i="15"/>
  <c r="BQ29" i="15" s="1"/>
  <c r="AP29" i="15"/>
  <c r="BP29" i="15" s="1"/>
  <c r="AO29" i="15"/>
  <c r="BO29" i="15" s="1"/>
  <c r="AN29" i="15"/>
  <c r="BN29" i="15" s="1"/>
  <c r="AM29" i="15"/>
  <c r="BM29" i="15" s="1"/>
  <c r="AL29" i="15"/>
  <c r="BL29" i="15" s="1"/>
  <c r="AK29" i="15"/>
  <c r="BK29" i="15" s="1"/>
  <c r="AJ29" i="15"/>
  <c r="BJ29" i="15" s="1"/>
  <c r="AI29" i="15"/>
  <c r="BI29" i="15" s="1"/>
  <c r="AH29" i="15"/>
  <c r="BH29" i="15" s="1"/>
  <c r="AG29" i="15"/>
  <c r="BG29" i="15" s="1"/>
  <c r="AF29" i="15"/>
  <c r="BF29" i="15" s="1"/>
  <c r="AE29" i="15"/>
  <c r="BE29" i="15" s="1"/>
  <c r="AD29" i="15"/>
  <c r="BD29" i="15" s="1"/>
  <c r="AC29" i="15"/>
  <c r="BC29" i="15" s="1"/>
  <c r="AZ28" i="15"/>
  <c r="BZ28" i="15" s="1"/>
  <c r="AY28" i="15"/>
  <c r="BY28" i="15" s="1"/>
  <c r="AX28" i="15"/>
  <c r="BX28" i="15" s="1"/>
  <c r="AW28" i="15"/>
  <c r="BW28" i="15" s="1"/>
  <c r="AV28" i="15"/>
  <c r="BV28" i="15" s="1"/>
  <c r="AU28" i="15"/>
  <c r="BU28" i="15" s="1"/>
  <c r="AT28" i="15"/>
  <c r="BT28" i="15" s="1"/>
  <c r="AS28" i="15"/>
  <c r="BS28" i="15" s="1"/>
  <c r="AR28" i="15"/>
  <c r="BR28" i="15" s="1"/>
  <c r="AQ28" i="15"/>
  <c r="BQ28" i="15" s="1"/>
  <c r="AP28" i="15"/>
  <c r="BP28" i="15" s="1"/>
  <c r="AO28" i="15"/>
  <c r="BO28" i="15" s="1"/>
  <c r="AN28" i="15"/>
  <c r="BN28" i="15" s="1"/>
  <c r="AM28" i="15"/>
  <c r="BM28" i="15" s="1"/>
  <c r="AL28" i="15"/>
  <c r="BL28" i="15" s="1"/>
  <c r="AK28" i="15"/>
  <c r="BK28" i="15" s="1"/>
  <c r="AJ28" i="15"/>
  <c r="BJ28" i="15" s="1"/>
  <c r="AI28" i="15"/>
  <c r="BI28" i="15" s="1"/>
  <c r="AH28" i="15"/>
  <c r="BH28" i="15" s="1"/>
  <c r="AG28" i="15"/>
  <c r="BG28" i="15" s="1"/>
  <c r="AF28" i="15"/>
  <c r="BF28" i="15" s="1"/>
  <c r="AE28" i="15"/>
  <c r="BE28" i="15" s="1"/>
  <c r="AD28" i="15"/>
  <c r="BD28" i="15" s="1"/>
  <c r="AC28" i="15"/>
  <c r="BC28" i="15" s="1"/>
  <c r="AZ27" i="15"/>
  <c r="BZ27" i="15" s="1"/>
  <c r="AY27" i="15"/>
  <c r="BY27" i="15" s="1"/>
  <c r="AX27" i="15"/>
  <c r="BX27" i="15" s="1"/>
  <c r="AW27" i="15"/>
  <c r="BW27" i="15" s="1"/>
  <c r="AV27" i="15"/>
  <c r="BV27" i="15" s="1"/>
  <c r="AU27" i="15"/>
  <c r="BU27" i="15" s="1"/>
  <c r="AT27" i="15"/>
  <c r="BT27" i="15" s="1"/>
  <c r="AS27" i="15"/>
  <c r="BS27" i="15" s="1"/>
  <c r="AR27" i="15"/>
  <c r="BR27" i="15" s="1"/>
  <c r="AQ27" i="15"/>
  <c r="BQ27" i="15" s="1"/>
  <c r="AP27" i="15"/>
  <c r="BP27" i="15" s="1"/>
  <c r="AO27" i="15"/>
  <c r="BO27" i="15" s="1"/>
  <c r="AN27" i="15"/>
  <c r="BN27" i="15" s="1"/>
  <c r="AM27" i="15"/>
  <c r="BM27" i="15" s="1"/>
  <c r="AL27" i="15"/>
  <c r="BL27" i="15" s="1"/>
  <c r="AK27" i="15"/>
  <c r="BK27" i="15" s="1"/>
  <c r="AJ27" i="15"/>
  <c r="BJ27" i="15" s="1"/>
  <c r="AI27" i="15"/>
  <c r="BI27" i="15" s="1"/>
  <c r="AH27" i="15"/>
  <c r="BH27" i="15" s="1"/>
  <c r="AG27" i="15"/>
  <c r="BG27" i="15" s="1"/>
  <c r="AF27" i="15"/>
  <c r="BF27" i="15" s="1"/>
  <c r="AE27" i="15"/>
  <c r="BE27" i="15" s="1"/>
  <c r="AD27" i="15"/>
  <c r="BD27" i="15" s="1"/>
  <c r="AC27" i="15"/>
  <c r="BC27" i="15" s="1"/>
  <c r="AZ26" i="15"/>
  <c r="BZ26" i="15" s="1"/>
  <c r="AY26" i="15"/>
  <c r="BY26" i="15" s="1"/>
  <c r="AX26" i="15"/>
  <c r="BX26" i="15" s="1"/>
  <c r="AW26" i="15"/>
  <c r="BW26" i="15" s="1"/>
  <c r="AV26" i="15"/>
  <c r="BV26" i="15" s="1"/>
  <c r="AU26" i="15"/>
  <c r="BU26" i="15" s="1"/>
  <c r="AT26" i="15"/>
  <c r="BT26" i="15" s="1"/>
  <c r="AS26" i="15"/>
  <c r="BS26" i="15" s="1"/>
  <c r="AR26" i="15"/>
  <c r="BR26" i="15" s="1"/>
  <c r="AQ26" i="15"/>
  <c r="BQ26" i="15" s="1"/>
  <c r="AP26" i="15"/>
  <c r="BP26" i="15" s="1"/>
  <c r="AO26" i="15"/>
  <c r="BO26" i="15" s="1"/>
  <c r="AN26" i="15"/>
  <c r="BN26" i="15" s="1"/>
  <c r="AM26" i="15"/>
  <c r="BM26" i="15" s="1"/>
  <c r="AL26" i="15"/>
  <c r="BL26" i="15" s="1"/>
  <c r="AK26" i="15"/>
  <c r="BK26" i="15" s="1"/>
  <c r="AJ26" i="15"/>
  <c r="BJ26" i="15" s="1"/>
  <c r="AI26" i="15"/>
  <c r="BI26" i="15" s="1"/>
  <c r="AH26" i="15"/>
  <c r="BH26" i="15" s="1"/>
  <c r="AG26" i="15"/>
  <c r="BG26" i="15" s="1"/>
  <c r="AF26" i="15"/>
  <c r="BF26" i="15" s="1"/>
  <c r="AE26" i="15"/>
  <c r="BE26" i="15" s="1"/>
  <c r="AD26" i="15"/>
  <c r="BD26" i="15" s="1"/>
  <c r="AC26" i="15"/>
  <c r="BC26" i="15" s="1"/>
  <c r="AZ23" i="15"/>
  <c r="BZ23" i="15" s="1"/>
  <c r="AY23" i="15"/>
  <c r="BY23" i="15" s="1"/>
  <c r="AX23" i="15"/>
  <c r="BX23" i="15" s="1"/>
  <c r="AW23" i="15"/>
  <c r="BW23" i="15" s="1"/>
  <c r="AV23" i="15"/>
  <c r="BV23" i="15" s="1"/>
  <c r="AU23" i="15"/>
  <c r="BU23" i="15" s="1"/>
  <c r="AT23" i="15"/>
  <c r="BT23" i="15" s="1"/>
  <c r="AS23" i="15"/>
  <c r="BS23" i="15" s="1"/>
  <c r="AR23" i="15"/>
  <c r="BR23" i="15" s="1"/>
  <c r="AQ23" i="15"/>
  <c r="BQ23" i="15" s="1"/>
  <c r="AP23" i="15"/>
  <c r="BP23" i="15" s="1"/>
  <c r="AO23" i="15"/>
  <c r="BO23" i="15" s="1"/>
  <c r="AN23" i="15"/>
  <c r="BN23" i="15" s="1"/>
  <c r="AM23" i="15"/>
  <c r="BM23" i="15" s="1"/>
  <c r="AL23" i="15"/>
  <c r="BL23" i="15" s="1"/>
  <c r="AK23" i="15"/>
  <c r="BK23" i="15" s="1"/>
  <c r="AJ23" i="15"/>
  <c r="BJ23" i="15" s="1"/>
  <c r="AI23" i="15"/>
  <c r="BI23" i="15" s="1"/>
  <c r="AH23" i="15"/>
  <c r="BH23" i="15" s="1"/>
  <c r="AG23" i="15"/>
  <c r="BG23" i="15" s="1"/>
  <c r="AF23" i="15"/>
  <c r="BF23" i="15" s="1"/>
  <c r="AE23" i="15"/>
  <c r="BE23" i="15" s="1"/>
  <c r="AD23" i="15"/>
  <c r="BD23" i="15" s="1"/>
  <c r="AC23" i="15"/>
  <c r="BC23" i="15" s="1"/>
  <c r="AZ22" i="15"/>
  <c r="BZ22" i="15" s="1"/>
  <c r="AY22" i="15"/>
  <c r="BY22" i="15" s="1"/>
  <c r="AX22" i="15"/>
  <c r="BX22" i="15" s="1"/>
  <c r="AW22" i="15"/>
  <c r="BW22" i="15" s="1"/>
  <c r="AV22" i="15"/>
  <c r="BV22" i="15" s="1"/>
  <c r="AU22" i="15"/>
  <c r="BU22" i="15" s="1"/>
  <c r="AT22" i="15"/>
  <c r="BT22" i="15" s="1"/>
  <c r="AS22" i="15"/>
  <c r="BS22" i="15" s="1"/>
  <c r="AR22" i="15"/>
  <c r="BR22" i="15" s="1"/>
  <c r="AQ22" i="15"/>
  <c r="BQ22" i="15" s="1"/>
  <c r="AP22" i="15"/>
  <c r="BP22" i="15" s="1"/>
  <c r="AO22" i="15"/>
  <c r="BO22" i="15" s="1"/>
  <c r="AN22" i="15"/>
  <c r="BN22" i="15" s="1"/>
  <c r="AM22" i="15"/>
  <c r="BM22" i="15" s="1"/>
  <c r="AL22" i="15"/>
  <c r="BL22" i="15" s="1"/>
  <c r="AK22" i="15"/>
  <c r="BK22" i="15" s="1"/>
  <c r="AJ22" i="15"/>
  <c r="BJ22" i="15" s="1"/>
  <c r="AI22" i="15"/>
  <c r="BI22" i="15" s="1"/>
  <c r="AH22" i="15"/>
  <c r="BH22" i="15" s="1"/>
  <c r="AG22" i="15"/>
  <c r="BG22" i="15" s="1"/>
  <c r="AF22" i="15"/>
  <c r="BF22" i="15" s="1"/>
  <c r="AE22" i="15"/>
  <c r="BE22" i="15" s="1"/>
  <c r="AD22" i="15"/>
  <c r="BD22" i="15" s="1"/>
  <c r="AC22" i="15"/>
  <c r="BC22" i="15" s="1"/>
  <c r="AZ21" i="15"/>
  <c r="BZ21" i="15" s="1"/>
  <c r="AY21" i="15"/>
  <c r="BY21" i="15" s="1"/>
  <c r="AX21" i="15"/>
  <c r="BX21" i="15" s="1"/>
  <c r="AW21" i="15"/>
  <c r="BW21" i="15" s="1"/>
  <c r="AV21" i="15"/>
  <c r="BV21" i="15" s="1"/>
  <c r="AU21" i="15"/>
  <c r="BU21" i="15" s="1"/>
  <c r="AT21" i="15"/>
  <c r="BT21" i="15" s="1"/>
  <c r="AS21" i="15"/>
  <c r="BS21" i="15" s="1"/>
  <c r="AR21" i="15"/>
  <c r="BR21" i="15" s="1"/>
  <c r="AQ21" i="15"/>
  <c r="BQ21" i="15" s="1"/>
  <c r="AP21" i="15"/>
  <c r="BP21" i="15" s="1"/>
  <c r="AO21" i="15"/>
  <c r="BO21" i="15" s="1"/>
  <c r="AN21" i="15"/>
  <c r="BN21" i="15" s="1"/>
  <c r="AM21" i="15"/>
  <c r="BM21" i="15" s="1"/>
  <c r="AL21" i="15"/>
  <c r="BL21" i="15" s="1"/>
  <c r="AK21" i="15"/>
  <c r="BK21" i="15" s="1"/>
  <c r="AJ21" i="15"/>
  <c r="BJ21" i="15" s="1"/>
  <c r="AI21" i="15"/>
  <c r="BI21" i="15" s="1"/>
  <c r="AH21" i="15"/>
  <c r="BH21" i="15" s="1"/>
  <c r="AG21" i="15"/>
  <c r="BG21" i="15" s="1"/>
  <c r="AF21" i="15"/>
  <c r="BF21" i="15" s="1"/>
  <c r="AE21" i="15"/>
  <c r="BE21" i="15" s="1"/>
  <c r="AD21" i="15"/>
  <c r="BD21" i="15" s="1"/>
  <c r="AC21" i="15"/>
  <c r="BC21" i="15" s="1"/>
  <c r="AZ20" i="15"/>
  <c r="BZ20" i="15" s="1"/>
  <c r="AY20" i="15"/>
  <c r="BY20" i="15" s="1"/>
  <c r="AX20" i="15"/>
  <c r="BX20" i="15" s="1"/>
  <c r="AW20" i="15"/>
  <c r="BW20" i="15" s="1"/>
  <c r="AV20" i="15"/>
  <c r="BV20" i="15" s="1"/>
  <c r="AU20" i="15"/>
  <c r="BU20" i="15" s="1"/>
  <c r="AT20" i="15"/>
  <c r="BT20" i="15" s="1"/>
  <c r="AS20" i="15"/>
  <c r="BS20" i="15" s="1"/>
  <c r="AR20" i="15"/>
  <c r="BR20" i="15" s="1"/>
  <c r="AQ20" i="15"/>
  <c r="BQ20" i="15" s="1"/>
  <c r="AP20" i="15"/>
  <c r="BP20" i="15" s="1"/>
  <c r="AO20" i="15"/>
  <c r="BO20" i="15" s="1"/>
  <c r="AN20" i="15"/>
  <c r="BN20" i="15" s="1"/>
  <c r="AM20" i="15"/>
  <c r="BM20" i="15" s="1"/>
  <c r="AL20" i="15"/>
  <c r="BL20" i="15" s="1"/>
  <c r="AK20" i="15"/>
  <c r="BK20" i="15" s="1"/>
  <c r="AJ20" i="15"/>
  <c r="BJ20" i="15" s="1"/>
  <c r="AI20" i="15"/>
  <c r="BI20" i="15" s="1"/>
  <c r="AH20" i="15"/>
  <c r="BH20" i="15" s="1"/>
  <c r="AG20" i="15"/>
  <c r="BG20" i="15" s="1"/>
  <c r="AF20" i="15"/>
  <c r="BF20" i="15" s="1"/>
  <c r="AE20" i="15"/>
  <c r="BE20" i="15" s="1"/>
  <c r="AD20" i="15"/>
  <c r="BD20" i="15" s="1"/>
  <c r="AC20" i="15"/>
  <c r="BC20" i="15" s="1"/>
  <c r="AZ19" i="15"/>
  <c r="BZ19" i="15" s="1"/>
  <c r="AY19" i="15"/>
  <c r="BY19" i="15" s="1"/>
  <c r="AX19" i="15"/>
  <c r="BX19" i="15" s="1"/>
  <c r="AW19" i="15"/>
  <c r="BW19" i="15" s="1"/>
  <c r="AV19" i="15"/>
  <c r="BV19" i="15" s="1"/>
  <c r="AU19" i="15"/>
  <c r="BU19" i="15" s="1"/>
  <c r="AT19" i="15"/>
  <c r="BT19" i="15" s="1"/>
  <c r="AS19" i="15"/>
  <c r="BS19" i="15" s="1"/>
  <c r="AR19" i="15"/>
  <c r="BR19" i="15" s="1"/>
  <c r="AQ19" i="15"/>
  <c r="BQ19" i="15" s="1"/>
  <c r="AP19" i="15"/>
  <c r="BP19" i="15" s="1"/>
  <c r="AO19" i="15"/>
  <c r="BO19" i="15" s="1"/>
  <c r="AN19" i="15"/>
  <c r="BN19" i="15" s="1"/>
  <c r="AM19" i="15"/>
  <c r="BM19" i="15" s="1"/>
  <c r="AL19" i="15"/>
  <c r="BL19" i="15" s="1"/>
  <c r="AK19" i="15"/>
  <c r="BK19" i="15" s="1"/>
  <c r="AJ19" i="15"/>
  <c r="BJ19" i="15" s="1"/>
  <c r="AI19" i="15"/>
  <c r="BI19" i="15" s="1"/>
  <c r="AH19" i="15"/>
  <c r="BH19" i="15" s="1"/>
  <c r="AG19" i="15"/>
  <c r="BG19" i="15" s="1"/>
  <c r="AF19" i="15"/>
  <c r="BF19" i="15" s="1"/>
  <c r="AE19" i="15"/>
  <c r="BE19" i="15" s="1"/>
  <c r="AD19" i="15"/>
  <c r="BD19" i="15" s="1"/>
  <c r="AC19" i="15"/>
  <c r="BC19" i="15" s="1"/>
  <c r="AZ18" i="15"/>
  <c r="BZ18" i="15" s="1"/>
  <c r="AY18" i="15"/>
  <c r="BY18" i="15" s="1"/>
  <c r="AX18" i="15"/>
  <c r="BX18" i="15" s="1"/>
  <c r="AW18" i="15"/>
  <c r="BW18" i="15" s="1"/>
  <c r="AV18" i="15"/>
  <c r="BV18" i="15" s="1"/>
  <c r="AU18" i="15"/>
  <c r="BU18" i="15" s="1"/>
  <c r="AT18" i="15"/>
  <c r="BT18" i="15" s="1"/>
  <c r="AS18" i="15"/>
  <c r="BS18" i="15" s="1"/>
  <c r="AR18" i="15"/>
  <c r="BR18" i="15" s="1"/>
  <c r="AQ18" i="15"/>
  <c r="BQ18" i="15" s="1"/>
  <c r="AP18" i="15"/>
  <c r="BP18" i="15" s="1"/>
  <c r="AO18" i="15"/>
  <c r="BO18" i="15" s="1"/>
  <c r="AN18" i="15"/>
  <c r="BN18" i="15" s="1"/>
  <c r="AM18" i="15"/>
  <c r="BM18" i="15" s="1"/>
  <c r="AL18" i="15"/>
  <c r="BL18" i="15" s="1"/>
  <c r="AK18" i="15"/>
  <c r="BK18" i="15" s="1"/>
  <c r="AJ18" i="15"/>
  <c r="BJ18" i="15" s="1"/>
  <c r="AI18" i="15"/>
  <c r="BI18" i="15" s="1"/>
  <c r="AH18" i="15"/>
  <c r="BH18" i="15" s="1"/>
  <c r="AG18" i="15"/>
  <c r="BG18" i="15" s="1"/>
  <c r="AF18" i="15"/>
  <c r="BF18" i="15" s="1"/>
  <c r="AE18" i="15"/>
  <c r="BE18" i="15" s="1"/>
  <c r="AD18" i="15"/>
  <c r="BD18" i="15" s="1"/>
  <c r="AC18" i="15"/>
  <c r="BC18" i="15" s="1"/>
  <c r="AZ17" i="15"/>
  <c r="BZ17" i="15" s="1"/>
  <c r="AY17" i="15"/>
  <c r="BY17" i="15" s="1"/>
  <c r="AX17" i="15"/>
  <c r="BX17" i="15" s="1"/>
  <c r="AW17" i="15"/>
  <c r="BW17" i="15" s="1"/>
  <c r="AV17" i="15"/>
  <c r="BV17" i="15" s="1"/>
  <c r="AU17" i="15"/>
  <c r="BU17" i="15" s="1"/>
  <c r="AT17" i="15"/>
  <c r="BT17" i="15" s="1"/>
  <c r="AS17" i="15"/>
  <c r="BS17" i="15" s="1"/>
  <c r="AR17" i="15"/>
  <c r="BR17" i="15" s="1"/>
  <c r="AQ17" i="15"/>
  <c r="BQ17" i="15" s="1"/>
  <c r="AP17" i="15"/>
  <c r="BP17" i="15" s="1"/>
  <c r="AO17" i="15"/>
  <c r="BO17" i="15" s="1"/>
  <c r="AN17" i="15"/>
  <c r="BN17" i="15" s="1"/>
  <c r="AM17" i="15"/>
  <c r="BM17" i="15" s="1"/>
  <c r="AL17" i="15"/>
  <c r="BL17" i="15" s="1"/>
  <c r="AK17" i="15"/>
  <c r="BK17" i="15" s="1"/>
  <c r="AJ17" i="15"/>
  <c r="BJ17" i="15" s="1"/>
  <c r="AI17" i="15"/>
  <c r="BI17" i="15" s="1"/>
  <c r="AH17" i="15"/>
  <c r="BH17" i="15" s="1"/>
  <c r="AG17" i="15"/>
  <c r="BG17" i="15" s="1"/>
  <c r="AF17" i="15"/>
  <c r="BF17" i="15" s="1"/>
  <c r="AE17" i="15"/>
  <c r="BE17" i="15" s="1"/>
  <c r="AD17" i="15"/>
  <c r="BD17" i="15" s="1"/>
  <c r="AC17" i="15"/>
  <c r="BC17" i="15" s="1"/>
  <c r="AZ16" i="15"/>
  <c r="BZ16" i="15" s="1"/>
  <c r="AY16" i="15"/>
  <c r="BY16" i="15" s="1"/>
  <c r="AX16" i="15"/>
  <c r="BX16" i="15" s="1"/>
  <c r="AW16" i="15"/>
  <c r="BW16" i="15" s="1"/>
  <c r="AV16" i="15"/>
  <c r="BV16" i="15" s="1"/>
  <c r="AU16" i="15"/>
  <c r="BU16" i="15" s="1"/>
  <c r="AT16" i="15"/>
  <c r="BT16" i="15" s="1"/>
  <c r="AS16" i="15"/>
  <c r="BS16" i="15" s="1"/>
  <c r="AR16" i="15"/>
  <c r="BR16" i="15" s="1"/>
  <c r="AQ16" i="15"/>
  <c r="BQ16" i="15" s="1"/>
  <c r="AP16" i="15"/>
  <c r="BP16" i="15" s="1"/>
  <c r="AO16" i="15"/>
  <c r="BO16" i="15" s="1"/>
  <c r="AN16" i="15"/>
  <c r="BN16" i="15" s="1"/>
  <c r="AM16" i="15"/>
  <c r="BM16" i="15" s="1"/>
  <c r="AL16" i="15"/>
  <c r="BL16" i="15" s="1"/>
  <c r="AK16" i="15"/>
  <c r="BK16" i="15" s="1"/>
  <c r="AJ16" i="15"/>
  <c r="BJ16" i="15" s="1"/>
  <c r="AI16" i="15"/>
  <c r="BI16" i="15" s="1"/>
  <c r="AH16" i="15"/>
  <c r="BH16" i="15" s="1"/>
  <c r="AG16" i="15"/>
  <c r="BG16" i="15" s="1"/>
  <c r="AF16" i="15"/>
  <c r="BF16" i="15" s="1"/>
  <c r="AE16" i="15"/>
  <c r="BE16" i="15" s="1"/>
  <c r="AD16" i="15"/>
  <c r="BD16" i="15" s="1"/>
  <c r="AC16" i="15"/>
  <c r="BC16" i="15" s="1"/>
  <c r="AZ15" i="15"/>
  <c r="BZ15" i="15" s="1"/>
  <c r="AY15" i="15"/>
  <c r="BY15" i="15" s="1"/>
  <c r="AX15" i="15"/>
  <c r="BX15" i="15" s="1"/>
  <c r="AW15" i="15"/>
  <c r="BW15" i="15" s="1"/>
  <c r="AV15" i="15"/>
  <c r="BV15" i="15" s="1"/>
  <c r="AU15" i="15"/>
  <c r="BU15" i="15" s="1"/>
  <c r="AT15" i="15"/>
  <c r="BT15" i="15" s="1"/>
  <c r="AS15" i="15"/>
  <c r="BS15" i="15" s="1"/>
  <c r="AR15" i="15"/>
  <c r="BR15" i="15" s="1"/>
  <c r="AQ15" i="15"/>
  <c r="BQ15" i="15" s="1"/>
  <c r="AP15" i="15"/>
  <c r="BP15" i="15" s="1"/>
  <c r="AO15" i="15"/>
  <c r="BO15" i="15" s="1"/>
  <c r="AN15" i="15"/>
  <c r="BN15" i="15" s="1"/>
  <c r="AM15" i="15"/>
  <c r="BM15" i="15" s="1"/>
  <c r="AL15" i="15"/>
  <c r="BL15" i="15" s="1"/>
  <c r="AK15" i="15"/>
  <c r="BK15" i="15" s="1"/>
  <c r="AJ15" i="15"/>
  <c r="BJ15" i="15" s="1"/>
  <c r="AI15" i="15"/>
  <c r="BI15" i="15" s="1"/>
  <c r="AH15" i="15"/>
  <c r="BH15" i="15" s="1"/>
  <c r="AG15" i="15"/>
  <c r="BG15" i="15" s="1"/>
  <c r="AF15" i="15"/>
  <c r="BF15" i="15" s="1"/>
  <c r="AE15" i="15"/>
  <c r="BE15" i="15" s="1"/>
  <c r="AD15" i="15"/>
  <c r="BD15" i="15" s="1"/>
  <c r="AC15" i="15"/>
  <c r="BC15" i="15" s="1"/>
  <c r="AZ14" i="15"/>
  <c r="BZ14" i="15" s="1"/>
  <c r="AY14" i="15"/>
  <c r="BY14" i="15" s="1"/>
  <c r="AX14" i="15"/>
  <c r="BX14" i="15" s="1"/>
  <c r="AW14" i="15"/>
  <c r="BW14" i="15" s="1"/>
  <c r="AV14" i="15"/>
  <c r="BV14" i="15" s="1"/>
  <c r="AU14" i="15"/>
  <c r="BU14" i="15" s="1"/>
  <c r="AT14" i="15"/>
  <c r="BT14" i="15" s="1"/>
  <c r="AS14" i="15"/>
  <c r="BS14" i="15" s="1"/>
  <c r="AR14" i="15"/>
  <c r="BR14" i="15" s="1"/>
  <c r="AQ14" i="15"/>
  <c r="BQ14" i="15" s="1"/>
  <c r="AP14" i="15"/>
  <c r="BP14" i="15" s="1"/>
  <c r="AO14" i="15"/>
  <c r="BO14" i="15" s="1"/>
  <c r="AN14" i="15"/>
  <c r="BN14" i="15" s="1"/>
  <c r="AM14" i="15"/>
  <c r="BM14" i="15" s="1"/>
  <c r="AL14" i="15"/>
  <c r="BL14" i="15" s="1"/>
  <c r="AK14" i="15"/>
  <c r="BK14" i="15" s="1"/>
  <c r="AJ14" i="15"/>
  <c r="BJ14" i="15" s="1"/>
  <c r="AI14" i="15"/>
  <c r="BI14" i="15" s="1"/>
  <c r="AH14" i="15"/>
  <c r="BH14" i="15" s="1"/>
  <c r="AG14" i="15"/>
  <c r="BG14" i="15" s="1"/>
  <c r="AF14" i="15"/>
  <c r="BF14" i="15" s="1"/>
  <c r="AE14" i="15"/>
  <c r="BE14" i="15" s="1"/>
  <c r="AD14" i="15"/>
  <c r="BD14" i="15" s="1"/>
  <c r="AC14" i="15"/>
  <c r="BC14" i="15" s="1"/>
  <c r="B95" i="6"/>
  <c r="K24" i="20" l="1"/>
  <c r="K23" i="20"/>
  <c r="K13" i="20"/>
  <c r="K19" i="20"/>
  <c r="K10" i="20"/>
  <c r="K11" i="20"/>
  <c r="K22" i="20"/>
  <c r="K21" i="20"/>
  <c r="K15" i="20"/>
  <c r="K18" i="20"/>
  <c r="K14" i="20"/>
  <c r="K9" i="20"/>
  <c r="K5" i="20"/>
  <c r="K16" i="20"/>
  <c r="K17" i="20"/>
  <c r="K8" i="20"/>
  <c r="K12" i="20"/>
  <c r="K4" i="20"/>
  <c r="K20" i="20"/>
  <c r="K6" i="20"/>
  <c r="K7" i="20"/>
  <c r="BB103" i="15"/>
  <c r="D121" i="6"/>
  <c r="D122" i="6"/>
  <c r="E121" i="6"/>
  <c r="E122" i="6"/>
  <c r="F121" i="6"/>
  <c r="F122" i="6"/>
  <c r="G121" i="6"/>
  <c r="G122" i="6"/>
  <c r="H121" i="6"/>
  <c r="H122" i="6"/>
  <c r="I121" i="6"/>
  <c r="I122" i="6"/>
  <c r="J121" i="6"/>
  <c r="J122" i="6"/>
  <c r="K122" i="6"/>
  <c r="K121" i="6"/>
  <c r="L122" i="6"/>
  <c r="L121" i="6"/>
  <c r="C121" i="6"/>
  <c r="C122" i="6"/>
  <c r="B122" i="6"/>
  <c r="B121" i="6"/>
  <c r="BB129" i="15"/>
  <c r="M4" i="15" s="1"/>
  <c r="BB133" i="15"/>
  <c r="M8" i="15" s="1"/>
  <c r="BB130" i="15"/>
  <c r="M5" i="15" s="1"/>
  <c r="BB134" i="15"/>
  <c r="M9" i="15" s="1"/>
  <c r="BB49" i="15"/>
  <c r="BB51" i="15"/>
  <c r="BB53" i="15"/>
  <c r="BB57" i="15"/>
  <c r="BB61" i="15"/>
  <c r="BB63" i="15"/>
  <c r="BB65" i="15"/>
  <c r="BB66" i="15"/>
  <c r="G8" i="15" s="1"/>
  <c r="BB67" i="15"/>
  <c r="G9" i="15" s="1"/>
  <c r="BB68" i="15"/>
  <c r="BB69" i="15"/>
  <c r="BB71" i="15"/>
  <c r="H2" i="15" s="1"/>
  <c r="BB72" i="15"/>
  <c r="H3" i="15" s="1"/>
  <c r="BB73" i="15"/>
  <c r="BB75" i="15"/>
  <c r="BB77" i="15"/>
  <c r="BB78" i="15"/>
  <c r="H9" i="15" s="1"/>
  <c r="BB79" i="15"/>
  <c r="BB80" i="15"/>
  <c r="BB83" i="15"/>
  <c r="BB84" i="15"/>
  <c r="I4" i="15" s="1"/>
  <c r="BB85" i="15"/>
  <c r="I5" i="15" s="1"/>
  <c r="BB86" i="15"/>
  <c r="BB87" i="15"/>
  <c r="I7" i="15" s="1"/>
  <c r="BB88" i="15"/>
  <c r="I8" i="15" s="1"/>
  <c r="BB90" i="15"/>
  <c r="I10" i="15" s="1"/>
  <c r="BB94" i="15"/>
  <c r="BB95" i="15"/>
  <c r="J3" i="15" s="1"/>
  <c r="BB97" i="15"/>
  <c r="J5" i="15" s="1"/>
  <c r="BB98" i="15"/>
  <c r="BB99" i="15"/>
  <c r="BB102" i="15"/>
  <c r="BB105" i="15"/>
  <c r="K2" i="15" s="1"/>
  <c r="BB106" i="15"/>
  <c r="K3" i="15" s="1"/>
  <c r="BB107" i="15"/>
  <c r="BB108" i="15"/>
  <c r="K5" i="15" s="1"/>
  <c r="BB110" i="15"/>
  <c r="K7" i="15" s="1"/>
  <c r="BB111" i="15"/>
  <c r="BB112" i="15"/>
  <c r="BB116" i="15"/>
  <c r="L2" i="15" s="1"/>
  <c r="BB120" i="15"/>
  <c r="L6" i="15" s="1"/>
  <c r="BB121" i="15"/>
  <c r="L7" i="15" s="1"/>
  <c r="BB122" i="15"/>
  <c r="BB124" i="15"/>
  <c r="L10" i="15" s="1"/>
  <c r="BB127" i="15"/>
  <c r="M2" i="15" s="1"/>
  <c r="BB131" i="15"/>
  <c r="M6" i="15" s="1"/>
  <c r="BB135" i="15"/>
  <c r="M10" i="15" s="1"/>
  <c r="BB123" i="15"/>
  <c r="L9" i="15" s="1"/>
  <c r="BB128" i="15"/>
  <c r="M3" i="15" s="1"/>
  <c r="BB132" i="15"/>
  <c r="M7" i="15" s="1"/>
  <c r="BB136" i="15"/>
  <c r="M11" i="15" s="1"/>
  <c r="BB125" i="15"/>
  <c r="L11" i="15" s="1"/>
  <c r="L8" i="15"/>
  <c r="BB117" i="15"/>
  <c r="L3" i="15" s="1"/>
  <c r="BB118" i="15"/>
  <c r="L4" i="15" s="1"/>
  <c r="BB119" i="15"/>
  <c r="L5" i="15" s="1"/>
  <c r="BB109" i="15"/>
  <c r="K6" i="15" s="1"/>
  <c r="BB113" i="15"/>
  <c r="K10" i="15" s="1"/>
  <c r="BB114" i="15"/>
  <c r="K11" i="15" s="1"/>
  <c r="BB96" i="15"/>
  <c r="J4" i="15" s="1"/>
  <c r="BB100" i="15"/>
  <c r="J8" i="15" s="1"/>
  <c r="J11" i="15"/>
  <c r="BB101" i="15"/>
  <c r="J9" i="15" s="1"/>
  <c r="BB89" i="15"/>
  <c r="I9" i="15" s="1"/>
  <c r="BB91" i="15"/>
  <c r="I11" i="15" s="1"/>
  <c r="I6" i="15"/>
  <c r="BB82" i="15"/>
  <c r="I2" i="15" s="1"/>
  <c r="BB74" i="15"/>
  <c r="H5" i="15" s="1"/>
  <c r="BB76" i="15"/>
  <c r="H7" i="15" s="1"/>
  <c r="BB60" i="15"/>
  <c r="BB62" i="15"/>
  <c r="G4" i="15" s="1"/>
  <c r="BB64" i="15"/>
  <c r="G6" i="15" s="1"/>
  <c r="BB27" i="15"/>
  <c r="D3" i="15" s="1"/>
  <c r="BB50" i="15"/>
  <c r="BB52" i="15"/>
  <c r="F5" i="15" s="1"/>
  <c r="BB54" i="15"/>
  <c r="F7" i="15" s="1"/>
  <c r="BB56" i="15"/>
  <c r="BB17" i="15"/>
  <c r="C5" i="15" s="1"/>
  <c r="BB19" i="15"/>
  <c r="C7" i="15" s="1"/>
  <c r="BB21" i="15"/>
  <c r="C9" i="15" s="1"/>
  <c r="BB23" i="15"/>
  <c r="C11" i="15" s="1"/>
  <c r="BB29" i="15"/>
  <c r="D5" i="15" s="1"/>
  <c r="BB30" i="15"/>
  <c r="D6" i="15" s="1"/>
  <c r="BB32" i="15"/>
  <c r="D8" i="15" s="1"/>
  <c r="BB34" i="15"/>
  <c r="D10" i="15" s="1"/>
  <c r="BB26" i="15"/>
  <c r="D2" i="15" s="1"/>
  <c r="BB28" i="15"/>
  <c r="D4" i="15" s="1"/>
  <c r="BB31" i="15"/>
  <c r="D7" i="15" s="1"/>
  <c r="BB33" i="15"/>
  <c r="D9" i="15" s="1"/>
  <c r="BB35" i="15"/>
  <c r="D11" i="15" s="1"/>
  <c r="BB16" i="15"/>
  <c r="C4" i="15" s="1"/>
  <c r="BB18" i="15"/>
  <c r="C6" i="15" s="1"/>
  <c r="BB20" i="15"/>
  <c r="C8" i="15" s="1"/>
  <c r="BB22" i="15"/>
  <c r="C10" i="15" s="1"/>
  <c r="BB58" i="15"/>
  <c r="F11" i="15" s="1"/>
  <c r="BB55" i="15"/>
  <c r="F8" i="15" s="1"/>
  <c r="F3" i="15"/>
  <c r="BB40" i="15"/>
  <c r="E4" i="15" s="1"/>
  <c r="BB38" i="15"/>
  <c r="E2" i="15" s="1"/>
  <c r="BB42" i="15"/>
  <c r="E6" i="15" s="1"/>
  <c r="BB44" i="15"/>
  <c r="E8" i="15" s="1"/>
  <c r="BB47" i="15"/>
  <c r="E11" i="15" s="1"/>
  <c r="BB39" i="15"/>
  <c r="E3" i="15" s="1"/>
  <c r="BB41" i="15"/>
  <c r="E5" i="15" s="1"/>
  <c r="BB43" i="15"/>
  <c r="E7" i="15" s="1"/>
  <c r="BB45" i="15"/>
  <c r="E9" i="15" s="1"/>
  <c r="BB46" i="15"/>
  <c r="E10" i="15" s="1"/>
  <c r="BB14" i="15"/>
  <c r="C2" i="15" s="1"/>
  <c r="BB15" i="15"/>
  <c r="C3" i="15" s="1"/>
  <c r="F6" i="15"/>
  <c r="F10" i="15"/>
  <c r="J6" i="15"/>
  <c r="J10" i="15"/>
  <c r="K4" i="15"/>
  <c r="K8" i="15"/>
  <c r="F2" i="15"/>
  <c r="G2" i="15"/>
  <c r="I3" i="15"/>
  <c r="F4" i="15"/>
  <c r="G3" i="15"/>
  <c r="G5" i="15"/>
  <c r="G7" i="15"/>
  <c r="H4" i="15"/>
  <c r="H6" i="15"/>
  <c r="H10" i="15"/>
  <c r="J2" i="15"/>
  <c r="K9" i="15"/>
  <c r="F9" i="15"/>
  <c r="G10" i="15"/>
  <c r="G11" i="15"/>
  <c r="H8" i="15"/>
  <c r="H11" i="15"/>
  <c r="J7" i="15"/>
  <c r="E13" i="14"/>
  <c r="H14" i="20" l="1"/>
  <c r="E12" i="14"/>
  <c r="G13" i="14"/>
  <c r="F13" i="14"/>
  <c r="F12" i="14"/>
  <c r="L40" i="6"/>
  <c r="L41" i="6"/>
  <c r="L42" i="6"/>
  <c r="L43" i="6"/>
  <c r="L44" i="6"/>
  <c r="L45" i="6"/>
  <c r="L46" i="6"/>
  <c r="L47" i="6"/>
  <c r="L48" i="6"/>
  <c r="L49" i="6"/>
  <c r="L50" i="6"/>
  <c r="L51" i="6"/>
  <c r="L52" i="6"/>
  <c r="L53" i="6"/>
  <c r="L54" i="6"/>
  <c r="L55" i="6"/>
  <c r="L56" i="6"/>
  <c r="L57" i="6"/>
  <c r="L58" i="6"/>
  <c r="L59" i="6"/>
  <c r="L60" i="6"/>
  <c r="L61" i="6"/>
  <c r="L62" i="6"/>
  <c r="L39" i="6"/>
  <c r="AJ40" i="6"/>
  <c r="AJ41" i="6"/>
  <c r="AJ42" i="6"/>
  <c r="AJ43" i="6"/>
  <c r="AJ44" i="6"/>
  <c r="AJ45" i="6"/>
  <c r="AJ46" i="6"/>
  <c r="AJ47" i="6"/>
  <c r="F14" i="20" s="1"/>
  <c r="AJ48" i="6"/>
  <c r="AJ49" i="6"/>
  <c r="AJ50" i="6"/>
  <c r="AJ51" i="6"/>
  <c r="AJ52" i="6"/>
  <c r="AJ53" i="6"/>
  <c r="AJ54" i="6"/>
  <c r="AJ55" i="6"/>
  <c r="AJ56" i="6"/>
  <c r="AJ57" i="6"/>
  <c r="AJ58" i="6"/>
  <c r="AJ59" i="6"/>
  <c r="AJ60" i="6"/>
  <c r="AJ61" i="6"/>
  <c r="AJ62" i="6"/>
  <c r="G14" i="20" s="1"/>
  <c r="AJ39" i="6"/>
  <c r="AJ6" i="6"/>
  <c r="AJ7" i="6"/>
  <c r="AJ8" i="6"/>
  <c r="AJ9" i="6"/>
  <c r="AJ10" i="6"/>
  <c r="AJ11" i="6"/>
  <c r="AJ12" i="6"/>
  <c r="AJ13" i="6"/>
  <c r="AJ14" i="6"/>
  <c r="AJ15" i="6"/>
  <c r="AJ16" i="6"/>
  <c r="AJ17" i="6"/>
  <c r="AJ18" i="6"/>
  <c r="AJ19" i="6"/>
  <c r="AJ20" i="6"/>
  <c r="AJ21" i="6"/>
  <c r="AJ22" i="6"/>
  <c r="AJ23" i="6"/>
  <c r="AJ24" i="6"/>
  <c r="AJ25" i="6"/>
  <c r="AJ26" i="6"/>
  <c r="AJ27" i="6"/>
  <c r="AJ28" i="6"/>
  <c r="AJ5" i="6"/>
  <c r="L6" i="6"/>
  <c r="L7" i="6"/>
  <c r="L8" i="6"/>
  <c r="L9" i="6"/>
  <c r="L10" i="6"/>
  <c r="L11" i="6"/>
  <c r="L12" i="6"/>
  <c r="L13" i="6"/>
  <c r="L14" i="6"/>
  <c r="L15" i="6"/>
  <c r="L16" i="6"/>
  <c r="L17" i="6"/>
  <c r="L18" i="6"/>
  <c r="L19" i="6"/>
  <c r="L20" i="6"/>
  <c r="L21" i="6"/>
  <c r="L22" i="6"/>
  <c r="L23" i="6"/>
  <c r="L24" i="6"/>
  <c r="L25" i="6"/>
  <c r="L26" i="6"/>
  <c r="L27" i="6"/>
  <c r="L28" i="6"/>
  <c r="L5" i="6"/>
  <c r="AQ19" i="8"/>
  <c r="AQ29" i="8"/>
  <c r="AQ37" i="8"/>
  <c r="AQ66" i="8" s="1"/>
  <c r="AG159" i="8" s="1"/>
  <c r="AQ39" i="8"/>
  <c r="AQ68" i="8" s="1"/>
  <c r="AG161" i="8" s="1"/>
  <c r="AQ38" i="8"/>
  <c r="AQ67" i="8" s="1"/>
  <c r="AG160" i="8" s="1"/>
  <c r="AQ36" i="8"/>
  <c r="AQ35" i="8"/>
  <c r="AQ34" i="8"/>
  <c r="AQ33" i="8"/>
  <c r="AQ32" i="8"/>
  <c r="AQ31" i="8"/>
  <c r="AQ30" i="8"/>
  <c r="AQ28" i="8"/>
  <c r="AQ25" i="8"/>
  <c r="AQ54" i="8" s="1"/>
  <c r="AQ24" i="8"/>
  <c r="AQ53" i="8" s="1"/>
  <c r="AQ23" i="8"/>
  <c r="AQ52" i="8" s="1"/>
  <c r="AG145" i="8" s="1"/>
  <c r="AQ22" i="8"/>
  <c r="AQ21" i="8"/>
  <c r="AQ20" i="8"/>
  <c r="AQ18" i="8"/>
  <c r="AQ17" i="8"/>
  <c r="AQ16" i="8"/>
  <c r="AQ15" i="8"/>
  <c r="AQ14" i="8"/>
  <c r="AQ11" i="8"/>
  <c r="AQ10" i="8"/>
  <c r="AQ9" i="8"/>
  <c r="AQ8" i="8"/>
  <c r="AQ7" i="8"/>
  <c r="AQ6" i="8"/>
  <c r="AQ5" i="8"/>
  <c r="AQ4" i="8"/>
  <c r="AQ3" i="8"/>
  <c r="AP39" i="8"/>
  <c r="AP68" i="8" s="1"/>
  <c r="AQ132" i="8" s="1"/>
  <c r="AP38" i="8"/>
  <c r="AP67" i="8" s="1"/>
  <c r="AQ131" i="8" s="1"/>
  <c r="AP37" i="8"/>
  <c r="AP66" i="8" s="1"/>
  <c r="AQ130" i="8" s="1"/>
  <c r="AP36" i="8"/>
  <c r="AP35" i="8"/>
  <c r="AP34" i="8"/>
  <c r="AP33" i="8"/>
  <c r="AP32" i="8"/>
  <c r="AP31" i="8"/>
  <c r="AP30" i="8"/>
  <c r="AP29" i="8"/>
  <c r="AP28" i="8"/>
  <c r="AP25" i="8"/>
  <c r="AP54" i="8" s="1"/>
  <c r="AP24" i="8"/>
  <c r="AP53" i="8" s="1"/>
  <c r="AP23" i="8"/>
  <c r="AP52" i="8" s="1"/>
  <c r="AP22" i="8"/>
  <c r="AP21" i="8"/>
  <c r="AP20" i="8"/>
  <c r="AP19" i="8"/>
  <c r="AP18" i="8"/>
  <c r="AP17" i="8"/>
  <c r="AP16" i="8"/>
  <c r="AP15" i="8"/>
  <c r="AP14" i="8"/>
  <c r="AP11" i="8"/>
  <c r="AP10" i="8"/>
  <c r="AP9" i="8"/>
  <c r="AP8" i="8"/>
  <c r="AP7" i="8"/>
  <c r="AP6" i="8"/>
  <c r="AP5" i="8"/>
  <c r="AP4" i="8"/>
  <c r="AP3" i="8"/>
  <c r="P309" i="7"/>
  <c r="P310" i="7" s="1"/>
  <c r="O309" i="7"/>
  <c r="O310" i="7" s="1"/>
  <c r="I13" i="14" s="1"/>
  <c r="N309" i="7"/>
  <c r="N310" i="7" s="1"/>
  <c r="M309" i="7"/>
  <c r="M310" i="7" s="1"/>
  <c r="L309" i="7"/>
  <c r="L310" i="7" s="1"/>
  <c r="K309" i="7"/>
  <c r="K310" i="7" s="1"/>
  <c r="H309" i="7"/>
  <c r="H310" i="7" s="1"/>
  <c r="G309" i="7"/>
  <c r="G310" i="7" s="1"/>
  <c r="F309" i="7"/>
  <c r="F310" i="7" s="1"/>
  <c r="E309" i="7"/>
  <c r="E310" i="7" s="1"/>
  <c r="B13" i="14" s="1"/>
  <c r="D309" i="7"/>
  <c r="D310" i="7" s="1"/>
  <c r="C309" i="7"/>
  <c r="C310" i="7" s="1"/>
  <c r="AI40" i="6"/>
  <c r="AI41" i="6"/>
  <c r="AI42" i="6"/>
  <c r="AI43" i="6"/>
  <c r="AI44" i="6"/>
  <c r="AI45" i="6"/>
  <c r="AI46" i="6"/>
  <c r="AI47" i="6"/>
  <c r="F13" i="20" s="1"/>
  <c r="AI48" i="6"/>
  <c r="AI49" i="6"/>
  <c r="AI50" i="6"/>
  <c r="AI51" i="6"/>
  <c r="AI52" i="6"/>
  <c r="AI53" i="6"/>
  <c r="AI54" i="6"/>
  <c r="AI55" i="6"/>
  <c r="AI56" i="6"/>
  <c r="AI57" i="6"/>
  <c r="AI58" i="6"/>
  <c r="AI59" i="6"/>
  <c r="AI60" i="6"/>
  <c r="AI61" i="6"/>
  <c r="AI62" i="6"/>
  <c r="G13" i="20" s="1"/>
  <c r="AI39" i="6"/>
  <c r="AI6" i="6"/>
  <c r="AI7" i="6"/>
  <c r="AI8" i="6"/>
  <c r="AI9" i="6"/>
  <c r="AI10" i="6"/>
  <c r="AI11" i="6"/>
  <c r="AI12" i="6"/>
  <c r="AI13" i="6"/>
  <c r="AI14" i="6"/>
  <c r="AI15" i="6"/>
  <c r="AI16" i="6"/>
  <c r="AI17" i="6"/>
  <c r="AI18" i="6"/>
  <c r="AI19" i="6"/>
  <c r="AI20" i="6"/>
  <c r="AI21" i="6"/>
  <c r="AI22" i="6"/>
  <c r="AI23" i="6"/>
  <c r="AI24" i="6"/>
  <c r="AI25" i="6"/>
  <c r="AI26" i="6"/>
  <c r="AI27" i="6"/>
  <c r="AI28" i="6"/>
  <c r="AI5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K61" i="6"/>
  <c r="K62" i="6"/>
  <c r="K39" i="6"/>
  <c r="K6" i="6"/>
  <c r="K7" i="6"/>
  <c r="K8" i="6"/>
  <c r="K9" i="6"/>
  <c r="K10" i="6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5" i="6"/>
  <c r="AP82" i="8" l="1"/>
  <c r="AQ118" i="8"/>
  <c r="AQ82" i="8"/>
  <c r="AG147" i="8"/>
  <c r="AP80" i="8"/>
  <c r="AQ116" i="8"/>
  <c r="AP81" i="8"/>
  <c r="AQ117" i="8"/>
  <c r="AQ81" i="8"/>
  <c r="AG146" i="8"/>
  <c r="I14" i="20"/>
  <c r="H13" i="20"/>
  <c r="I13" i="20"/>
  <c r="AP43" i="8"/>
  <c r="AQ107" i="8" s="1"/>
  <c r="AP57" i="8"/>
  <c r="AQ121" i="8" s="1"/>
  <c r="AP47" i="8"/>
  <c r="AP61" i="8"/>
  <c r="AQ125" i="8" s="1"/>
  <c r="AP51" i="8"/>
  <c r="AQ115" i="8" s="1"/>
  <c r="AP65" i="8"/>
  <c r="AQ129" i="8" s="1"/>
  <c r="AQ46" i="8"/>
  <c r="AG139" i="8" s="1"/>
  <c r="AQ60" i="8"/>
  <c r="AG153" i="8" s="1"/>
  <c r="AQ50" i="8"/>
  <c r="AQ64" i="8"/>
  <c r="AG157" i="8" s="1"/>
  <c r="AP46" i="8"/>
  <c r="AQ110" i="8" s="1"/>
  <c r="AP60" i="8"/>
  <c r="AQ124" i="8" s="1"/>
  <c r="AQ45" i="8"/>
  <c r="AQ59" i="8"/>
  <c r="AG152" i="8" s="1"/>
  <c r="AQ49" i="8"/>
  <c r="AG142" i="8" s="1"/>
  <c r="AQ63" i="8"/>
  <c r="AG156" i="8" s="1"/>
  <c r="AP44" i="8"/>
  <c r="AP58" i="8"/>
  <c r="AQ122" i="8" s="1"/>
  <c r="AP48" i="8"/>
  <c r="AQ112" i="8" s="1"/>
  <c r="AP62" i="8"/>
  <c r="AQ126" i="8" s="1"/>
  <c r="AQ43" i="8"/>
  <c r="AQ57" i="8"/>
  <c r="AG150" i="8" s="1"/>
  <c r="AQ47" i="8"/>
  <c r="AG140" i="8" s="1"/>
  <c r="AQ61" i="8"/>
  <c r="AG154" i="8" s="1"/>
  <c r="AQ51" i="8"/>
  <c r="AQ65" i="8"/>
  <c r="AG158" i="8" s="1"/>
  <c r="AP50" i="8"/>
  <c r="AQ114" i="8" s="1"/>
  <c r="AP64" i="8"/>
  <c r="AQ128" i="8" s="1"/>
  <c r="AP45" i="8"/>
  <c r="AP59" i="8"/>
  <c r="AQ123" i="8" s="1"/>
  <c r="AP49" i="8"/>
  <c r="AQ113" i="8" s="1"/>
  <c r="AP63" i="8"/>
  <c r="AQ127" i="8" s="1"/>
  <c r="AQ44" i="8"/>
  <c r="AG137" i="8" s="1"/>
  <c r="AQ58" i="8"/>
  <c r="AG151" i="8" s="1"/>
  <c r="AQ48" i="8"/>
  <c r="AQ62" i="8"/>
  <c r="AG155" i="8" s="1"/>
  <c r="AQ80" i="8"/>
  <c r="J13" i="20"/>
  <c r="J14" i="20"/>
  <c r="K29" i="6"/>
  <c r="L29" i="6"/>
  <c r="P281" i="7"/>
  <c r="P282" i="7" s="1"/>
  <c r="O281" i="7"/>
  <c r="O282" i="7" s="1"/>
  <c r="I12" i="14" s="1"/>
  <c r="N281" i="7"/>
  <c r="N282" i="7" s="1"/>
  <c r="M281" i="7"/>
  <c r="M282" i="7" s="1"/>
  <c r="L281" i="7"/>
  <c r="L282" i="7" s="1"/>
  <c r="K281" i="7"/>
  <c r="K282" i="7" s="1"/>
  <c r="H281" i="7"/>
  <c r="H282" i="7" s="1"/>
  <c r="G281" i="7"/>
  <c r="G282" i="7" s="1"/>
  <c r="F281" i="7"/>
  <c r="F282" i="7" s="1"/>
  <c r="E281" i="7"/>
  <c r="E282" i="7" s="1"/>
  <c r="B12" i="14" s="1"/>
  <c r="D281" i="7"/>
  <c r="D282" i="7" s="1"/>
  <c r="C281" i="7"/>
  <c r="C282" i="7" s="1"/>
  <c r="L30" i="6" l="1"/>
  <c r="B14" i="20"/>
  <c r="AP73" i="8"/>
  <c r="AQ109" i="8"/>
  <c r="AQ79" i="8"/>
  <c r="AG144" i="8"/>
  <c r="AQ71" i="8"/>
  <c r="AG136" i="8"/>
  <c r="AP72" i="8"/>
  <c r="AQ108" i="8"/>
  <c r="AQ73" i="8"/>
  <c r="AG138" i="8"/>
  <c r="AQ78" i="8"/>
  <c r="AG143" i="8"/>
  <c r="K30" i="6"/>
  <c r="B13" i="20"/>
  <c r="AQ76" i="8"/>
  <c r="AG141" i="8"/>
  <c r="AP75" i="8"/>
  <c r="AQ111" i="8"/>
  <c r="AP78" i="8"/>
  <c r="AQ75" i="8"/>
  <c r="AQ77" i="8"/>
  <c r="AP74" i="8"/>
  <c r="AP79" i="8"/>
  <c r="AP71" i="8"/>
  <c r="AP77" i="8"/>
  <c r="AP76" i="8"/>
  <c r="AQ72" i="8"/>
  <c r="AQ74" i="8"/>
  <c r="AO39" i="8"/>
  <c r="AO68" i="8" s="1"/>
  <c r="AP132" i="8" s="1"/>
  <c r="AO38" i="8"/>
  <c r="AO67" i="8" s="1"/>
  <c r="AP131" i="8" s="1"/>
  <c r="AO37" i="8"/>
  <c r="AO66" i="8" s="1"/>
  <c r="AP130" i="8" s="1"/>
  <c r="AO36" i="8"/>
  <c r="AO35" i="8"/>
  <c r="AO34" i="8"/>
  <c r="AO33" i="8"/>
  <c r="AO32" i="8"/>
  <c r="AO31" i="8"/>
  <c r="AO30" i="8"/>
  <c r="AO29" i="8"/>
  <c r="AO28" i="8"/>
  <c r="AO25" i="8"/>
  <c r="AO54" i="8" s="1"/>
  <c r="AO24" i="8"/>
  <c r="AO53" i="8" s="1"/>
  <c r="AO23" i="8"/>
  <c r="AO52" i="8" s="1"/>
  <c r="AO22" i="8"/>
  <c r="AO21" i="8"/>
  <c r="AO20" i="8"/>
  <c r="AO19" i="8"/>
  <c r="AO18" i="8"/>
  <c r="AO17" i="8"/>
  <c r="AO16" i="8"/>
  <c r="AO15" i="8"/>
  <c r="AO14" i="8"/>
  <c r="AO11" i="8"/>
  <c r="AO10" i="8"/>
  <c r="AO9" i="8"/>
  <c r="AO8" i="8"/>
  <c r="AO7" i="8"/>
  <c r="AO6" i="8"/>
  <c r="AO5" i="8"/>
  <c r="AO4" i="8"/>
  <c r="AO3" i="8"/>
  <c r="AN39" i="8"/>
  <c r="AN68" i="8" s="1"/>
  <c r="AO132" i="8" s="1"/>
  <c r="AN38" i="8"/>
  <c r="AN67" i="8" s="1"/>
  <c r="AO131" i="8" s="1"/>
  <c r="AN37" i="8"/>
  <c r="AN66" i="8" s="1"/>
  <c r="AO130" i="8" s="1"/>
  <c r="AN36" i="8"/>
  <c r="AN35" i="8"/>
  <c r="AN34" i="8"/>
  <c r="AN33" i="8"/>
  <c r="AN32" i="8"/>
  <c r="AN31" i="8"/>
  <c r="AN30" i="8"/>
  <c r="AN29" i="8"/>
  <c r="AN28" i="8"/>
  <c r="AN25" i="8"/>
  <c r="AN54" i="8" s="1"/>
  <c r="AN24" i="8"/>
  <c r="AN53" i="8" s="1"/>
  <c r="AN23" i="8"/>
  <c r="AN52" i="8" s="1"/>
  <c r="AN22" i="8"/>
  <c r="AN21" i="8"/>
  <c r="AN20" i="8"/>
  <c r="AN19" i="8"/>
  <c r="AN18" i="8"/>
  <c r="AN17" i="8"/>
  <c r="AN16" i="8"/>
  <c r="AN15" i="8"/>
  <c r="AN14" i="8"/>
  <c r="AN11" i="8"/>
  <c r="AN10" i="8"/>
  <c r="AN9" i="8"/>
  <c r="AN8" i="8"/>
  <c r="AN7" i="8"/>
  <c r="AN6" i="8"/>
  <c r="AN5" i="8"/>
  <c r="AN4" i="8"/>
  <c r="AN3" i="8"/>
  <c r="G11" i="14"/>
  <c r="F11" i="14"/>
  <c r="E11" i="14"/>
  <c r="G10" i="14"/>
  <c r="F10" i="14"/>
  <c r="E10" i="14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5" i="6"/>
  <c r="AG62" i="6"/>
  <c r="G11" i="20" s="1"/>
  <c r="AH62" i="6"/>
  <c r="G12" i="20" s="1"/>
  <c r="AG40" i="6"/>
  <c r="AH40" i="6"/>
  <c r="AG41" i="6"/>
  <c r="AH41" i="6"/>
  <c r="AG42" i="6"/>
  <c r="AH42" i="6"/>
  <c r="AG43" i="6"/>
  <c r="AH43" i="6"/>
  <c r="AG44" i="6"/>
  <c r="AH44" i="6"/>
  <c r="AG45" i="6"/>
  <c r="AH45" i="6"/>
  <c r="AG46" i="6"/>
  <c r="AH46" i="6"/>
  <c r="AG47" i="6"/>
  <c r="F11" i="20" s="1"/>
  <c r="AH47" i="6"/>
  <c r="F12" i="20" s="1"/>
  <c r="AG48" i="6"/>
  <c r="AH48" i="6"/>
  <c r="AG49" i="6"/>
  <c r="AH49" i="6"/>
  <c r="AG50" i="6"/>
  <c r="AH50" i="6"/>
  <c r="AG51" i="6"/>
  <c r="AH51" i="6"/>
  <c r="AG52" i="6"/>
  <c r="AH52" i="6"/>
  <c r="AG53" i="6"/>
  <c r="AH53" i="6"/>
  <c r="AG54" i="6"/>
  <c r="AH54" i="6"/>
  <c r="AG55" i="6"/>
  <c r="AH55" i="6"/>
  <c r="AG56" i="6"/>
  <c r="AH56" i="6"/>
  <c r="AG57" i="6"/>
  <c r="AH57" i="6"/>
  <c r="AG58" i="6"/>
  <c r="AH58" i="6"/>
  <c r="AG59" i="6"/>
  <c r="AH59" i="6"/>
  <c r="AG60" i="6"/>
  <c r="AH60" i="6"/>
  <c r="AG61" i="6"/>
  <c r="AH61" i="6"/>
  <c r="I40" i="6"/>
  <c r="J40" i="6"/>
  <c r="I41" i="6"/>
  <c r="J41" i="6"/>
  <c r="I42" i="6"/>
  <c r="J42" i="6"/>
  <c r="I43" i="6"/>
  <c r="J43" i="6"/>
  <c r="I44" i="6"/>
  <c r="J44" i="6"/>
  <c r="I45" i="6"/>
  <c r="J45" i="6"/>
  <c r="I46" i="6"/>
  <c r="J46" i="6"/>
  <c r="I47" i="6"/>
  <c r="J47" i="6"/>
  <c r="I48" i="6"/>
  <c r="J48" i="6"/>
  <c r="I49" i="6"/>
  <c r="J49" i="6"/>
  <c r="I50" i="6"/>
  <c r="J50" i="6"/>
  <c r="I51" i="6"/>
  <c r="J51" i="6"/>
  <c r="I52" i="6"/>
  <c r="J52" i="6"/>
  <c r="I53" i="6"/>
  <c r="J53" i="6"/>
  <c r="I54" i="6"/>
  <c r="J54" i="6"/>
  <c r="I55" i="6"/>
  <c r="J55" i="6"/>
  <c r="I56" i="6"/>
  <c r="J56" i="6"/>
  <c r="I57" i="6"/>
  <c r="J57" i="6"/>
  <c r="I58" i="6"/>
  <c r="J58" i="6"/>
  <c r="I59" i="6"/>
  <c r="J59" i="6"/>
  <c r="I60" i="6"/>
  <c r="J60" i="6"/>
  <c r="I61" i="6"/>
  <c r="J61" i="6"/>
  <c r="I62" i="6"/>
  <c r="J62" i="6"/>
  <c r="J39" i="6"/>
  <c r="AH39" i="6"/>
  <c r="AG39" i="6"/>
  <c r="I39" i="6"/>
  <c r="AJ29" i="6"/>
  <c r="AI29" i="6"/>
  <c r="AG6" i="6"/>
  <c r="AG7" i="6"/>
  <c r="AG8" i="6"/>
  <c r="AG9" i="6"/>
  <c r="AG10" i="6"/>
  <c r="AG11" i="6"/>
  <c r="AG12" i="6"/>
  <c r="AG13" i="6"/>
  <c r="AG14" i="6"/>
  <c r="AG15" i="6"/>
  <c r="AG16" i="6"/>
  <c r="AG17" i="6"/>
  <c r="AG18" i="6"/>
  <c r="AG19" i="6"/>
  <c r="AG20" i="6"/>
  <c r="AG21" i="6"/>
  <c r="AG22" i="6"/>
  <c r="AG23" i="6"/>
  <c r="AG24" i="6"/>
  <c r="AG25" i="6"/>
  <c r="AG26" i="6"/>
  <c r="AG27" i="6"/>
  <c r="AG28" i="6"/>
  <c r="AG5" i="6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5" i="6"/>
  <c r="P225" i="7"/>
  <c r="P226" i="7" s="1"/>
  <c r="O225" i="7"/>
  <c r="O226" i="7" s="1"/>
  <c r="I10" i="14" s="1"/>
  <c r="N225" i="7"/>
  <c r="N226" i="7" s="1"/>
  <c r="M225" i="7"/>
  <c r="M226" i="7" s="1"/>
  <c r="L225" i="7"/>
  <c r="L226" i="7" s="1"/>
  <c r="K225" i="7"/>
  <c r="K226" i="7" s="1"/>
  <c r="H225" i="7"/>
  <c r="H226" i="7" s="1"/>
  <c r="G225" i="7"/>
  <c r="G226" i="7" s="1"/>
  <c r="F225" i="7"/>
  <c r="F226" i="7" s="1"/>
  <c r="E225" i="7"/>
  <c r="E226" i="7" s="1"/>
  <c r="B10" i="14" s="1"/>
  <c r="D225" i="7"/>
  <c r="D226" i="7" s="1"/>
  <c r="C225" i="7"/>
  <c r="C226" i="7" s="1"/>
  <c r="P253" i="7"/>
  <c r="P254" i="7" s="1"/>
  <c r="O253" i="7"/>
  <c r="O254" i="7" s="1"/>
  <c r="I11" i="14" s="1"/>
  <c r="N253" i="7"/>
  <c r="N254" i="7" s="1"/>
  <c r="M253" i="7"/>
  <c r="M254" i="7" s="1"/>
  <c r="L253" i="7"/>
  <c r="L254" i="7" s="1"/>
  <c r="K253" i="7"/>
  <c r="K254" i="7" s="1"/>
  <c r="H253" i="7"/>
  <c r="H254" i="7" s="1"/>
  <c r="G253" i="7"/>
  <c r="G254" i="7" s="1"/>
  <c r="F253" i="7"/>
  <c r="F254" i="7" s="1"/>
  <c r="E253" i="7"/>
  <c r="E254" i="7" s="1"/>
  <c r="B11" i="14" s="1"/>
  <c r="D253" i="7"/>
  <c r="D254" i="7" s="1"/>
  <c r="C253" i="7"/>
  <c r="C254" i="7" s="1"/>
  <c r="AI30" i="6" l="1"/>
  <c r="C13" i="20"/>
  <c r="Q13" i="20" s="1"/>
  <c r="AJ30" i="6"/>
  <c r="C14" i="20"/>
  <c r="Q14" i="20" s="1"/>
  <c r="AO82" i="8"/>
  <c r="AP118" i="8"/>
  <c r="AN82" i="8"/>
  <c r="AO118" i="8"/>
  <c r="AN80" i="8"/>
  <c r="AO116" i="8"/>
  <c r="AO81" i="8"/>
  <c r="AP117" i="8"/>
  <c r="AN81" i="8"/>
  <c r="AO117" i="8"/>
  <c r="AO80" i="8"/>
  <c r="AP116" i="8"/>
  <c r="I12" i="20"/>
  <c r="H11" i="20"/>
  <c r="I11" i="20"/>
  <c r="H12" i="20"/>
  <c r="AN45" i="8"/>
  <c r="AO109" i="8" s="1"/>
  <c r="AN59" i="8"/>
  <c r="AO123" i="8" s="1"/>
  <c r="AN49" i="8"/>
  <c r="AO113" i="8" s="1"/>
  <c r="AN63" i="8"/>
  <c r="AO127" i="8" s="1"/>
  <c r="AO44" i="8"/>
  <c r="AO58" i="8"/>
  <c r="AP122" i="8" s="1"/>
  <c r="AO62" i="8"/>
  <c r="AP126" i="8" s="1"/>
  <c r="AO48" i="8"/>
  <c r="AP112" i="8" s="1"/>
  <c r="AN44" i="8"/>
  <c r="AO108" i="8" s="1"/>
  <c r="AN58" i="8"/>
  <c r="AO122" i="8" s="1"/>
  <c r="AO51" i="8"/>
  <c r="AO65" i="8"/>
  <c r="AP129" i="8" s="1"/>
  <c r="AN46" i="8"/>
  <c r="AN60" i="8"/>
  <c r="AO124" i="8" s="1"/>
  <c r="AN50" i="8"/>
  <c r="AO114" i="8" s="1"/>
  <c r="AN64" i="8"/>
  <c r="AO128" i="8" s="1"/>
  <c r="AO45" i="8"/>
  <c r="AO59" i="8"/>
  <c r="AP123" i="8" s="1"/>
  <c r="AO49" i="8"/>
  <c r="AP113" i="8" s="1"/>
  <c r="AO63" i="8"/>
  <c r="AP127" i="8" s="1"/>
  <c r="AN48" i="8"/>
  <c r="AO112" i="8" s="1"/>
  <c r="AN62" i="8"/>
  <c r="AO126" i="8" s="1"/>
  <c r="AO43" i="8"/>
  <c r="AP107" i="8" s="1"/>
  <c r="AO57" i="8"/>
  <c r="AP121" i="8" s="1"/>
  <c r="AO47" i="8"/>
  <c r="AP111" i="8" s="1"/>
  <c r="AO61" i="8"/>
  <c r="AP125" i="8" s="1"/>
  <c r="AN43" i="8"/>
  <c r="AO107" i="8" s="1"/>
  <c r="AN57" i="8"/>
  <c r="AO121" i="8" s="1"/>
  <c r="AN47" i="8"/>
  <c r="AN61" i="8"/>
  <c r="AO125" i="8" s="1"/>
  <c r="AN51" i="8"/>
  <c r="AO115" i="8" s="1"/>
  <c r="AN65" i="8"/>
  <c r="AO129" i="8" s="1"/>
  <c r="AO46" i="8"/>
  <c r="AP110" i="8" s="1"/>
  <c r="AO60" i="8"/>
  <c r="AP124" i="8" s="1"/>
  <c r="AO50" i="8"/>
  <c r="AP114" i="8" s="1"/>
  <c r="AO64" i="8"/>
  <c r="AP128" i="8" s="1"/>
  <c r="J12" i="20"/>
  <c r="J11" i="20"/>
  <c r="J29" i="6"/>
  <c r="I29" i="6"/>
  <c r="AG29" i="6"/>
  <c r="P170" i="7"/>
  <c r="P171" i="7" s="1"/>
  <c r="J8" i="18" s="1"/>
  <c r="O170" i="7"/>
  <c r="O171" i="7" s="1"/>
  <c r="N170" i="7"/>
  <c r="N171" i="7" s="1"/>
  <c r="M170" i="7"/>
  <c r="M171" i="7" s="1"/>
  <c r="L170" i="7"/>
  <c r="L171" i="7" s="1"/>
  <c r="K170" i="7"/>
  <c r="K171" i="7" s="1"/>
  <c r="H170" i="7"/>
  <c r="H171" i="7" s="1"/>
  <c r="G170" i="7"/>
  <c r="G171" i="7" s="1"/>
  <c r="F170" i="7"/>
  <c r="F171" i="7" s="1"/>
  <c r="E170" i="7"/>
  <c r="E171" i="7" s="1"/>
  <c r="C8" i="18" s="1"/>
  <c r="D170" i="7"/>
  <c r="D171" i="7" s="1"/>
  <c r="C170" i="7"/>
  <c r="C171" i="7" s="1"/>
  <c r="AG30" i="6" l="1"/>
  <c r="C11" i="20"/>
  <c r="AN75" i="8"/>
  <c r="AO111" i="8"/>
  <c r="AO73" i="8"/>
  <c r="AP109" i="8"/>
  <c r="AN74" i="8"/>
  <c r="AO110" i="8"/>
  <c r="AO72" i="8"/>
  <c r="AP108" i="8"/>
  <c r="I30" i="6"/>
  <c r="B11" i="20"/>
  <c r="J30" i="6"/>
  <c r="B12" i="20"/>
  <c r="Q12" i="20" s="1"/>
  <c r="AO79" i="8"/>
  <c r="AP115" i="8"/>
  <c r="AO76" i="8"/>
  <c r="AN73" i="8"/>
  <c r="AO75" i="8"/>
  <c r="AN79" i="8"/>
  <c r="AO77" i="8"/>
  <c r="AO78" i="8"/>
  <c r="AN76" i="8"/>
  <c r="AN71" i="8"/>
  <c r="AN72" i="8"/>
  <c r="AO74" i="8"/>
  <c r="AO71" i="8"/>
  <c r="AN78" i="8"/>
  <c r="AN77" i="8"/>
  <c r="E9" i="14"/>
  <c r="AF40" i="6"/>
  <c r="AF41" i="6"/>
  <c r="AF42" i="6"/>
  <c r="AF43" i="6"/>
  <c r="AF44" i="6"/>
  <c r="AF45" i="6"/>
  <c r="AF46" i="6"/>
  <c r="AF47" i="6"/>
  <c r="F10" i="20" s="1"/>
  <c r="AF48" i="6"/>
  <c r="AF49" i="6"/>
  <c r="AF50" i="6"/>
  <c r="AF51" i="6"/>
  <c r="AF52" i="6"/>
  <c r="AF53" i="6"/>
  <c r="AF54" i="6"/>
  <c r="AF55" i="6"/>
  <c r="AF56" i="6"/>
  <c r="AF57" i="6"/>
  <c r="AF58" i="6"/>
  <c r="AF59" i="6"/>
  <c r="AF60" i="6"/>
  <c r="AF61" i="6"/>
  <c r="AF62" i="6"/>
  <c r="G10" i="20" s="1"/>
  <c r="AF39" i="6"/>
  <c r="AF6" i="6"/>
  <c r="AF7" i="6"/>
  <c r="AF8" i="6"/>
  <c r="AF9" i="6"/>
  <c r="AF10" i="6"/>
  <c r="AF11" i="6"/>
  <c r="AF12" i="6"/>
  <c r="AF13" i="6"/>
  <c r="AF14" i="6"/>
  <c r="AF15" i="6"/>
  <c r="AF16" i="6"/>
  <c r="AF17" i="6"/>
  <c r="AF18" i="6"/>
  <c r="AF19" i="6"/>
  <c r="AF20" i="6"/>
  <c r="AF21" i="6"/>
  <c r="AF22" i="6"/>
  <c r="AF23" i="6"/>
  <c r="AF24" i="6"/>
  <c r="AF25" i="6"/>
  <c r="AF26" i="6"/>
  <c r="AF27" i="6"/>
  <c r="AF28" i="6"/>
  <c r="AF5" i="6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5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39" i="6"/>
  <c r="AM39" i="8"/>
  <c r="AM68" i="8" s="1"/>
  <c r="AN132" i="8" s="1"/>
  <c r="AM38" i="8"/>
  <c r="AM67" i="8" s="1"/>
  <c r="AN131" i="8" s="1"/>
  <c r="AM37" i="8"/>
  <c r="AM66" i="8" s="1"/>
  <c r="AN130" i="8" s="1"/>
  <c r="AM36" i="8"/>
  <c r="AM35" i="8"/>
  <c r="AM34" i="8"/>
  <c r="AM33" i="8"/>
  <c r="AM32" i="8"/>
  <c r="AM31" i="8"/>
  <c r="AM30" i="8"/>
  <c r="AM29" i="8"/>
  <c r="AM28" i="8"/>
  <c r="AM25" i="8"/>
  <c r="AM54" i="8" s="1"/>
  <c r="AM24" i="8"/>
  <c r="AM53" i="8" s="1"/>
  <c r="AM23" i="8"/>
  <c r="AM52" i="8" s="1"/>
  <c r="AM22" i="8"/>
  <c r="AM21" i="8"/>
  <c r="AM20" i="8"/>
  <c r="AM19" i="8"/>
  <c r="AM18" i="8"/>
  <c r="AM17" i="8"/>
  <c r="AM16" i="8"/>
  <c r="AM15" i="8"/>
  <c r="AM14" i="8"/>
  <c r="AM11" i="8"/>
  <c r="AM10" i="8"/>
  <c r="AM9" i="8"/>
  <c r="AM8" i="8"/>
  <c r="AM7" i="8"/>
  <c r="AM6" i="8"/>
  <c r="AM5" i="8"/>
  <c r="AM4" i="8"/>
  <c r="AM3" i="8"/>
  <c r="P197" i="7"/>
  <c r="P198" i="7" s="1"/>
  <c r="O197" i="7"/>
  <c r="O198" i="7" s="1"/>
  <c r="I9" i="14" s="1"/>
  <c r="N197" i="7"/>
  <c r="N198" i="7" s="1"/>
  <c r="M197" i="7"/>
  <c r="M198" i="7" s="1"/>
  <c r="L197" i="7"/>
  <c r="L198" i="7" s="1"/>
  <c r="K197" i="7"/>
  <c r="K198" i="7" s="1"/>
  <c r="H197" i="7"/>
  <c r="H198" i="7" s="1"/>
  <c r="G197" i="7"/>
  <c r="G198" i="7" s="1"/>
  <c r="F197" i="7"/>
  <c r="F198" i="7" s="1"/>
  <c r="E197" i="7"/>
  <c r="E198" i="7" s="1"/>
  <c r="B9" i="14" s="1"/>
  <c r="D197" i="7"/>
  <c r="D198" i="7" s="1"/>
  <c r="C197" i="7"/>
  <c r="C198" i="7" s="1"/>
  <c r="G8" i="14"/>
  <c r="E8" i="14"/>
  <c r="G7" i="14"/>
  <c r="F7" i="14"/>
  <c r="E7" i="14"/>
  <c r="G6" i="14"/>
  <c r="F6" i="14"/>
  <c r="E6" i="14"/>
  <c r="F5" i="14"/>
  <c r="E5" i="14"/>
  <c r="G4" i="14"/>
  <c r="F4" i="14"/>
  <c r="E4" i="14"/>
  <c r="I8" i="14"/>
  <c r="P142" i="7"/>
  <c r="P143" i="7" s="1"/>
  <c r="J7" i="18" s="1"/>
  <c r="O142" i="7"/>
  <c r="O143" i="7" s="1"/>
  <c r="I7" i="14" s="1"/>
  <c r="N142" i="7"/>
  <c r="N143" i="7" s="1"/>
  <c r="M142" i="7"/>
  <c r="M143" i="7" s="1"/>
  <c r="L142" i="7"/>
  <c r="L143" i="7" s="1"/>
  <c r="K142" i="7"/>
  <c r="K143" i="7" s="1"/>
  <c r="P114" i="7"/>
  <c r="P115" i="7" s="1"/>
  <c r="O114" i="7"/>
  <c r="O115" i="7" s="1"/>
  <c r="I6" i="14" s="1"/>
  <c r="N114" i="7"/>
  <c r="N115" i="7" s="1"/>
  <c r="M114" i="7"/>
  <c r="M115" i="7" s="1"/>
  <c r="L114" i="7"/>
  <c r="L115" i="7" s="1"/>
  <c r="K114" i="7"/>
  <c r="K115" i="7" s="1"/>
  <c r="P84" i="7"/>
  <c r="P85" i="7" s="1"/>
  <c r="J6" i="18" s="1"/>
  <c r="O84" i="7"/>
  <c r="O85" i="7" s="1"/>
  <c r="I5" i="14" s="1"/>
  <c r="N84" i="7"/>
  <c r="N85" i="7" s="1"/>
  <c r="M84" i="7"/>
  <c r="M85" i="7" s="1"/>
  <c r="L84" i="7"/>
  <c r="L85" i="7" s="1"/>
  <c r="K84" i="7"/>
  <c r="K85" i="7" s="1"/>
  <c r="P55" i="7"/>
  <c r="P56" i="7" s="1"/>
  <c r="O55" i="7"/>
  <c r="O56" i="7" s="1"/>
  <c r="I4" i="14" s="1"/>
  <c r="N55" i="7"/>
  <c r="N56" i="7" s="1"/>
  <c r="M55" i="7"/>
  <c r="M56" i="7" s="1"/>
  <c r="L55" i="7"/>
  <c r="L56" i="7" s="1"/>
  <c r="K55" i="7"/>
  <c r="K56" i="7" s="1"/>
  <c r="N27" i="7"/>
  <c r="N28" i="7" s="1"/>
  <c r="M27" i="7"/>
  <c r="L27" i="7"/>
  <c r="L28" i="7" s="1"/>
  <c r="K27" i="7"/>
  <c r="K28" i="7" s="1"/>
  <c r="P27" i="7"/>
  <c r="P28" i="7" s="1"/>
  <c r="J5" i="18" s="1"/>
  <c r="O27" i="7"/>
  <c r="O28" i="7" s="1"/>
  <c r="G3" i="14"/>
  <c r="F3" i="14"/>
  <c r="E3" i="14"/>
  <c r="B40" i="6"/>
  <c r="C40" i="6"/>
  <c r="D40" i="6"/>
  <c r="E40" i="6"/>
  <c r="F40" i="6"/>
  <c r="G40" i="6"/>
  <c r="B41" i="6"/>
  <c r="C41" i="6"/>
  <c r="D41" i="6"/>
  <c r="E41" i="6"/>
  <c r="F41" i="6"/>
  <c r="G41" i="6"/>
  <c r="B42" i="6"/>
  <c r="C42" i="6"/>
  <c r="D42" i="6"/>
  <c r="E42" i="6"/>
  <c r="F42" i="6"/>
  <c r="G42" i="6"/>
  <c r="B43" i="6"/>
  <c r="C43" i="6"/>
  <c r="D43" i="6"/>
  <c r="E43" i="6"/>
  <c r="F43" i="6"/>
  <c r="G43" i="6"/>
  <c r="B44" i="6"/>
  <c r="C44" i="6"/>
  <c r="D44" i="6"/>
  <c r="E44" i="6"/>
  <c r="F44" i="6"/>
  <c r="G44" i="6"/>
  <c r="B45" i="6"/>
  <c r="C45" i="6"/>
  <c r="D45" i="6"/>
  <c r="E45" i="6"/>
  <c r="F45" i="6"/>
  <c r="G45" i="6"/>
  <c r="B46" i="6"/>
  <c r="C46" i="6"/>
  <c r="D46" i="6"/>
  <c r="E46" i="6"/>
  <c r="F46" i="6"/>
  <c r="G46" i="6"/>
  <c r="B47" i="6"/>
  <c r="C47" i="6"/>
  <c r="D47" i="6"/>
  <c r="E47" i="6"/>
  <c r="E64" i="6" s="1"/>
  <c r="F47" i="6"/>
  <c r="G47" i="6"/>
  <c r="B48" i="6"/>
  <c r="C48" i="6"/>
  <c r="D48" i="6"/>
  <c r="E48" i="6"/>
  <c r="F48" i="6"/>
  <c r="G48" i="6"/>
  <c r="B49" i="6"/>
  <c r="C49" i="6"/>
  <c r="D49" i="6"/>
  <c r="E49" i="6"/>
  <c r="F49" i="6"/>
  <c r="G49" i="6"/>
  <c r="B50" i="6"/>
  <c r="C50" i="6"/>
  <c r="D50" i="6"/>
  <c r="E50" i="6"/>
  <c r="F50" i="6"/>
  <c r="G50" i="6"/>
  <c r="B51" i="6"/>
  <c r="C51" i="6"/>
  <c r="D51" i="6"/>
  <c r="E51" i="6"/>
  <c r="F51" i="6"/>
  <c r="G51" i="6"/>
  <c r="B52" i="6"/>
  <c r="C52" i="6"/>
  <c r="D52" i="6"/>
  <c r="E52" i="6"/>
  <c r="F52" i="6"/>
  <c r="G52" i="6"/>
  <c r="B53" i="6"/>
  <c r="C53" i="6"/>
  <c r="D53" i="6"/>
  <c r="E53" i="6"/>
  <c r="F53" i="6"/>
  <c r="G53" i="6"/>
  <c r="B54" i="6"/>
  <c r="C54" i="6"/>
  <c r="D54" i="6"/>
  <c r="E54" i="6"/>
  <c r="F54" i="6"/>
  <c r="G54" i="6"/>
  <c r="B55" i="6"/>
  <c r="C55" i="6"/>
  <c r="D55" i="6"/>
  <c r="E55" i="6"/>
  <c r="F55" i="6"/>
  <c r="G55" i="6"/>
  <c r="B56" i="6"/>
  <c r="C56" i="6"/>
  <c r="D56" i="6"/>
  <c r="E56" i="6"/>
  <c r="F56" i="6"/>
  <c r="G56" i="6"/>
  <c r="B57" i="6"/>
  <c r="C57" i="6"/>
  <c r="D57" i="6"/>
  <c r="E57" i="6"/>
  <c r="F57" i="6"/>
  <c r="G57" i="6"/>
  <c r="B58" i="6"/>
  <c r="C58" i="6"/>
  <c r="D58" i="6"/>
  <c r="E58" i="6"/>
  <c r="F58" i="6"/>
  <c r="G58" i="6"/>
  <c r="B59" i="6"/>
  <c r="C59" i="6"/>
  <c r="D59" i="6"/>
  <c r="E59" i="6"/>
  <c r="F59" i="6"/>
  <c r="G59" i="6"/>
  <c r="B60" i="6"/>
  <c r="C60" i="6"/>
  <c r="D60" i="6"/>
  <c r="E60" i="6"/>
  <c r="F60" i="6"/>
  <c r="G60" i="6"/>
  <c r="B61" i="6"/>
  <c r="C61" i="6"/>
  <c r="D61" i="6"/>
  <c r="E61" i="6"/>
  <c r="F61" i="6"/>
  <c r="G61" i="6"/>
  <c r="B62" i="6"/>
  <c r="C62" i="6"/>
  <c r="D62" i="6"/>
  <c r="E62" i="6"/>
  <c r="F62" i="6"/>
  <c r="G62" i="6"/>
  <c r="Z40" i="6"/>
  <c r="AA40" i="6"/>
  <c r="AB40" i="6"/>
  <c r="AC40" i="6"/>
  <c r="AD40" i="6"/>
  <c r="AE40" i="6"/>
  <c r="Z41" i="6"/>
  <c r="AA41" i="6"/>
  <c r="AB41" i="6"/>
  <c r="AC41" i="6"/>
  <c r="AD41" i="6"/>
  <c r="AE41" i="6"/>
  <c r="Z42" i="6"/>
  <c r="AA42" i="6"/>
  <c r="AB42" i="6"/>
  <c r="AC42" i="6"/>
  <c r="AD42" i="6"/>
  <c r="AE42" i="6"/>
  <c r="Z43" i="6"/>
  <c r="AA43" i="6"/>
  <c r="AB43" i="6"/>
  <c r="AC43" i="6"/>
  <c r="AD43" i="6"/>
  <c r="AE43" i="6"/>
  <c r="Z44" i="6"/>
  <c r="AA44" i="6"/>
  <c r="AB44" i="6"/>
  <c r="AC44" i="6"/>
  <c r="AD44" i="6"/>
  <c r="AE44" i="6"/>
  <c r="Z45" i="6"/>
  <c r="AA45" i="6"/>
  <c r="AB45" i="6"/>
  <c r="AC45" i="6"/>
  <c r="AD45" i="6"/>
  <c r="AE45" i="6"/>
  <c r="Z46" i="6"/>
  <c r="AA46" i="6"/>
  <c r="AB46" i="6"/>
  <c r="AC46" i="6"/>
  <c r="AD46" i="6"/>
  <c r="AE46" i="6"/>
  <c r="Z47" i="6"/>
  <c r="AA47" i="6"/>
  <c r="F5" i="20" s="1"/>
  <c r="AB47" i="6"/>
  <c r="F6" i="20" s="1"/>
  <c r="AC47" i="6"/>
  <c r="F7" i="20" s="1"/>
  <c r="AD47" i="6"/>
  <c r="F8" i="20" s="1"/>
  <c r="AE47" i="6"/>
  <c r="F9" i="20" s="1"/>
  <c r="Z48" i="6"/>
  <c r="AA48" i="6"/>
  <c r="AB48" i="6"/>
  <c r="AC48" i="6"/>
  <c r="AD48" i="6"/>
  <c r="AE48" i="6"/>
  <c r="Z49" i="6"/>
  <c r="AA49" i="6"/>
  <c r="AB49" i="6"/>
  <c r="AC49" i="6"/>
  <c r="AD49" i="6"/>
  <c r="AE49" i="6"/>
  <c r="Z50" i="6"/>
  <c r="AA50" i="6"/>
  <c r="AB50" i="6"/>
  <c r="AC50" i="6"/>
  <c r="AD50" i="6"/>
  <c r="AE50" i="6"/>
  <c r="Z51" i="6"/>
  <c r="AA51" i="6"/>
  <c r="AB51" i="6"/>
  <c r="AC51" i="6"/>
  <c r="AD51" i="6"/>
  <c r="AE51" i="6"/>
  <c r="Z52" i="6"/>
  <c r="AA52" i="6"/>
  <c r="AB52" i="6"/>
  <c r="AC52" i="6"/>
  <c r="AD52" i="6"/>
  <c r="AE52" i="6"/>
  <c r="Z53" i="6"/>
  <c r="AA53" i="6"/>
  <c r="AB53" i="6"/>
  <c r="AC53" i="6"/>
  <c r="AD53" i="6"/>
  <c r="AE53" i="6"/>
  <c r="Z54" i="6"/>
  <c r="AA54" i="6"/>
  <c r="AB54" i="6"/>
  <c r="AC54" i="6"/>
  <c r="AD54" i="6"/>
  <c r="AE54" i="6"/>
  <c r="Z55" i="6"/>
  <c r="AA55" i="6"/>
  <c r="AB55" i="6"/>
  <c r="AC55" i="6"/>
  <c r="AD55" i="6"/>
  <c r="AE55" i="6"/>
  <c r="Z56" i="6"/>
  <c r="AA56" i="6"/>
  <c r="AB56" i="6"/>
  <c r="AC56" i="6"/>
  <c r="AD56" i="6"/>
  <c r="AE56" i="6"/>
  <c r="Z57" i="6"/>
  <c r="AA57" i="6"/>
  <c r="AB57" i="6"/>
  <c r="AC57" i="6"/>
  <c r="AD57" i="6"/>
  <c r="AE57" i="6"/>
  <c r="Z58" i="6"/>
  <c r="AA58" i="6"/>
  <c r="AB58" i="6"/>
  <c r="AC58" i="6"/>
  <c r="AD58" i="6"/>
  <c r="AE58" i="6"/>
  <c r="Z59" i="6"/>
  <c r="AA59" i="6"/>
  <c r="AB59" i="6"/>
  <c r="AC59" i="6"/>
  <c r="AD59" i="6"/>
  <c r="AE59" i="6"/>
  <c r="Z60" i="6"/>
  <c r="AA60" i="6"/>
  <c r="AB60" i="6"/>
  <c r="AC60" i="6"/>
  <c r="AD60" i="6"/>
  <c r="AE60" i="6"/>
  <c r="Z61" i="6"/>
  <c r="AA61" i="6"/>
  <c r="AB61" i="6"/>
  <c r="AC61" i="6"/>
  <c r="AD61" i="6"/>
  <c r="AE61" i="6"/>
  <c r="Z62" i="6"/>
  <c r="AA62" i="6"/>
  <c r="G5" i="20" s="1"/>
  <c r="AB62" i="6"/>
  <c r="AC62" i="6"/>
  <c r="AD62" i="6"/>
  <c r="G8" i="20" s="1"/>
  <c r="AE62" i="6"/>
  <c r="G9" i="20" s="1"/>
  <c r="AE39" i="6"/>
  <c r="AD39" i="6"/>
  <c r="AC39" i="6"/>
  <c r="AB39" i="6"/>
  <c r="AA39" i="6"/>
  <c r="Z39" i="6"/>
  <c r="G39" i="6"/>
  <c r="F39" i="6"/>
  <c r="E39" i="6"/>
  <c r="D39" i="6"/>
  <c r="C39" i="6"/>
  <c r="B39" i="6"/>
  <c r="B38" i="6"/>
  <c r="AD6" i="6"/>
  <c r="AE6" i="6"/>
  <c r="AD7" i="6"/>
  <c r="AE7" i="6"/>
  <c r="AD8" i="6"/>
  <c r="AE8" i="6"/>
  <c r="AD9" i="6"/>
  <c r="AE9" i="6"/>
  <c r="AD10" i="6"/>
  <c r="AE10" i="6"/>
  <c r="AD11" i="6"/>
  <c r="AE11" i="6"/>
  <c r="AD12" i="6"/>
  <c r="AE12" i="6"/>
  <c r="AD13" i="6"/>
  <c r="AE13" i="6"/>
  <c r="AD14" i="6"/>
  <c r="AE14" i="6"/>
  <c r="AD15" i="6"/>
  <c r="AE15" i="6"/>
  <c r="AD16" i="6"/>
  <c r="AE16" i="6"/>
  <c r="AD17" i="6"/>
  <c r="AE17" i="6"/>
  <c r="AD18" i="6"/>
  <c r="AE18" i="6"/>
  <c r="AD19" i="6"/>
  <c r="AE19" i="6"/>
  <c r="AD20" i="6"/>
  <c r="AE20" i="6"/>
  <c r="AD21" i="6"/>
  <c r="AE21" i="6"/>
  <c r="AD22" i="6"/>
  <c r="AE22" i="6"/>
  <c r="AD23" i="6"/>
  <c r="AE23" i="6"/>
  <c r="AD24" i="6"/>
  <c r="AE24" i="6"/>
  <c r="AD25" i="6"/>
  <c r="AE25" i="6"/>
  <c r="AD26" i="6"/>
  <c r="AE26" i="6"/>
  <c r="AD27" i="6"/>
  <c r="AE27" i="6"/>
  <c r="AD28" i="6"/>
  <c r="AE28" i="6"/>
  <c r="F6" i="6"/>
  <c r="G6" i="6"/>
  <c r="F7" i="6"/>
  <c r="G7" i="6"/>
  <c r="F8" i="6"/>
  <c r="G8" i="6"/>
  <c r="F9" i="6"/>
  <c r="G9" i="6"/>
  <c r="F10" i="6"/>
  <c r="G10" i="6"/>
  <c r="F11" i="6"/>
  <c r="G11" i="6"/>
  <c r="F12" i="6"/>
  <c r="G12" i="6"/>
  <c r="F13" i="6"/>
  <c r="G13" i="6"/>
  <c r="F14" i="6"/>
  <c r="G14" i="6"/>
  <c r="F15" i="6"/>
  <c r="G15" i="6"/>
  <c r="F16" i="6"/>
  <c r="G16" i="6"/>
  <c r="F17" i="6"/>
  <c r="G17" i="6"/>
  <c r="F18" i="6"/>
  <c r="G18" i="6"/>
  <c r="F19" i="6"/>
  <c r="G19" i="6"/>
  <c r="F20" i="6"/>
  <c r="G20" i="6"/>
  <c r="F21" i="6"/>
  <c r="G21" i="6"/>
  <c r="F22" i="6"/>
  <c r="G22" i="6"/>
  <c r="F23" i="6"/>
  <c r="G23" i="6"/>
  <c r="F24" i="6"/>
  <c r="G24" i="6"/>
  <c r="F25" i="6"/>
  <c r="G25" i="6"/>
  <c r="F26" i="6"/>
  <c r="G26" i="6"/>
  <c r="F27" i="6"/>
  <c r="G27" i="6"/>
  <c r="F28" i="6"/>
  <c r="G28" i="6"/>
  <c r="AE5" i="6"/>
  <c r="AD5" i="6"/>
  <c r="G5" i="6"/>
  <c r="F5" i="6"/>
  <c r="AL39" i="8"/>
  <c r="AL68" i="8" s="1"/>
  <c r="AL132" i="8" s="1"/>
  <c r="AL38" i="8"/>
  <c r="AL67" i="8" s="1"/>
  <c r="AL131" i="8" s="1"/>
  <c r="AL37" i="8"/>
  <c r="AL66" i="8" s="1"/>
  <c r="AL130" i="8" s="1"/>
  <c r="AL36" i="8"/>
  <c r="AL35" i="8"/>
  <c r="AL34" i="8"/>
  <c r="AL33" i="8"/>
  <c r="AL32" i="8"/>
  <c r="AL31" i="8"/>
  <c r="AL30" i="8"/>
  <c r="AL29" i="8"/>
  <c r="AL28" i="8"/>
  <c r="AL25" i="8"/>
  <c r="AL54" i="8" s="1"/>
  <c r="AL24" i="8"/>
  <c r="AL53" i="8" s="1"/>
  <c r="AL23" i="8"/>
  <c r="AL52" i="8" s="1"/>
  <c r="AL22" i="8"/>
  <c r="AL21" i="8"/>
  <c r="AL20" i="8"/>
  <c r="AL19" i="8"/>
  <c r="AL18" i="8"/>
  <c r="AL17" i="8"/>
  <c r="AL16" i="8"/>
  <c r="AL15" i="8"/>
  <c r="AL14" i="8"/>
  <c r="AL11" i="8"/>
  <c r="AL10" i="8"/>
  <c r="AL9" i="8"/>
  <c r="AL8" i="8"/>
  <c r="AL7" i="8"/>
  <c r="AL6" i="8"/>
  <c r="AL5" i="8"/>
  <c r="AL4" i="8"/>
  <c r="AL3" i="8"/>
  <c r="AK39" i="8"/>
  <c r="AK68" i="8" s="1"/>
  <c r="AK132" i="8" s="1"/>
  <c r="AK38" i="8"/>
  <c r="AK67" i="8" s="1"/>
  <c r="AK131" i="8" s="1"/>
  <c r="AK37" i="8"/>
  <c r="AK66" i="8" s="1"/>
  <c r="AK130" i="8" s="1"/>
  <c r="AK36" i="8"/>
  <c r="AK35" i="8"/>
  <c r="AK34" i="8"/>
  <c r="AK33" i="8"/>
  <c r="AK32" i="8"/>
  <c r="AK31" i="8"/>
  <c r="AK30" i="8"/>
  <c r="AK29" i="8"/>
  <c r="AK28" i="8"/>
  <c r="AK25" i="8"/>
  <c r="AK54" i="8" s="1"/>
  <c r="AK24" i="8"/>
  <c r="AK53" i="8" s="1"/>
  <c r="AK23" i="8"/>
  <c r="AK52" i="8" s="1"/>
  <c r="AK22" i="8"/>
  <c r="AK21" i="8"/>
  <c r="AK20" i="8"/>
  <c r="AK19" i="8"/>
  <c r="AK18" i="8"/>
  <c r="AK17" i="8"/>
  <c r="AK16" i="8"/>
  <c r="AK15" i="8"/>
  <c r="AK14" i="8"/>
  <c r="AK11" i="8"/>
  <c r="AK10" i="8"/>
  <c r="AK9" i="8"/>
  <c r="AK8" i="8"/>
  <c r="AK7" i="8"/>
  <c r="AK6" i="8"/>
  <c r="AK5" i="8"/>
  <c r="AK4" i="8"/>
  <c r="AK3" i="8"/>
  <c r="AK80" i="8" l="1"/>
  <c r="AK116" i="8"/>
  <c r="D25" i="20"/>
  <c r="E24" i="20"/>
  <c r="E25" i="20"/>
  <c r="D24" i="20"/>
  <c r="E23" i="20"/>
  <c r="D23" i="20"/>
  <c r="AB65" i="6"/>
  <c r="AY71" i="6" s="1"/>
  <c r="G6" i="20"/>
  <c r="AT64" i="6"/>
  <c r="AU64" i="6"/>
  <c r="F4" i="20"/>
  <c r="W65" i="6"/>
  <c r="V65" i="6"/>
  <c r="AM81" i="8"/>
  <c r="AN117" i="8"/>
  <c r="AK81" i="8"/>
  <c r="AK117" i="8"/>
  <c r="AL80" i="8"/>
  <c r="AL116" i="8"/>
  <c r="AM82" i="8"/>
  <c r="AN118" i="8"/>
  <c r="AK82" i="8"/>
  <c r="AK118" i="8"/>
  <c r="AL81" i="8"/>
  <c r="AL117" i="8"/>
  <c r="AU65" i="6"/>
  <c r="AT65" i="6"/>
  <c r="G4" i="20"/>
  <c r="O9" i="20" s="1"/>
  <c r="W64" i="6"/>
  <c r="V64" i="6"/>
  <c r="Q11" i="20"/>
  <c r="AL82" i="8"/>
  <c r="AL118" i="8"/>
  <c r="AC65" i="6"/>
  <c r="AY72" i="6" s="1"/>
  <c r="G7" i="20"/>
  <c r="O7" i="20" s="1"/>
  <c r="AM80" i="8"/>
  <c r="AN116" i="8"/>
  <c r="O10" i="20"/>
  <c r="D23" i="14"/>
  <c r="I8" i="20"/>
  <c r="F30" i="14"/>
  <c r="H10" i="20"/>
  <c r="E32" i="14"/>
  <c r="H9" i="20"/>
  <c r="H4" i="20"/>
  <c r="E46" i="14"/>
  <c r="E42" i="14"/>
  <c r="E43" i="14"/>
  <c r="E45" i="14"/>
  <c r="E40" i="14"/>
  <c r="E38" i="14"/>
  <c r="E44" i="14"/>
  <c r="E41" i="14"/>
  <c r="E39" i="14"/>
  <c r="E37" i="14"/>
  <c r="E36" i="14"/>
  <c r="E35" i="14"/>
  <c r="E33" i="14"/>
  <c r="E34" i="14"/>
  <c r="H5" i="20"/>
  <c r="E27" i="14"/>
  <c r="I5" i="20"/>
  <c r="F27" i="14"/>
  <c r="G27" i="14" s="1"/>
  <c r="H6" i="20"/>
  <c r="E28" i="14"/>
  <c r="I6" i="20"/>
  <c r="F28" i="14"/>
  <c r="G28" i="14" s="1"/>
  <c r="I4" i="20"/>
  <c r="F46" i="14"/>
  <c r="F37" i="14"/>
  <c r="G37" i="14" s="1"/>
  <c r="F38" i="14"/>
  <c r="F42" i="14"/>
  <c r="F43" i="14"/>
  <c r="F45" i="14"/>
  <c r="F40" i="14"/>
  <c r="F39" i="14"/>
  <c r="F41" i="14"/>
  <c r="F44" i="14"/>
  <c r="F32" i="14"/>
  <c r="G32" i="14" s="1"/>
  <c r="F36" i="14"/>
  <c r="G36" i="14" s="1"/>
  <c r="F35" i="14"/>
  <c r="G35" i="14" s="1"/>
  <c r="F34" i="14"/>
  <c r="G34" i="14" s="1"/>
  <c r="F33" i="14"/>
  <c r="G33" i="14" s="1"/>
  <c r="H7" i="20"/>
  <c r="E29" i="14"/>
  <c r="H8" i="20"/>
  <c r="E30" i="14"/>
  <c r="I7" i="20"/>
  <c r="F29" i="14"/>
  <c r="D17" i="20"/>
  <c r="D8" i="20"/>
  <c r="D6" i="20"/>
  <c r="E10" i="20"/>
  <c r="E22" i="20"/>
  <c r="E6" i="20"/>
  <c r="E14" i="20"/>
  <c r="E18" i="20"/>
  <c r="D14" i="20"/>
  <c r="E13" i="20"/>
  <c r="D13" i="20"/>
  <c r="D4" i="20"/>
  <c r="E11" i="20"/>
  <c r="D11" i="20"/>
  <c r="D9" i="20"/>
  <c r="D12" i="20"/>
  <c r="E16" i="20"/>
  <c r="E17" i="20"/>
  <c r="D5" i="20"/>
  <c r="D20" i="20"/>
  <c r="E5" i="20"/>
  <c r="E21" i="20"/>
  <c r="D18" i="20"/>
  <c r="D10" i="20"/>
  <c r="E12" i="20"/>
  <c r="E4" i="20"/>
  <c r="D22" i="20"/>
  <c r="E7" i="20"/>
  <c r="N7" i="20" s="1"/>
  <c r="D19" i="20"/>
  <c r="E15" i="20"/>
  <c r="N15" i="20" s="1"/>
  <c r="D7" i="20"/>
  <c r="E20" i="20"/>
  <c r="E9" i="20"/>
  <c r="D16" i="20"/>
  <c r="E19" i="20"/>
  <c r="D15" i="20"/>
  <c r="D21" i="20"/>
  <c r="E8" i="20"/>
  <c r="AL49" i="8"/>
  <c r="AL113" i="8" s="1"/>
  <c r="AL63" i="8"/>
  <c r="AL127" i="8" s="1"/>
  <c r="AM43" i="8"/>
  <c r="AM57" i="8"/>
  <c r="AN121" i="8" s="1"/>
  <c r="AM47" i="8"/>
  <c r="AN111" i="8" s="1"/>
  <c r="AM61" i="8"/>
  <c r="AN125" i="8" s="1"/>
  <c r="AM51" i="8"/>
  <c r="AM65" i="8"/>
  <c r="AN129" i="8" s="1"/>
  <c r="AK43" i="8"/>
  <c r="AK107" i="8" s="1"/>
  <c r="AK57" i="8"/>
  <c r="AK121" i="8" s="1"/>
  <c r="AK47" i="8"/>
  <c r="AK61" i="8"/>
  <c r="AK125" i="8" s="1"/>
  <c r="AK51" i="8"/>
  <c r="AK115" i="8" s="1"/>
  <c r="AK65" i="8"/>
  <c r="AK129" i="8" s="1"/>
  <c r="AL46" i="8"/>
  <c r="AL110" i="8" s="1"/>
  <c r="AL60" i="8"/>
  <c r="AL124" i="8" s="1"/>
  <c r="AL50" i="8"/>
  <c r="AL64" i="8"/>
  <c r="AL128" i="8" s="1"/>
  <c r="AM44" i="8"/>
  <c r="AN108" i="8" s="1"/>
  <c r="AM58" i="8"/>
  <c r="AN122" i="8" s="1"/>
  <c r="AM48" i="8"/>
  <c r="AM62" i="8"/>
  <c r="AN126" i="8" s="1"/>
  <c r="AK46" i="8"/>
  <c r="AK110" i="8" s="1"/>
  <c r="AK60" i="8"/>
  <c r="AK124" i="8" s="1"/>
  <c r="AL45" i="8"/>
  <c r="AL59" i="8"/>
  <c r="AL123" i="8" s="1"/>
  <c r="AK48" i="8"/>
  <c r="AK62" i="8"/>
  <c r="AK126" i="8" s="1"/>
  <c r="AL43" i="8"/>
  <c r="AL57" i="8"/>
  <c r="AL121" i="8" s="1"/>
  <c r="AL47" i="8"/>
  <c r="AL61" i="8"/>
  <c r="AL125" i="8" s="1"/>
  <c r="AL51" i="8"/>
  <c r="AL115" i="8" s="1"/>
  <c r="AL65" i="8"/>
  <c r="AL129" i="8" s="1"/>
  <c r="AM45" i="8"/>
  <c r="AM59" i="8"/>
  <c r="AN123" i="8" s="1"/>
  <c r="AM49" i="8"/>
  <c r="AN113" i="8" s="1"/>
  <c r="AM63" i="8"/>
  <c r="AN127" i="8" s="1"/>
  <c r="AK50" i="8"/>
  <c r="AK114" i="8" s="1"/>
  <c r="AK64" i="8"/>
  <c r="AK128" i="8" s="1"/>
  <c r="AK44" i="8"/>
  <c r="AK108" i="8" s="1"/>
  <c r="AK58" i="8"/>
  <c r="AK122" i="8" s="1"/>
  <c r="AK45" i="8"/>
  <c r="AK59" i="8"/>
  <c r="AK123" i="8" s="1"/>
  <c r="AK49" i="8"/>
  <c r="AK113" i="8" s="1"/>
  <c r="AK63" i="8"/>
  <c r="AK127" i="8" s="1"/>
  <c r="AL44" i="8"/>
  <c r="AL108" i="8" s="1"/>
  <c r="AL58" i="8"/>
  <c r="AL122" i="8" s="1"/>
  <c r="AL48" i="8"/>
  <c r="AL62" i="8"/>
  <c r="AL126" i="8" s="1"/>
  <c r="AM46" i="8"/>
  <c r="AN110" i="8" s="1"/>
  <c r="AM60" i="8"/>
  <c r="AN124" i="8" s="1"/>
  <c r="AM50" i="8"/>
  <c r="AM64" i="8"/>
  <c r="AN128" i="8" s="1"/>
  <c r="J4" i="20"/>
  <c r="D17" i="14"/>
  <c r="D15" i="14"/>
  <c r="D20" i="14"/>
  <c r="D19" i="14"/>
  <c r="D22" i="14"/>
  <c r="D21" i="14"/>
  <c r="D16" i="14"/>
  <c r="D14" i="14"/>
  <c r="D18" i="14"/>
  <c r="D9" i="14"/>
  <c r="D12" i="14"/>
  <c r="D13" i="14"/>
  <c r="D11" i="14"/>
  <c r="D10" i="14"/>
  <c r="D6" i="14"/>
  <c r="D5" i="14"/>
  <c r="J6" i="20"/>
  <c r="D8" i="14"/>
  <c r="J9" i="20"/>
  <c r="D4" i="14"/>
  <c r="J5" i="20"/>
  <c r="D7" i="14"/>
  <c r="J8" i="20"/>
  <c r="I3" i="14"/>
  <c r="H65" i="6"/>
  <c r="L18" i="14"/>
  <c r="L20" i="14"/>
  <c r="L22" i="14"/>
  <c r="AA65" i="6"/>
  <c r="AY70" i="6" s="1"/>
  <c r="G64" i="6"/>
  <c r="AV74" i="6" s="1"/>
  <c r="F64" i="6"/>
  <c r="AV73" i="6" s="1"/>
  <c r="AW75" i="6"/>
  <c r="AV72" i="6"/>
  <c r="AL65" i="6"/>
  <c r="AY81" i="6" s="1"/>
  <c r="AO65" i="6"/>
  <c r="AY84" i="6" s="1"/>
  <c r="AK65" i="6"/>
  <c r="AY80" i="6" s="1"/>
  <c r="AN65" i="6"/>
  <c r="AY83" i="6" s="1"/>
  <c r="AS65" i="6"/>
  <c r="AY88" i="6" s="1"/>
  <c r="AM65" i="6"/>
  <c r="AY82" i="6" s="1"/>
  <c r="AP65" i="6"/>
  <c r="AY85" i="6" s="1"/>
  <c r="AR65" i="6"/>
  <c r="AY87" i="6" s="1"/>
  <c r="AQ65" i="6"/>
  <c r="AY86" i="6" s="1"/>
  <c r="AI65" i="6"/>
  <c r="AY78" i="6" s="1"/>
  <c r="AJ65" i="6"/>
  <c r="AY79" i="6" s="1"/>
  <c r="AG65" i="6"/>
  <c r="AY76" i="6" s="1"/>
  <c r="AH65" i="6"/>
  <c r="AY77" i="6" s="1"/>
  <c r="D64" i="6"/>
  <c r="AV71" i="6" s="1"/>
  <c r="C64" i="6"/>
  <c r="AV70" i="6" s="1"/>
  <c r="P64" i="6"/>
  <c r="AV83" i="6" s="1"/>
  <c r="U64" i="6"/>
  <c r="AV88" i="6" s="1"/>
  <c r="O64" i="6"/>
  <c r="AV82" i="6" s="1"/>
  <c r="T64" i="6"/>
  <c r="AV87" i="6" s="1"/>
  <c r="M64" i="6"/>
  <c r="AV80" i="6" s="1"/>
  <c r="N64" i="6"/>
  <c r="AV81" i="6" s="1"/>
  <c r="Q64" i="6"/>
  <c r="AV84" i="6" s="1"/>
  <c r="S64" i="6"/>
  <c r="AV86" i="6" s="1"/>
  <c r="R64" i="6"/>
  <c r="AV85" i="6" s="1"/>
  <c r="L64" i="6"/>
  <c r="AV79" i="6" s="1"/>
  <c r="K64" i="6"/>
  <c r="AV78" i="6" s="1"/>
  <c r="J64" i="6"/>
  <c r="AV77" i="6" s="1"/>
  <c r="I64" i="6"/>
  <c r="AV76" i="6" s="1"/>
  <c r="AF64" i="6"/>
  <c r="AX75" i="6" s="1"/>
  <c r="AE64" i="6"/>
  <c r="AX74" i="6" s="1"/>
  <c r="G65" i="6"/>
  <c r="AW74" i="6" s="1"/>
  <c r="AF65" i="6"/>
  <c r="AY75" i="6" s="1"/>
  <c r="AD64" i="6"/>
  <c r="AX73" i="6" s="1"/>
  <c r="F65" i="6"/>
  <c r="AW73" i="6" s="1"/>
  <c r="AC64" i="6"/>
  <c r="AX72" i="6" s="1"/>
  <c r="E65" i="6"/>
  <c r="AW72" i="6" s="1"/>
  <c r="AB64" i="6"/>
  <c r="AX71" i="6" s="1"/>
  <c r="D65" i="6"/>
  <c r="AW71" i="6" s="1"/>
  <c r="AA64" i="6"/>
  <c r="AX70" i="6" s="1"/>
  <c r="C65" i="6"/>
  <c r="AW70" i="6" s="1"/>
  <c r="AR64" i="6"/>
  <c r="AX87" i="6" s="1"/>
  <c r="AP64" i="6"/>
  <c r="AX85" i="6" s="1"/>
  <c r="AK64" i="6"/>
  <c r="AX80" i="6" s="1"/>
  <c r="AL64" i="6"/>
  <c r="AX81" i="6" s="1"/>
  <c r="AQ64" i="6"/>
  <c r="AX86" i="6" s="1"/>
  <c r="AO64" i="6"/>
  <c r="AX84" i="6" s="1"/>
  <c r="AN64" i="6"/>
  <c r="AX83" i="6" s="1"/>
  <c r="AS64" i="6"/>
  <c r="AX88" i="6" s="1"/>
  <c r="AM64" i="6"/>
  <c r="AX82" i="6" s="1"/>
  <c r="AI64" i="6"/>
  <c r="AX78" i="6" s="1"/>
  <c r="AJ64" i="6"/>
  <c r="AX79" i="6" s="1"/>
  <c r="AG64" i="6"/>
  <c r="AX76" i="6" s="1"/>
  <c r="AH64" i="6"/>
  <c r="AX77" i="6" s="1"/>
  <c r="AE65" i="6"/>
  <c r="AY74" i="6" s="1"/>
  <c r="S65" i="6"/>
  <c r="AW86" i="6" s="1"/>
  <c r="U65" i="6"/>
  <c r="AW88" i="6" s="1"/>
  <c r="T65" i="6"/>
  <c r="AW87" i="6" s="1"/>
  <c r="N65" i="6"/>
  <c r="AW81" i="6" s="1"/>
  <c r="O65" i="6"/>
  <c r="AW82" i="6" s="1"/>
  <c r="M65" i="6"/>
  <c r="AW80" i="6" s="1"/>
  <c r="R65" i="6"/>
  <c r="AW85" i="6" s="1"/>
  <c r="Q65" i="6"/>
  <c r="AW84" i="6" s="1"/>
  <c r="P65" i="6"/>
  <c r="AW83" i="6" s="1"/>
  <c r="L65" i="6"/>
  <c r="AW79" i="6" s="1"/>
  <c r="K65" i="6"/>
  <c r="AW78" i="6" s="1"/>
  <c r="I65" i="6"/>
  <c r="AW76" i="6" s="1"/>
  <c r="J65" i="6"/>
  <c r="AW77" i="6" s="1"/>
  <c r="AD65" i="6"/>
  <c r="AY73" i="6" s="1"/>
  <c r="H64" i="6"/>
  <c r="AV75" i="6" s="1"/>
  <c r="G29" i="6"/>
  <c r="F29" i="6"/>
  <c r="H29" i="6"/>
  <c r="AF29" i="6"/>
  <c r="AD29" i="6"/>
  <c r="AE29" i="6"/>
  <c r="H142" i="7"/>
  <c r="H143" i="7" s="1"/>
  <c r="G142" i="7"/>
  <c r="G143" i="7" s="1"/>
  <c r="F142" i="7"/>
  <c r="F143" i="7" s="1"/>
  <c r="E142" i="7"/>
  <c r="E143" i="7" s="1"/>
  <c r="D142" i="7"/>
  <c r="D143" i="7" s="1"/>
  <c r="C142" i="7"/>
  <c r="C143" i="7" s="1"/>
  <c r="AF30" i="6" l="1"/>
  <c r="C10" i="20"/>
  <c r="AE30" i="6"/>
  <c r="C9" i="20"/>
  <c r="F30" i="6"/>
  <c r="B8" i="20"/>
  <c r="AM78" i="8"/>
  <c r="AN114" i="8"/>
  <c r="AL76" i="8"/>
  <c r="AL112" i="8"/>
  <c r="AL73" i="8"/>
  <c r="AL109" i="8"/>
  <c r="AM76" i="8"/>
  <c r="AN112" i="8"/>
  <c r="AL78" i="8"/>
  <c r="AL114" i="8"/>
  <c r="H30" i="6"/>
  <c r="B10" i="20"/>
  <c r="AD30" i="6"/>
  <c r="C8" i="20"/>
  <c r="Q8" i="20" s="1"/>
  <c r="G30" i="6"/>
  <c r="B9" i="20"/>
  <c r="L5" i="14"/>
  <c r="L24" i="14"/>
  <c r="O5" i="20"/>
  <c r="AK73" i="8"/>
  <c r="AK109" i="8"/>
  <c r="AM73" i="8"/>
  <c r="AN109" i="8"/>
  <c r="AL75" i="8"/>
  <c r="AL111" i="8"/>
  <c r="AK76" i="8"/>
  <c r="AK112" i="8"/>
  <c r="AK75" i="8"/>
  <c r="AK111" i="8"/>
  <c r="AM79" i="8"/>
  <c r="AN115" i="8"/>
  <c r="AM71" i="8"/>
  <c r="AN107" i="8"/>
  <c r="N11" i="20"/>
  <c r="O8" i="20"/>
  <c r="O6" i="20"/>
  <c r="O23" i="20"/>
  <c r="O17" i="20"/>
  <c r="O18" i="20"/>
  <c r="O15" i="20"/>
  <c r="O22" i="20"/>
  <c r="O20" i="20"/>
  <c r="O19" i="20"/>
  <c r="O16" i="20"/>
  <c r="O21" i="20"/>
  <c r="O13" i="20"/>
  <c r="O14" i="20"/>
  <c r="O11" i="20"/>
  <c r="O12" i="20"/>
  <c r="L8" i="14"/>
  <c r="L9" i="14"/>
  <c r="L17" i="14"/>
  <c r="L14" i="14"/>
  <c r="G46" i="14"/>
  <c r="L7" i="14"/>
  <c r="G44" i="14"/>
  <c r="G39" i="14"/>
  <c r="L15" i="14"/>
  <c r="L23" i="14"/>
  <c r="L12" i="14"/>
  <c r="G40" i="14"/>
  <c r="G29" i="14"/>
  <c r="G45" i="14"/>
  <c r="L4" i="14"/>
  <c r="L6" i="14"/>
  <c r="L13" i="14"/>
  <c r="G43" i="14"/>
  <c r="G41" i="14"/>
  <c r="L10" i="14"/>
  <c r="L3" i="14"/>
  <c r="L21" i="14"/>
  <c r="G42" i="14"/>
  <c r="G30" i="14"/>
  <c r="L11" i="14"/>
  <c r="L19" i="14"/>
  <c r="G38" i="14"/>
  <c r="N12" i="20"/>
  <c r="N13" i="20"/>
  <c r="N23" i="20"/>
  <c r="N8" i="20"/>
  <c r="N18" i="20"/>
  <c r="N14" i="20"/>
  <c r="N21" i="20"/>
  <c r="N6" i="20"/>
  <c r="N19" i="20"/>
  <c r="N5" i="20"/>
  <c r="N22" i="20"/>
  <c r="N10" i="20"/>
  <c r="N20" i="20"/>
  <c r="N17" i="20"/>
  <c r="N16" i="20"/>
  <c r="AK77" i="8"/>
  <c r="AK72" i="8"/>
  <c r="AM77" i="8"/>
  <c r="AK74" i="8"/>
  <c r="AM72" i="8"/>
  <c r="AK79" i="8"/>
  <c r="AK71" i="8"/>
  <c r="AM74" i="8"/>
  <c r="AL72" i="8"/>
  <c r="AK78" i="8"/>
  <c r="AL79" i="8"/>
  <c r="AL71" i="8"/>
  <c r="AL74" i="8"/>
  <c r="AM75" i="8"/>
  <c r="AL77" i="8"/>
  <c r="L16" i="14"/>
  <c r="B7" i="14"/>
  <c r="C7" i="18"/>
  <c r="B8" i="14"/>
  <c r="AC30" i="13"/>
  <c r="G30" i="13" s="1"/>
  <c r="AC29" i="13"/>
  <c r="G29" i="13" s="1"/>
  <c r="AC28" i="13"/>
  <c r="G28" i="13" s="1"/>
  <c r="AC27" i="13"/>
  <c r="G27" i="13" s="1"/>
  <c r="AC26" i="13"/>
  <c r="G26" i="13" s="1"/>
  <c r="AC25" i="13"/>
  <c r="G25" i="13" s="1"/>
  <c r="AC24" i="13"/>
  <c r="G24" i="13" s="1"/>
  <c r="AC23" i="13"/>
  <c r="G23" i="13" s="1"/>
  <c r="AC22" i="13"/>
  <c r="G22" i="13" s="1"/>
  <c r="AC21" i="13"/>
  <c r="G21" i="13" s="1"/>
  <c r="AC20" i="13"/>
  <c r="G20" i="13" s="1"/>
  <c r="AC19" i="13"/>
  <c r="G19" i="13" s="1"/>
  <c r="AC18" i="13"/>
  <c r="G18" i="13" s="1"/>
  <c r="AC17" i="13"/>
  <c r="G17" i="13" s="1"/>
  <c r="AC16" i="13"/>
  <c r="G16" i="13" s="1"/>
  <c r="AC15" i="13"/>
  <c r="G15" i="13" s="1"/>
  <c r="AC14" i="13"/>
  <c r="G14" i="13" s="1"/>
  <c r="AC13" i="13"/>
  <c r="G13" i="13" s="1"/>
  <c r="AC12" i="13"/>
  <c r="G12" i="13" s="1"/>
  <c r="AC11" i="13"/>
  <c r="G11" i="13" s="1"/>
  <c r="AC10" i="13"/>
  <c r="G10" i="13" s="1"/>
  <c r="AC9" i="13"/>
  <c r="G9" i="13" s="1"/>
  <c r="AC8" i="13"/>
  <c r="G8" i="13" s="1"/>
  <c r="AC7" i="13"/>
  <c r="G7" i="13" s="1"/>
  <c r="Y8" i="13"/>
  <c r="Y9" i="13"/>
  <c r="Y10" i="13"/>
  <c r="Y11" i="13"/>
  <c r="Y12" i="13"/>
  <c r="Y13" i="13"/>
  <c r="Y14" i="13"/>
  <c r="Y15" i="13"/>
  <c r="Y16" i="13"/>
  <c r="Y17" i="13"/>
  <c r="Y18" i="13"/>
  <c r="Y19" i="13"/>
  <c r="Y20" i="13"/>
  <c r="Y21" i="13"/>
  <c r="Y22" i="13"/>
  <c r="Y23" i="13"/>
  <c r="Y24" i="13"/>
  <c r="Y25" i="13"/>
  <c r="Y26" i="13"/>
  <c r="Y27" i="13"/>
  <c r="Y28" i="13"/>
  <c r="Y29" i="13"/>
  <c r="Y30" i="13"/>
  <c r="Y7" i="13"/>
  <c r="M5" i="9"/>
  <c r="M6" i="9"/>
  <c r="M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4" i="9"/>
  <c r="Z111" i="13"/>
  <c r="Z110" i="13"/>
  <c r="Z109" i="13"/>
  <c r="Z108" i="13"/>
  <c r="Z107" i="13"/>
  <c r="Z106" i="13"/>
  <c r="Z105" i="13"/>
  <c r="Z104" i="13"/>
  <c r="Z103" i="13"/>
  <c r="Z102" i="13"/>
  <c r="Z101" i="13"/>
  <c r="Z100" i="13"/>
  <c r="Z99" i="13"/>
  <c r="Z98" i="13"/>
  <c r="Z97" i="13"/>
  <c r="Z96" i="13"/>
  <c r="Z95" i="13"/>
  <c r="Z94" i="13"/>
  <c r="Z93" i="13"/>
  <c r="Z92" i="13"/>
  <c r="Z91" i="13"/>
  <c r="Z90" i="13"/>
  <c r="Z89" i="13"/>
  <c r="Z88" i="13"/>
  <c r="Z84" i="13"/>
  <c r="Z83" i="13"/>
  <c r="Z82" i="13"/>
  <c r="Z81" i="13"/>
  <c r="Z80" i="13"/>
  <c r="Z79" i="13"/>
  <c r="Z78" i="13"/>
  <c r="Z77" i="13"/>
  <c r="Z76" i="13"/>
  <c r="Z75" i="13"/>
  <c r="Z74" i="13"/>
  <c r="Z73" i="13"/>
  <c r="Z72" i="13"/>
  <c r="Z71" i="13"/>
  <c r="Z70" i="13"/>
  <c r="Z69" i="13"/>
  <c r="Z68" i="13"/>
  <c r="Z67" i="13"/>
  <c r="Z66" i="13"/>
  <c r="Z65" i="13"/>
  <c r="Z64" i="13"/>
  <c r="Z63" i="13"/>
  <c r="Z62" i="13"/>
  <c r="Z61" i="13"/>
  <c r="X61" i="13"/>
  <c r="Q9" i="20" l="1"/>
  <c r="Q10" i="20"/>
  <c r="L4" i="9"/>
  <c r="W7" i="13"/>
  <c r="W8" i="13"/>
  <c r="W9" i="13"/>
  <c r="W10" i="13"/>
  <c r="W11" i="13"/>
  <c r="W12" i="13"/>
  <c r="W13" i="13"/>
  <c r="W14" i="13"/>
  <c r="W15" i="13"/>
  <c r="W16" i="13"/>
  <c r="W17" i="13"/>
  <c r="W18" i="13"/>
  <c r="W19" i="13"/>
  <c r="W20" i="13"/>
  <c r="W21" i="13"/>
  <c r="W22" i="13"/>
  <c r="W23" i="13"/>
  <c r="W24" i="13"/>
  <c r="W25" i="13"/>
  <c r="W26" i="13"/>
  <c r="W27" i="13"/>
  <c r="W28" i="13"/>
  <c r="W29" i="13"/>
  <c r="W30" i="13"/>
  <c r="U12" i="13"/>
  <c r="S13" i="13"/>
  <c r="R8" i="13"/>
  <c r="R9" i="13"/>
  <c r="R10" i="13"/>
  <c r="R11" i="13"/>
  <c r="S11" i="13" s="1"/>
  <c r="R12" i="13"/>
  <c r="R13" i="13"/>
  <c r="R14" i="13"/>
  <c r="R15" i="13"/>
  <c r="R16" i="13"/>
  <c r="R17" i="13"/>
  <c r="R18" i="13"/>
  <c r="R19" i="13"/>
  <c r="R20" i="13"/>
  <c r="R21" i="13"/>
  <c r="R22" i="13"/>
  <c r="R23" i="13"/>
  <c r="R24" i="13"/>
  <c r="R25" i="13"/>
  <c r="R26" i="13"/>
  <c r="R27" i="13"/>
  <c r="R28" i="13"/>
  <c r="R29" i="13"/>
  <c r="R30" i="13"/>
  <c r="Q30" i="13"/>
  <c r="Q29" i="13"/>
  <c r="Q28" i="13"/>
  <c r="Q27" i="13"/>
  <c r="Q26" i="13"/>
  <c r="Q25" i="13"/>
  <c r="Q24" i="13"/>
  <c r="Q23" i="13"/>
  <c r="Q22" i="13"/>
  <c r="Q21" i="13"/>
  <c r="Q20" i="13"/>
  <c r="Q19" i="13"/>
  <c r="Q18" i="13"/>
  <c r="Q17" i="13"/>
  <c r="Q16" i="13"/>
  <c r="Q15" i="13"/>
  <c r="Q14" i="13"/>
  <c r="Q13" i="13"/>
  <c r="Q12" i="13"/>
  <c r="T11" i="13"/>
  <c r="Q10" i="13"/>
  <c r="T10" i="13" s="1"/>
  <c r="Q9" i="13"/>
  <c r="T9" i="13" s="1"/>
  <c r="Q8" i="13"/>
  <c r="T8" i="13" s="1"/>
  <c r="J10" i="13"/>
  <c r="J9" i="13"/>
  <c r="J8" i="13"/>
  <c r="J7" i="13"/>
  <c r="K7" i="13" s="1"/>
  <c r="B30" i="13"/>
  <c r="B29" i="13"/>
  <c r="B28" i="13"/>
  <c r="B27" i="13"/>
  <c r="B26" i="13"/>
  <c r="B25" i="13"/>
  <c r="B24" i="13"/>
  <c r="B23" i="13"/>
  <c r="B22" i="13"/>
  <c r="B21" i="13"/>
  <c r="B20" i="13"/>
  <c r="B19" i="13"/>
  <c r="B18" i="13"/>
  <c r="B17" i="13"/>
  <c r="B16" i="13"/>
  <c r="B15" i="13"/>
  <c r="B14" i="13"/>
  <c r="B13" i="13"/>
  <c r="B12" i="13"/>
  <c r="B11" i="13"/>
  <c r="B10" i="13"/>
  <c r="B9" i="13"/>
  <c r="B8" i="13"/>
  <c r="B7" i="13"/>
  <c r="T12" i="13" l="1"/>
  <c r="M7" i="13"/>
  <c r="S14" i="13"/>
  <c r="H11" i="13"/>
  <c r="J11" i="13" s="1"/>
  <c r="K10" i="13"/>
  <c r="X9" i="13"/>
  <c r="X63" i="13" s="1"/>
  <c r="S15" i="13" l="1"/>
  <c r="S16" i="13" s="1"/>
  <c r="S17" i="13" s="1"/>
  <c r="S18" i="13" s="1"/>
  <c r="S19" i="13" s="1"/>
  <c r="S20" i="13" s="1"/>
  <c r="S21" i="13" s="1"/>
  <c r="S22" i="13" s="1"/>
  <c r="S23" i="13" s="1"/>
  <c r="S24" i="13" s="1"/>
  <c r="S25" i="13" s="1"/>
  <c r="S26" i="13" s="1"/>
  <c r="S27" i="13" s="1"/>
  <c r="S28" i="13" s="1"/>
  <c r="S29" i="13" s="1"/>
  <c r="S30" i="13" s="1"/>
  <c r="K8" i="13"/>
  <c r="M8" i="13" s="1"/>
  <c r="M10" i="13"/>
  <c r="K9" i="13"/>
  <c r="M9" i="13" s="1"/>
  <c r="U13" i="13"/>
  <c r="H12" i="13"/>
  <c r="J12" i="13" s="1"/>
  <c r="X10" i="13"/>
  <c r="K11" i="13"/>
  <c r="M11" i="13" s="1"/>
  <c r="X9" i="9"/>
  <c r="X8" i="9"/>
  <c r="X7" i="9"/>
  <c r="X6" i="9"/>
  <c r="X5" i="9"/>
  <c r="X4" i="9"/>
  <c r="X64" i="13" l="1"/>
  <c r="T13" i="13"/>
  <c r="H13" i="13"/>
  <c r="J13" i="13" s="1"/>
  <c r="U14" i="13"/>
  <c r="T14" i="13" s="1"/>
  <c r="X11" i="13"/>
  <c r="X65" i="13" s="1"/>
  <c r="AB38" i="8"/>
  <c r="AB24" i="8"/>
  <c r="AG23" i="8" s="1"/>
  <c r="AG52" i="8" s="1"/>
  <c r="AG116" i="8" s="1"/>
  <c r="K12" i="13" l="1"/>
  <c r="M12" i="13" s="1"/>
  <c r="X12" i="13"/>
  <c r="U15" i="13"/>
  <c r="T15" i="13" s="1"/>
  <c r="H14" i="13"/>
  <c r="J14" i="13" s="1"/>
  <c r="K13" i="13"/>
  <c r="M13" i="13" s="1"/>
  <c r="AH23" i="8"/>
  <c r="AH52" i="8" s="1"/>
  <c r="AH116" i="8" s="1"/>
  <c r="AI23" i="8"/>
  <c r="AI52" i="8" s="1"/>
  <c r="AJ23" i="8"/>
  <c r="AJ52" i="8" s="1"/>
  <c r="AJ116" i="8" s="1"/>
  <c r="AG37" i="8"/>
  <c r="AG66" i="8" s="1"/>
  <c r="AH37" i="8"/>
  <c r="AH66" i="8" s="1"/>
  <c r="AH130" i="8" s="1"/>
  <c r="AI37" i="8"/>
  <c r="AI66" i="8" s="1"/>
  <c r="AI130" i="8" s="1"/>
  <c r="AJ37" i="8"/>
  <c r="AJ66" i="8" s="1"/>
  <c r="AJ130" i="8" s="1"/>
  <c r="AJ39" i="8"/>
  <c r="AJ68" i="8" s="1"/>
  <c r="AJ132" i="8" s="1"/>
  <c r="AJ38" i="8"/>
  <c r="AJ67" i="8" s="1"/>
  <c r="AJ131" i="8" s="1"/>
  <c r="AJ36" i="8"/>
  <c r="AJ35" i="8"/>
  <c r="AJ34" i="8"/>
  <c r="AJ33" i="8"/>
  <c r="AJ32" i="8"/>
  <c r="AJ31" i="8"/>
  <c r="AJ30" i="8"/>
  <c r="AJ29" i="8"/>
  <c r="AJ28" i="8"/>
  <c r="AJ25" i="8"/>
  <c r="AJ54" i="8" s="1"/>
  <c r="AJ24" i="8"/>
  <c r="AJ53" i="8" s="1"/>
  <c r="AJ117" i="8" s="1"/>
  <c r="AJ22" i="8"/>
  <c r="AJ21" i="8"/>
  <c r="AJ20" i="8"/>
  <c r="AJ19" i="8"/>
  <c r="AJ18" i="8"/>
  <c r="AJ17" i="8"/>
  <c r="AJ16" i="8"/>
  <c r="AJ15" i="8"/>
  <c r="AJ14" i="8"/>
  <c r="AJ11" i="8"/>
  <c r="AJ10" i="8"/>
  <c r="AJ9" i="8"/>
  <c r="AJ8" i="8"/>
  <c r="AJ7" i="8"/>
  <c r="AJ6" i="8"/>
  <c r="AJ5" i="8"/>
  <c r="AJ4" i="8"/>
  <c r="AJ3" i="8"/>
  <c r="AI39" i="8"/>
  <c r="AI68" i="8" s="1"/>
  <c r="AI132" i="8" s="1"/>
  <c r="AI38" i="8"/>
  <c r="AI67" i="8" s="1"/>
  <c r="AI131" i="8" s="1"/>
  <c r="AI36" i="8"/>
  <c r="AI35" i="8"/>
  <c r="AI34" i="8"/>
  <c r="AI33" i="8"/>
  <c r="AI32" i="8"/>
  <c r="AI31" i="8"/>
  <c r="AI30" i="8"/>
  <c r="AI29" i="8"/>
  <c r="AI28" i="8"/>
  <c r="AI25" i="8"/>
  <c r="AI54" i="8" s="1"/>
  <c r="AI24" i="8"/>
  <c r="AI53" i="8" s="1"/>
  <c r="AI22" i="8"/>
  <c r="AI21" i="8"/>
  <c r="AI20" i="8"/>
  <c r="AI19" i="8"/>
  <c r="AI18" i="8"/>
  <c r="AI17" i="8"/>
  <c r="AI16" i="8"/>
  <c r="AI15" i="8"/>
  <c r="AI14" i="8"/>
  <c r="AI11" i="8"/>
  <c r="AI10" i="8"/>
  <c r="AI9" i="8"/>
  <c r="AI8" i="8"/>
  <c r="AI7" i="8"/>
  <c r="AI6" i="8"/>
  <c r="AI5" i="8"/>
  <c r="AI4" i="8"/>
  <c r="AI3" i="8"/>
  <c r="AH39" i="8"/>
  <c r="AH68" i="8" s="1"/>
  <c r="AH132" i="8" s="1"/>
  <c r="AH38" i="8"/>
  <c r="AH67" i="8" s="1"/>
  <c r="AH131" i="8" s="1"/>
  <c r="AH36" i="8"/>
  <c r="AH35" i="8"/>
  <c r="AH34" i="8"/>
  <c r="AH33" i="8"/>
  <c r="AH32" i="8"/>
  <c r="AH31" i="8"/>
  <c r="AH30" i="8"/>
  <c r="AH29" i="8"/>
  <c r="AH28" i="8"/>
  <c r="AH25" i="8"/>
  <c r="AH54" i="8" s="1"/>
  <c r="AH118" i="8" s="1"/>
  <c r="AH24" i="8"/>
  <c r="AH53" i="8" s="1"/>
  <c r="AH22" i="8"/>
  <c r="AH21" i="8"/>
  <c r="AH20" i="8"/>
  <c r="AH19" i="8"/>
  <c r="AH18" i="8"/>
  <c r="AH17" i="8"/>
  <c r="AH16" i="8"/>
  <c r="AH15" i="8"/>
  <c r="AH14" i="8"/>
  <c r="AH11" i="8"/>
  <c r="AH10" i="8"/>
  <c r="AH9" i="8"/>
  <c r="AH8" i="8"/>
  <c r="AH7" i="8"/>
  <c r="AH6" i="8"/>
  <c r="AH5" i="8"/>
  <c r="AH4" i="8"/>
  <c r="AH3" i="8"/>
  <c r="AB45" i="8"/>
  <c r="AB44" i="8"/>
  <c r="AB43" i="8"/>
  <c r="AC993" i="8" s="1"/>
  <c r="AD993" i="8" s="1"/>
  <c r="AB50" i="8"/>
  <c r="AB49" i="8"/>
  <c r="AB48" i="8"/>
  <c r="AC698" i="8" s="1"/>
  <c r="AB40" i="8"/>
  <c r="AG39" i="8" s="1"/>
  <c r="AG68" i="8" s="1"/>
  <c r="AG132" i="8" s="1"/>
  <c r="AB39" i="8"/>
  <c r="AG38" i="8" s="1"/>
  <c r="AG67" i="8" s="1"/>
  <c r="AG131" i="8" s="1"/>
  <c r="AB37" i="8"/>
  <c r="AG36" i="8" s="1"/>
  <c r="AB36" i="8"/>
  <c r="AG35" i="8" s="1"/>
  <c r="AB35" i="8"/>
  <c r="AG34" i="8" s="1"/>
  <c r="AB34" i="8"/>
  <c r="AG33" i="8" s="1"/>
  <c r="AB33" i="8"/>
  <c r="AG32" i="8" s="1"/>
  <c r="AB32" i="8"/>
  <c r="AG31" i="8" s="1"/>
  <c r="AB31" i="8"/>
  <c r="AG30" i="8" s="1"/>
  <c r="AB30" i="8"/>
  <c r="AG29" i="8" s="1"/>
  <c r="AB29" i="8"/>
  <c r="AG28" i="8" s="1"/>
  <c r="AB26" i="8"/>
  <c r="AG25" i="8" s="1"/>
  <c r="AG54" i="8" s="1"/>
  <c r="AB25" i="8"/>
  <c r="AG24" i="8" s="1"/>
  <c r="AG53" i="8" s="1"/>
  <c r="AB23" i="8"/>
  <c r="AG22" i="8" s="1"/>
  <c r="AB22" i="8"/>
  <c r="AG21" i="8" s="1"/>
  <c r="AB21" i="8"/>
  <c r="AG20" i="8" s="1"/>
  <c r="AB20" i="8"/>
  <c r="AG19" i="8" s="1"/>
  <c r="AB19" i="8"/>
  <c r="AG18" i="8" s="1"/>
  <c r="AB18" i="8"/>
  <c r="AG17" i="8" s="1"/>
  <c r="AB17" i="8"/>
  <c r="AG16" i="8" s="1"/>
  <c r="AB16" i="8"/>
  <c r="AG15" i="8" s="1"/>
  <c r="AB15" i="8"/>
  <c r="AG14" i="8" s="1"/>
  <c r="AB12" i="8"/>
  <c r="AG11" i="8" s="1"/>
  <c r="AG65" i="8" s="1"/>
  <c r="AG129" i="8" s="1"/>
  <c r="AB11" i="8"/>
  <c r="AG10" i="8" s="1"/>
  <c r="AG64" i="8" s="1"/>
  <c r="AG128" i="8" s="1"/>
  <c r="AB10" i="8"/>
  <c r="AG9" i="8" s="1"/>
  <c r="AG63" i="8" s="1"/>
  <c r="AG127" i="8" s="1"/>
  <c r="AB9" i="8"/>
  <c r="AG8" i="8" s="1"/>
  <c r="AG62" i="8" s="1"/>
  <c r="AG126" i="8" s="1"/>
  <c r="AB8" i="8"/>
  <c r="AG7" i="8" s="1"/>
  <c r="AG61" i="8" s="1"/>
  <c r="AG125" i="8" s="1"/>
  <c r="AB7" i="8"/>
  <c r="AG6" i="8" s="1"/>
  <c r="AG60" i="8" s="1"/>
  <c r="AG124" i="8" s="1"/>
  <c r="AB6" i="8"/>
  <c r="AG5" i="8" s="1"/>
  <c r="AG59" i="8" s="1"/>
  <c r="AG123" i="8" s="1"/>
  <c r="AB5" i="8"/>
  <c r="AG4" i="8" s="1"/>
  <c r="AG58" i="8" s="1"/>
  <c r="AG122" i="8" s="1"/>
  <c r="AB4" i="8"/>
  <c r="AG3" i="8" s="1"/>
  <c r="AG57" i="8" s="1"/>
  <c r="AG121" i="8" s="1"/>
  <c r="AI81" i="8" l="1"/>
  <c r="AI117" i="8"/>
  <c r="AJ82" i="8"/>
  <c r="AJ118" i="8"/>
  <c r="AG82" i="8"/>
  <c r="BC96" i="8" s="1"/>
  <c r="AG118" i="8"/>
  <c r="AH81" i="8"/>
  <c r="AH95" i="8" s="1"/>
  <c r="AH117" i="8"/>
  <c r="AI82" i="8"/>
  <c r="AI118" i="8"/>
  <c r="AI80" i="8"/>
  <c r="AI116" i="8"/>
  <c r="AG81" i="8"/>
  <c r="BC95" i="8" s="1"/>
  <c r="AG117" i="8"/>
  <c r="AG80" i="8"/>
  <c r="BC94" i="8" s="1"/>
  <c r="AG130" i="8"/>
  <c r="AY94" i="8"/>
  <c r="AT94" i="8"/>
  <c r="AR94" i="8"/>
  <c r="AW94" i="8"/>
  <c r="AX94" i="8"/>
  <c r="AV94" i="8"/>
  <c r="AU94" i="8"/>
  <c r="AP94" i="8"/>
  <c r="AQ94" i="8"/>
  <c r="AO94" i="8"/>
  <c r="AN94" i="8"/>
  <c r="AM94" i="8"/>
  <c r="AK94" i="8"/>
  <c r="AL94" i="8"/>
  <c r="AH49" i="8"/>
  <c r="AH113" i="8" s="1"/>
  <c r="AH63" i="8"/>
  <c r="AH127" i="8" s="1"/>
  <c r="AI50" i="8"/>
  <c r="AI114" i="8" s="1"/>
  <c r="AI64" i="8"/>
  <c r="AI128" i="8" s="1"/>
  <c r="AJ43" i="8"/>
  <c r="AJ107" i="8" s="1"/>
  <c r="AJ57" i="8"/>
  <c r="AJ121" i="8" s="1"/>
  <c r="AI94" i="8"/>
  <c r="AH46" i="8"/>
  <c r="AH110" i="8" s="1"/>
  <c r="AH60" i="8"/>
  <c r="AH124" i="8" s="1"/>
  <c r="AH50" i="8"/>
  <c r="AH64" i="8"/>
  <c r="AH128" i="8" s="1"/>
  <c r="AH82" i="8"/>
  <c r="AH96" i="8" s="1"/>
  <c r="AI43" i="8"/>
  <c r="AI107" i="8" s="1"/>
  <c r="AI57" i="8"/>
  <c r="AI121" i="8" s="1"/>
  <c r="AI47" i="8"/>
  <c r="AI111" i="8" s="1"/>
  <c r="AI61" i="8"/>
  <c r="AI125" i="8" s="1"/>
  <c r="AI51" i="8"/>
  <c r="AI115" i="8" s="1"/>
  <c r="AI65" i="8"/>
  <c r="AI129" i="8" s="1"/>
  <c r="AJ44" i="8"/>
  <c r="AJ58" i="8"/>
  <c r="AJ122" i="8" s="1"/>
  <c r="AJ48" i="8"/>
  <c r="AJ112" i="8" s="1"/>
  <c r="AJ62" i="8"/>
  <c r="AJ126" i="8" s="1"/>
  <c r="AH80" i="8"/>
  <c r="AH94" i="8" s="1"/>
  <c r="BB96" i="8"/>
  <c r="BA96" i="8"/>
  <c r="AU96" i="8"/>
  <c r="AR96" i="8"/>
  <c r="AY96" i="8"/>
  <c r="AV96" i="8"/>
  <c r="AT96" i="8"/>
  <c r="AS96" i="8"/>
  <c r="AZ96" i="8"/>
  <c r="AX96" i="8"/>
  <c r="AW96" i="8"/>
  <c r="AP96" i="8"/>
  <c r="AQ96" i="8"/>
  <c r="AO96" i="8"/>
  <c r="AN96" i="8"/>
  <c r="AK96" i="8"/>
  <c r="AM96" i="8"/>
  <c r="AL96" i="8"/>
  <c r="AH45" i="8"/>
  <c r="AH59" i="8"/>
  <c r="AH123" i="8" s="1"/>
  <c r="AI96" i="8"/>
  <c r="AJ51" i="8"/>
  <c r="AJ115" i="8" s="1"/>
  <c r="AJ65" i="8"/>
  <c r="AJ129" i="8" s="1"/>
  <c r="AH43" i="8"/>
  <c r="AH57" i="8"/>
  <c r="AH121" i="8" s="1"/>
  <c r="AH47" i="8"/>
  <c r="AH111" i="8" s="1"/>
  <c r="AH61" i="8"/>
  <c r="AH125" i="8" s="1"/>
  <c r="AH51" i="8"/>
  <c r="AH65" i="8"/>
  <c r="AH129" i="8" s="1"/>
  <c r="AI44" i="8"/>
  <c r="AI108" i="8" s="1"/>
  <c r="AI58" i="8"/>
  <c r="AI122" i="8" s="1"/>
  <c r="AI48" i="8"/>
  <c r="AI62" i="8"/>
  <c r="AI126" i="8" s="1"/>
  <c r="AJ45" i="8"/>
  <c r="AJ109" i="8" s="1"/>
  <c r="AJ59" i="8"/>
  <c r="AJ123" i="8" s="1"/>
  <c r="AJ49" i="8"/>
  <c r="AJ63" i="8"/>
  <c r="AJ127" i="8" s="1"/>
  <c r="AJ81" i="8"/>
  <c r="AJ95" i="8" s="1"/>
  <c r="AI46" i="8"/>
  <c r="AI60" i="8"/>
  <c r="AI124" i="8" s="1"/>
  <c r="AJ47" i="8"/>
  <c r="AJ111" i="8" s="1"/>
  <c r="AJ61" i="8"/>
  <c r="AJ125" i="8" s="1"/>
  <c r="BB95" i="8"/>
  <c r="BA95" i="8"/>
  <c r="AV95" i="8"/>
  <c r="AT95" i="8"/>
  <c r="AZ95" i="8"/>
  <c r="AX95" i="8"/>
  <c r="AY95" i="8"/>
  <c r="AU95" i="8"/>
  <c r="AS95" i="8"/>
  <c r="AR95" i="8"/>
  <c r="AW95" i="8"/>
  <c r="AP95" i="8"/>
  <c r="AQ95" i="8"/>
  <c r="AO95" i="8"/>
  <c r="AN95" i="8"/>
  <c r="AK95" i="8"/>
  <c r="AL95" i="8"/>
  <c r="AM95" i="8"/>
  <c r="AH44" i="8"/>
  <c r="AH108" i="8" s="1"/>
  <c r="AH58" i="8"/>
  <c r="AH122" i="8" s="1"/>
  <c r="AH48" i="8"/>
  <c r="AH62" i="8"/>
  <c r="AH126" i="8" s="1"/>
  <c r="AI45" i="8"/>
  <c r="AI109" i="8" s="1"/>
  <c r="AI59" i="8"/>
  <c r="AI123" i="8" s="1"/>
  <c r="AI49" i="8"/>
  <c r="AI63" i="8"/>
  <c r="AI127" i="8" s="1"/>
  <c r="AI95" i="8"/>
  <c r="AJ46" i="8"/>
  <c r="AJ110" i="8" s="1"/>
  <c r="AJ60" i="8"/>
  <c r="AJ124" i="8" s="1"/>
  <c r="AJ50" i="8"/>
  <c r="AJ64" i="8"/>
  <c r="AJ128" i="8" s="1"/>
  <c r="AJ96" i="8"/>
  <c r="AJ80" i="8"/>
  <c r="AJ94" i="8" s="1"/>
  <c r="AG46" i="8"/>
  <c r="AG50" i="8"/>
  <c r="AG49" i="8"/>
  <c r="AG43" i="8"/>
  <c r="AG47" i="8"/>
  <c r="AG51" i="8"/>
  <c r="AG45" i="8"/>
  <c r="AG44" i="8"/>
  <c r="AG48" i="8"/>
  <c r="X66" i="13"/>
  <c r="H15" i="13"/>
  <c r="J15" i="13" s="1"/>
  <c r="U16" i="13"/>
  <c r="X13" i="13"/>
  <c r="K14" i="13"/>
  <c r="M14" i="13" s="1"/>
  <c r="Y19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Y18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D18" i="11"/>
  <c r="C18" i="11"/>
  <c r="Y17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Y16" i="11"/>
  <c r="X16" i="11"/>
  <c r="X20" i="11" s="1"/>
  <c r="W16" i="11"/>
  <c r="V16" i="11"/>
  <c r="U16" i="11"/>
  <c r="T16" i="11"/>
  <c r="T20" i="11" s="1"/>
  <c r="S16" i="11"/>
  <c r="R16" i="11"/>
  <c r="Q16" i="11"/>
  <c r="P16" i="11"/>
  <c r="P20" i="11" s="1"/>
  <c r="O16" i="11"/>
  <c r="N16" i="11"/>
  <c r="M16" i="11"/>
  <c r="L16" i="11"/>
  <c r="L20" i="11" s="1"/>
  <c r="K16" i="11"/>
  <c r="J16" i="11"/>
  <c r="I16" i="11"/>
  <c r="H16" i="11"/>
  <c r="H20" i="11" s="1"/>
  <c r="G16" i="11"/>
  <c r="F16" i="11"/>
  <c r="E16" i="11"/>
  <c r="D16" i="11"/>
  <c r="C16" i="11"/>
  <c r="C26" i="11" s="1"/>
  <c r="B19" i="11"/>
  <c r="B18" i="11"/>
  <c r="B17" i="11"/>
  <c r="B16" i="11"/>
  <c r="H14" i="10"/>
  <c r="G14" i="10"/>
  <c r="Z22" i="10"/>
  <c r="Y22" i="10"/>
  <c r="X22" i="10"/>
  <c r="W22" i="10"/>
  <c r="V22" i="10"/>
  <c r="U22" i="10"/>
  <c r="T22" i="10"/>
  <c r="S22" i="10"/>
  <c r="R22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Z21" i="10"/>
  <c r="Y21" i="10"/>
  <c r="X21" i="10"/>
  <c r="W21" i="10"/>
  <c r="V21" i="10"/>
  <c r="U21" i="10"/>
  <c r="T21" i="10"/>
  <c r="S21" i="10"/>
  <c r="R21" i="10"/>
  <c r="Q21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D21" i="10"/>
  <c r="C22" i="10"/>
  <c r="C21" i="10"/>
  <c r="E14" i="10"/>
  <c r="Z18" i="10"/>
  <c r="Y18" i="10"/>
  <c r="X18" i="10"/>
  <c r="W18" i="10"/>
  <c r="V18" i="10"/>
  <c r="U18" i="10"/>
  <c r="T18" i="10"/>
  <c r="S18" i="10"/>
  <c r="R18" i="10"/>
  <c r="Q18" i="10"/>
  <c r="P18" i="10"/>
  <c r="O18" i="10"/>
  <c r="N18" i="10"/>
  <c r="M18" i="10"/>
  <c r="L18" i="10"/>
  <c r="K18" i="10"/>
  <c r="J18" i="10"/>
  <c r="I18" i="10"/>
  <c r="H18" i="10"/>
  <c r="G18" i="10"/>
  <c r="F18" i="10"/>
  <c r="E18" i="10"/>
  <c r="D18" i="10"/>
  <c r="C18" i="10"/>
  <c r="Z14" i="10"/>
  <c r="Y14" i="10"/>
  <c r="X14" i="10"/>
  <c r="W14" i="10"/>
  <c r="V14" i="10"/>
  <c r="U14" i="10"/>
  <c r="T14" i="10"/>
  <c r="S14" i="10"/>
  <c r="R14" i="10"/>
  <c r="Q14" i="10"/>
  <c r="P14" i="10"/>
  <c r="O14" i="10"/>
  <c r="N14" i="10"/>
  <c r="M14" i="10"/>
  <c r="L14" i="10"/>
  <c r="K14" i="10"/>
  <c r="J14" i="10"/>
  <c r="I14" i="10"/>
  <c r="F14" i="10"/>
  <c r="D14" i="10"/>
  <c r="C14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6" i="10"/>
  <c r="C6" i="10"/>
  <c r="AZ94" i="8" l="1"/>
  <c r="AS94" i="8"/>
  <c r="BA94" i="8"/>
  <c r="BB94" i="8"/>
  <c r="AG72" i="8"/>
  <c r="AG108" i="8"/>
  <c r="AG71" i="8"/>
  <c r="BC85" i="8" s="1"/>
  <c r="AG107" i="8"/>
  <c r="AI77" i="8"/>
  <c r="AI113" i="8"/>
  <c r="AH76" i="8"/>
  <c r="AH112" i="8"/>
  <c r="AI74" i="8"/>
  <c r="AI110" i="8"/>
  <c r="AH73" i="8"/>
  <c r="AH109" i="8"/>
  <c r="AH78" i="8"/>
  <c r="AH114" i="8"/>
  <c r="AG73" i="8"/>
  <c r="BC87" i="8" s="1"/>
  <c r="AG109" i="8"/>
  <c r="AG77" i="8"/>
  <c r="BC91" i="8" s="1"/>
  <c r="AG113" i="8"/>
  <c r="AG79" i="8"/>
  <c r="BC93" i="8" s="1"/>
  <c r="AG115" i="8"/>
  <c r="AG78" i="8"/>
  <c r="BC92" i="8" s="1"/>
  <c r="AG114" i="8"/>
  <c r="AG76" i="8"/>
  <c r="BC90" i="8" s="1"/>
  <c r="AG112" i="8"/>
  <c r="AG75" i="8"/>
  <c r="BC89" i="8" s="1"/>
  <c r="AG111" i="8"/>
  <c r="AG74" i="8"/>
  <c r="BC88" i="8" s="1"/>
  <c r="AG110" i="8"/>
  <c r="AJ78" i="8"/>
  <c r="AJ92" i="8" s="1"/>
  <c r="AJ114" i="8"/>
  <c r="AJ77" i="8"/>
  <c r="AJ113" i="8"/>
  <c r="AI76" i="8"/>
  <c r="AI112" i="8"/>
  <c r="AH79" i="8"/>
  <c r="AH115" i="8"/>
  <c r="AH71" i="8"/>
  <c r="AH107" i="8"/>
  <c r="AJ72" i="8"/>
  <c r="AJ108" i="8"/>
  <c r="BB85" i="8"/>
  <c r="BA85" i="8"/>
  <c r="AS85" i="8"/>
  <c r="AZ85" i="8"/>
  <c r="AU85" i="8"/>
  <c r="AX85" i="8"/>
  <c r="AY85" i="8"/>
  <c r="AW85" i="8"/>
  <c r="AR85" i="8"/>
  <c r="AV85" i="8"/>
  <c r="AT85" i="8"/>
  <c r="AQ85" i="8"/>
  <c r="AP85" i="8"/>
  <c r="AO85" i="8"/>
  <c r="AN85" i="8"/>
  <c r="AM85" i="8"/>
  <c r="AK85" i="8"/>
  <c r="AL85" i="8"/>
  <c r="BB87" i="8"/>
  <c r="BA87" i="8"/>
  <c r="AY87" i="8"/>
  <c r="AT87" i="8"/>
  <c r="AW87" i="8"/>
  <c r="AR87" i="8"/>
  <c r="AV87" i="8"/>
  <c r="AX87" i="8"/>
  <c r="AS87" i="8"/>
  <c r="AZ87" i="8"/>
  <c r="AU87" i="8"/>
  <c r="AP87" i="8"/>
  <c r="AQ87" i="8"/>
  <c r="AO87" i="8"/>
  <c r="AN87" i="8"/>
  <c r="AL87" i="8"/>
  <c r="AK87" i="8"/>
  <c r="AM87" i="8"/>
  <c r="BB91" i="8"/>
  <c r="BA91" i="8"/>
  <c r="AX91" i="8"/>
  <c r="AZ91" i="8"/>
  <c r="AV91" i="8"/>
  <c r="AS91" i="8"/>
  <c r="AT91" i="8"/>
  <c r="AY91" i="8"/>
  <c r="AW91" i="8"/>
  <c r="AR91" i="8"/>
  <c r="AU91" i="8"/>
  <c r="AQ91" i="8"/>
  <c r="AP91" i="8"/>
  <c r="AN91" i="8"/>
  <c r="AO91" i="8"/>
  <c r="AM91" i="8"/>
  <c r="AL91" i="8"/>
  <c r="AK91" i="8"/>
  <c r="AJ74" i="8"/>
  <c r="AJ88" i="8" s="1"/>
  <c r="AJ73" i="8"/>
  <c r="AJ87" i="8" s="1"/>
  <c r="AI72" i="8"/>
  <c r="AI86" i="8" s="1"/>
  <c r="AH75" i="8"/>
  <c r="AH89" i="8" s="1"/>
  <c r="AJ79" i="8"/>
  <c r="AJ93" i="8" s="1"/>
  <c r="AJ76" i="8"/>
  <c r="AJ90" i="8" s="1"/>
  <c r="AI79" i="8"/>
  <c r="AI93" i="8" s="1"/>
  <c r="AI71" i="8"/>
  <c r="AI85" i="8" s="1"/>
  <c r="AJ71" i="8"/>
  <c r="AJ85" i="8" s="1"/>
  <c r="AH77" i="8"/>
  <c r="AH91" i="8" s="1"/>
  <c r="BB93" i="8"/>
  <c r="BA93" i="8"/>
  <c r="AU93" i="8"/>
  <c r="AW93" i="8"/>
  <c r="AZ93" i="8"/>
  <c r="AX93" i="8"/>
  <c r="AS93" i="8"/>
  <c r="AT93" i="8"/>
  <c r="AY93" i="8"/>
  <c r="AR93" i="8"/>
  <c r="AV93" i="8"/>
  <c r="AQ93" i="8"/>
  <c r="AP93" i="8"/>
  <c r="AO93" i="8"/>
  <c r="AN93" i="8"/>
  <c r="AM93" i="8"/>
  <c r="AL93" i="8"/>
  <c r="AK93" i="8"/>
  <c r="BB92" i="8"/>
  <c r="BA92" i="8"/>
  <c r="AY92" i="8"/>
  <c r="AS92" i="8"/>
  <c r="AU92" i="8"/>
  <c r="AW92" i="8"/>
  <c r="AZ92" i="8"/>
  <c r="AX92" i="8"/>
  <c r="AV92" i="8"/>
  <c r="AT92" i="8"/>
  <c r="AR92" i="8"/>
  <c r="AQ92" i="8"/>
  <c r="AP92" i="8"/>
  <c r="AN92" i="8"/>
  <c r="AO92" i="8"/>
  <c r="AL92" i="8"/>
  <c r="AM92" i="8"/>
  <c r="AK92" i="8"/>
  <c r="AI73" i="8"/>
  <c r="AI87" i="8" s="1"/>
  <c r="AH72" i="8"/>
  <c r="AH86" i="8" s="1"/>
  <c r="AJ75" i="8"/>
  <c r="AJ89" i="8" s="1"/>
  <c r="AH74" i="8"/>
  <c r="AH88" i="8" s="1"/>
  <c r="BB86" i="8"/>
  <c r="AZ86" i="8"/>
  <c r="AV86" i="8"/>
  <c r="AX86" i="8"/>
  <c r="AR86" i="8"/>
  <c r="AS86" i="8"/>
  <c r="AT86" i="8"/>
  <c r="AW86" i="8"/>
  <c r="AU86" i="8"/>
  <c r="AP86" i="8"/>
  <c r="AQ86" i="8"/>
  <c r="AO86" i="8"/>
  <c r="AN86" i="8"/>
  <c r="AL86" i="8"/>
  <c r="AM86" i="8"/>
  <c r="AK86" i="8"/>
  <c r="BB90" i="8"/>
  <c r="BA90" i="8"/>
  <c r="AU90" i="8"/>
  <c r="AY90" i="8"/>
  <c r="AW90" i="8"/>
  <c r="AR90" i="8"/>
  <c r="AZ90" i="8"/>
  <c r="AS90" i="8"/>
  <c r="AT90" i="8"/>
  <c r="AX90" i="8"/>
  <c r="AV90" i="8"/>
  <c r="AQ90" i="8"/>
  <c r="AP90" i="8"/>
  <c r="AO90" i="8"/>
  <c r="AN90" i="8"/>
  <c r="AL90" i="8"/>
  <c r="AK90" i="8"/>
  <c r="AM90" i="8"/>
  <c r="BB89" i="8"/>
  <c r="BA89" i="8"/>
  <c r="AT89" i="8"/>
  <c r="AR89" i="8"/>
  <c r="AV89" i="8"/>
  <c r="AY89" i="8"/>
  <c r="AS89" i="8"/>
  <c r="AX89" i="8"/>
  <c r="AW89" i="8"/>
  <c r="AU89" i="8"/>
  <c r="AZ89" i="8"/>
  <c r="AP89" i="8"/>
  <c r="AQ89" i="8"/>
  <c r="AN89" i="8"/>
  <c r="AO89" i="8"/>
  <c r="AL89" i="8"/>
  <c r="AK89" i="8"/>
  <c r="AM89" i="8"/>
  <c r="BB88" i="8"/>
  <c r="BA88" i="8"/>
  <c r="AT88" i="8"/>
  <c r="AX88" i="8"/>
  <c r="AZ88" i="8"/>
  <c r="AV88" i="8"/>
  <c r="AR88" i="8"/>
  <c r="AY88" i="8"/>
  <c r="AS88" i="8"/>
  <c r="AU88" i="8"/>
  <c r="AW88" i="8"/>
  <c r="AQ88" i="8"/>
  <c r="AP88" i="8"/>
  <c r="AN88" i="8"/>
  <c r="AO88" i="8"/>
  <c r="AM88" i="8"/>
  <c r="AK88" i="8"/>
  <c r="AL88" i="8"/>
  <c r="AJ91" i="8"/>
  <c r="AI90" i="8"/>
  <c r="AH93" i="8"/>
  <c r="AH85" i="8"/>
  <c r="AJ86" i="8"/>
  <c r="AI75" i="8"/>
  <c r="AI89" i="8" s="1"/>
  <c r="AI78" i="8"/>
  <c r="AI92" i="8" s="1"/>
  <c r="E26" i="11"/>
  <c r="D20" i="11"/>
  <c r="D26" i="11"/>
  <c r="B26" i="11"/>
  <c r="X67" i="13"/>
  <c r="E23" i="10"/>
  <c r="I23" i="10"/>
  <c r="M23" i="10"/>
  <c r="Q23" i="10"/>
  <c r="U23" i="10"/>
  <c r="Y23" i="10"/>
  <c r="T16" i="13"/>
  <c r="C23" i="10"/>
  <c r="F23" i="10"/>
  <c r="J23" i="10"/>
  <c r="N23" i="10"/>
  <c r="R23" i="10"/>
  <c r="V23" i="10"/>
  <c r="Z23" i="10"/>
  <c r="E20" i="11"/>
  <c r="I20" i="11"/>
  <c r="M20" i="11"/>
  <c r="Q20" i="11"/>
  <c r="U20" i="11"/>
  <c r="Y20" i="11"/>
  <c r="G23" i="10"/>
  <c r="K23" i="10"/>
  <c r="O23" i="10"/>
  <c r="S23" i="10"/>
  <c r="W23" i="10"/>
  <c r="D23" i="10"/>
  <c r="H23" i="10"/>
  <c r="L23" i="10"/>
  <c r="P23" i="10"/>
  <c r="T23" i="10"/>
  <c r="X23" i="10"/>
  <c r="B20" i="11"/>
  <c r="C20" i="11"/>
  <c r="G20" i="11"/>
  <c r="K20" i="11"/>
  <c r="O20" i="11"/>
  <c r="S20" i="11"/>
  <c r="W20" i="11"/>
  <c r="F20" i="11"/>
  <c r="J20" i="11"/>
  <c r="N20" i="11"/>
  <c r="R20" i="11"/>
  <c r="V20" i="11"/>
  <c r="X14" i="13"/>
  <c r="U17" i="13"/>
  <c r="H16" i="13"/>
  <c r="J16" i="13" s="1"/>
  <c r="L5" i="9"/>
  <c r="L6" i="9"/>
  <c r="L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AH87" i="8" l="1"/>
  <c r="AH90" i="8"/>
  <c r="AH92" i="8"/>
  <c r="AI88" i="8"/>
  <c r="AI91" i="8"/>
  <c r="BC86" i="8"/>
  <c r="BA86" i="8"/>
  <c r="AY86" i="8"/>
  <c r="X68" i="13"/>
  <c r="T17" i="13"/>
  <c r="X15" i="13"/>
  <c r="K16" i="13"/>
  <c r="H17" i="13"/>
  <c r="J17" i="13" s="1"/>
  <c r="U18" i="13"/>
  <c r="T18" i="13" s="1"/>
  <c r="K15" i="13"/>
  <c r="Z6" i="6"/>
  <c r="AA6" i="6"/>
  <c r="AB6" i="6"/>
  <c r="AC6" i="6"/>
  <c r="Z7" i="6"/>
  <c r="AA7" i="6"/>
  <c r="AB7" i="6"/>
  <c r="AC7" i="6"/>
  <c r="Z8" i="6"/>
  <c r="AA8" i="6"/>
  <c r="AB8" i="6"/>
  <c r="AC8" i="6"/>
  <c r="Z9" i="6"/>
  <c r="AA9" i="6"/>
  <c r="AB9" i="6"/>
  <c r="AC9" i="6"/>
  <c r="Z10" i="6"/>
  <c r="AA10" i="6"/>
  <c r="AB10" i="6"/>
  <c r="AC10" i="6"/>
  <c r="Z11" i="6"/>
  <c r="AA11" i="6"/>
  <c r="AB11" i="6"/>
  <c r="AC11" i="6"/>
  <c r="Z12" i="6"/>
  <c r="AA12" i="6"/>
  <c r="AB12" i="6"/>
  <c r="AC12" i="6"/>
  <c r="Z13" i="6"/>
  <c r="AA13" i="6"/>
  <c r="AB13" i="6"/>
  <c r="AC13" i="6"/>
  <c r="Z14" i="6"/>
  <c r="AA14" i="6"/>
  <c r="AB14" i="6"/>
  <c r="AC14" i="6"/>
  <c r="Z15" i="6"/>
  <c r="AA15" i="6"/>
  <c r="AB15" i="6"/>
  <c r="AC15" i="6"/>
  <c r="Z16" i="6"/>
  <c r="AA16" i="6"/>
  <c r="AB16" i="6"/>
  <c r="AC16" i="6"/>
  <c r="Z17" i="6"/>
  <c r="AA17" i="6"/>
  <c r="AB17" i="6"/>
  <c r="AC17" i="6"/>
  <c r="Z18" i="6"/>
  <c r="AA18" i="6"/>
  <c r="AB18" i="6"/>
  <c r="AC18" i="6"/>
  <c r="Z19" i="6"/>
  <c r="AA19" i="6"/>
  <c r="AB19" i="6"/>
  <c r="AC19" i="6"/>
  <c r="Z20" i="6"/>
  <c r="AA20" i="6"/>
  <c r="AB20" i="6"/>
  <c r="AC20" i="6"/>
  <c r="Z21" i="6"/>
  <c r="AA21" i="6"/>
  <c r="AB21" i="6"/>
  <c r="AC21" i="6"/>
  <c r="Z22" i="6"/>
  <c r="AA22" i="6"/>
  <c r="AB22" i="6"/>
  <c r="AC22" i="6"/>
  <c r="Z23" i="6"/>
  <c r="AA23" i="6"/>
  <c r="AB23" i="6"/>
  <c r="AC23" i="6"/>
  <c r="Z24" i="6"/>
  <c r="AA24" i="6"/>
  <c r="AB24" i="6"/>
  <c r="AC24" i="6"/>
  <c r="Z25" i="6"/>
  <c r="AA25" i="6"/>
  <c r="AB25" i="6"/>
  <c r="AC25" i="6"/>
  <c r="Z26" i="6"/>
  <c r="AA26" i="6"/>
  <c r="AB26" i="6"/>
  <c r="AC26" i="6"/>
  <c r="Z27" i="6"/>
  <c r="AA27" i="6"/>
  <c r="AB27" i="6"/>
  <c r="AC27" i="6"/>
  <c r="Z28" i="6"/>
  <c r="AA28" i="6"/>
  <c r="AB28" i="6"/>
  <c r="AC28" i="6"/>
  <c r="AC5" i="6"/>
  <c r="AB5" i="6"/>
  <c r="AA5" i="6"/>
  <c r="Z5" i="6"/>
  <c r="B6" i="6"/>
  <c r="C6" i="6"/>
  <c r="D6" i="6"/>
  <c r="E6" i="6"/>
  <c r="B7" i="6"/>
  <c r="C7" i="6"/>
  <c r="D7" i="6"/>
  <c r="E7" i="6"/>
  <c r="B8" i="6"/>
  <c r="C8" i="6"/>
  <c r="D8" i="6"/>
  <c r="E8" i="6"/>
  <c r="B9" i="6"/>
  <c r="C9" i="6"/>
  <c r="D9" i="6"/>
  <c r="E9" i="6"/>
  <c r="B10" i="6"/>
  <c r="C10" i="6"/>
  <c r="D10" i="6"/>
  <c r="E10" i="6"/>
  <c r="B11" i="6"/>
  <c r="C11" i="6"/>
  <c r="D11" i="6"/>
  <c r="E11" i="6"/>
  <c r="B12" i="6"/>
  <c r="C12" i="6"/>
  <c r="D12" i="6"/>
  <c r="E12" i="6"/>
  <c r="B13" i="6"/>
  <c r="C13" i="6"/>
  <c r="D13" i="6"/>
  <c r="E13" i="6"/>
  <c r="B14" i="6"/>
  <c r="C14" i="6"/>
  <c r="D14" i="6"/>
  <c r="E14" i="6"/>
  <c r="B15" i="6"/>
  <c r="C15" i="6"/>
  <c r="D15" i="6"/>
  <c r="E15" i="6"/>
  <c r="B16" i="6"/>
  <c r="C16" i="6"/>
  <c r="D16" i="6"/>
  <c r="E16" i="6"/>
  <c r="B17" i="6"/>
  <c r="C17" i="6"/>
  <c r="D17" i="6"/>
  <c r="E17" i="6"/>
  <c r="B18" i="6"/>
  <c r="C18" i="6"/>
  <c r="D18" i="6"/>
  <c r="E18" i="6"/>
  <c r="B19" i="6"/>
  <c r="C19" i="6"/>
  <c r="D19" i="6"/>
  <c r="E19" i="6"/>
  <c r="B20" i="6"/>
  <c r="C20" i="6"/>
  <c r="D20" i="6"/>
  <c r="E20" i="6"/>
  <c r="B21" i="6"/>
  <c r="C21" i="6"/>
  <c r="D21" i="6"/>
  <c r="E21" i="6"/>
  <c r="B22" i="6"/>
  <c r="C22" i="6"/>
  <c r="D22" i="6"/>
  <c r="E22" i="6"/>
  <c r="B23" i="6"/>
  <c r="C23" i="6"/>
  <c r="D23" i="6"/>
  <c r="E23" i="6"/>
  <c r="B24" i="6"/>
  <c r="C24" i="6"/>
  <c r="D24" i="6"/>
  <c r="E24" i="6"/>
  <c r="B25" i="6"/>
  <c r="C25" i="6"/>
  <c r="D25" i="6"/>
  <c r="E25" i="6"/>
  <c r="B26" i="6"/>
  <c r="C26" i="6"/>
  <c r="D26" i="6"/>
  <c r="E26" i="6"/>
  <c r="B27" i="6"/>
  <c r="C27" i="6"/>
  <c r="D27" i="6"/>
  <c r="E27" i="6"/>
  <c r="B28" i="6"/>
  <c r="C28" i="6"/>
  <c r="D28" i="6"/>
  <c r="E28" i="6"/>
  <c r="E5" i="6"/>
  <c r="D5" i="6"/>
  <c r="C5" i="6"/>
  <c r="B5" i="6"/>
  <c r="O6" i="9"/>
  <c r="H55" i="7"/>
  <c r="H56" i="7" s="1"/>
  <c r="G55" i="7"/>
  <c r="G56" i="7" s="1"/>
  <c r="F55" i="7"/>
  <c r="F56" i="7" s="1"/>
  <c r="E55" i="7"/>
  <c r="E56" i="7" s="1"/>
  <c r="B4" i="14" s="1"/>
  <c r="D55" i="7"/>
  <c r="D56" i="7" s="1"/>
  <c r="C55" i="7"/>
  <c r="C56" i="7" s="1"/>
  <c r="W33" i="6" l="1"/>
  <c r="W35" i="6" s="1"/>
  <c r="V33" i="6"/>
  <c r="V35" i="6" s="1"/>
  <c r="W32" i="6"/>
  <c r="W34" i="6" s="1"/>
  <c r="V32" i="6"/>
  <c r="V34" i="6" s="1"/>
  <c r="AU33" i="6"/>
  <c r="AU35" i="6" s="1"/>
  <c r="AT33" i="6"/>
  <c r="AT35" i="6" s="1"/>
  <c r="AU32" i="6"/>
  <c r="AU34" i="6" s="1"/>
  <c r="AT32" i="6"/>
  <c r="AT34" i="6" s="1"/>
  <c r="E32" i="6"/>
  <c r="D32" i="6"/>
  <c r="AC32" i="6"/>
  <c r="AB32" i="6"/>
  <c r="AB34" i="6" s="1"/>
  <c r="BJ71" i="6" s="1"/>
  <c r="C32" i="6"/>
  <c r="AA32" i="6"/>
  <c r="AA34" i="6" s="1"/>
  <c r="BJ70" i="6" s="1"/>
  <c r="BD70" i="6"/>
  <c r="AC34" i="6"/>
  <c r="BJ72" i="6" s="1"/>
  <c r="BD72" i="6"/>
  <c r="C34" i="6"/>
  <c r="BH70" i="6" s="1"/>
  <c r="BA70" i="6"/>
  <c r="E34" i="6"/>
  <c r="BH72" i="6" s="1"/>
  <c r="BA72" i="6"/>
  <c r="D34" i="6"/>
  <c r="BH71" i="6" s="1"/>
  <c r="BA71" i="6"/>
  <c r="AH33" i="6"/>
  <c r="AS33" i="6"/>
  <c r="AM33" i="6"/>
  <c r="AN33" i="6"/>
  <c r="AR33" i="6"/>
  <c r="AK33" i="6"/>
  <c r="AQ33" i="6"/>
  <c r="AO33" i="6"/>
  <c r="AP33" i="6"/>
  <c r="AL33" i="6"/>
  <c r="AJ33" i="6"/>
  <c r="AI33" i="6"/>
  <c r="AG33" i="6"/>
  <c r="AD33" i="6"/>
  <c r="AE33" i="6"/>
  <c r="AF33" i="6"/>
  <c r="AH32" i="6"/>
  <c r="AP32" i="6"/>
  <c r="AQ32" i="6"/>
  <c r="AS32" i="6"/>
  <c r="AK32" i="6"/>
  <c r="AR32" i="6"/>
  <c r="AL32" i="6"/>
  <c r="AO32" i="6"/>
  <c r="AN32" i="6"/>
  <c r="AM32" i="6"/>
  <c r="AJ32" i="6"/>
  <c r="AI32" i="6"/>
  <c r="AG32" i="6"/>
  <c r="AD32" i="6"/>
  <c r="AE32" i="6"/>
  <c r="AF32" i="6"/>
  <c r="AC33" i="6"/>
  <c r="Q32" i="6"/>
  <c r="U32" i="6"/>
  <c r="R32" i="6"/>
  <c r="T32" i="6"/>
  <c r="M32" i="6"/>
  <c r="P32" i="6"/>
  <c r="S32" i="6"/>
  <c r="O32" i="6"/>
  <c r="N32" i="6"/>
  <c r="L32" i="6"/>
  <c r="K32" i="6"/>
  <c r="J32" i="6"/>
  <c r="I32" i="6"/>
  <c r="H32" i="6"/>
  <c r="G32" i="6"/>
  <c r="F32" i="6"/>
  <c r="E33" i="6"/>
  <c r="D33" i="6"/>
  <c r="AB33" i="6"/>
  <c r="U33" i="6"/>
  <c r="P33" i="6"/>
  <c r="T33" i="6"/>
  <c r="O33" i="6"/>
  <c r="S33" i="6"/>
  <c r="N33" i="6"/>
  <c r="M33" i="6"/>
  <c r="R33" i="6"/>
  <c r="Q33" i="6"/>
  <c r="L33" i="6"/>
  <c r="K33" i="6"/>
  <c r="I33" i="6"/>
  <c r="J33" i="6"/>
  <c r="F33" i="6"/>
  <c r="H33" i="6"/>
  <c r="G33" i="6"/>
  <c r="C33" i="6"/>
  <c r="AA33" i="6"/>
  <c r="E29" i="6"/>
  <c r="C29" i="6"/>
  <c r="D29" i="6"/>
  <c r="AA29" i="6"/>
  <c r="X69" i="13"/>
  <c r="Z29" i="6"/>
  <c r="M16" i="13"/>
  <c r="X16" i="13"/>
  <c r="U19" i="13"/>
  <c r="H18" i="13"/>
  <c r="J18" i="13" s="1"/>
  <c r="B29" i="6"/>
  <c r="M15" i="13"/>
  <c r="AC29" i="6"/>
  <c r="AB29" i="6"/>
  <c r="O7" i="9"/>
  <c r="B30" i="6" l="1"/>
  <c r="B4" i="20"/>
  <c r="D30" i="6"/>
  <c r="B6" i="20"/>
  <c r="Z30" i="6"/>
  <c r="C4" i="20"/>
  <c r="Q4" i="20" s="1"/>
  <c r="C30" i="6"/>
  <c r="B5" i="20"/>
  <c r="AC30" i="6"/>
  <c r="C7" i="20"/>
  <c r="Q7" i="20" s="1"/>
  <c r="E30" i="6"/>
  <c r="B7" i="20"/>
  <c r="AB30" i="6"/>
  <c r="C6" i="20"/>
  <c r="Q6" i="20" s="1"/>
  <c r="AA30" i="6"/>
  <c r="C5" i="20"/>
  <c r="Q5" i="20" s="1"/>
  <c r="BD71" i="6"/>
  <c r="G35" i="6"/>
  <c r="BI74" i="6" s="1"/>
  <c r="BB74" i="6"/>
  <c r="AM35" i="6"/>
  <c r="BK82" i="6" s="1"/>
  <c r="BE82" i="6"/>
  <c r="F34" i="6"/>
  <c r="BH73" i="6" s="1"/>
  <c r="BA73" i="6"/>
  <c r="H34" i="6"/>
  <c r="BH75" i="6" s="1"/>
  <c r="BA75" i="6"/>
  <c r="J34" i="6"/>
  <c r="BH77" i="6" s="1"/>
  <c r="BA77" i="6"/>
  <c r="AS34" i="6"/>
  <c r="BJ88" i="6" s="1"/>
  <c r="BD88" i="6"/>
  <c r="H35" i="6"/>
  <c r="BI75" i="6" s="1"/>
  <c r="BB75" i="6"/>
  <c r="AS35" i="6"/>
  <c r="BK88" i="6" s="1"/>
  <c r="BE88" i="6"/>
  <c r="AG34" i="6"/>
  <c r="BJ76" i="6" s="1"/>
  <c r="BD76" i="6"/>
  <c r="AN35" i="6"/>
  <c r="BK83" i="6" s="1"/>
  <c r="BE83" i="6"/>
  <c r="AH34" i="6"/>
  <c r="BJ77" i="6" s="1"/>
  <c r="BD77" i="6"/>
  <c r="AD35" i="6"/>
  <c r="BK73" i="6" s="1"/>
  <c r="BE73" i="6"/>
  <c r="R34" i="6"/>
  <c r="BH85" i="6" s="1"/>
  <c r="BA85" i="6"/>
  <c r="U34" i="6"/>
  <c r="BH88" i="6" s="1"/>
  <c r="BA88" i="6"/>
  <c r="E35" i="6"/>
  <c r="BI72" i="6" s="1"/>
  <c r="BB72" i="6"/>
  <c r="J35" i="6"/>
  <c r="BI77" i="6" s="1"/>
  <c r="BB77" i="6"/>
  <c r="AF35" i="6"/>
  <c r="BK75" i="6" s="1"/>
  <c r="BE75" i="6"/>
  <c r="L35" i="6"/>
  <c r="BI79" i="6" s="1"/>
  <c r="BB79" i="6"/>
  <c r="AN34" i="6"/>
  <c r="BJ83" i="6" s="1"/>
  <c r="BD83" i="6"/>
  <c r="AQ34" i="6"/>
  <c r="BJ86" i="6" s="1"/>
  <c r="BD86" i="6"/>
  <c r="AE35" i="6"/>
  <c r="BK74" i="6" s="1"/>
  <c r="BE74" i="6"/>
  <c r="I34" i="6"/>
  <c r="BH76" i="6" s="1"/>
  <c r="BA76" i="6"/>
  <c r="AG35" i="6"/>
  <c r="BK76" i="6" s="1"/>
  <c r="BE76" i="6"/>
  <c r="N35" i="6"/>
  <c r="BI81" i="6" s="1"/>
  <c r="BB81" i="6"/>
  <c r="AL35" i="6"/>
  <c r="BK81" i="6" s="1"/>
  <c r="BE81" i="6"/>
  <c r="S35" i="6"/>
  <c r="BI86" i="6" s="1"/>
  <c r="BB86" i="6"/>
  <c r="O34" i="6"/>
  <c r="BH82" i="6" s="1"/>
  <c r="BA82" i="6"/>
  <c r="AO34" i="6"/>
  <c r="BJ84" i="6" s="1"/>
  <c r="BD84" i="6"/>
  <c r="AB35" i="6"/>
  <c r="BK71" i="6" s="1"/>
  <c r="BE71" i="6"/>
  <c r="D35" i="6"/>
  <c r="BI71" i="6" s="1"/>
  <c r="BB71" i="6"/>
  <c r="F35" i="6"/>
  <c r="BI73" i="6" s="1"/>
  <c r="BB73" i="6"/>
  <c r="AP34" i="6"/>
  <c r="BJ85" i="6" s="1"/>
  <c r="BD85" i="6"/>
  <c r="K34" i="6"/>
  <c r="BH78" i="6" s="1"/>
  <c r="BA78" i="6"/>
  <c r="M35" i="6"/>
  <c r="BI80" i="6" s="1"/>
  <c r="BB80" i="6"/>
  <c r="AP35" i="6"/>
  <c r="BK85" i="6" s="1"/>
  <c r="BE85" i="6"/>
  <c r="O35" i="6"/>
  <c r="BI82" i="6" s="1"/>
  <c r="BB82" i="6"/>
  <c r="P34" i="6"/>
  <c r="BH83" i="6" s="1"/>
  <c r="BA83" i="6"/>
  <c r="AQ35" i="6"/>
  <c r="BK86" i="6" s="1"/>
  <c r="BE86" i="6"/>
  <c r="Q34" i="6"/>
  <c r="BH84" i="6" s="1"/>
  <c r="BA84" i="6"/>
  <c r="AC35" i="6"/>
  <c r="BK72" i="6" s="1"/>
  <c r="BE72" i="6"/>
  <c r="AF34" i="6"/>
  <c r="BJ75" i="6" s="1"/>
  <c r="BD75" i="6"/>
  <c r="R35" i="6"/>
  <c r="BI85" i="6" s="1"/>
  <c r="BB85" i="6"/>
  <c r="AI34" i="6"/>
  <c r="BJ78" i="6" s="1"/>
  <c r="BD78" i="6"/>
  <c r="AI35" i="6"/>
  <c r="BK78" i="6" s="1"/>
  <c r="BE78" i="6"/>
  <c r="AJ34" i="6"/>
  <c r="BJ79" i="6" s="1"/>
  <c r="BD79" i="6"/>
  <c r="AJ35" i="6"/>
  <c r="BK79" i="6" s="1"/>
  <c r="BE79" i="6"/>
  <c r="N34" i="6"/>
  <c r="BH81" i="6" s="1"/>
  <c r="BA81" i="6"/>
  <c r="S34" i="6"/>
  <c r="BH86" i="6" s="1"/>
  <c r="BA86" i="6"/>
  <c r="AO35" i="6"/>
  <c r="BK84" i="6" s="1"/>
  <c r="BE84" i="6"/>
  <c r="AA35" i="6"/>
  <c r="BK70" i="6" s="1"/>
  <c r="BE70" i="6"/>
  <c r="M34" i="6"/>
  <c r="BH80" i="6" s="1"/>
  <c r="BA80" i="6"/>
  <c r="AR34" i="6"/>
  <c r="BJ87" i="6" s="1"/>
  <c r="BD87" i="6"/>
  <c r="AK35" i="6"/>
  <c r="BK80" i="6" s="1"/>
  <c r="BE80" i="6"/>
  <c r="AH35" i="6"/>
  <c r="BK77" i="6" s="1"/>
  <c r="BE77" i="6"/>
  <c r="I35" i="6"/>
  <c r="BI76" i="6" s="1"/>
  <c r="BB76" i="6"/>
  <c r="G34" i="6"/>
  <c r="BH74" i="6" s="1"/>
  <c r="BA74" i="6"/>
  <c r="K35" i="6"/>
  <c r="BI78" i="6" s="1"/>
  <c r="BB78" i="6"/>
  <c r="AE34" i="6"/>
  <c r="BJ74" i="6" s="1"/>
  <c r="BD74" i="6"/>
  <c r="AD34" i="6"/>
  <c r="BJ73" i="6" s="1"/>
  <c r="BD73" i="6"/>
  <c r="Q35" i="6"/>
  <c r="BI84" i="6" s="1"/>
  <c r="BB84" i="6"/>
  <c r="L34" i="6"/>
  <c r="BH79" i="6" s="1"/>
  <c r="BA79" i="6"/>
  <c r="AM34" i="6"/>
  <c r="BJ82" i="6" s="1"/>
  <c r="BD82" i="6"/>
  <c r="T35" i="6"/>
  <c r="BI87" i="6" s="1"/>
  <c r="BB87" i="6"/>
  <c r="AL34" i="6"/>
  <c r="BJ81" i="6" s="1"/>
  <c r="BD81" i="6"/>
  <c r="P35" i="6"/>
  <c r="BI83" i="6" s="1"/>
  <c r="BB83" i="6"/>
  <c r="C35" i="6"/>
  <c r="BI70" i="6" s="1"/>
  <c r="BB70" i="6"/>
  <c r="U35" i="6"/>
  <c r="BI88" i="6" s="1"/>
  <c r="BB88" i="6"/>
  <c r="T34" i="6"/>
  <c r="BH87" i="6" s="1"/>
  <c r="BA87" i="6"/>
  <c r="AK34" i="6"/>
  <c r="BJ80" i="6" s="1"/>
  <c r="BD80" i="6"/>
  <c r="AR35" i="6"/>
  <c r="BK87" i="6" s="1"/>
  <c r="BE87" i="6"/>
  <c r="AB31" i="6"/>
  <c r="BF71" i="6" s="1"/>
  <c r="AA31" i="6"/>
  <c r="BF70" i="6" s="1"/>
  <c r="AC31" i="6"/>
  <c r="BF72" i="6" s="1"/>
  <c r="S31" i="6"/>
  <c r="BC86" i="6" s="1"/>
  <c r="O31" i="6"/>
  <c r="BC82" i="6" s="1"/>
  <c r="T31" i="6"/>
  <c r="BC87" i="6" s="1"/>
  <c r="P31" i="6"/>
  <c r="BC83" i="6" s="1"/>
  <c r="M31" i="6"/>
  <c r="BC80" i="6" s="1"/>
  <c r="R31" i="6"/>
  <c r="BC85" i="6" s="1"/>
  <c r="U31" i="6"/>
  <c r="BC88" i="6" s="1"/>
  <c r="Q31" i="6"/>
  <c r="BC84" i="6" s="1"/>
  <c r="N31" i="6"/>
  <c r="BC81" i="6" s="1"/>
  <c r="L31" i="6"/>
  <c r="BC79" i="6" s="1"/>
  <c r="K31" i="6"/>
  <c r="BC78" i="6" s="1"/>
  <c r="J31" i="6"/>
  <c r="BC77" i="6" s="1"/>
  <c r="I31" i="6"/>
  <c r="BC76" i="6" s="1"/>
  <c r="H31" i="6"/>
  <c r="BC75" i="6" s="1"/>
  <c r="G31" i="6"/>
  <c r="BC74" i="6" s="1"/>
  <c r="F31" i="6"/>
  <c r="BC73" i="6" s="1"/>
  <c r="D31" i="6"/>
  <c r="BC71" i="6" s="1"/>
  <c r="C31" i="6"/>
  <c r="BC70" i="6" s="1"/>
  <c r="AP31" i="6"/>
  <c r="BF85" i="6" s="1"/>
  <c r="AQ31" i="6"/>
  <c r="BF86" i="6" s="1"/>
  <c r="AM31" i="6"/>
  <c r="BF82" i="6" s="1"/>
  <c r="AL31" i="6"/>
  <c r="BF81" i="6" s="1"/>
  <c r="AO31" i="6"/>
  <c r="BF84" i="6" s="1"/>
  <c r="AN31" i="6"/>
  <c r="BF83" i="6" s="1"/>
  <c r="AS31" i="6"/>
  <c r="BF88" i="6" s="1"/>
  <c r="AK31" i="6"/>
  <c r="BF80" i="6" s="1"/>
  <c r="AR31" i="6"/>
  <c r="BF87" i="6" s="1"/>
  <c r="AI31" i="6"/>
  <c r="BF78" i="6" s="1"/>
  <c r="AJ31" i="6"/>
  <c r="BF79" i="6" s="1"/>
  <c r="AG31" i="6"/>
  <c r="BF76" i="6" s="1"/>
  <c r="AD31" i="6"/>
  <c r="BF73" i="6" s="1"/>
  <c r="AF31" i="6"/>
  <c r="BF75" i="6" s="1"/>
  <c r="AE31" i="6"/>
  <c r="BF74" i="6" s="1"/>
  <c r="E31" i="6"/>
  <c r="BC72" i="6" s="1"/>
  <c r="X70" i="13"/>
  <c r="T19" i="13"/>
  <c r="U20" i="13"/>
  <c r="T20" i="13" s="1"/>
  <c r="H19" i="13"/>
  <c r="J19" i="13" s="1"/>
  <c r="X17" i="13"/>
  <c r="K18" i="13"/>
  <c r="M18" i="13" s="1"/>
  <c r="K17" i="13"/>
  <c r="M17" i="13" s="1"/>
  <c r="O8" i="9"/>
  <c r="AH31" i="6" l="1"/>
  <c r="BF77" i="6" s="1"/>
  <c r="AU31" i="6"/>
  <c r="AT31" i="6"/>
  <c r="V31" i="6"/>
  <c r="W31" i="6"/>
  <c r="X71" i="13"/>
  <c r="X18" i="13"/>
  <c r="U21" i="13"/>
  <c r="T21" i="13" s="1"/>
  <c r="H20" i="13"/>
  <c r="J20" i="13" s="1"/>
  <c r="O9" i="9"/>
  <c r="X72" i="13" l="1"/>
  <c r="U22" i="13"/>
  <c r="T22" i="13" s="1"/>
  <c r="H21" i="13"/>
  <c r="J21" i="13" s="1"/>
  <c r="K19" i="13"/>
  <c r="M19" i="13" s="1"/>
  <c r="X19" i="13"/>
  <c r="K20" i="13"/>
  <c r="M20" i="13" s="1"/>
  <c r="O10" i="9"/>
  <c r="X73" i="13" l="1"/>
  <c r="K21" i="13"/>
  <c r="X20" i="13"/>
  <c r="U23" i="13"/>
  <c r="T23" i="13" s="1"/>
  <c r="H22" i="13"/>
  <c r="J22" i="13" s="1"/>
  <c r="O11" i="9"/>
  <c r="X74" i="13" l="1"/>
  <c r="M21" i="13"/>
  <c r="U24" i="13"/>
  <c r="T24" i="13" s="1"/>
  <c r="H23" i="13"/>
  <c r="J23" i="13" s="1"/>
  <c r="X21" i="13"/>
  <c r="O12" i="9"/>
  <c r="X75" i="13" l="1"/>
  <c r="K22" i="13"/>
  <c r="M22" i="13" s="1"/>
  <c r="X22" i="13"/>
  <c r="K23" i="13"/>
  <c r="U25" i="13"/>
  <c r="T25" i="13" s="1"/>
  <c r="H24" i="13"/>
  <c r="J24" i="13" s="1"/>
  <c r="O13" i="9"/>
  <c r="X76" i="13" l="1"/>
  <c r="M23" i="13"/>
  <c r="X23" i="13"/>
  <c r="U26" i="13"/>
  <c r="T26" i="13" s="1"/>
  <c r="H25" i="13"/>
  <c r="J25" i="13" s="1"/>
  <c r="O14" i="9"/>
  <c r="X77" i="13" l="1"/>
  <c r="X24" i="13"/>
  <c r="K24" i="13"/>
  <c r="M24" i="13" s="1"/>
  <c r="U27" i="13"/>
  <c r="T27" i="13" s="1"/>
  <c r="H26" i="13"/>
  <c r="J26" i="13" s="1"/>
  <c r="O15" i="9"/>
  <c r="X78" i="13" l="1"/>
  <c r="X25" i="13"/>
  <c r="K26" i="13"/>
  <c r="U28" i="13"/>
  <c r="T28" i="13" s="1"/>
  <c r="H27" i="13"/>
  <c r="J27" i="13" s="1"/>
  <c r="K25" i="13"/>
  <c r="O16" i="9"/>
  <c r="X79" i="13" l="1"/>
  <c r="M26" i="13"/>
  <c r="U29" i="13"/>
  <c r="T29" i="13" s="1"/>
  <c r="H28" i="13"/>
  <c r="J28" i="13" s="1"/>
  <c r="K27" i="13"/>
  <c r="X26" i="13"/>
  <c r="M25" i="13"/>
  <c r="O17" i="9"/>
  <c r="X80" i="13" l="1"/>
  <c r="X27" i="13"/>
  <c r="M27" i="13"/>
  <c r="K28" i="13"/>
  <c r="M28" i="13" s="1"/>
  <c r="U30" i="13"/>
  <c r="H29" i="13"/>
  <c r="J29" i="13" s="1"/>
  <c r="O18" i="9"/>
  <c r="X81" i="13" l="1"/>
  <c r="T30" i="13"/>
  <c r="K29" i="13"/>
  <c r="M29" i="13" s="1"/>
  <c r="H30" i="13"/>
  <c r="J30" i="13" s="1"/>
  <c r="X28" i="13"/>
  <c r="O19" i="9"/>
  <c r="X82" i="13" l="1"/>
  <c r="X29" i="13"/>
  <c r="O20" i="9"/>
  <c r="X83" i="13" l="1"/>
  <c r="K30" i="13"/>
  <c r="X30" i="13"/>
  <c r="X84" i="13" s="1"/>
  <c r="O21" i="9"/>
  <c r="M30" i="13" l="1"/>
  <c r="O22" i="9"/>
  <c r="O23" i="9" l="1"/>
  <c r="O24" i="9" l="1"/>
  <c r="O25" i="9" l="1"/>
  <c r="O26" i="9" l="1"/>
  <c r="O27" i="9" l="1"/>
  <c r="D10" i="9" l="1"/>
  <c r="E27" i="9"/>
  <c r="E26" i="9"/>
  <c r="E25" i="9"/>
  <c r="E24" i="9"/>
  <c r="E23" i="9"/>
  <c r="E22" i="9"/>
  <c r="E21" i="9"/>
  <c r="E20" i="9"/>
  <c r="E19" i="9"/>
  <c r="E18" i="9"/>
  <c r="E17" i="9"/>
  <c r="E16" i="9"/>
  <c r="E15" i="9"/>
  <c r="E14" i="9"/>
  <c r="E13" i="9"/>
  <c r="E12" i="9"/>
  <c r="E11" i="9"/>
  <c r="E10" i="9"/>
  <c r="E9" i="9"/>
  <c r="J9" i="9" s="1"/>
  <c r="E8" i="9"/>
  <c r="E7" i="9"/>
  <c r="E6" i="9"/>
  <c r="E5" i="9"/>
  <c r="E4" i="9"/>
  <c r="D27" i="9"/>
  <c r="D26" i="9"/>
  <c r="D25" i="9"/>
  <c r="D24" i="9"/>
  <c r="D23" i="9"/>
  <c r="D22" i="9"/>
  <c r="D21" i="9"/>
  <c r="D20" i="9"/>
  <c r="D19" i="9"/>
  <c r="D18" i="9"/>
  <c r="D17" i="9"/>
  <c r="D16" i="9"/>
  <c r="D15" i="9"/>
  <c r="D14" i="9"/>
  <c r="D13" i="9"/>
  <c r="D12" i="9"/>
  <c r="D11" i="9"/>
  <c r="D9" i="9"/>
  <c r="D8" i="9"/>
  <c r="D7" i="9"/>
  <c r="D6" i="9"/>
  <c r="D5" i="9"/>
  <c r="D4" i="9"/>
  <c r="I10" i="9" l="1"/>
  <c r="G10" i="9"/>
  <c r="G11" i="9" s="1"/>
  <c r="G12" i="9" s="1"/>
  <c r="G13" i="9" s="1"/>
  <c r="G14" i="9" s="1"/>
  <c r="G15" i="9" s="1"/>
  <c r="G16" i="9" s="1"/>
  <c r="G17" i="9" s="1"/>
  <c r="G18" i="9" s="1"/>
  <c r="G19" i="9" s="1"/>
  <c r="G20" i="9" s="1"/>
  <c r="G21" i="9" s="1"/>
  <c r="G22" i="9" s="1"/>
  <c r="G23" i="9" s="1"/>
  <c r="G24" i="9" s="1"/>
  <c r="G25" i="9" s="1"/>
  <c r="G26" i="9" s="1"/>
  <c r="G27" i="9" s="1"/>
  <c r="I11" i="9" l="1"/>
  <c r="J11" i="9" s="1"/>
  <c r="X10" i="9"/>
  <c r="J10" i="9"/>
  <c r="B1" i="9"/>
  <c r="J8" i="9"/>
  <c r="J7" i="9"/>
  <c r="J6" i="9"/>
  <c r="J5" i="9"/>
  <c r="J4" i="9"/>
  <c r="G2" i="13" l="1"/>
  <c r="O29" i="9"/>
  <c r="I1" i="13"/>
  <c r="F2" i="13"/>
  <c r="K2" i="13"/>
  <c r="G1" i="13"/>
  <c r="M29" i="9"/>
  <c r="J1" i="13"/>
  <c r="H2" i="13"/>
  <c r="M2" i="13"/>
  <c r="H1" i="13"/>
  <c r="M1" i="13"/>
  <c r="F1" i="13"/>
  <c r="K1" i="13"/>
  <c r="I2" i="13"/>
  <c r="Y4" i="13"/>
  <c r="L29" i="9"/>
  <c r="J2" i="13"/>
  <c r="R1" i="13"/>
  <c r="W1" i="13"/>
  <c r="B2" i="13"/>
  <c r="S1" i="13"/>
  <c r="U1" i="13"/>
  <c r="T1" i="13"/>
  <c r="X1" i="13"/>
  <c r="B1" i="13"/>
  <c r="U29" i="9"/>
  <c r="V28" i="9"/>
  <c r="T28" i="9"/>
  <c r="V29" i="9"/>
  <c r="U28" i="9"/>
  <c r="T29" i="9"/>
  <c r="I12" i="9"/>
  <c r="X11" i="9"/>
  <c r="D29" i="9"/>
  <c r="T2" i="13" l="1"/>
  <c r="X2" i="13"/>
  <c r="Q5" i="9"/>
  <c r="W5" i="9" s="1"/>
  <c r="Q6" i="9"/>
  <c r="Q7" i="9"/>
  <c r="Q8" i="9"/>
  <c r="Q9" i="9"/>
  <c r="Q10" i="9"/>
  <c r="Q11" i="9"/>
  <c r="Q12" i="9"/>
  <c r="Q13" i="9"/>
  <c r="Q14" i="9"/>
  <c r="W14" i="9" s="1"/>
  <c r="Q15" i="9"/>
  <c r="W15" i="9" s="1"/>
  <c r="Q16" i="9"/>
  <c r="W16" i="9" s="1"/>
  <c r="Q17" i="9"/>
  <c r="W17" i="9" s="1"/>
  <c r="Q18" i="9"/>
  <c r="W18" i="9" s="1"/>
  <c r="Q19" i="9"/>
  <c r="W19" i="9" s="1"/>
  <c r="Q20" i="9"/>
  <c r="W20" i="9" s="1"/>
  <c r="Q21" i="9"/>
  <c r="W21" i="9" s="1"/>
  <c r="Q22" i="9"/>
  <c r="W22" i="9" s="1"/>
  <c r="Q23" i="9"/>
  <c r="W23" i="9" s="1"/>
  <c r="Q24" i="9"/>
  <c r="W24" i="9" s="1"/>
  <c r="Q25" i="9"/>
  <c r="W25" i="9" s="1"/>
  <c r="Q26" i="9"/>
  <c r="W26" i="9" s="1"/>
  <c r="Q27" i="9"/>
  <c r="W27" i="9" s="1"/>
  <c r="AA8" i="13"/>
  <c r="C8" i="13" s="1"/>
  <c r="AA9" i="13"/>
  <c r="C9" i="13" s="1"/>
  <c r="AA10" i="13"/>
  <c r="C10" i="13" s="1"/>
  <c r="AA7" i="13"/>
  <c r="C7" i="13" s="1"/>
  <c r="AA11" i="13"/>
  <c r="C11" i="13" s="1"/>
  <c r="AA12" i="13"/>
  <c r="C12" i="13" s="1"/>
  <c r="AA13" i="13"/>
  <c r="C13" i="13" s="1"/>
  <c r="AA14" i="13"/>
  <c r="C14" i="13" s="1"/>
  <c r="AA15" i="13"/>
  <c r="C15" i="13" s="1"/>
  <c r="AA16" i="13"/>
  <c r="C16" i="13" s="1"/>
  <c r="AA17" i="13"/>
  <c r="C17" i="13" s="1"/>
  <c r="AA18" i="13"/>
  <c r="C18" i="13" s="1"/>
  <c r="AA19" i="13"/>
  <c r="C19" i="13" s="1"/>
  <c r="AA20" i="13"/>
  <c r="C20" i="13" s="1"/>
  <c r="AA21" i="13"/>
  <c r="C21" i="13" s="1"/>
  <c r="AA22" i="13"/>
  <c r="C22" i="13" s="1"/>
  <c r="AA23" i="13"/>
  <c r="C23" i="13" s="1"/>
  <c r="AA24" i="13"/>
  <c r="C24" i="13" s="1"/>
  <c r="AA25" i="13"/>
  <c r="C25" i="13" s="1"/>
  <c r="AA26" i="13"/>
  <c r="C26" i="13" s="1"/>
  <c r="AA27" i="13"/>
  <c r="C27" i="13" s="1"/>
  <c r="AA28" i="13"/>
  <c r="C28" i="13" s="1"/>
  <c r="AA29" i="13"/>
  <c r="C29" i="13" s="1"/>
  <c r="AA30" i="13"/>
  <c r="C30" i="13" s="1"/>
  <c r="S2" i="13"/>
  <c r="N29" i="9"/>
  <c r="I13" i="9"/>
  <c r="X12" i="9"/>
  <c r="J12" i="9"/>
  <c r="Q4" i="9"/>
  <c r="W4" i="9" s="1"/>
  <c r="W6" i="9"/>
  <c r="W7" i="9"/>
  <c r="W8" i="9"/>
  <c r="W9" i="9"/>
  <c r="W10" i="9"/>
  <c r="W11" i="9"/>
  <c r="W12" i="9"/>
  <c r="W13" i="9"/>
  <c r="G29" i="9"/>
  <c r="F29" i="9" s="1"/>
  <c r="H84" i="7"/>
  <c r="H85" i="7" s="1"/>
  <c r="G84" i="7"/>
  <c r="G85" i="7" s="1"/>
  <c r="F84" i="7"/>
  <c r="F85" i="7" s="1"/>
  <c r="E84" i="7"/>
  <c r="E85" i="7" s="1"/>
  <c r="D84" i="7"/>
  <c r="D85" i="7" s="1"/>
  <c r="C84" i="7"/>
  <c r="C85" i="7" s="1"/>
  <c r="B5" i="14" l="1"/>
  <c r="C6" i="18"/>
  <c r="D27" i="13"/>
  <c r="E27" i="13" s="1"/>
  <c r="L27" i="13" s="1"/>
  <c r="D15" i="13"/>
  <c r="E15" i="13" s="1"/>
  <c r="C2" i="13"/>
  <c r="D30" i="13"/>
  <c r="E30" i="13" s="1"/>
  <c r="C1" i="13"/>
  <c r="D26" i="13"/>
  <c r="E26" i="13" s="1"/>
  <c r="D22" i="13"/>
  <c r="E22" i="13" s="1"/>
  <c r="D18" i="13"/>
  <c r="E18" i="13" s="1"/>
  <c r="D14" i="13"/>
  <c r="E14" i="13" s="1"/>
  <c r="D7" i="13"/>
  <c r="E7" i="13" s="1"/>
  <c r="D19" i="13"/>
  <c r="E19" i="13" s="1"/>
  <c r="L19" i="13" s="1"/>
  <c r="D11" i="13"/>
  <c r="E11" i="13" s="1"/>
  <c r="D29" i="13"/>
  <c r="E29" i="13" s="1"/>
  <c r="D25" i="13"/>
  <c r="E25" i="13" s="1"/>
  <c r="D21" i="13"/>
  <c r="E21" i="13" s="1"/>
  <c r="D17" i="13"/>
  <c r="D13" i="13"/>
  <c r="E13" i="13" s="1"/>
  <c r="L13" i="13" s="1"/>
  <c r="D10" i="13"/>
  <c r="E10" i="13" s="1"/>
  <c r="D23" i="13"/>
  <c r="D8" i="13"/>
  <c r="E8" i="13" s="1"/>
  <c r="D28" i="13"/>
  <c r="E28" i="13" s="1"/>
  <c r="D24" i="13"/>
  <c r="E24" i="13" s="1"/>
  <c r="D20" i="13"/>
  <c r="E20" i="13" s="1"/>
  <c r="D16" i="13"/>
  <c r="E16" i="13" s="1"/>
  <c r="L16" i="13" s="1"/>
  <c r="D12" i="13"/>
  <c r="E12" i="13" s="1"/>
  <c r="D9" i="13"/>
  <c r="E9" i="13" s="1"/>
  <c r="W29" i="9"/>
  <c r="W28" i="9"/>
  <c r="I14" i="9"/>
  <c r="X13" i="9"/>
  <c r="J13" i="9"/>
  <c r="H114" i="7"/>
  <c r="H115" i="7" s="1"/>
  <c r="G114" i="7"/>
  <c r="G115" i="7" s="1"/>
  <c r="F114" i="7"/>
  <c r="F115" i="7" s="1"/>
  <c r="E114" i="7"/>
  <c r="E115" i="7" s="1"/>
  <c r="B6" i="14" s="1"/>
  <c r="D114" i="7"/>
  <c r="D115" i="7" s="1"/>
  <c r="C114" i="7"/>
  <c r="C115" i="7" s="1"/>
  <c r="L14" i="13" l="1"/>
  <c r="E23" i="13"/>
  <c r="L23" i="13" s="1"/>
  <c r="E17" i="13"/>
  <c r="L17" i="13" s="1"/>
  <c r="L22" i="13"/>
  <c r="L15" i="13"/>
  <c r="L7" i="13"/>
  <c r="L24" i="13"/>
  <c r="L26" i="13"/>
  <c r="L25" i="13"/>
  <c r="L29" i="13"/>
  <c r="L8" i="13"/>
  <c r="D2" i="13"/>
  <c r="L12" i="13"/>
  <c r="L10" i="13"/>
  <c r="L21" i="13"/>
  <c r="L11" i="13"/>
  <c r="L18" i="13"/>
  <c r="L30" i="13"/>
  <c r="L9" i="13"/>
  <c r="L20" i="13"/>
  <c r="L28" i="13"/>
  <c r="D1" i="13"/>
  <c r="I15" i="9"/>
  <c r="X14" i="9"/>
  <c r="J14" i="9"/>
  <c r="F27" i="7"/>
  <c r="F28" i="7" s="1"/>
  <c r="G27" i="7"/>
  <c r="G28" i="7" s="1"/>
  <c r="H27" i="7"/>
  <c r="H28" i="7" s="1"/>
  <c r="E1" i="13" l="1"/>
  <c r="E2" i="13"/>
  <c r="L2" i="13"/>
  <c r="L1" i="13"/>
  <c r="I16" i="9"/>
  <c r="X15" i="9"/>
  <c r="J15" i="9"/>
  <c r="D27" i="7"/>
  <c r="D28" i="7" s="1"/>
  <c r="E27" i="7"/>
  <c r="E28" i="7" s="1"/>
  <c r="C27" i="7"/>
  <c r="C28" i="7" s="1"/>
  <c r="B3" i="14" l="1"/>
  <c r="C5" i="18"/>
  <c r="K14" i="14"/>
  <c r="M14" i="14" s="1"/>
  <c r="K19" i="14"/>
  <c r="M19" i="14" s="1"/>
  <c r="K21" i="14"/>
  <c r="M21" i="14" s="1"/>
  <c r="K15" i="14"/>
  <c r="M15" i="14" s="1"/>
  <c r="K20" i="14"/>
  <c r="M20" i="14" s="1"/>
  <c r="K18" i="14"/>
  <c r="M18" i="14" s="1"/>
  <c r="K16" i="14"/>
  <c r="M16" i="14" s="1"/>
  <c r="K13" i="14"/>
  <c r="M13" i="14" s="1"/>
  <c r="K12" i="14"/>
  <c r="M12" i="14" s="1"/>
  <c r="K11" i="14"/>
  <c r="M11" i="14" s="1"/>
  <c r="K10" i="14"/>
  <c r="M10" i="14" s="1"/>
  <c r="K3" i="14"/>
  <c r="K9" i="14"/>
  <c r="M9" i="14" s="1"/>
  <c r="K7" i="14"/>
  <c r="M7" i="14" s="1"/>
  <c r="M8" i="14"/>
  <c r="K4" i="14"/>
  <c r="M4" i="14" s="1"/>
  <c r="K5" i="14"/>
  <c r="M5" i="14" s="1"/>
  <c r="K6" i="14"/>
  <c r="M6" i="14" s="1"/>
  <c r="I17" i="9"/>
  <c r="X16" i="9"/>
  <c r="J16" i="9"/>
  <c r="K24" i="14" l="1"/>
  <c r="M24" i="14" s="1"/>
  <c r="C23" i="14"/>
  <c r="K23" i="14"/>
  <c r="M23" i="14" s="1"/>
  <c r="K22" i="14"/>
  <c r="M22" i="14" s="1"/>
  <c r="K17" i="14"/>
  <c r="M17" i="14" s="1"/>
  <c r="C12" i="14"/>
  <c r="C21" i="14"/>
  <c r="C15" i="14"/>
  <c r="C14" i="14"/>
  <c r="C22" i="14"/>
  <c r="C16" i="14"/>
  <c r="C20" i="14"/>
  <c r="C19" i="14"/>
  <c r="C17" i="14"/>
  <c r="C18" i="14"/>
  <c r="C13" i="14"/>
  <c r="C11" i="14"/>
  <c r="C10" i="14"/>
  <c r="C9" i="14"/>
  <c r="C7" i="14"/>
  <c r="C4" i="14"/>
  <c r="C6" i="14"/>
  <c r="C5" i="14"/>
  <c r="I18" i="9"/>
  <c r="X17" i="9"/>
  <c r="J17" i="9"/>
  <c r="I19" i="9" l="1"/>
  <c r="X18" i="9"/>
  <c r="J18" i="9"/>
  <c r="I20" i="9" l="1"/>
  <c r="X19" i="9"/>
  <c r="J19" i="9"/>
  <c r="I21" i="9" l="1"/>
  <c r="X20" i="9"/>
  <c r="J20" i="9"/>
  <c r="I22" i="9" l="1"/>
  <c r="X21" i="9"/>
  <c r="J21" i="9"/>
  <c r="I23" i="9" l="1"/>
  <c r="X22" i="9"/>
  <c r="J22" i="9"/>
  <c r="I24" i="9" l="1"/>
  <c r="X23" i="9"/>
  <c r="X28" i="9" s="1"/>
  <c r="J23" i="9"/>
  <c r="I25" i="9" l="1"/>
  <c r="X24" i="9"/>
  <c r="J24" i="9"/>
  <c r="I26" i="9" l="1"/>
  <c r="X25" i="9"/>
  <c r="J25" i="9"/>
  <c r="I27" i="9" l="1"/>
  <c r="X26" i="9"/>
  <c r="J26" i="9"/>
  <c r="X27" i="9" l="1"/>
  <c r="X29" i="9" s="1"/>
  <c r="J27" i="9"/>
  <c r="J29" i="9" s="1"/>
  <c r="I29" i="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Gall, James</author>
  </authors>
  <commentList>
    <comment ref="S2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Goal seek check to make sure NPV of capacity Rev. Req. is equal to inc rev. req.</t>
        </r>
      </text>
    </comment>
    <comment ref="T2" authorId="0" shapeId="0" xr:uid="{00000000-0006-0000-0D00-000002000000}">
      <text>
        <r>
          <rPr>
            <sz val="9"/>
            <color indexed="81"/>
            <rFont val="Tahoma"/>
            <family val="2"/>
          </rPr>
          <t xml:space="preserve">
goal seek check to make sure rev. req. matches</t>
        </r>
      </text>
    </comment>
    <comment ref="S6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 xml:space="preserve">Avista: </t>
        </r>
        <r>
          <rPr>
            <sz val="9"/>
            <color indexed="81"/>
            <rFont val="Tahoma"/>
            <family val="2"/>
          </rPr>
          <t xml:space="preserve">Spread to equal same NPV, but starting in short period
</t>
        </r>
      </text>
    </comment>
    <comment ref="X6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 xml:space="preserve">Avista: Tilted and Levelized
</t>
        </r>
      </text>
    </comment>
  </commentList>
</comments>
</file>

<file path=xl/sharedStrings.xml><?xml version="1.0" encoding="utf-8"?>
<sst xmlns="http://schemas.openxmlformats.org/spreadsheetml/2006/main" count="2121" uniqueCount="198">
  <si>
    <t>Year</t>
  </si>
  <si>
    <t>WA</t>
  </si>
  <si>
    <t>ID</t>
  </si>
  <si>
    <t>Rev. Req.</t>
  </si>
  <si>
    <t>Total</t>
  </si>
  <si>
    <t>Rates</t>
  </si>
  <si>
    <t>NPV</t>
  </si>
  <si>
    <t>Levelized</t>
  </si>
  <si>
    <t>Idaho</t>
  </si>
  <si>
    <t>Washington</t>
  </si>
  <si>
    <t>Nameplate MW</t>
  </si>
  <si>
    <t>Shared System Resource</t>
  </si>
  <si>
    <t>NG CT</t>
  </si>
  <si>
    <t>Solar</t>
  </si>
  <si>
    <t>Storage Added to Solar</t>
  </si>
  <si>
    <t>Wind</t>
  </si>
  <si>
    <t>Storage</t>
  </si>
  <si>
    <t>Hydrogen</t>
  </si>
  <si>
    <t>Other- (Clean Capacity)</t>
  </si>
  <si>
    <t>Thermal Upgrade</t>
  </si>
  <si>
    <t>Hydro</t>
  </si>
  <si>
    <t>DR Capability</t>
  </si>
  <si>
    <t>EE- Winter Capacity</t>
  </si>
  <si>
    <t>EE- Summer Capacity</t>
  </si>
  <si>
    <t>Optmized Cost</t>
  </si>
  <si>
    <t>Stdev</t>
  </si>
  <si>
    <t>95th V@R</t>
  </si>
  <si>
    <t>System GHG MMT</t>
  </si>
  <si>
    <t>Winter Capacity MW</t>
  </si>
  <si>
    <t>New Energy (aMW)</t>
  </si>
  <si>
    <t>New Dispatch GWh</t>
  </si>
  <si>
    <t>Sales GWh</t>
  </si>
  <si>
    <t>Net</t>
  </si>
  <si>
    <t>Gross</t>
  </si>
  <si>
    <t>Scenario</t>
  </si>
  <si>
    <t>Energy Efficiency Energy (GWh excludes losses)</t>
  </si>
  <si>
    <t>aMW w/ losses</t>
  </si>
  <si>
    <t>4- Baseline 3</t>
  </si>
  <si>
    <t>3- Baseline 2</t>
  </si>
  <si>
    <t>2- Baseline 1</t>
  </si>
  <si>
    <t>Discount Rate</t>
  </si>
  <si>
    <t>Escalator</t>
  </si>
  <si>
    <t>Tilted &amp; Levelized Inc. RR</t>
  </si>
  <si>
    <t>Inc. RR Validation</t>
  </si>
  <si>
    <t>Avoided Capacity Price ($/kW-yr)</t>
  </si>
  <si>
    <t>Incremental Revenue Requirement</t>
  </si>
  <si>
    <t>Incremental Winter Peak MW</t>
  </si>
  <si>
    <t>Inc. Rev. Req.</t>
  </si>
  <si>
    <t>Dispatch GWh</t>
  </si>
  <si>
    <t>$/MWh</t>
  </si>
  <si>
    <t>Net Sales</t>
  </si>
  <si>
    <t>RECs</t>
  </si>
  <si>
    <t>New Resources</t>
  </si>
  <si>
    <t>aMW</t>
  </si>
  <si>
    <t>Existing Clean Resources</t>
  </si>
  <si>
    <t>New Clean Resources</t>
  </si>
  <si>
    <t>Current Natural Gas Expected GHG Emissions</t>
  </si>
  <si>
    <t>Colstrip Expected GHG Emissions</t>
  </si>
  <si>
    <t>New Resource Expected GHG Emissions</t>
  </si>
  <si>
    <t>New Resource Expected GHG Emissions (Shared Resources)</t>
  </si>
  <si>
    <t>Net Market Purchases/Sales</t>
  </si>
  <si>
    <t>Total Expected GHG Emissions</t>
  </si>
  <si>
    <t>Upstream GHG Emissions</t>
  </si>
  <si>
    <t>Construction/Operation Emissions</t>
  </si>
  <si>
    <t>Current Resources</t>
  </si>
  <si>
    <t>Upstream/Construction/Operations</t>
  </si>
  <si>
    <t>Net Market Transactions</t>
  </si>
  <si>
    <t>2019 Generated Emissions</t>
  </si>
  <si>
    <t>Clean Energy Premium ($/MWh)</t>
  </si>
  <si>
    <t>Flat ($/MWh)</t>
  </si>
  <si>
    <t>On-Peak ($/MWh)</t>
  </si>
  <si>
    <t>Off-Peak ($/MWh)</t>
  </si>
  <si>
    <t>20 yr Levelized</t>
  </si>
  <si>
    <t>24 yr Levelized</t>
  </si>
  <si>
    <t>Capacity Premium ($/kW-Yr)</t>
  </si>
  <si>
    <t>Tilted</t>
  </si>
  <si>
    <t>$/kW-yr</t>
  </si>
  <si>
    <t>Rate</t>
  </si>
  <si>
    <t>MW</t>
  </si>
  <si>
    <t>$</t>
  </si>
  <si>
    <t>$/MT</t>
  </si>
  <si>
    <t>Energy</t>
  </si>
  <si>
    <t>Clean Premium</t>
  </si>
  <si>
    <t>Losses</t>
  </si>
  <si>
    <t>Preference</t>
  </si>
  <si>
    <t>Capacity</t>
  </si>
  <si>
    <t>T&amp;D</t>
  </si>
  <si>
    <t>Inc. Capacity</t>
  </si>
  <si>
    <t>Inc. Capacity R.R.</t>
  </si>
  <si>
    <t>Inc. Capacity R.R. Check</t>
  </si>
  <si>
    <t>Capacity Value</t>
  </si>
  <si>
    <t>SCC</t>
  </si>
  <si>
    <t>Non-Energy</t>
  </si>
  <si>
    <t>LCS w/o EE</t>
  </si>
  <si>
    <t>LC Capacity Only</t>
  </si>
  <si>
    <t>No Constraints</t>
  </si>
  <si>
    <t>Inc. GWh</t>
  </si>
  <si>
    <t>GWh</t>
  </si>
  <si>
    <t>lbs/MWh</t>
  </si>
  <si>
    <t xml:space="preserve">Social Cost of Carbon </t>
  </si>
  <si>
    <t>5- Clean Resource Plan (2027)</t>
  </si>
  <si>
    <t>Cost</t>
  </si>
  <si>
    <t>Risk</t>
  </si>
  <si>
    <t>2030 Stdev</t>
  </si>
  <si>
    <t>2045 Stdev</t>
  </si>
  <si>
    <t>2045 Tail</t>
  </si>
  <si>
    <t>GHG</t>
  </si>
  <si>
    <t>7- SCC Idaho</t>
  </si>
  <si>
    <t>Change in Cost</t>
  </si>
  <si>
    <t>Change in GHG</t>
  </si>
  <si>
    <t>Net Emissions</t>
  </si>
  <si>
    <t>Item</t>
  </si>
  <si>
    <t>Coyote Springs 2</t>
  </si>
  <si>
    <t>Lancaster</t>
  </si>
  <si>
    <t>Colstrip (3)</t>
  </si>
  <si>
    <t>Colstrip (4)</t>
  </si>
  <si>
    <t>Kettle Falls</t>
  </si>
  <si>
    <t>Kettle Falls CT</t>
  </si>
  <si>
    <t>Boulder Park 1-6</t>
  </si>
  <si>
    <t>Rathdrum 1</t>
  </si>
  <si>
    <t>Rathdrum 2</t>
  </si>
  <si>
    <t>Northeast A&amp;B</t>
  </si>
  <si>
    <t>2019 Gross Emissions</t>
  </si>
  <si>
    <t>Capacity Calculation (Portfolio 4 - Portfolio 3)</t>
  </si>
  <si>
    <t>PRS Premium- i.e. clean premium (Portfolio 1 - Portfolio 3)</t>
  </si>
  <si>
    <t>Colstrip Emissions</t>
  </si>
  <si>
    <t>Dispatched Emissions w/ Colstrip Operating to 2025</t>
  </si>
  <si>
    <t>8- Low Load Forecast</t>
  </si>
  <si>
    <t>9- High Load Forecast</t>
  </si>
  <si>
    <t>10- RA Market</t>
  </si>
  <si>
    <t>11- Electrification 1</t>
  </si>
  <si>
    <t>12- Electrification 2</t>
  </si>
  <si>
    <t>13- Electrification 3</t>
  </si>
  <si>
    <t>14- 2x SCC</t>
  </si>
  <si>
    <t>6- Clean Resource Plan (2045)</t>
  </si>
  <si>
    <t>15- Colstrip Exit 2025</t>
  </si>
  <si>
    <t>16- Colstrip Exit 2035</t>
  </si>
  <si>
    <t>17- Colstrip Exit 2045</t>
  </si>
  <si>
    <t>18- Clean Energy Delivered Each Hour</t>
  </si>
  <si>
    <t>19- SCC on Net P/S</t>
  </si>
  <si>
    <t>20- Use Avg Mrkt for EE SCC</t>
  </si>
  <si>
    <t>1- Preferred Resource Strategy</t>
  </si>
  <si>
    <t>Emissions</t>
  </si>
  <si>
    <t>Levelized 2.5%</t>
  </si>
  <si>
    <t>Levelized 6.68%</t>
  </si>
  <si>
    <t>Cost (Millions)</t>
  </si>
  <si>
    <t>Rates ($/kWh)</t>
  </si>
  <si>
    <t>2030 Delta</t>
  </si>
  <si>
    <t>2030 % Change</t>
  </si>
  <si>
    <t>2045 % Change</t>
  </si>
  <si>
    <t>2030 % Change to PRS</t>
  </si>
  <si>
    <t>2045 % Change to PRS</t>
  </si>
  <si>
    <t>Percent Change in Rates</t>
  </si>
  <si>
    <t>Percent Change in Costs</t>
  </si>
  <si>
    <t>Change in Costs</t>
  </si>
  <si>
    <t>Levelized Delta</t>
  </si>
  <si>
    <t>2045 Delta</t>
  </si>
  <si>
    <t>2022 Emissions</t>
  </si>
  <si>
    <t>2045 Emissions</t>
  </si>
  <si>
    <t>New Storage Resources</t>
  </si>
  <si>
    <t>New Shared Storage Resources</t>
  </si>
  <si>
    <t>1a- LCP w/ Climate Shift</t>
  </si>
  <si>
    <t>1b- LCP w/ SCC</t>
  </si>
  <si>
    <t>Deterministic Market Prices</t>
  </si>
  <si>
    <t>Social Cost of Carbon</t>
  </si>
  <si>
    <t>Climate Shift</t>
  </si>
  <si>
    <t>Low Natural Gas Prices</t>
  </si>
  <si>
    <t>High Natural Gas Prices</t>
  </si>
  <si>
    <t>PVRR</t>
  </si>
  <si>
    <t>Stochastic Case</t>
  </si>
  <si>
    <t>Expected Case</t>
  </si>
  <si>
    <t>High NG Prices</t>
  </si>
  <si>
    <t>Low NG Prices</t>
  </si>
  <si>
    <t>Portfolio</t>
  </si>
  <si>
    <t>GHG Emissions (levelized)</t>
  </si>
  <si>
    <t>ID-PVRR ($ Mill)</t>
  </si>
  <si>
    <t>WA- PVRR ($ Mill)</t>
  </si>
  <si>
    <t>WA 2030 Rate ($/kWh)</t>
  </si>
  <si>
    <t>WA 2045 Rate ($/kWh)</t>
  </si>
  <si>
    <t>ID 2030 Rate ($/kWh)</t>
  </si>
  <si>
    <t>ID 2045 Rate ($/kWh)</t>
  </si>
  <si>
    <t>2030 Stdev ($ Mill)</t>
  </si>
  <si>
    <t>2045 Stdev ($ Mill)</t>
  </si>
  <si>
    <t>2045 Tail Risk ($ Mill)</t>
  </si>
  <si>
    <t>Deterministic Scenario</t>
  </si>
  <si>
    <t>2045 GHG Emissions (MT)</t>
  </si>
  <si>
    <t>Change in PVRR vs Expected Case</t>
  </si>
  <si>
    <t>Change in Levelized GHG MT vs Expected Case</t>
  </si>
  <si>
    <t>Change in PVRR vs PRS</t>
  </si>
  <si>
    <t>Change in Levelized GHG MT vs PRS</t>
  </si>
  <si>
    <t>Change in Tail Risk</t>
  </si>
  <si>
    <t>Change in  WA Rate</t>
  </si>
  <si>
    <t>Change in ID Rate</t>
  </si>
  <si>
    <t>Total System</t>
  </si>
  <si>
    <t>Delta from PRS</t>
  </si>
  <si>
    <t>Total PVRR ($ Mill)</t>
  </si>
  <si>
    <t>21- Maximum WA Customer Benefit</t>
  </si>
  <si>
    <t>6b- Clean Resource Plan (2045) No Colstrip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</si>
</sst>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?_);_(@_)"/>
    <numFmt numFmtId="165" formatCode="_(* #,##0_);_(* \(#,##0\);_(* &quot;-&quot;??_);_(@_)"/>
    <numFmt numFmtId="166" formatCode="#,##0.000"/>
    <numFmt numFmtId="167" formatCode="&quot;$&quot;#,##0.0"/>
    <numFmt numFmtId="168" formatCode="&quot;$&quot;#,##0.00"/>
    <numFmt numFmtId="169" formatCode="&quot;$&quot;#,##0.0_);\(&quot;$&quot;#,##0.0\)"/>
    <numFmt numFmtId="170" formatCode="#,##0.0"/>
    <numFmt numFmtId="171" formatCode="0.0%"/>
    <numFmt numFmtId="172" formatCode="&quot;$&quot;#,##0"/>
    <numFmt numFmtId="173" formatCode="0.000"/>
    <numFmt numFmtId="174" formatCode="#,##0.0_);\(#,##0.0\)"/>
    <numFmt numFmtId="175" formatCode="_(* #,##0.000_);_(* \(#,##0.000\);_(* &quot;-&quot;??_);_(@_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Arial"/>
      <family val="2"/>
    </font>
    <font>
      <sz val="10"/>
      <color indexed="12"/>
      <name val="Arial"/>
      <family val="2"/>
    </font>
    <font>
      <sz val="11"/>
      <color rgb="FF006100"/>
      <name val="Arial"/>
      <family val="2"/>
    </font>
    <font>
      <sz val="12"/>
      <color rgb="FF9C0006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name val="Courier"/>
      <family val="3"/>
    </font>
    <font>
      <sz val="8"/>
      <name val="Calibri"/>
      <family val="2"/>
      <scheme val="minor"/>
    </font>
    <font>
      <b/>
      <sz val="11"/>
      <color theme="1"/>
      <name val="Arial"/>
      <family val="2"/>
    </font>
    <font>
      <sz val="10"/>
      <color theme="1"/>
      <name val="Calibri"/>
      <family val="2"/>
      <scheme val="minor"/>
    </font>
    <font>
      <b/>
      <sz val="10.5"/>
      <color theme="0"/>
      <name val="Arial"/>
      <family val="2"/>
    </font>
    <font>
      <sz val="10.5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2CB34A"/>
        <bgColor indexed="64"/>
      </patternFill>
    </fill>
    <fill>
      <patternFill patternType="solid">
        <fgColor rgb="FFF580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indexed="44"/>
      </patternFill>
    </fill>
    <fill>
      <patternFill patternType="solid">
        <fgColor indexed="44"/>
        <bgColor indexed="64"/>
      </patternFill>
    </fill>
    <fill>
      <patternFill patternType="solid">
        <fgColor rgb="FF0076BE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/>
    <xf numFmtId="0" fontId="10" fillId="0" borderId="0" applyNumberFormat="0" applyFill="0" applyBorder="0" applyAlignment="0">
      <protection locked="0"/>
    </xf>
    <xf numFmtId="0" fontId="6" fillId="8" borderId="0" applyNumberFormat="0" applyBorder="0" applyAlignment="0">
      <protection locked="0"/>
    </xf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1" fillId="6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9" fillId="0" borderId="0"/>
    <xf numFmtId="0" fontId="2" fillId="0" borderId="0"/>
    <xf numFmtId="0" fontId="9" fillId="0" borderId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9" fillId="0" borderId="0"/>
    <xf numFmtId="0" fontId="2" fillId="0" borderId="0"/>
    <xf numFmtId="0" fontId="9" fillId="0" borderId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2" fillId="7" borderId="0" applyNumberFormat="0" applyBorder="0" applyAlignment="0" applyProtection="0"/>
    <xf numFmtId="0" fontId="13" fillId="6" borderId="0" applyNumberFormat="0" applyBorder="0" applyAlignment="0" applyProtection="0"/>
    <xf numFmtId="0" fontId="6" fillId="0" borderId="0"/>
    <xf numFmtId="0" fontId="6" fillId="0" borderId="0"/>
    <xf numFmtId="0" fontId="14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>
      <protection locked="0"/>
    </xf>
    <xf numFmtId="0" fontId="1" fillId="9" borderId="0" applyNumberFormat="0" applyBorder="0" applyAlignment="0">
      <protection locked="0"/>
    </xf>
    <xf numFmtId="9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" fillId="0" borderId="0"/>
  </cellStyleXfs>
  <cellXfs count="228">
    <xf numFmtId="0" fontId="0" fillId="0" borderId="0" xfId="0"/>
    <xf numFmtId="10" fontId="3" fillId="0" borderId="0" xfId="2" applyNumberFormat="1" applyFont="1" applyFill="1" applyBorder="1"/>
    <xf numFmtId="0" fontId="2" fillId="0" borderId="0" xfId="0" applyFont="1" applyFill="1"/>
    <xf numFmtId="0" fontId="4" fillId="0" borderId="0" xfId="0" applyFont="1" applyFill="1"/>
    <xf numFmtId="0" fontId="4" fillId="0" borderId="0" xfId="0" applyFont="1" applyFill="1" applyAlignment="1">
      <alignment horizontal="right"/>
    </xf>
    <xf numFmtId="165" fontId="0" fillId="0" borderId="0" xfId="1" applyNumberFormat="1" applyFont="1"/>
    <xf numFmtId="165" fontId="2" fillId="0" borderId="0" xfId="1" applyNumberFormat="1" applyFont="1" applyFill="1"/>
    <xf numFmtId="0" fontId="4" fillId="0" borderId="0" xfId="0" applyFont="1" applyFill="1" applyAlignment="1">
      <alignment horizontal="left"/>
    </xf>
    <xf numFmtId="0" fontId="4" fillId="0" borderId="0" xfId="0" applyFont="1"/>
    <xf numFmtId="0" fontId="0" fillId="0" borderId="0" xfId="0" applyAlignment="1">
      <alignment wrapText="1"/>
    </xf>
    <xf numFmtId="0" fontId="2" fillId="0" borderId="0" xfId="0" applyFont="1"/>
    <xf numFmtId="3" fontId="2" fillId="0" borderId="0" xfId="1" applyNumberFormat="1" applyFont="1"/>
    <xf numFmtId="3" fontId="2" fillId="0" borderId="0" xfId="0" applyNumberFormat="1" applyFont="1"/>
    <xf numFmtId="3" fontId="4" fillId="0" borderId="0" xfId="0" applyNumberFormat="1" applyFont="1" applyFill="1" applyAlignment="1">
      <alignment horizontal="right"/>
    </xf>
    <xf numFmtId="3" fontId="2" fillId="0" borderId="0" xfId="1" applyNumberFormat="1" applyFont="1" applyFill="1"/>
    <xf numFmtId="166" fontId="4" fillId="0" borderId="0" xfId="0" applyNumberFormat="1" applyFont="1" applyFill="1" applyAlignment="1">
      <alignment horizontal="right"/>
    </xf>
    <xf numFmtId="166" fontId="2" fillId="0" borderId="0" xfId="0" applyNumberFormat="1" applyFont="1"/>
    <xf numFmtId="4" fontId="4" fillId="0" borderId="0" xfId="0" applyNumberFormat="1" applyFont="1" applyFill="1" applyAlignment="1">
      <alignment horizontal="right"/>
    </xf>
    <xf numFmtId="4" fontId="2" fillId="0" borderId="0" xfId="1" applyNumberFormat="1" applyFont="1" applyFill="1"/>
    <xf numFmtId="4" fontId="2" fillId="0" borderId="0" xfId="0" applyNumberFormat="1" applyFont="1"/>
    <xf numFmtId="3" fontId="4" fillId="0" borderId="0" xfId="1" applyNumberFormat="1" applyFont="1" applyFill="1"/>
    <xf numFmtId="166" fontId="4" fillId="0" borderId="0" xfId="1" applyNumberFormat="1" applyFont="1" applyFill="1"/>
    <xf numFmtId="0" fontId="4" fillId="0" borderId="0" xfId="0" applyFont="1" applyFill="1" applyAlignment="1">
      <alignment horizontal="left" indent="1"/>
    </xf>
    <xf numFmtId="1" fontId="2" fillId="0" borderId="0" xfId="0" applyNumberFormat="1" applyFont="1" applyFill="1"/>
    <xf numFmtId="0" fontId="2" fillId="0" borderId="0" xfId="0" applyFont="1" applyFill="1" applyAlignment="1">
      <alignment horizontal="left" indent="1"/>
    </xf>
    <xf numFmtId="10" fontId="2" fillId="0" borderId="0" xfId="0" applyNumberFormat="1" applyFont="1"/>
    <xf numFmtId="9" fontId="2" fillId="0" borderId="0" xfId="0" applyNumberFormat="1" applyFont="1"/>
    <xf numFmtId="0" fontId="2" fillId="0" borderId="0" xfId="0" applyFont="1" applyAlignment="1">
      <alignment horizontal="right" wrapText="1"/>
    </xf>
    <xf numFmtId="168" fontId="2" fillId="0" borderId="0" xfId="0" applyNumberFormat="1" applyFont="1"/>
    <xf numFmtId="169" fontId="2" fillId="0" borderId="0" xfId="1" applyNumberFormat="1" applyFont="1"/>
    <xf numFmtId="7" fontId="2" fillId="0" borderId="0" xfId="0" applyNumberFormat="1" applyFont="1"/>
    <xf numFmtId="167" fontId="2" fillId="0" borderId="0" xfId="0" applyNumberFormat="1" applyFont="1"/>
    <xf numFmtId="170" fontId="2" fillId="0" borderId="0" xfId="0" applyNumberFormat="1" applyFont="1"/>
    <xf numFmtId="0" fontId="2" fillId="0" borderId="0" xfId="0" applyNumberFormat="1" applyFont="1"/>
    <xf numFmtId="8" fontId="2" fillId="0" borderId="0" xfId="0" applyNumberFormat="1" applyFont="1"/>
    <xf numFmtId="167" fontId="2" fillId="2" borderId="0" xfId="0" applyNumberFormat="1" applyFont="1" applyFill="1"/>
    <xf numFmtId="167" fontId="2" fillId="0" borderId="0" xfId="1" applyNumberFormat="1" applyFont="1"/>
    <xf numFmtId="168" fontId="2" fillId="2" borderId="0" xfId="0" applyNumberFormat="1" applyFont="1" applyFill="1"/>
    <xf numFmtId="169" fontId="2" fillId="2" borderId="0" xfId="1" applyNumberFormat="1" applyFont="1" applyFill="1"/>
    <xf numFmtId="8" fontId="2" fillId="3" borderId="0" xfId="0" applyNumberFormat="1" applyFont="1" applyFill="1"/>
    <xf numFmtId="171" fontId="0" fillId="0" borderId="0" xfId="2" applyNumberFormat="1" applyFont="1"/>
    <xf numFmtId="0" fontId="5" fillId="0" borderId="0" xfId="0" applyFont="1"/>
    <xf numFmtId="0" fontId="6" fillId="0" borderId="0" xfId="0" applyFont="1" applyFill="1"/>
    <xf numFmtId="0" fontId="3" fillId="0" borderId="0" xfId="0" applyFont="1" applyFill="1"/>
    <xf numFmtId="0" fontId="6" fillId="0" borderId="0" xfId="0" applyFont="1" applyFill="1" applyAlignment="1">
      <alignment horizontal="left" vertical="top" indent="1"/>
    </xf>
    <xf numFmtId="170" fontId="6" fillId="0" borderId="0" xfId="0" applyNumberFormat="1" applyFont="1" applyFill="1"/>
    <xf numFmtId="0" fontId="3" fillId="0" borderId="1" xfId="0" applyFont="1" applyFill="1" applyBorder="1" applyAlignment="1">
      <alignment horizontal="left" vertical="top" indent="2"/>
    </xf>
    <xf numFmtId="170" fontId="3" fillId="0" borderId="2" xfId="0" applyNumberFormat="1" applyFont="1" applyFill="1" applyBorder="1"/>
    <xf numFmtId="0" fontId="2" fillId="0" borderId="3" xfId="0" applyFont="1" applyFill="1" applyBorder="1"/>
    <xf numFmtId="0" fontId="4" fillId="0" borderId="3" xfId="0" applyFont="1" applyFill="1" applyBorder="1" applyAlignment="1">
      <alignment horizontal="left"/>
    </xf>
    <xf numFmtId="0" fontId="2" fillId="0" borderId="3" xfId="0" applyFont="1" applyFill="1" applyBorder="1" applyAlignment="1">
      <alignment horizontal="left" indent="1"/>
    </xf>
    <xf numFmtId="0" fontId="4" fillId="0" borderId="3" xfId="0" applyFont="1" applyFill="1" applyBorder="1"/>
    <xf numFmtId="172" fontId="4" fillId="0" borderId="0" xfId="1" applyNumberFormat="1" applyFont="1" applyFill="1"/>
    <xf numFmtId="168" fontId="2" fillId="0" borderId="3" xfId="1" applyNumberFormat="1" applyFont="1" applyBorder="1"/>
    <xf numFmtId="168" fontId="2" fillId="0" borderId="3" xfId="0" applyNumberFormat="1" applyFont="1" applyBorder="1"/>
    <xf numFmtId="0" fontId="2" fillId="0" borderId="0" xfId="0" applyFont="1" applyAlignment="1">
      <alignment horizontal="center"/>
    </xf>
    <xf numFmtId="0" fontId="4" fillId="0" borderId="3" xfId="0" applyFont="1" applyBorder="1" applyAlignment="1">
      <alignment horizontal="center" wrapText="1"/>
    </xf>
    <xf numFmtId="0" fontId="2" fillId="0" borderId="3" xfId="0" applyFont="1" applyFill="1" applyBorder="1" applyAlignment="1">
      <alignment horizontal="center"/>
    </xf>
    <xf numFmtId="0" fontId="4" fillId="0" borderId="3" xfId="0" applyFont="1" applyBorder="1" applyAlignment="1">
      <alignment horizontal="center"/>
    </xf>
    <xf numFmtId="8" fontId="4" fillId="0" borderId="3" xfId="0" applyNumberFormat="1" applyFont="1" applyBorder="1"/>
    <xf numFmtId="0" fontId="2" fillId="0" borderId="0" xfId="3"/>
    <xf numFmtId="8" fontId="2" fillId="0" borderId="0" xfId="3" applyNumberFormat="1"/>
    <xf numFmtId="165" fontId="0" fillId="0" borderId="0" xfId="4" applyNumberFormat="1" applyFont="1"/>
    <xf numFmtId="8" fontId="0" fillId="0" borderId="0" xfId="4" applyNumberFormat="1" applyFont="1"/>
    <xf numFmtId="165" fontId="2" fillId="0" borderId="0" xfId="3" applyNumberFormat="1"/>
    <xf numFmtId="43" fontId="2" fillId="0" borderId="0" xfId="3" applyNumberFormat="1"/>
    <xf numFmtId="10" fontId="2" fillId="0" borderId="0" xfId="3" applyNumberFormat="1"/>
    <xf numFmtId="10" fontId="0" fillId="0" borderId="0" xfId="4" applyNumberFormat="1" applyFont="1"/>
    <xf numFmtId="43" fontId="0" fillId="0" borderId="0" xfId="4" applyFont="1" applyAlignment="1">
      <alignment horizontal="right"/>
    </xf>
    <xf numFmtId="0" fontId="2" fillId="0" borderId="0" xfId="3" applyAlignment="1">
      <alignment horizontal="right"/>
    </xf>
    <xf numFmtId="38" fontId="2" fillId="0" borderId="0" xfId="3" applyNumberFormat="1"/>
    <xf numFmtId="0" fontId="2" fillId="0" borderId="0" xfId="3" applyAlignment="1">
      <alignment horizontal="right" wrapText="1"/>
    </xf>
    <xf numFmtId="0" fontId="2" fillId="2" borderId="0" xfId="3" applyFill="1" applyAlignment="1">
      <alignment horizontal="right" wrapText="1"/>
    </xf>
    <xf numFmtId="0" fontId="2" fillId="0" borderId="4" xfId="3" applyBorder="1" applyAlignment="1">
      <alignment horizontal="right" wrapText="1"/>
    </xf>
    <xf numFmtId="0" fontId="4" fillId="0" borderId="0" xfId="3" applyFont="1" applyAlignment="1">
      <alignment horizontal="right" wrapText="1"/>
    </xf>
    <xf numFmtId="0" fontId="4" fillId="2" borderId="0" xfId="3" applyFont="1" applyFill="1" applyAlignment="1">
      <alignment horizontal="right" wrapText="1"/>
    </xf>
    <xf numFmtId="0" fontId="4" fillId="0" borderId="5" xfId="3" applyFont="1" applyBorder="1" applyAlignment="1">
      <alignment horizontal="right" wrapText="1"/>
    </xf>
    <xf numFmtId="43" fontId="4" fillId="0" borderId="5" xfId="4" applyFont="1" applyBorder="1" applyAlignment="1">
      <alignment horizontal="right" wrapText="1"/>
    </xf>
    <xf numFmtId="43" fontId="0" fillId="0" borderId="0" xfId="4" applyFont="1"/>
    <xf numFmtId="164" fontId="0" fillId="0" borderId="0" xfId="4" applyNumberFormat="1" applyFont="1"/>
    <xf numFmtId="43" fontId="2" fillId="2" borderId="0" xfId="3" applyNumberFormat="1" applyFill="1"/>
    <xf numFmtId="164" fontId="2" fillId="2" borderId="0" xfId="3" applyNumberFormat="1" applyFill="1"/>
    <xf numFmtId="171" fontId="0" fillId="0" borderId="0" xfId="5" applyNumberFormat="1" applyFont="1"/>
    <xf numFmtId="164" fontId="0" fillId="0" borderId="5" xfId="4" applyNumberFormat="1" applyFont="1" applyBorder="1"/>
    <xf numFmtId="43" fontId="0" fillId="0" borderId="5" xfId="4" applyFont="1" applyBorder="1"/>
    <xf numFmtId="165" fontId="2" fillId="4" borderId="0" xfId="3" applyNumberFormat="1" applyFill="1"/>
    <xf numFmtId="164" fontId="0" fillId="5" borderId="0" xfId="4" applyNumberFormat="1" applyFont="1" applyFill="1"/>
    <xf numFmtId="164" fontId="0" fillId="5" borderId="5" xfId="4" applyNumberFormat="1" applyFont="1" applyFill="1" applyBorder="1"/>
    <xf numFmtId="164" fontId="0" fillId="4" borderId="0" xfId="4" applyNumberFormat="1" applyFont="1" applyFill="1"/>
    <xf numFmtId="164" fontId="0" fillId="0" borderId="6" xfId="4" applyNumberFormat="1" applyFont="1" applyBorder="1"/>
    <xf numFmtId="43" fontId="0" fillId="0" borderId="6" xfId="4" applyFont="1" applyBorder="1"/>
    <xf numFmtId="10" fontId="3" fillId="0" borderId="0" xfId="5" applyNumberFormat="1" applyFont="1" applyFill="1" applyBorder="1"/>
    <xf numFmtId="1" fontId="2" fillId="0" borderId="0" xfId="4" applyNumberFormat="1" applyFont="1" applyFill="1"/>
    <xf numFmtId="1" fontId="0" fillId="0" borderId="0" xfId="0" applyNumberFormat="1"/>
    <xf numFmtId="173" fontId="0" fillId="0" borderId="0" xfId="0" applyNumberFormat="1"/>
    <xf numFmtId="3" fontId="0" fillId="0" borderId="0" xfId="4" applyNumberFormat="1" applyFont="1"/>
    <xf numFmtId="3" fontId="0" fillId="0" borderId="0" xfId="0" applyNumberFormat="1"/>
    <xf numFmtId="165" fontId="2" fillId="0" borderId="0" xfId="3" applyNumberFormat="1" applyFill="1"/>
    <xf numFmtId="165" fontId="2" fillId="3" borderId="0" xfId="3" applyNumberFormat="1" applyFill="1"/>
    <xf numFmtId="0" fontId="2" fillId="0" borderId="0" xfId="3"/>
    <xf numFmtId="3" fontId="2" fillId="0" borderId="0" xfId="3" applyNumberFormat="1"/>
    <xf numFmtId="10" fontId="2" fillId="0" borderId="0" xfId="3" applyNumberFormat="1" applyFont="1"/>
    <xf numFmtId="8" fontId="2" fillId="0" borderId="0" xfId="3" applyNumberFormat="1"/>
    <xf numFmtId="0" fontId="2" fillId="0" borderId="0" xfId="3" applyNumberFormat="1"/>
    <xf numFmtId="164" fontId="2" fillId="0" borderId="0" xfId="1" applyNumberFormat="1" applyFont="1"/>
    <xf numFmtId="165" fontId="2" fillId="0" borderId="0" xfId="1" applyNumberFormat="1" applyFont="1"/>
    <xf numFmtId="174" fontId="2" fillId="0" borderId="0" xfId="3" applyNumberFormat="1" applyFont="1" applyFill="1"/>
    <xf numFmtId="0" fontId="2" fillId="0" borderId="0" xfId="3"/>
    <xf numFmtId="43" fontId="2" fillId="0" borderId="0" xfId="4" applyFont="1"/>
    <xf numFmtId="8" fontId="2" fillId="0" borderId="0" xfId="3" applyNumberFormat="1"/>
    <xf numFmtId="0" fontId="2" fillId="0" borderId="0" xfId="3" applyAlignment="1">
      <alignment horizontal="right" wrapText="1"/>
    </xf>
    <xf numFmtId="170" fontId="4" fillId="0" borderId="0" xfId="1" applyNumberFormat="1" applyFont="1" applyFill="1"/>
    <xf numFmtId="3" fontId="2" fillId="0" borderId="0" xfId="3" applyNumberFormat="1"/>
    <xf numFmtId="0" fontId="2" fillId="0" borderId="0" xfId="3" applyFont="1" applyFill="1"/>
    <xf numFmtId="3" fontId="2" fillId="0" borderId="0" xfId="4" applyNumberFormat="1" applyFont="1"/>
    <xf numFmtId="1" fontId="2" fillId="0" borderId="0" xfId="3" applyNumberFormat="1"/>
    <xf numFmtId="1" fontId="2" fillId="0" borderId="0" xfId="4" applyNumberFormat="1" applyFont="1" applyFill="1"/>
    <xf numFmtId="173" fontId="2" fillId="0" borderId="0" xfId="4" applyNumberFormat="1" applyFont="1" applyFill="1"/>
    <xf numFmtId="173" fontId="2" fillId="0" borderId="0" xfId="3" applyNumberFormat="1"/>
    <xf numFmtId="0" fontId="2" fillId="0" borderId="0" xfId="3"/>
    <xf numFmtId="0" fontId="4" fillId="0" borderId="0" xfId="3" applyFont="1"/>
    <xf numFmtId="0" fontId="2" fillId="0" borderId="0" xfId="3" applyFont="1" applyAlignment="1">
      <alignment horizontal="left" indent="1"/>
    </xf>
    <xf numFmtId="0" fontId="2" fillId="0" borderId="0" xfId="3" applyFont="1" applyFill="1" applyAlignment="1">
      <alignment horizontal="left" indent="1"/>
    </xf>
    <xf numFmtId="0" fontId="2" fillId="0" borderId="0" xfId="3" applyFill="1" applyAlignment="1">
      <alignment horizontal="left" indent="1"/>
    </xf>
    <xf numFmtId="0" fontId="4" fillId="0" borderId="0" xfId="3" applyFont="1" applyAlignment="1">
      <alignment horizontal="left"/>
    </xf>
    <xf numFmtId="0" fontId="4" fillId="0" borderId="0" xfId="3" applyFont="1" applyFill="1" applyAlignment="1">
      <alignment horizontal="left"/>
    </xf>
    <xf numFmtId="0" fontId="4" fillId="0" borderId="0" xfId="3" applyFont="1" applyAlignment="1">
      <alignment horizontal="left" indent="1"/>
    </xf>
    <xf numFmtId="0" fontId="2" fillId="0" borderId="0" xfId="3"/>
    <xf numFmtId="3" fontId="2" fillId="0" borderId="0" xfId="3" applyNumberFormat="1"/>
    <xf numFmtId="3" fontId="2" fillId="0" borderId="0" xfId="4" applyNumberFormat="1" applyFont="1"/>
    <xf numFmtId="1" fontId="2" fillId="0" borderId="0" xfId="3" applyNumberFormat="1"/>
    <xf numFmtId="1" fontId="2" fillId="0" borderId="0" xfId="4" applyNumberFormat="1" applyFont="1" applyFill="1"/>
    <xf numFmtId="173" fontId="2" fillId="0" borderId="0" xfId="4" applyNumberFormat="1" applyFont="1" applyFill="1"/>
    <xf numFmtId="173" fontId="2" fillId="0" borderId="0" xfId="3" applyNumberFormat="1"/>
    <xf numFmtId="3" fontId="4" fillId="0" borderId="0" xfId="0" applyNumberFormat="1" applyFont="1"/>
    <xf numFmtId="166" fontId="4" fillId="0" borderId="0" xfId="0" applyNumberFormat="1" applyFont="1"/>
    <xf numFmtId="4" fontId="4" fillId="0" borderId="0" xfId="0" applyNumberFormat="1" applyFont="1"/>
    <xf numFmtId="0" fontId="2" fillId="0" borderId="0" xfId="0" applyFont="1" applyFill="1" applyAlignment="1">
      <alignment wrapText="1"/>
    </xf>
    <xf numFmtId="0" fontId="2" fillId="0" borderId="3" xfId="0" applyFont="1" applyFill="1" applyBorder="1" applyAlignment="1">
      <alignment vertical="top" wrapText="1"/>
    </xf>
    <xf numFmtId="0" fontId="0" fillId="0" borderId="0" xfId="0" applyFill="1" applyBorder="1" applyAlignment="1">
      <alignment horizontal="right"/>
    </xf>
    <xf numFmtId="0" fontId="0" fillId="0" borderId="0" xfId="0" applyFill="1" applyBorder="1"/>
    <xf numFmtId="0" fontId="0" fillId="0" borderId="0" xfId="0" applyFill="1" applyBorder="1" applyAlignment="1">
      <alignment wrapText="1"/>
    </xf>
    <xf numFmtId="0" fontId="0" fillId="0" borderId="0" xfId="0" applyFill="1" applyBorder="1" applyAlignment="1">
      <alignment horizontal="right" wrapText="1"/>
    </xf>
    <xf numFmtId="0" fontId="0" fillId="0" borderId="3" xfId="0" applyFill="1" applyBorder="1" applyAlignment="1">
      <alignment wrapText="1"/>
    </xf>
    <xf numFmtId="0" fontId="0" fillId="0" borderId="3" xfId="0" applyFill="1" applyBorder="1" applyAlignment="1">
      <alignment horizontal="right"/>
    </xf>
    <xf numFmtId="0" fontId="0" fillId="0" borderId="3" xfId="0" applyFill="1" applyBorder="1"/>
    <xf numFmtId="1" fontId="2" fillId="0" borderId="0" xfId="3" applyNumberFormat="1" applyFont="1" applyFill="1" applyBorder="1" applyAlignment="1"/>
    <xf numFmtId="0" fontId="4" fillId="0" borderId="0" xfId="0" applyFont="1" applyFill="1" applyAlignment="1">
      <alignment horizontal="center" wrapText="1"/>
    </xf>
    <xf numFmtId="0" fontId="4" fillId="0" borderId="0" xfId="0" applyFont="1" applyAlignment="1">
      <alignment horizontal="center" wrapText="1"/>
    </xf>
    <xf numFmtId="167" fontId="2" fillId="0" borderId="3" xfId="0" applyNumberFormat="1" applyFont="1" applyBorder="1"/>
    <xf numFmtId="167" fontId="4" fillId="0" borderId="3" xfId="0" applyNumberFormat="1" applyFont="1" applyBorder="1"/>
    <xf numFmtId="166" fontId="2" fillId="0" borderId="0" xfId="1" applyNumberFormat="1" applyFont="1" applyFill="1"/>
    <xf numFmtId="0" fontId="0" fillId="2" borderId="0" xfId="0" applyFill="1" applyBorder="1"/>
    <xf numFmtId="0" fontId="4" fillId="0" borderId="3" xfId="0" applyFont="1" applyFill="1" applyBorder="1" applyAlignment="1">
      <alignment vertical="top" wrapText="1"/>
    </xf>
    <xf numFmtId="3" fontId="2" fillId="0" borderId="3" xfId="0" applyNumberFormat="1" applyFont="1" applyFill="1" applyBorder="1"/>
    <xf numFmtId="0" fontId="2" fillId="0" borderId="0" xfId="0" applyFont="1" applyFill="1" applyBorder="1" applyAlignment="1">
      <alignment vertical="top" wrapText="1"/>
    </xf>
    <xf numFmtId="1" fontId="4" fillId="0" borderId="0" xfId="1" applyNumberFormat="1" applyFont="1" applyFill="1"/>
    <xf numFmtId="0" fontId="4" fillId="2" borderId="0" xfId="0" applyFont="1" applyFill="1" applyBorder="1" applyAlignment="1">
      <alignment vertical="top" wrapText="1"/>
    </xf>
    <xf numFmtId="3" fontId="2" fillId="0" borderId="0" xfId="0" applyNumberFormat="1" applyFont="1" applyFill="1"/>
    <xf numFmtId="0" fontId="9" fillId="0" borderId="0" xfId="0" applyFont="1"/>
    <xf numFmtId="0" fontId="9" fillId="0" borderId="0" xfId="0" applyFont="1" applyBorder="1" applyAlignment="1">
      <alignment wrapText="1"/>
    </xf>
    <xf numFmtId="0" fontId="16" fillId="2" borderId="0" xfId="0" applyFont="1" applyFill="1" applyBorder="1" applyAlignment="1">
      <alignment wrapText="1"/>
    </xf>
    <xf numFmtId="3" fontId="9" fillId="0" borderId="0" xfId="1" applyNumberFormat="1" applyFont="1"/>
    <xf numFmtId="172" fontId="9" fillId="0" borderId="0" xfId="1" applyNumberFormat="1" applyFont="1"/>
    <xf numFmtId="1" fontId="9" fillId="0" borderId="0" xfId="1" applyNumberFormat="1" applyFont="1"/>
    <xf numFmtId="1" fontId="9" fillId="0" borderId="0" xfId="0" applyNumberFormat="1" applyFont="1"/>
    <xf numFmtId="172" fontId="9" fillId="0" borderId="0" xfId="0" applyNumberFormat="1" applyFont="1"/>
    <xf numFmtId="0" fontId="16" fillId="2" borderId="0" xfId="0" applyFont="1" applyFill="1"/>
    <xf numFmtId="0" fontId="9" fillId="0" borderId="0" xfId="0" applyFont="1" applyAlignment="1">
      <alignment wrapText="1"/>
    </xf>
    <xf numFmtId="173" fontId="9" fillId="0" borderId="0" xfId="0" applyNumberFormat="1" applyFont="1"/>
    <xf numFmtId="171" fontId="9" fillId="0" borderId="0" xfId="2" applyNumberFormat="1" applyFont="1"/>
    <xf numFmtId="0" fontId="9" fillId="0" borderId="0" xfId="0" applyFont="1" applyAlignment="1">
      <alignment horizontal="center"/>
    </xf>
    <xf numFmtId="9" fontId="9" fillId="0" borderId="0" xfId="2" applyFont="1"/>
    <xf numFmtId="171" fontId="4" fillId="0" borderId="0" xfId="2" applyNumberFormat="1" applyFont="1" applyFill="1"/>
    <xf numFmtId="4" fontId="4" fillId="0" borderId="0" xfId="1" applyNumberFormat="1" applyFont="1" applyFill="1"/>
    <xf numFmtId="170" fontId="9" fillId="0" borderId="0" xfId="0" applyNumberFormat="1" applyFont="1"/>
    <xf numFmtId="4" fontId="9" fillId="0" borderId="0" xfId="0" applyNumberFormat="1" applyFont="1"/>
    <xf numFmtId="170" fontId="0" fillId="0" borderId="0" xfId="0" applyNumberFormat="1"/>
    <xf numFmtId="175" fontId="0" fillId="0" borderId="0" xfId="1" applyNumberFormat="1" applyFont="1"/>
    <xf numFmtId="43" fontId="0" fillId="0" borderId="0" xfId="1" applyNumberFormat="1" applyFont="1"/>
    <xf numFmtId="9" fontId="0" fillId="0" borderId="0" xfId="2" applyFont="1"/>
    <xf numFmtId="165" fontId="2" fillId="0" borderId="3" xfId="0" applyNumberFormat="1" applyFont="1" applyFill="1" applyBorder="1"/>
    <xf numFmtId="0" fontId="4" fillId="0" borderId="3" xfId="0" applyFont="1" applyFill="1" applyBorder="1" applyAlignment="1">
      <alignment wrapText="1"/>
    </xf>
    <xf numFmtId="0" fontId="3" fillId="0" borderId="3" xfId="0" applyFont="1" applyFill="1" applyBorder="1" applyAlignment="1">
      <alignment horizontal="right" wrapText="1"/>
    </xf>
    <xf numFmtId="0" fontId="2" fillId="0" borderId="3" xfId="0" applyFont="1" applyFill="1" applyBorder="1" applyAlignment="1">
      <alignment wrapText="1"/>
    </xf>
    <xf numFmtId="0" fontId="4" fillId="0" borderId="3" xfId="0" applyFont="1" applyFill="1" applyBorder="1" applyAlignment="1">
      <alignment horizontal="right" wrapText="1"/>
    </xf>
    <xf numFmtId="1" fontId="2" fillId="0" borderId="3" xfId="0" applyNumberFormat="1" applyFont="1" applyFill="1" applyBorder="1"/>
    <xf numFmtId="165" fontId="2" fillId="0" borderId="3" xfId="1" applyNumberFormat="1" applyFont="1" applyFill="1" applyBorder="1"/>
    <xf numFmtId="0" fontId="0" fillId="0" borderId="3" xfId="0" applyBorder="1"/>
    <xf numFmtId="165" fontId="0" fillId="0" borderId="3" xfId="1" applyNumberFormat="1" applyFont="1" applyBorder="1"/>
    <xf numFmtId="10" fontId="0" fillId="0" borderId="0" xfId="0" applyNumberFormat="1"/>
    <xf numFmtId="165" fontId="2" fillId="0" borderId="0" xfId="0" applyNumberFormat="1" applyFont="1" applyFill="1"/>
    <xf numFmtId="171" fontId="2" fillId="0" borderId="0" xfId="10" applyNumberFormat="1" applyFont="1"/>
    <xf numFmtId="0" fontId="4" fillId="0" borderId="3" xfId="0" applyFont="1" applyFill="1" applyBorder="1" applyAlignment="1">
      <alignment horizontal="right" vertical="top" wrapText="1"/>
    </xf>
    <xf numFmtId="0" fontId="0" fillId="0" borderId="0" xfId="0" applyFill="1"/>
    <xf numFmtId="3" fontId="0" fillId="0" borderId="0" xfId="0" applyNumberFormat="1" applyFill="1"/>
    <xf numFmtId="0" fontId="0" fillId="0" borderId="0" xfId="0" applyFill="1" applyAlignment="1">
      <alignment wrapText="1"/>
    </xf>
    <xf numFmtId="166" fontId="2" fillId="0" borderId="3" xfId="0" applyNumberFormat="1" applyFont="1" applyFill="1" applyBorder="1"/>
    <xf numFmtId="4" fontId="2" fillId="0" borderId="3" xfId="0" applyNumberFormat="1" applyFont="1" applyFill="1" applyBorder="1"/>
    <xf numFmtId="171" fontId="0" fillId="0" borderId="0" xfId="2" applyNumberFormat="1" applyFont="1" applyFill="1"/>
    <xf numFmtId="0" fontId="17" fillId="0" borderId="0" xfId="0" applyFont="1" applyFill="1"/>
    <xf numFmtId="43" fontId="0" fillId="0" borderId="0" xfId="1" applyFont="1"/>
    <xf numFmtId="166" fontId="0" fillId="0" borderId="0" xfId="0" applyNumberFormat="1"/>
    <xf numFmtId="166" fontId="0" fillId="0" borderId="0" xfId="1" applyNumberFormat="1" applyFont="1"/>
    <xf numFmtId="3" fontId="9" fillId="0" borderId="0" xfId="0" applyNumberFormat="1" applyFont="1"/>
    <xf numFmtId="8" fontId="9" fillId="0" borderId="0" xfId="0" applyNumberFormat="1" applyFont="1"/>
    <xf numFmtId="43" fontId="0" fillId="0" borderId="0" xfId="0" applyNumberFormat="1"/>
    <xf numFmtId="0" fontId="18" fillId="10" borderId="3" xfId="0" applyFont="1" applyFill="1" applyBorder="1"/>
    <xf numFmtId="0" fontId="18" fillId="10" borderId="3" xfId="0" applyFont="1" applyFill="1" applyBorder="1" applyAlignment="1">
      <alignment vertical="top" wrapText="1"/>
    </xf>
    <xf numFmtId="0" fontId="18" fillId="10" borderId="3" xfId="0" applyFont="1" applyFill="1" applyBorder="1" applyAlignment="1">
      <alignment horizontal="right" vertical="top" wrapText="1"/>
    </xf>
    <xf numFmtId="0" fontId="19" fillId="0" borderId="3" xfId="0" applyFont="1" applyBorder="1"/>
    <xf numFmtId="171" fontId="19" fillId="0" borderId="3" xfId="2" applyNumberFormat="1" applyFont="1" applyBorder="1"/>
    <xf numFmtId="9" fontId="19" fillId="0" borderId="3" xfId="2" applyFont="1" applyBorder="1"/>
    <xf numFmtId="0" fontId="19" fillId="0" borderId="9" xfId="0" applyFont="1" applyBorder="1"/>
    <xf numFmtId="0" fontId="19" fillId="0" borderId="7" xfId="0" applyFont="1" applyBorder="1"/>
    <xf numFmtId="0" fontId="19" fillId="0" borderId="0" xfId="0" applyFont="1" applyBorder="1"/>
    <xf numFmtId="0" fontId="19" fillId="0" borderId="10" xfId="0" applyFont="1" applyBorder="1"/>
    <xf numFmtId="3" fontId="4" fillId="0" borderId="0" xfId="0" applyNumberFormat="1" applyFont="1" applyAlignment="1">
      <alignment horizontal="center" wrapText="1"/>
    </xf>
    <xf numFmtId="3" fontId="4" fillId="0" borderId="0" xfId="0" applyNumberFormat="1" applyFont="1" applyFill="1" applyAlignment="1">
      <alignment horizontal="center" wrapText="1"/>
    </xf>
    <xf numFmtId="166" fontId="4" fillId="0" borderId="0" xfId="0" applyNumberFormat="1" applyFont="1" applyFill="1" applyAlignment="1">
      <alignment horizontal="center" wrapText="1"/>
    </xf>
    <xf numFmtId="4" fontId="4" fillId="0" borderId="0" xfId="0" applyNumberFormat="1" applyFont="1" applyAlignment="1">
      <alignment horizontal="center" wrapText="1"/>
    </xf>
    <xf numFmtId="0" fontId="18" fillId="10" borderId="3" xfId="0" applyFont="1" applyFill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9" fillId="0" borderId="8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Fill="1" applyAlignment="1">
      <alignment horizontal="center" wrapText="1"/>
    </xf>
    <xf numFmtId="0" fontId="2" fillId="0" borderId="0" xfId="3" applyAlignment="1">
      <alignment horizontal="center" wrapText="1"/>
    </xf>
  </cellXfs>
  <cellStyles count="65">
    <cellStyle name="Adjustable" xfId="7" xr:uid="{00000000-0005-0000-0000-000000000000}"/>
    <cellStyle name="Adjustable 2" xfId="60" xr:uid="{00000000-0005-0000-0000-000001000000}"/>
    <cellStyle name="Bad 2" xfId="49" xr:uid="{00000000-0005-0000-0000-000002000000}"/>
    <cellStyle name="Best" xfId="8" xr:uid="{00000000-0005-0000-0000-000003000000}"/>
    <cellStyle name="Best 2" xfId="61" xr:uid="{00000000-0005-0000-0000-000004000000}"/>
    <cellStyle name="Comma" xfId="1" builtinId="3"/>
    <cellStyle name="Comma 2" xfId="4" xr:uid="{00000000-0005-0000-0000-000006000000}"/>
    <cellStyle name="Comma 2 2" xfId="15" xr:uid="{00000000-0005-0000-0000-000007000000}"/>
    <cellStyle name="Comma 2 2 2" xfId="31" xr:uid="{00000000-0005-0000-0000-000008000000}"/>
    <cellStyle name="Comma 2 2 2 2" xfId="47" xr:uid="{00000000-0005-0000-0000-000009000000}"/>
    <cellStyle name="Comma 2 2 3" xfId="41" xr:uid="{00000000-0005-0000-0000-00000A000000}"/>
    <cellStyle name="Comma 2 3" xfId="20" xr:uid="{00000000-0005-0000-0000-00000B000000}"/>
    <cellStyle name="Comma 2 3 2" xfId="32" xr:uid="{00000000-0005-0000-0000-00000C000000}"/>
    <cellStyle name="Comma 2 3 2 2" xfId="48" xr:uid="{00000000-0005-0000-0000-00000D000000}"/>
    <cellStyle name="Comma 2 3 3" xfId="42" xr:uid="{00000000-0005-0000-0000-00000E000000}"/>
    <cellStyle name="Comma 2 4" xfId="27" xr:uid="{00000000-0005-0000-0000-00000F000000}"/>
    <cellStyle name="Comma 2 4 2" xfId="45" xr:uid="{00000000-0005-0000-0000-000010000000}"/>
    <cellStyle name="Comma 2 5" xfId="37" xr:uid="{00000000-0005-0000-0000-000011000000}"/>
    <cellStyle name="Comma 2 6" xfId="13" xr:uid="{00000000-0005-0000-0000-000012000000}"/>
    <cellStyle name="Comma 3" xfId="9" xr:uid="{00000000-0005-0000-0000-000013000000}"/>
    <cellStyle name="Comma 4" xfId="17" xr:uid="{00000000-0005-0000-0000-000014000000}"/>
    <cellStyle name="Comma 5" xfId="28" xr:uid="{00000000-0005-0000-0000-000015000000}"/>
    <cellStyle name="Comma 6" xfId="38" xr:uid="{00000000-0005-0000-0000-000016000000}"/>
    <cellStyle name="Comma 7" xfId="55" xr:uid="{00000000-0005-0000-0000-000017000000}"/>
    <cellStyle name="Comma 8" xfId="59" xr:uid="{00000000-0005-0000-0000-000018000000}"/>
    <cellStyle name="Currency 2" xfId="18" xr:uid="{00000000-0005-0000-0000-000019000000}"/>
    <cellStyle name="Currency 2 2" xfId="63" xr:uid="{00000000-0005-0000-0000-00001A000000}"/>
    <cellStyle name="Currency 3" xfId="33" xr:uid="{00000000-0005-0000-0000-00001B000000}"/>
    <cellStyle name="Currency 4" xfId="56" xr:uid="{00000000-0005-0000-0000-00001C000000}"/>
    <cellStyle name="Good 2" xfId="11" xr:uid="{00000000-0005-0000-0000-00001D000000}"/>
    <cellStyle name="Good 3" xfId="50" xr:uid="{00000000-0005-0000-0000-00001E000000}"/>
    <cellStyle name="Normal" xfId="0" builtinId="0"/>
    <cellStyle name="Normal 10" xfId="54" xr:uid="{00000000-0005-0000-0000-000020000000}"/>
    <cellStyle name="Normal 11" xfId="58" xr:uid="{00000000-0005-0000-0000-000021000000}"/>
    <cellStyle name="Normal 2" xfId="3" xr:uid="{00000000-0005-0000-0000-000022000000}"/>
    <cellStyle name="Normal 2 2" xfId="14" xr:uid="{00000000-0005-0000-0000-000023000000}"/>
    <cellStyle name="Normal 2 2 2" xfId="30" xr:uid="{00000000-0005-0000-0000-000024000000}"/>
    <cellStyle name="Normal 2 2 2 2" xfId="46" xr:uid="{00000000-0005-0000-0000-000025000000}"/>
    <cellStyle name="Normal 2 2 3" xfId="40" xr:uid="{00000000-0005-0000-0000-000026000000}"/>
    <cellStyle name="Normal 2 3" xfId="26" xr:uid="{00000000-0005-0000-0000-000027000000}"/>
    <cellStyle name="Normal 2 3 2" xfId="44" xr:uid="{00000000-0005-0000-0000-000028000000}"/>
    <cellStyle name="Normal 2 4" xfId="36" xr:uid="{00000000-0005-0000-0000-000029000000}"/>
    <cellStyle name="Normal 2 5" xfId="51" xr:uid="{00000000-0005-0000-0000-00002A000000}"/>
    <cellStyle name="Normal 2 6" xfId="12" xr:uid="{00000000-0005-0000-0000-00002B000000}"/>
    <cellStyle name="Normal 3" xfId="6" xr:uid="{00000000-0005-0000-0000-00002C000000}"/>
    <cellStyle name="Normal 3 2" xfId="53" xr:uid="{00000000-0005-0000-0000-00002D000000}"/>
    <cellStyle name="Normal 4" xfId="16" xr:uid="{00000000-0005-0000-0000-00002E000000}"/>
    <cellStyle name="Normal 5" xfId="25" xr:uid="{00000000-0005-0000-0000-00002F000000}"/>
    <cellStyle name="Normal 52" xfId="22" xr:uid="{00000000-0005-0000-0000-000030000000}"/>
    <cellStyle name="Normal 52 2" xfId="64" xr:uid="{00000000-0005-0000-0000-000031000000}"/>
    <cellStyle name="Normal 53" xfId="23" xr:uid="{00000000-0005-0000-0000-000032000000}"/>
    <cellStyle name="Normal 54" xfId="21" xr:uid="{00000000-0005-0000-0000-000033000000}"/>
    <cellStyle name="Normal 6" xfId="24" xr:uid="{00000000-0005-0000-0000-000034000000}"/>
    <cellStyle name="Normal 6 2" xfId="43" xr:uid="{00000000-0005-0000-0000-000035000000}"/>
    <cellStyle name="Normal 7" xfId="35" xr:uid="{00000000-0005-0000-0000-000036000000}"/>
    <cellStyle name="Normal 8" xfId="34" xr:uid="{00000000-0005-0000-0000-000037000000}"/>
    <cellStyle name="Normal 9" xfId="52" xr:uid="{00000000-0005-0000-0000-000038000000}"/>
    <cellStyle name="Percent" xfId="2" builtinId="5"/>
    <cellStyle name="Percent 2" xfId="5" xr:uid="{00000000-0005-0000-0000-00003A000000}"/>
    <cellStyle name="Percent 2 2" xfId="10" xr:uid="{00000000-0005-0000-0000-00003B000000}"/>
    <cellStyle name="Percent 3" xfId="19" xr:uid="{00000000-0005-0000-0000-00003C000000}"/>
    <cellStyle name="Percent 4" xfId="29" xr:uid="{00000000-0005-0000-0000-00003D000000}"/>
    <cellStyle name="Percent 5" xfId="39" xr:uid="{00000000-0005-0000-0000-00003E000000}"/>
    <cellStyle name="Percent 6" xfId="57" xr:uid="{00000000-0005-0000-0000-00003F000000}"/>
    <cellStyle name="Percent 7" xfId="62" xr:uid="{00000000-0005-0000-0000-000040000000}"/>
  </cellStyles>
  <dxfs count="5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0076B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56137783661998"/>
          <c:y val="9.5717677564473067E-2"/>
          <c:w val="0.85047992009848328"/>
          <c:h val="0.76025356654935372"/>
        </c:manualLayout>
      </c:layout>
      <c:lineChart>
        <c:grouping val="standard"/>
        <c:varyColors val="0"/>
        <c:ser>
          <c:idx val="0"/>
          <c:order val="0"/>
          <c:tx>
            <c:strRef>
              <c:f>'Summary Data'!$I$2</c:f>
              <c:strCache>
                <c:ptCount val="1"/>
                <c:pt idx="0">
                  <c:v>WA</c:v>
                </c:pt>
              </c:strCache>
            </c:strRef>
          </c:tx>
          <c:spPr>
            <a:ln w="381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6.3999989249345635E-3"/>
                  <c:y val="-6.96661722582963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0A-4ADC-8478-0B5AE9E5ADAD}"/>
                </c:ext>
              </c:extLst>
            </c:dLbl>
            <c:dLbl>
              <c:idx val="8"/>
              <c:layout>
                <c:manualLayout>
                  <c:x val="-5.3333324374454698E-2"/>
                  <c:y val="-5.031445774210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0A-4ADC-8478-0B5AE9E5ADAD}"/>
                </c:ext>
              </c:extLst>
            </c:dLbl>
            <c:dLbl>
              <c:idx val="23"/>
              <c:layout>
                <c:manualLayout>
                  <c:x val="-4.4799992474541944E-2"/>
                  <c:y val="-2.32220574194321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0A-4ADC-8478-0B5AE9E5AD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'Summary Data'!$B$3:$B$26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'Summary Data'!$I$3:$I$26</c:f>
              <c:numCache>
                <c:formatCode>#,##0.000</c:formatCode>
                <c:ptCount val="24"/>
                <c:pt idx="0">
                  <c:v>0.10024286279163672</c:v>
                </c:pt>
                <c:pt idx="1">
                  <c:v>0.10307706050722897</c:v>
                </c:pt>
                <c:pt idx="2">
                  <c:v>0.10769305520813385</c:v>
                </c:pt>
                <c:pt idx="3">
                  <c:v>0.11050895956710592</c:v>
                </c:pt>
                <c:pt idx="4">
                  <c:v>0.11050312424389092</c:v>
                </c:pt>
                <c:pt idx="5">
                  <c:v>0.11658358307363341</c:v>
                </c:pt>
                <c:pt idx="6">
                  <c:v>0.12130991343556677</c:v>
                </c:pt>
                <c:pt idx="7">
                  <c:v>0.12364129810044916</c:v>
                </c:pt>
                <c:pt idx="8">
                  <c:v>0.12653918399064093</c:v>
                </c:pt>
                <c:pt idx="9">
                  <c:v>0.12942369649208488</c:v>
                </c:pt>
                <c:pt idx="10">
                  <c:v>0.13101493317062257</c:v>
                </c:pt>
                <c:pt idx="11">
                  <c:v>0.13413055251886935</c:v>
                </c:pt>
                <c:pt idx="12">
                  <c:v>0.13652570498967595</c:v>
                </c:pt>
                <c:pt idx="13">
                  <c:v>0.13926533157553875</c:v>
                </c:pt>
                <c:pt idx="14">
                  <c:v>0.14344049714218535</c:v>
                </c:pt>
                <c:pt idx="15">
                  <c:v>0.14604600178895846</c:v>
                </c:pt>
                <c:pt idx="16">
                  <c:v>0.15015586955459373</c:v>
                </c:pt>
                <c:pt idx="17">
                  <c:v>0.15270562388407619</c:v>
                </c:pt>
                <c:pt idx="18">
                  <c:v>0.15480896462134142</c:v>
                </c:pt>
                <c:pt idx="19">
                  <c:v>0.15671511249809306</c:v>
                </c:pt>
                <c:pt idx="20">
                  <c:v>0.16025811445537499</c:v>
                </c:pt>
                <c:pt idx="21">
                  <c:v>0.16661673788567777</c:v>
                </c:pt>
                <c:pt idx="22">
                  <c:v>0.16972494072660863</c:v>
                </c:pt>
                <c:pt idx="23">
                  <c:v>0.17328516252112264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0A-4ADC-8478-0B5AE9E5ADAD}"/>
            </c:ext>
          </c:extLst>
        </c:ser>
        <c:ser>
          <c:idx val="1"/>
          <c:order val="1"/>
          <c:tx>
            <c:strRef>
              <c:f>'Summary Data'!$J$2</c:f>
              <c:strCache>
                <c:ptCount val="1"/>
                <c:pt idx="0">
                  <c:v>ID</c:v>
                </c:pt>
              </c:strCache>
            </c:strRef>
          </c:tx>
          <c:spPr>
            <a:ln w="412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2.1333329749782075E-3"/>
                  <c:y val="2.32220574194321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0A-4ADC-8478-0B5AE9E5ADAD}"/>
                </c:ext>
              </c:extLst>
            </c:dLbl>
            <c:dLbl>
              <c:idx val="8"/>
              <c:layout>
                <c:manualLayout>
                  <c:x val="2.133332974978188E-3"/>
                  <c:y val="2.70924003226707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0A-4ADC-8478-0B5AE9E5ADAD}"/>
                </c:ext>
              </c:extLst>
            </c:dLbl>
            <c:dLbl>
              <c:idx val="23"/>
              <c:layout>
                <c:manualLayout>
                  <c:x val="-2.1333329749781881E-2"/>
                  <c:y val="6.1925486451818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0A-4ADC-8478-0B5AE9E5AD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'Summary Data'!$B$3:$B$26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'Summary Data'!$J$3:$J$26</c:f>
              <c:numCache>
                <c:formatCode>#,##0.000</c:formatCode>
                <c:ptCount val="24"/>
                <c:pt idx="0">
                  <c:v>8.8818159710523786E-2</c:v>
                </c:pt>
                <c:pt idx="1">
                  <c:v>9.091547838763063E-2</c:v>
                </c:pt>
                <c:pt idx="2">
                  <c:v>9.3846969832554264E-2</c:v>
                </c:pt>
                <c:pt idx="3">
                  <c:v>9.5964006318951856E-2</c:v>
                </c:pt>
                <c:pt idx="4">
                  <c:v>9.7541290830164704E-2</c:v>
                </c:pt>
                <c:pt idx="5">
                  <c:v>0.10585501844654541</c:v>
                </c:pt>
                <c:pt idx="6">
                  <c:v>0.10706633236993744</c:v>
                </c:pt>
                <c:pt idx="7">
                  <c:v>0.1086581027134704</c:v>
                </c:pt>
                <c:pt idx="8">
                  <c:v>0.10982380967820123</c:v>
                </c:pt>
                <c:pt idx="9">
                  <c:v>0.11100426942598401</c:v>
                </c:pt>
                <c:pt idx="10">
                  <c:v>0.11211961245621377</c:v>
                </c:pt>
                <c:pt idx="11">
                  <c:v>0.11455558664257165</c:v>
                </c:pt>
                <c:pt idx="12">
                  <c:v>0.1165092132131914</c:v>
                </c:pt>
                <c:pt idx="13">
                  <c:v>0.11874535764283782</c:v>
                </c:pt>
                <c:pt idx="14">
                  <c:v>0.12243053038892442</c:v>
                </c:pt>
                <c:pt idx="15">
                  <c:v>0.12456873001258853</c:v>
                </c:pt>
                <c:pt idx="16">
                  <c:v>0.12880077765282172</c:v>
                </c:pt>
                <c:pt idx="17">
                  <c:v>0.1303948634339788</c:v>
                </c:pt>
                <c:pt idx="18">
                  <c:v>0.13276680722229012</c:v>
                </c:pt>
                <c:pt idx="19">
                  <c:v>0.13478165672555575</c:v>
                </c:pt>
                <c:pt idx="20">
                  <c:v>0.13835583906222759</c:v>
                </c:pt>
                <c:pt idx="21">
                  <c:v>0.14283391837671372</c:v>
                </c:pt>
                <c:pt idx="22">
                  <c:v>0.1470274504272546</c:v>
                </c:pt>
                <c:pt idx="23">
                  <c:v>0.15258078786299334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A0A-4ADC-8478-0B5AE9E5A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9221424"/>
        <c:axId val="789223056"/>
      </c:lineChart>
      <c:catAx>
        <c:axId val="789221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89223056"/>
        <c:crosses val="autoZero"/>
        <c:auto val="1"/>
        <c:lblAlgn val="ctr"/>
        <c:lblOffset val="100"/>
        <c:noMultiLvlLbl val="0"/>
      </c:catAx>
      <c:valAx>
        <c:axId val="789223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Dollars per KWh</a:t>
                </a:r>
              </a:p>
            </c:rich>
          </c:tx>
          <c:layout>
            <c:manualLayout>
              <c:xMode val="edge"/>
              <c:yMode val="edge"/>
              <c:x val="2.0113298458658526E-2"/>
              <c:y val="0.3160162408121259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8922142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13324581329988619"/>
          <c:y val="0.10777269248191942"/>
          <c:w val="0.18304013723210294"/>
          <c:h val="6.1730140798198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System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39810167233628"/>
          <c:y val="0.13636613443455539"/>
          <c:w val="0.85244681272846934"/>
          <c:h val="0.74243870589282435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'Clean Goal- LCS'!$A$10</c:f>
              <c:strCache>
                <c:ptCount val="1"/>
                <c:pt idx="0">
                  <c:v>Existing Clean Resources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'Clean Goal- LCS'!$C$10:$Z$10</c:f>
              <c:numCache>
                <c:formatCode>_(* #,##0_);_(* \(#,##0\);_(* "-"??_);_(@_)</c:formatCode>
                <c:ptCount val="24"/>
                <c:pt idx="0">
                  <c:v>724.3890765439653</c:v>
                </c:pt>
                <c:pt idx="1">
                  <c:v>713.61737340435434</c:v>
                </c:pt>
                <c:pt idx="2">
                  <c:v>668.41399505404002</c:v>
                </c:pt>
                <c:pt idx="3">
                  <c:v>661.0794282097246</c:v>
                </c:pt>
                <c:pt idx="4">
                  <c:v>673.66977049354307</c:v>
                </c:pt>
                <c:pt idx="5">
                  <c:v>665.16284691156534</c:v>
                </c:pt>
                <c:pt idx="6">
                  <c:v>668.29274387647274</c:v>
                </c:pt>
                <c:pt idx="7">
                  <c:v>655.89197803759987</c:v>
                </c:pt>
                <c:pt idx="8">
                  <c:v>660.6981787840682</c:v>
                </c:pt>
                <c:pt idx="9">
                  <c:v>604.24879766427659</c:v>
                </c:pt>
                <c:pt idx="10">
                  <c:v>605.84700950591991</c:v>
                </c:pt>
                <c:pt idx="11">
                  <c:v>602.80179175852595</c:v>
                </c:pt>
                <c:pt idx="12">
                  <c:v>604.31709340307509</c:v>
                </c:pt>
                <c:pt idx="13">
                  <c:v>602.89917387539242</c:v>
                </c:pt>
                <c:pt idx="14">
                  <c:v>599.48305285533354</c:v>
                </c:pt>
                <c:pt idx="15">
                  <c:v>604.73063823398263</c:v>
                </c:pt>
                <c:pt idx="16">
                  <c:v>601.94576657926655</c:v>
                </c:pt>
                <c:pt idx="17">
                  <c:v>594.3284016249288</c:v>
                </c:pt>
                <c:pt idx="18">
                  <c:v>595.12367736349472</c:v>
                </c:pt>
                <c:pt idx="19">
                  <c:v>536.44596480540088</c:v>
                </c:pt>
                <c:pt idx="20">
                  <c:v>538.89715374304365</c:v>
                </c:pt>
                <c:pt idx="21">
                  <c:v>501.0832392331755</c:v>
                </c:pt>
                <c:pt idx="22">
                  <c:v>502.00036867102114</c:v>
                </c:pt>
                <c:pt idx="23">
                  <c:v>506.11546890919305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B2-4BB4-B30E-C964619E26B8}"/>
            </c:ext>
          </c:extLst>
        </c:ser>
        <c:ser>
          <c:idx val="2"/>
          <c:order val="2"/>
          <c:tx>
            <c:strRef>
              <c:f>'Clean Goal- LCS'!$A$14</c:f>
              <c:strCache>
                <c:ptCount val="1"/>
                <c:pt idx="0">
                  <c:v>RECs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'Clean Goal- LCS'!$C$14:$Z$14</c:f>
              <c:numCache>
                <c:formatCode>_(* #,##0_);_(* \(#,##0\);_(* "-"??_);_(@_)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B2-4BB4-B30E-C964619E26B8}"/>
            </c:ext>
          </c:extLst>
        </c:ser>
        <c:ser>
          <c:idx val="3"/>
          <c:order val="3"/>
          <c:tx>
            <c:strRef>
              <c:f>'Clean Goal- LCS'!$A$18</c:f>
              <c:strCache>
                <c:ptCount val="1"/>
                <c:pt idx="0">
                  <c:v>New Clean Resources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'Clean Goal- LCS'!$C$18:$Z$18</c:f>
              <c:numCache>
                <c:formatCode>_(* #,##0_);_(* \(#,##0\);_(* "-"??_);_(@_)</c:formatCode>
                <c:ptCount val="24"/>
                <c:pt idx="0">
                  <c:v>0</c:v>
                </c:pt>
                <c:pt idx="1">
                  <c:v>47.992364830818346</c:v>
                </c:pt>
                <c:pt idx="2">
                  <c:v>72.004869596554286</c:v>
                </c:pt>
                <c:pt idx="3">
                  <c:v>71.805744035276646</c:v>
                </c:pt>
                <c:pt idx="4">
                  <c:v>96.020285053688639</c:v>
                </c:pt>
                <c:pt idx="5">
                  <c:v>104.66258728766402</c:v>
                </c:pt>
                <c:pt idx="6">
                  <c:v>128.51834341624189</c:v>
                </c:pt>
                <c:pt idx="7">
                  <c:v>140.53001915979954</c:v>
                </c:pt>
                <c:pt idx="8">
                  <c:v>140.00250682590436</c:v>
                </c:pt>
                <c:pt idx="9">
                  <c:v>171.13026739895909</c:v>
                </c:pt>
                <c:pt idx="10">
                  <c:v>171.085718088497</c:v>
                </c:pt>
                <c:pt idx="11">
                  <c:v>170.50714163578678</c:v>
                </c:pt>
                <c:pt idx="12">
                  <c:v>170.65540015556999</c:v>
                </c:pt>
                <c:pt idx="13">
                  <c:v>182.42392586126078</c:v>
                </c:pt>
                <c:pt idx="14">
                  <c:v>182.09760222369877</c:v>
                </c:pt>
                <c:pt idx="15">
                  <c:v>181.97588774413589</c:v>
                </c:pt>
                <c:pt idx="16">
                  <c:v>205.39353956220251</c:v>
                </c:pt>
                <c:pt idx="17">
                  <c:v>205.51871718948695</c:v>
                </c:pt>
                <c:pt idx="18">
                  <c:v>217.38065605803638</c:v>
                </c:pt>
                <c:pt idx="19">
                  <c:v>253.42483060321408</c:v>
                </c:pt>
                <c:pt idx="20">
                  <c:v>287.82564728314571</c:v>
                </c:pt>
                <c:pt idx="21">
                  <c:v>322.45407030911389</c:v>
                </c:pt>
                <c:pt idx="22">
                  <c:v>336.49855813533225</c:v>
                </c:pt>
                <c:pt idx="23">
                  <c:v>371.17118003403181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B2-4BB4-B30E-C964619E2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6522672"/>
        <c:axId val="46525392"/>
      </c:barChart>
      <c:lineChart>
        <c:grouping val="standard"/>
        <c:varyColors val="0"/>
        <c:ser>
          <c:idx val="0"/>
          <c:order val="0"/>
          <c:tx>
            <c:strRef>
              <c:f>'Clean Goal- LCS'!$A$6</c:f>
              <c:strCache>
                <c:ptCount val="1"/>
                <c:pt idx="0">
                  <c:v>Net Sales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'Clean Goal- LCS'!$C$3:$Z$3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'Clean Goal- LCS'!$C$6:$Z$6</c:f>
              <c:numCache>
                <c:formatCode>_(* #,##0_);_(* \(#,##0\);_(* "-"??_);_(@_)</c:formatCode>
                <c:ptCount val="24"/>
                <c:pt idx="0">
                  <c:v>968.00041531334773</c:v>
                </c:pt>
                <c:pt idx="1">
                  <c:v>972.33228432846045</c:v>
                </c:pt>
                <c:pt idx="2">
                  <c:v>973.12605712817412</c:v>
                </c:pt>
                <c:pt idx="3">
                  <c:v>979.32085504229372</c:v>
                </c:pt>
                <c:pt idx="4">
                  <c:v>981.3744933269594</c:v>
                </c:pt>
                <c:pt idx="5">
                  <c:v>983.33973071678838</c:v>
                </c:pt>
                <c:pt idx="6">
                  <c:v>982.55222784442299</c:v>
                </c:pt>
                <c:pt idx="7">
                  <c:v>987.58559549367055</c:v>
                </c:pt>
                <c:pt idx="8">
                  <c:v>988.91512156683302</c:v>
                </c:pt>
                <c:pt idx="9">
                  <c:v>990.20309825013351</c:v>
                </c:pt>
                <c:pt idx="10">
                  <c:v>988.55956104113375</c:v>
                </c:pt>
                <c:pt idx="11">
                  <c:v>992.84286763308523</c:v>
                </c:pt>
                <c:pt idx="12">
                  <c:v>994.25758743576512</c:v>
                </c:pt>
                <c:pt idx="13">
                  <c:v>995.71918711822332</c:v>
                </c:pt>
                <c:pt idx="14">
                  <c:v>994.41527719938119</c:v>
                </c:pt>
                <c:pt idx="15">
                  <c:v>999.14060723623879</c:v>
                </c:pt>
                <c:pt idx="16">
                  <c:v>1001.1452006345182</c:v>
                </c:pt>
                <c:pt idx="17">
                  <c:v>1003.7096006374079</c:v>
                </c:pt>
                <c:pt idx="18">
                  <c:v>1003.2675586917719</c:v>
                </c:pt>
                <c:pt idx="19">
                  <c:v>1009.1185545513239</c:v>
                </c:pt>
                <c:pt idx="20">
                  <c:v>1012.5599037246843</c:v>
                </c:pt>
                <c:pt idx="21">
                  <c:v>1016.5037534720494</c:v>
                </c:pt>
                <c:pt idx="22">
                  <c:v>1017.9829935237449</c:v>
                </c:pt>
                <c:pt idx="23">
                  <c:v>1026.4100224595711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B2-4BB4-B30E-C964619E2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22672"/>
        <c:axId val="46525392"/>
      </c:lineChart>
      <c:catAx>
        <c:axId val="4652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25392"/>
        <c:crosses val="autoZero"/>
        <c:auto val="1"/>
        <c:lblAlgn val="ctr"/>
        <c:lblOffset val="100"/>
        <c:noMultiLvlLbl val="0"/>
      </c:catAx>
      <c:valAx>
        <c:axId val="465253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Average</a:t>
                </a:r>
                <a:r>
                  <a:rPr lang="en-US" b="1" baseline="0"/>
                  <a:t> Megawatts</a:t>
                </a:r>
                <a:endParaRPr lang="en-US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22672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13008333928047514"/>
          <c:y val="0.14414412261748522"/>
          <c:w val="0.84007404658196305"/>
          <c:h val="6.05008067411421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Washington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39810167233628"/>
          <c:y val="0.13636613443455539"/>
          <c:w val="0.85244681272846934"/>
          <c:h val="0.74243870589282435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'Clean Goal- LCS'!$A$8</c:f>
              <c:strCache>
                <c:ptCount val="1"/>
                <c:pt idx="0">
                  <c:v>Existing Clean Resources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'Clean Goal- LCS'!$C$8:$Z$8</c:f>
              <c:numCache>
                <c:formatCode>_(* #,##0_);_(* \(#,##0\);_(* "-"??_);_(@_)</c:formatCode>
                <c:ptCount val="24"/>
                <c:pt idx="0">
                  <c:v>477.47364880383338</c:v>
                </c:pt>
                <c:pt idx="1">
                  <c:v>470.40217412541915</c:v>
                </c:pt>
                <c:pt idx="2">
                  <c:v>440.72024886631584</c:v>
                </c:pt>
                <c:pt idx="3">
                  <c:v>435.90759228327977</c:v>
                </c:pt>
                <c:pt idx="4">
                  <c:v>444.17530423601949</c:v>
                </c:pt>
                <c:pt idx="5">
                  <c:v>438.58879593715125</c:v>
                </c:pt>
                <c:pt idx="6">
                  <c:v>440.63798425807391</c:v>
                </c:pt>
                <c:pt idx="7">
                  <c:v>432.50035837105446</c:v>
                </c:pt>
                <c:pt idx="8">
                  <c:v>435.65122455203698</c:v>
                </c:pt>
                <c:pt idx="9">
                  <c:v>398.59280518773278</c:v>
                </c:pt>
                <c:pt idx="10">
                  <c:v>399.64071831033118</c:v>
                </c:pt>
                <c:pt idx="11">
                  <c:v>397.6412230390161</c:v>
                </c:pt>
                <c:pt idx="12">
                  <c:v>398.63211510325971</c:v>
                </c:pt>
                <c:pt idx="13">
                  <c:v>397.70434665662634</c:v>
                </c:pt>
                <c:pt idx="14">
                  <c:v>395.45382710348582</c:v>
                </c:pt>
                <c:pt idx="15">
                  <c:v>398.89830122896467</c:v>
                </c:pt>
                <c:pt idx="16">
                  <c:v>397.07529095287794</c:v>
                </c:pt>
                <c:pt idx="17">
                  <c:v>390.17659566676571</c:v>
                </c:pt>
                <c:pt idx="18">
                  <c:v>390.69869418913424</c:v>
                </c:pt>
                <c:pt idx="19">
                  <c:v>352.17677589474567</c:v>
                </c:pt>
                <c:pt idx="20">
                  <c:v>353.78598143230812</c:v>
                </c:pt>
                <c:pt idx="21">
                  <c:v>328.96114655657971</c:v>
                </c:pt>
                <c:pt idx="22">
                  <c:v>329.56324203252535</c:v>
                </c:pt>
                <c:pt idx="23">
                  <c:v>332.2648053388852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13-41B4-BD6D-DE5CAC0AD0E6}"/>
            </c:ext>
          </c:extLst>
        </c:ser>
        <c:ser>
          <c:idx val="2"/>
          <c:order val="2"/>
          <c:tx>
            <c:strRef>
              <c:f>'Clean Goal- LCS'!$A$12</c:f>
              <c:strCache>
                <c:ptCount val="1"/>
                <c:pt idx="0">
                  <c:v>RECs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'Clean Goal- LCS'!$C$12:$Z$12</c:f>
              <c:numCache>
                <c:formatCode>_(* #,##0_);_(* \(#,##0\);_(* "-"??_);_(@_)</c:formatCode>
                <c:ptCount val="24"/>
                <c:pt idx="0">
                  <c:v>22.461198714734962</c:v>
                </c:pt>
                <c:pt idx="1">
                  <c:v>0</c:v>
                </c:pt>
                <c:pt idx="2">
                  <c:v>21.802092564889449</c:v>
                </c:pt>
                <c:pt idx="3">
                  <c:v>30.312277612880962</c:v>
                </c:pt>
                <c:pt idx="4">
                  <c:v>30.82104460245273</c:v>
                </c:pt>
                <c:pt idx="5">
                  <c:v>31.94144536735115</c:v>
                </c:pt>
                <c:pt idx="6">
                  <c:v>37.413400236290954</c:v>
                </c:pt>
                <c:pt idx="7">
                  <c:v>40.713678607088525</c:v>
                </c:pt>
                <c:pt idx="8">
                  <c:v>70.823622183901733</c:v>
                </c:pt>
                <c:pt idx="9">
                  <c:v>77.562878298901893</c:v>
                </c:pt>
                <c:pt idx="10">
                  <c:v>75.578517674668149</c:v>
                </c:pt>
                <c:pt idx="11">
                  <c:v>80.8313149405719</c:v>
                </c:pt>
                <c:pt idx="12">
                  <c:v>80.600707512163439</c:v>
                </c:pt>
                <c:pt idx="13">
                  <c:v>74.81395087890192</c:v>
                </c:pt>
                <c:pt idx="14">
                  <c:v>76.694590325633129</c:v>
                </c:pt>
                <c:pt idx="15">
                  <c:v>76.209748264126617</c:v>
                </c:pt>
                <c:pt idx="16">
                  <c:v>55.914925055923575</c:v>
                </c:pt>
                <c:pt idx="17">
                  <c:v>64.088386065217605</c:v>
                </c:pt>
                <c:pt idx="18">
                  <c:v>55.616564263660138</c:v>
                </c:pt>
                <c:pt idx="19">
                  <c:v>61.894476145426054</c:v>
                </c:pt>
                <c:pt idx="20">
                  <c:v>32.19469009358464</c:v>
                </c:pt>
                <c:pt idx="21">
                  <c:v>32.897916609455784</c:v>
                </c:pt>
                <c:pt idx="22">
                  <c:v>31.736292852622007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13-41B4-BD6D-DE5CAC0AD0E6}"/>
            </c:ext>
          </c:extLst>
        </c:ser>
        <c:ser>
          <c:idx val="3"/>
          <c:order val="3"/>
          <c:tx>
            <c:strRef>
              <c:f>'Clean Goal- LCS'!$A$16</c:f>
              <c:strCache>
                <c:ptCount val="1"/>
                <c:pt idx="0">
                  <c:v>New Clean Resources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'Clean Goal- LCS'!$C$16:$Z$16</c:f>
              <c:numCache>
                <c:formatCode>_(* #,##0_);_(* \(#,##0\);_(* "-"??_);_(@_)</c:formatCode>
                <c:ptCount val="24"/>
                <c:pt idx="0">
                  <c:v>0</c:v>
                </c:pt>
                <c:pt idx="1">
                  <c:v>47.992364830818346</c:v>
                </c:pt>
                <c:pt idx="2">
                  <c:v>72.004869596554286</c:v>
                </c:pt>
                <c:pt idx="3">
                  <c:v>71.805744035276646</c:v>
                </c:pt>
                <c:pt idx="4">
                  <c:v>96.020285053688639</c:v>
                </c:pt>
                <c:pt idx="5">
                  <c:v>101.67292726550727</c:v>
                </c:pt>
                <c:pt idx="6">
                  <c:v>125.57567528850485</c:v>
                </c:pt>
                <c:pt idx="7">
                  <c:v>133.49211761846169</c:v>
                </c:pt>
                <c:pt idx="8">
                  <c:v>133.06505448044953</c:v>
                </c:pt>
                <c:pt idx="9">
                  <c:v>164.25120961246316</c:v>
                </c:pt>
                <c:pt idx="10">
                  <c:v>164.22564983484057</c:v>
                </c:pt>
                <c:pt idx="11">
                  <c:v>163.7163720506924</c:v>
                </c:pt>
                <c:pt idx="12">
                  <c:v>163.91501662207907</c:v>
                </c:pt>
                <c:pt idx="13">
                  <c:v>171.60564848559073</c:v>
                </c:pt>
                <c:pt idx="14">
                  <c:v>171.25558027654384</c:v>
                </c:pt>
                <c:pt idx="15">
                  <c:v>171.33462550990436</c:v>
                </c:pt>
                <c:pt idx="16">
                  <c:v>194.74722986906889</c:v>
                </c:pt>
                <c:pt idx="17">
                  <c:v>195.00504173209265</c:v>
                </c:pt>
                <c:pt idx="18">
                  <c:v>202.80745700698657</c:v>
                </c:pt>
                <c:pt idx="19">
                  <c:v>238.84238289829679</c:v>
                </c:pt>
                <c:pt idx="20">
                  <c:v>269.29113858780363</c:v>
                </c:pt>
                <c:pt idx="21">
                  <c:v>296.09952607855467</c:v>
                </c:pt>
                <c:pt idx="22">
                  <c:v>297.80229266179225</c:v>
                </c:pt>
                <c:pt idx="23">
                  <c:v>332.70916392013953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13-41B4-BD6D-DE5CAC0AD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6523760"/>
        <c:axId val="46526480"/>
      </c:barChart>
      <c:lineChart>
        <c:grouping val="standard"/>
        <c:varyColors val="0"/>
        <c:ser>
          <c:idx val="0"/>
          <c:order val="0"/>
          <c:tx>
            <c:strRef>
              <c:f>'Clean Goal- LCS'!$A$4</c:f>
              <c:strCache>
                <c:ptCount val="1"/>
                <c:pt idx="0">
                  <c:v>Net Sales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'Clean Goal- LCS'!$C$3:$Z$3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'Clean Goal- LCS'!$C$4:$Z$4</c:f>
              <c:numCache>
                <c:formatCode>_(* #,##0_);_(* \(#,##0\);_(* "-"??_);_(@_)</c:formatCode>
                <c:ptCount val="24"/>
                <c:pt idx="0">
                  <c:v>624.9185593982105</c:v>
                </c:pt>
                <c:pt idx="1">
                  <c:v>628.06350472861698</c:v>
                </c:pt>
                <c:pt idx="2">
                  <c:v>628.85554238559962</c:v>
                </c:pt>
                <c:pt idx="3">
                  <c:v>632.97131050757343</c:v>
                </c:pt>
                <c:pt idx="4">
                  <c:v>634.46292654684555</c:v>
                </c:pt>
                <c:pt idx="5">
                  <c:v>635.78129841112184</c:v>
                </c:pt>
                <c:pt idx="6">
                  <c:v>635.39690503459951</c:v>
                </c:pt>
                <c:pt idx="7">
                  <c:v>638.6380574701102</c:v>
                </c:pt>
                <c:pt idx="8">
                  <c:v>639.53990121638822</c:v>
                </c:pt>
                <c:pt idx="9">
                  <c:v>640.40689309909794</c:v>
                </c:pt>
                <c:pt idx="10">
                  <c:v>639.44488581983978</c:v>
                </c:pt>
                <c:pt idx="11">
                  <c:v>642.18891003028023</c:v>
                </c:pt>
                <c:pt idx="12">
                  <c:v>643.14783923750247</c:v>
                </c:pt>
                <c:pt idx="13">
                  <c:v>644.12394602111908</c:v>
                </c:pt>
                <c:pt idx="14">
                  <c:v>643.4039977056625</c:v>
                </c:pt>
                <c:pt idx="15">
                  <c:v>646.44267500299588</c:v>
                </c:pt>
                <c:pt idx="16">
                  <c:v>647.73744587787041</c:v>
                </c:pt>
                <c:pt idx="17">
                  <c:v>649.2700234640763</c:v>
                </c:pt>
                <c:pt idx="18">
                  <c:v>649.12271545978092</c:v>
                </c:pt>
                <c:pt idx="19">
                  <c:v>652.9136349384687</c:v>
                </c:pt>
                <c:pt idx="20">
                  <c:v>655.27181011369669</c:v>
                </c:pt>
                <c:pt idx="21">
                  <c:v>657.9585892445906</c:v>
                </c:pt>
                <c:pt idx="22">
                  <c:v>659.10182754693983</c:v>
                </c:pt>
                <c:pt idx="23">
                  <c:v>664.6822561846642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13-41B4-BD6D-DE5CAC0AD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23760"/>
        <c:axId val="46526480"/>
      </c:lineChart>
      <c:catAx>
        <c:axId val="46523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26480"/>
        <c:crosses val="autoZero"/>
        <c:auto val="1"/>
        <c:lblAlgn val="ctr"/>
        <c:lblOffset val="100"/>
        <c:noMultiLvlLbl val="0"/>
      </c:catAx>
      <c:valAx>
        <c:axId val="46526480"/>
        <c:scaling>
          <c:orientation val="minMax"/>
          <c:max val="12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Average</a:t>
                </a:r>
                <a:r>
                  <a:rPr lang="en-US" b="1" baseline="0"/>
                  <a:t> Megawatts</a:t>
                </a:r>
                <a:endParaRPr lang="en-US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23760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13008333928047514"/>
          <c:y val="0.14414412261748522"/>
          <c:w val="0.84859449215373761"/>
          <c:h val="6.05008067411421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Idaho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39810167233628"/>
          <c:y val="0.13636613443455539"/>
          <c:w val="0.85244681272846934"/>
          <c:h val="0.74243870589282435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'Clean Goal- LCS'!$A$9</c:f>
              <c:strCache>
                <c:ptCount val="1"/>
                <c:pt idx="0">
                  <c:v>Existing Clean Resources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'Clean Goal- LCS'!$C$9:$Z$9</c:f>
              <c:numCache>
                <c:formatCode>_(* #,##0_);_(* \(#,##0\);_(* "-"??_);_(@_)</c:formatCode>
                <c:ptCount val="24"/>
                <c:pt idx="0">
                  <c:v>246.91542774013197</c:v>
                </c:pt>
                <c:pt idx="1">
                  <c:v>243.21519927893513</c:v>
                </c:pt>
                <c:pt idx="2">
                  <c:v>227.69374618772412</c:v>
                </c:pt>
                <c:pt idx="3">
                  <c:v>225.1718359264448</c:v>
                </c:pt>
                <c:pt idx="4">
                  <c:v>229.49446625752356</c:v>
                </c:pt>
                <c:pt idx="5">
                  <c:v>226.57405097441409</c:v>
                </c:pt>
                <c:pt idx="6">
                  <c:v>227.65475961839888</c:v>
                </c:pt>
                <c:pt idx="7">
                  <c:v>223.39161966654538</c:v>
                </c:pt>
                <c:pt idx="8">
                  <c:v>225.04695423203123</c:v>
                </c:pt>
                <c:pt idx="9">
                  <c:v>205.65599247654379</c:v>
                </c:pt>
                <c:pt idx="10">
                  <c:v>206.20629119558868</c:v>
                </c:pt>
                <c:pt idx="11">
                  <c:v>205.16056871950985</c:v>
                </c:pt>
                <c:pt idx="12">
                  <c:v>205.68497829981538</c:v>
                </c:pt>
                <c:pt idx="13">
                  <c:v>205.19482721876608</c:v>
                </c:pt>
                <c:pt idx="14">
                  <c:v>204.02922575184775</c:v>
                </c:pt>
                <c:pt idx="15">
                  <c:v>205.83233700501796</c:v>
                </c:pt>
                <c:pt idx="16">
                  <c:v>204.87047562638861</c:v>
                </c:pt>
                <c:pt idx="17">
                  <c:v>204.15180595816304</c:v>
                </c:pt>
                <c:pt idx="18">
                  <c:v>204.42498317436045</c:v>
                </c:pt>
                <c:pt idx="19">
                  <c:v>184.26918891065523</c:v>
                </c:pt>
                <c:pt idx="20">
                  <c:v>185.11117231073553</c:v>
                </c:pt>
                <c:pt idx="21">
                  <c:v>172.12209267659577</c:v>
                </c:pt>
                <c:pt idx="22">
                  <c:v>172.43712663849578</c:v>
                </c:pt>
                <c:pt idx="23">
                  <c:v>173.85066357030783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76-41C0-A116-961E1D53D100}"/>
            </c:ext>
          </c:extLst>
        </c:ser>
        <c:ser>
          <c:idx val="2"/>
          <c:order val="2"/>
          <c:tx>
            <c:strRef>
              <c:f>'Clean Goal- LCS'!$A$13</c:f>
              <c:strCache>
                <c:ptCount val="1"/>
                <c:pt idx="0">
                  <c:v>RECs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'Clean Goal- LCS'!$C$13:$Z$13</c:f>
              <c:numCache>
                <c:formatCode>_(* #,##0_);_(* \(#,##0\);_(* "-"??_);_(@_)</c:formatCode>
                <c:ptCount val="24"/>
                <c:pt idx="0">
                  <c:v>-22.461198714734962</c:v>
                </c:pt>
                <c:pt idx="1">
                  <c:v>0</c:v>
                </c:pt>
                <c:pt idx="2">
                  <c:v>-21.802092564889449</c:v>
                </c:pt>
                <c:pt idx="3">
                  <c:v>-30.312277612880962</c:v>
                </c:pt>
                <c:pt idx="4">
                  <c:v>-30.82104460245273</c:v>
                </c:pt>
                <c:pt idx="5">
                  <c:v>-31.94144536735115</c:v>
                </c:pt>
                <c:pt idx="6">
                  <c:v>-37.413400236290954</c:v>
                </c:pt>
                <c:pt idx="7">
                  <c:v>-40.713678607088525</c:v>
                </c:pt>
                <c:pt idx="8">
                  <c:v>-70.823622183901733</c:v>
                </c:pt>
                <c:pt idx="9">
                  <c:v>-77.562878298901893</c:v>
                </c:pt>
                <c:pt idx="10">
                  <c:v>-75.578517674668149</c:v>
                </c:pt>
                <c:pt idx="11">
                  <c:v>-80.8313149405719</c:v>
                </c:pt>
                <c:pt idx="12">
                  <c:v>-80.600707512163439</c:v>
                </c:pt>
                <c:pt idx="13">
                  <c:v>-74.81395087890192</c:v>
                </c:pt>
                <c:pt idx="14">
                  <c:v>-76.694590325633129</c:v>
                </c:pt>
                <c:pt idx="15">
                  <c:v>-76.209748264126617</c:v>
                </c:pt>
                <c:pt idx="16">
                  <c:v>-55.914925055923575</c:v>
                </c:pt>
                <c:pt idx="17">
                  <c:v>-64.088386065217605</c:v>
                </c:pt>
                <c:pt idx="18">
                  <c:v>-55.616564263660138</c:v>
                </c:pt>
                <c:pt idx="19">
                  <c:v>-61.894476145426054</c:v>
                </c:pt>
                <c:pt idx="20">
                  <c:v>-32.19469009358464</c:v>
                </c:pt>
                <c:pt idx="21">
                  <c:v>-32.897916609455784</c:v>
                </c:pt>
                <c:pt idx="22">
                  <c:v>-31.736292852622007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76-41C0-A116-961E1D53D100}"/>
            </c:ext>
          </c:extLst>
        </c:ser>
        <c:ser>
          <c:idx val="3"/>
          <c:order val="3"/>
          <c:tx>
            <c:strRef>
              <c:f>'Clean Goal- LCS'!$A$17</c:f>
              <c:strCache>
                <c:ptCount val="1"/>
                <c:pt idx="0">
                  <c:v>New Clean Resources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'Clean Goal- LCS'!$C$17:$Z$17</c:f>
              <c:numCache>
                <c:formatCode>_(* #,##0_);_(* \(#,##0\);_(* "-"??_);_(@_)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2.9896600221567615</c:v>
                </c:pt>
                <c:pt idx="6">
                  <c:v>2.9426681277370479</c:v>
                </c:pt>
                <c:pt idx="7">
                  <c:v>7.0379015413378347</c:v>
                </c:pt>
                <c:pt idx="8">
                  <c:v>6.9374523454548171</c:v>
                </c:pt>
                <c:pt idx="9">
                  <c:v>6.8790577864959364</c:v>
                </c:pt>
                <c:pt idx="10">
                  <c:v>6.8600682536564337</c:v>
                </c:pt>
                <c:pt idx="11">
                  <c:v>6.7907695850943739</c:v>
                </c:pt>
                <c:pt idx="12">
                  <c:v>6.7403835334909292</c:v>
                </c:pt>
                <c:pt idx="13">
                  <c:v>10.818277375670036</c:v>
                </c:pt>
                <c:pt idx="14">
                  <c:v>10.84202194715493</c:v>
                </c:pt>
                <c:pt idx="15">
                  <c:v>10.641262234231528</c:v>
                </c:pt>
                <c:pt idx="16">
                  <c:v>10.646309693133622</c:v>
                </c:pt>
                <c:pt idx="17">
                  <c:v>10.513675457394285</c:v>
                </c:pt>
                <c:pt idx="18">
                  <c:v>14.573199051049826</c:v>
                </c:pt>
                <c:pt idx="19">
                  <c:v>14.582447704917277</c:v>
                </c:pt>
                <c:pt idx="20">
                  <c:v>18.534508695342094</c:v>
                </c:pt>
                <c:pt idx="21">
                  <c:v>26.354544230559238</c:v>
                </c:pt>
                <c:pt idx="22">
                  <c:v>38.696265473539974</c:v>
                </c:pt>
                <c:pt idx="23">
                  <c:v>38.462016113892268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76-41C0-A116-961E1D53D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6514512"/>
        <c:axId val="46512336"/>
      </c:barChart>
      <c:lineChart>
        <c:grouping val="standard"/>
        <c:varyColors val="0"/>
        <c:ser>
          <c:idx val="0"/>
          <c:order val="0"/>
          <c:tx>
            <c:strRef>
              <c:f>'Clean Goal- LCS'!$A$5</c:f>
              <c:strCache>
                <c:ptCount val="1"/>
                <c:pt idx="0">
                  <c:v>Net Sales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'Clean Goal- LCS'!$C$3:$Z$3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'Clean Goal- LCS'!$C$5:$Z$5</c:f>
              <c:numCache>
                <c:formatCode>_(* #,##0_);_(* \(#,##0\);_(* "-"??_);_(@_)</c:formatCode>
                <c:ptCount val="24"/>
                <c:pt idx="0">
                  <c:v>343.08185591513723</c:v>
                </c:pt>
                <c:pt idx="1">
                  <c:v>344.26877959984353</c:v>
                </c:pt>
                <c:pt idx="2">
                  <c:v>344.27051474257445</c:v>
                </c:pt>
                <c:pt idx="3">
                  <c:v>346.34954453472022</c:v>
                </c:pt>
                <c:pt idx="4">
                  <c:v>346.91156678011384</c:v>
                </c:pt>
                <c:pt idx="5">
                  <c:v>347.55843230566649</c:v>
                </c:pt>
                <c:pt idx="6">
                  <c:v>347.15532280982353</c:v>
                </c:pt>
                <c:pt idx="7">
                  <c:v>348.94753802356036</c:v>
                </c:pt>
                <c:pt idx="8">
                  <c:v>349.37522035044475</c:v>
                </c:pt>
                <c:pt idx="9">
                  <c:v>349.79620515103562</c:v>
                </c:pt>
                <c:pt idx="10">
                  <c:v>349.11467522129391</c:v>
                </c:pt>
                <c:pt idx="11">
                  <c:v>350.65395760280501</c:v>
                </c:pt>
                <c:pt idx="12">
                  <c:v>351.10974819826259</c:v>
                </c:pt>
                <c:pt idx="13">
                  <c:v>351.59524109710424</c:v>
                </c:pt>
                <c:pt idx="14">
                  <c:v>351.01127949371869</c:v>
                </c:pt>
                <c:pt idx="15">
                  <c:v>352.69793223324297</c:v>
                </c:pt>
                <c:pt idx="16">
                  <c:v>353.40775475664782</c:v>
                </c:pt>
                <c:pt idx="17">
                  <c:v>354.43957717333154</c:v>
                </c:pt>
                <c:pt idx="18">
                  <c:v>354.14484323199093</c:v>
                </c:pt>
                <c:pt idx="19">
                  <c:v>356.20491961285518</c:v>
                </c:pt>
                <c:pt idx="20">
                  <c:v>357.28809361098769</c:v>
                </c:pt>
                <c:pt idx="21">
                  <c:v>358.54516422745883</c:v>
                </c:pt>
                <c:pt idx="22">
                  <c:v>358.88116597680511</c:v>
                </c:pt>
                <c:pt idx="23">
                  <c:v>361.72776627490686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76-41C0-A116-961E1D53D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14512"/>
        <c:axId val="46512336"/>
      </c:lineChart>
      <c:catAx>
        <c:axId val="46514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12336"/>
        <c:crosses val="autoZero"/>
        <c:auto val="1"/>
        <c:lblAlgn val="ctr"/>
        <c:lblOffset val="100"/>
        <c:noMultiLvlLbl val="0"/>
      </c:catAx>
      <c:valAx>
        <c:axId val="46512336"/>
        <c:scaling>
          <c:orientation val="minMax"/>
          <c:max val="12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Average</a:t>
                </a:r>
                <a:r>
                  <a:rPr lang="en-US" b="1" baseline="0"/>
                  <a:t> Megawatts</a:t>
                </a:r>
                <a:endParaRPr lang="en-US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14512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13008333928047514"/>
          <c:y val="0.14414412261748522"/>
          <c:w val="0.84859449215373761"/>
          <c:h val="6.05008067411421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530198493952551E-2"/>
          <c:y val="3.9890671162393893E-2"/>
          <c:w val="0.90413657436030703"/>
          <c:h val="0.872997996469388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'GHG-LCS'!$A$16</c:f>
              <c:strCache>
                <c:ptCount val="1"/>
                <c:pt idx="0">
                  <c:v>Current Resources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'GHG-LCS'!$B$2:$Y$2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'GHG-LCS'!$B$16:$Y$16</c:f>
              <c:numCache>
                <c:formatCode>#,##0.0</c:formatCode>
                <c:ptCount val="24"/>
                <c:pt idx="0">
                  <c:v>1.5</c:v>
                </c:pt>
                <c:pt idx="1">
                  <c:v>1.4</c:v>
                </c:pt>
                <c:pt idx="2">
                  <c:v>1.4</c:v>
                </c:pt>
                <c:pt idx="3">
                  <c:v>1.2</c:v>
                </c:pt>
                <c:pt idx="4">
                  <c:v>1.3</c:v>
                </c:pt>
                <c:pt idx="5">
                  <c:v>0.7</c:v>
                </c:pt>
                <c:pt idx="6">
                  <c:v>0.7</c:v>
                </c:pt>
                <c:pt idx="7">
                  <c:v>0.6</c:v>
                </c:pt>
                <c:pt idx="8">
                  <c:v>0.6</c:v>
                </c:pt>
                <c:pt idx="9">
                  <c:v>0.6</c:v>
                </c:pt>
                <c:pt idx="10">
                  <c:v>0.6</c:v>
                </c:pt>
                <c:pt idx="11">
                  <c:v>0.5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0.4</c:v>
                </c:pt>
                <c:pt idx="16">
                  <c:v>0.5</c:v>
                </c:pt>
                <c:pt idx="17">
                  <c:v>0.4</c:v>
                </c:pt>
                <c:pt idx="18">
                  <c:v>0.4</c:v>
                </c:pt>
                <c:pt idx="19">
                  <c:v>0.4</c:v>
                </c:pt>
                <c:pt idx="20">
                  <c:v>0.4</c:v>
                </c:pt>
                <c:pt idx="21">
                  <c:v>0.3</c:v>
                </c:pt>
                <c:pt idx="22">
                  <c:v>0.4</c:v>
                </c:pt>
                <c:pt idx="23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9A-41F1-8A0B-F37E55B60A33}"/>
            </c:ext>
          </c:extLst>
        </c:ser>
        <c:ser>
          <c:idx val="1"/>
          <c:order val="1"/>
          <c:tx>
            <c:strRef>
              <c:f>'GHG-LCS'!$A$17</c:f>
              <c:strCache>
                <c:ptCount val="1"/>
                <c:pt idx="0">
                  <c:v>New Resources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'GHG-LCS'!$B$2:$Y$2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'GHG-LCS'!$B$17:$Y$17</c:f>
              <c:numCache>
                <c:formatCode>#,##0.0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</c:v>
                </c:pt>
                <c:pt idx="6">
                  <c:v>0.2</c:v>
                </c:pt>
                <c:pt idx="7">
                  <c:v>0.2</c:v>
                </c:pt>
                <c:pt idx="8">
                  <c:v>0.2</c:v>
                </c:pt>
                <c:pt idx="9">
                  <c:v>0.2</c:v>
                </c:pt>
                <c:pt idx="10">
                  <c:v>0.2</c:v>
                </c:pt>
                <c:pt idx="11">
                  <c:v>0.2</c:v>
                </c:pt>
                <c:pt idx="12">
                  <c:v>0.1</c:v>
                </c:pt>
                <c:pt idx="13">
                  <c:v>0.1</c:v>
                </c:pt>
                <c:pt idx="14">
                  <c:v>0.2</c:v>
                </c:pt>
                <c:pt idx="15">
                  <c:v>0.1</c:v>
                </c:pt>
                <c:pt idx="16">
                  <c:v>0.2</c:v>
                </c:pt>
                <c:pt idx="17">
                  <c:v>0.2</c:v>
                </c:pt>
                <c:pt idx="18">
                  <c:v>0.1</c:v>
                </c:pt>
                <c:pt idx="19">
                  <c:v>0.2</c:v>
                </c:pt>
                <c:pt idx="20">
                  <c:v>0.2</c:v>
                </c:pt>
                <c:pt idx="21">
                  <c:v>0.2</c:v>
                </c:pt>
                <c:pt idx="22">
                  <c:v>0.30000000000000004</c:v>
                </c:pt>
                <c:pt idx="23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9A-41F1-8A0B-F37E55B60A33}"/>
            </c:ext>
          </c:extLst>
        </c:ser>
        <c:ser>
          <c:idx val="2"/>
          <c:order val="2"/>
          <c:tx>
            <c:strRef>
              <c:f>'GHG-LCS'!$A$18</c:f>
              <c:strCache>
                <c:ptCount val="1"/>
                <c:pt idx="0">
                  <c:v>Net Market Transactions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'GHG-LCS'!$B$2:$Y$2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'GHG-LCS'!$B$18:$Y$18</c:f>
              <c:numCache>
                <c:formatCode>#,##0.0</c:formatCode>
                <c:ptCount val="24"/>
                <c:pt idx="0">
                  <c:v>-0.6</c:v>
                </c:pt>
                <c:pt idx="1">
                  <c:v>-0.6</c:v>
                </c:pt>
                <c:pt idx="2">
                  <c:v>-0.5</c:v>
                </c:pt>
                <c:pt idx="3">
                  <c:v>-0.4</c:v>
                </c:pt>
                <c:pt idx="4">
                  <c:v>-0.4</c:v>
                </c:pt>
                <c:pt idx="5">
                  <c:v>-0.2</c:v>
                </c:pt>
                <c:pt idx="6">
                  <c:v>-0.2</c:v>
                </c:pt>
                <c:pt idx="7">
                  <c:v>-0.2</c:v>
                </c:pt>
                <c:pt idx="8">
                  <c:v>-0.2</c:v>
                </c:pt>
                <c:pt idx="9">
                  <c:v>-0.1</c:v>
                </c:pt>
                <c:pt idx="10">
                  <c:v>-0.1</c:v>
                </c:pt>
                <c:pt idx="11">
                  <c:v>-0.1</c:v>
                </c:pt>
                <c:pt idx="12">
                  <c:v>-0.1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9A-41F1-8A0B-F37E55B60A33}"/>
            </c:ext>
          </c:extLst>
        </c:ser>
        <c:ser>
          <c:idx val="3"/>
          <c:order val="3"/>
          <c:tx>
            <c:strRef>
              <c:f>'GHG-LCS'!$A$19</c:f>
              <c:strCache>
                <c:ptCount val="1"/>
                <c:pt idx="0">
                  <c:v>Upstream/Construction/Operations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numRef>
              <c:f>'GHG-LCS'!$B$2:$Y$2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'GHG-LCS'!$B$19:$Y$19</c:f>
              <c:numCache>
                <c:formatCode>#,##0.0</c:formatCode>
                <c:ptCount val="24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0.1</c:v>
                </c:pt>
                <c:pt idx="12">
                  <c:v>0.1</c:v>
                </c:pt>
                <c:pt idx="13">
                  <c:v>0.1</c:v>
                </c:pt>
                <c:pt idx="14">
                  <c:v>0.1</c:v>
                </c:pt>
                <c:pt idx="15">
                  <c:v>0.1</c:v>
                </c:pt>
                <c:pt idx="16">
                  <c:v>0.1</c:v>
                </c:pt>
                <c:pt idx="17">
                  <c:v>0.1</c:v>
                </c:pt>
                <c:pt idx="18">
                  <c:v>0.1</c:v>
                </c:pt>
                <c:pt idx="19">
                  <c:v>0.1</c:v>
                </c:pt>
                <c:pt idx="20">
                  <c:v>0.2</c:v>
                </c:pt>
                <c:pt idx="21">
                  <c:v>0.2</c:v>
                </c:pt>
                <c:pt idx="22">
                  <c:v>0.2</c:v>
                </c:pt>
                <c:pt idx="23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9A-41F1-8A0B-F37E55B60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507984"/>
        <c:axId val="46518320"/>
      </c:barChart>
      <c:lineChart>
        <c:grouping val="standard"/>
        <c:varyColors val="0"/>
        <c:ser>
          <c:idx val="4"/>
          <c:order val="4"/>
          <c:tx>
            <c:strRef>
              <c:f>'GHG-LCS'!$A$20</c:f>
              <c:strCache>
                <c:ptCount val="1"/>
                <c:pt idx="0">
                  <c:v>Net Emissions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'GHG-LCS'!$B$20:$Y$20</c:f>
              <c:numCache>
                <c:formatCode>#,##0.0</c:formatCode>
                <c:ptCount val="24"/>
                <c:pt idx="0">
                  <c:v>1</c:v>
                </c:pt>
                <c:pt idx="1">
                  <c:v>0.89999999999999991</c:v>
                </c:pt>
                <c:pt idx="2">
                  <c:v>0.99999999999999989</c:v>
                </c:pt>
                <c:pt idx="3">
                  <c:v>0.89999999999999991</c:v>
                </c:pt>
                <c:pt idx="4">
                  <c:v>1</c:v>
                </c:pt>
                <c:pt idx="5">
                  <c:v>0.79999999999999993</c:v>
                </c:pt>
                <c:pt idx="6">
                  <c:v>0.79999999999999993</c:v>
                </c:pt>
                <c:pt idx="7">
                  <c:v>0.70000000000000007</c:v>
                </c:pt>
                <c:pt idx="8">
                  <c:v>0.70000000000000007</c:v>
                </c:pt>
                <c:pt idx="9">
                  <c:v>0.8</c:v>
                </c:pt>
                <c:pt idx="10">
                  <c:v>0.8</c:v>
                </c:pt>
                <c:pt idx="11">
                  <c:v>0.7</c:v>
                </c:pt>
                <c:pt idx="12">
                  <c:v>0.6</c:v>
                </c:pt>
                <c:pt idx="13">
                  <c:v>0.7</c:v>
                </c:pt>
                <c:pt idx="14">
                  <c:v>0.79999999999999993</c:v>
                </c:pt>
                <c:pt idx="15">
                  <c:v>0.6</c:v>
                </c:pt>
                <c:pt idx="16">
                  <c:v>0.79999999999999993</c:v>
                </c:pt>
                <c:pt idx="17">
                  <c:v>0.70000000000000007</c:v>
                </c:pt>
                <c:pt idx="18">
                  <c:v>0.6</c:v>
                </c:pt>
                <c:pt idx="19">
                  <c:v>0.70000000000000007</c:v>
                </c:pt>
                <c:pt idx="20">
                  <c:v>0.8</c:v>
                </c:pt>
                <c:pt idx="21">
                  <c:v>0.7</c:v>
                </c:pt>
                <c:pt idx="22">
                  <c:v>0.90000000000000013</c:v>
                </c:pt>
                <c:pt idx="23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9A-41F1-8A0B-F37E55B60A33}"/>
            </c:ext>
          </c:extLst>
        </c:ser>
        <c:ser>
          <c:idx val="5"/>
          <c:order val="5"/>
          <c:tx>
            <c:strRef>
              <c:f>'GHG-LCS'!$A$22</c:f>
              <c:strCache>
                <c:ptCount val="1"/>
                <c:pt idx="0">
                  <c:v>2019 Generated Emissions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'GHG-LCS'!$B$22:$Y$22</c:f>
              <c:numCache>
                <c:formatCode>General</c:formatCode>
                <c:ptCount val="24"/>
                <c:pt idx="0">
                  <c:v>3.0289999999999999</c:v>
                </c:pt>
                <c:pt idx="1">
                  <c:v>3.0289999999999999</c:v>
                </c:pt>
                <c:pt idx="2">
                  <c:v>3.0289999999999999</c:v>
                </c:pt>
                <c:pt idx="3">
                  <c:v>3.0289999999999999</c:v>
                </c:pt>
                <c:pt idx="4">
                  <c:v>3.0289999999999999</c:v>
                </c:pt>
                <c:pt idx="5">
                  <c:v>3.0289999999999999</c:v>
                </c:pt>
                <c:pt idx="6">
                  <c:v>3.0289999999999999</c:v>
                </c:pt>
                <c:pt idx="7">
                  <c:v>3.0289999999999999</c:v>
                </c:pt>
                <c:pt idx="8">
                  <c:v>3.0289999999999999</c:v>
                </c:pt>
                <c:pt idx="9">
                  <c:v>3.0289999999999999</c:v>
                </c:pt>
                <c:pt idx="10">
                  <c:v>3.0289999999999999</c:v>
                </c:pt>
                <c:pt idx="11">
                  <c:v>3.0289999999999999</c:v>
                </c:pt>
                <c:pt idx="12">
                  <c:v>3.0289999999999999</c:v>
                </c:pt>
                <c:pt idx="13">
                  <c:v>3.0289999999999999</c:v>
                </c:pt>
                <c:pt idx="14">
                  <c:v>3.0289999999999999</c:v>
                </c:pt>
                <c:pt idx="15">
                  <c:v>3.0289999999999999</c:v>
                </c:pt>
                <c:pt idx="16">
                  <c:v>3.0289999999999999</c:v>
                </c:pt>
                <c:pt idx="17">
                  <c:v>3.0289999999999999</c:v>
                </c:pt>
                <c:pt idx="18">
                  <c:v>3.0289999999999999</c:v>
                </c:pt>
                <c:pt idx="19">
                  <c:v>3.0289999999999999</c:v>
                </c:pt>
                <c:pt idx="20">
                  <c:v>3.0289999999999999</c:v>
                </c:pt>
                <c:pt idx="21">
                  <c:v>3.0289999999999999</c:v>
                </c:pt>
                <c:pt idx="22">
                  <c:v>3.0289999999999999</c:v>
                </c:pt>
                <c:pt idx="23">
                  <c:v>3.0289999999999999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9A-41F1-8A0B-F37E55B60A33}"/>
            </c:ext>
          </c:extLst>
        </c:ser>
        <c:ser>
          <c:idx val="6"/>
          <c:order val="6"/>
          <c:tx>
            <c:strRef>
              <c:f>'GHG-LCS'!$A$26</c:f>
              <c:strCache>
                <c:ptCount val="1"/>
                <c:pt idx="0">
                  <c:v>Dispatched Emissions w/ Colstrip Operating to 2025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'GHG-LCS'!$B$26:$Y$26</c:f>
              <c:numCache>
                <c:formatCode>#,##0.0</c:formatCode>
                <c:ptCount val="24"/>
                <c:pt idx="0">
                  <c:v>2.8285336166249997</c:v>
                </c:pt>
                <c:pt idx="1">
                  <c:v>2.6698990079750002</c:v>
                </c:pt>
                <c:pt idx="2">
                  <c:v>2.5936106074250009</c:v>
                </c:pt>
                <c:pt idx="3">
                  <c:v>2.3952180924001993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80-4D4E-98AD-5A8CBA2EC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07984"/>
        <c:axId val="46518320"/>
      </c:lineChart>
      <c:catAx>
        <c:axId val="46507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18320"/>
        <c:crosses val="autoZero"/>
        <c:auto val="1"/>
        <c:lblAlgn val="ctr"/>
        <c:lblOffset val="100"/>
        <c:noMultiLvlLbl val="0"/>
      </c:catAx>
      <c:valAx>
        <c:axId val="46518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 b="1"/>
                  <a:t>Million</a:t>
                </a:r>
                <a:r>
                  <a:rPr lang="en-US" sz="1100" b="1" baseline="0"/>
                  <a:t> Metric Tons</a:t>
                </a:r>
                <a:endParaRPr lang="en-US" sz="11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0798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54565284935543434"/>
          <c:y val="0.16014704774470459"/>
          <c:w val="0.40943137067923036"/>
          <c:h val="0.33712507609954939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Energy Value</a:t>
            </a:r>
          </a:p>
        </c:rich>
      </c:tx>
      <c:layout>
        <c:manualLayout>
          <c:xMode val="edge"/>
          <c:yMode val="edge"/>
          <c:x val="0.41821884831927386"/>
          <c:y val="2.94253204739120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891714608475439"/>
          <c:y val="0.13278158996736864"/>
          <c:w val="0.67175786800759596"/>
          <c:h val="0.7863724447283997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'EE-Avoided Cost'!$B$6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rgbClr val="0076BE"/>
            </a:solidFill>
            <a:ln>
              <a:noFill/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296-4B74-9271-7B77F10C32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'EE-Avoided Cost'!$B$1</c:f>
              <c:numCache>
                <c:formatCode>"$"#,##0.00_);[Red]\("$"#,##0.00\)</c:formatCode>
                <c:ptCount val="1"/>
                <c:pt idx="0">
                  <c:v>25.850445693717415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73-46C9-84AD-CA2E7DF16257}"/>
            </c:ext>
          </c:extLst>
        </c:ser>
        <c:ser>
          <c:idx val="1"/>
          <c:order val="1"/>
          <c:tx>
            <c:strRef>
              <c:f>'EE-Avoided Cost'!$C$6</c:f>
              <c:strCache>
                <c:ptCount val="1"/>
                <c:pt idx="0">
                  <c:v>Clean Premium</c:v>
                </c:pt>
              </c:strCache>
            </c:strRef>
          </c:tx>
          <c:spPr>
            <a:solidFill>
              <a:srgbClr val="2CB34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'EE-Avoided Cost'!$C$1</c:f>
              <c:numCache>
                <c:formatCode>"$"#,##0.00_);[Red]\("$"#,##0.00\)</c:formatCode>
                <c:ptCount val="1"/>
                <c:pt idx="0">
                  <c:v>15.149375875439478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73-46C9-84AD-CA2E7DF16257}"/>
            </c:ext>
          </c:extLst>
        </c:ser>
        <c:ser>
          <c:idx val="2"/>
          <c:order val="2"/>
          <c:tx>
            <c:strRef>
              <c:f>'EE-Avoided Cost'!$D$6</c:f>
              <c:strCache>
                <c:ptCount val="1"/>
                <c:pt idx="0">
                  <c:v>Losses</c:v>
                </c:pt>
              </c:strCache>
            </c:strRef>
          </c:tx>
          <c:spPr>
            <a:solidFill>
              <a:srgbClr val="FFD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'EE-Avoided Cost'!$D$1</c:f>
              <c:numCache>
                <c:formatCode>"$"#,##0.00_);[Red]\("$"#,##0.00\)</c:formatCode>
                <c:ptCount val="1"/>
                <c:pt idx="0">
                  <c:v>2.345893514466161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73-46C9-84AD-CA2E7DF16257}"/>
            </c:ext>
          </c:extLst>
        </c:ser>
        <c:ser>
          <c:idx val="4"/>
          <c:order val="3"/>
          <c:tx>
            <c:strRef>
              <c:f>'EE-Avoided Cost'!$F$6</c:f>
              <c:strCache>
                <c:ptCount val="1"/>
                <c:pt idx="0">
                  <c:v>Non-Energy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'EE-Avoided Cost'!$F$1</c:f>
              <c:numCache>
                <c:formatCode>"$"#,##0.00_);[Red]\("$"#,##0.00\)</c:formatCode>
                <c:ptCount val="1"/>
                <c:pt idx="0">
                  <c:v>8.9000000000000039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7C-4E8E-B1F3-FF50DAE9AFCB}"/>
            </c:ext>
          </c:extLst>
        </c:ser>
        <c:ser>
          <c:idx val="3"/>
          <c:order val="4"/>
          <c:tx>
            <c:strRef>
              <c:f>'EE-Avoided Cost'!$E$6</c:f>
              <c:strCache>
                <c:ptCount val="1"/>
                <c:pt idx="0">
                  <c:v>Preference</c:v>
                </c:pt>
              </c:strCache>
            </c:strRef>
          </c:tx>
          <c:spPr>
            <a:solidFill>
              <a:srgbClr val="F5802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'EE-Avoided Cost'!$E$1</c:f>
              <c:numCache>
                <c:formatCode>"$"#,##0.00_);[Red]\("$"#,##0.00\)</c:formatCode>
                <c:ptCount val="1"/>
                <c:pt idx="0">
                  <c:v>4.3345715083623046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73-46C9-84AD-CA2E7DF16257}"/>
            </c:ext>
          </c:extLst>
        </c:ser>
        <c:ser>
          <c:idx val="5"/>
          <c:order val="5"/>
          <c:tx>
            <c:strRef>
              <c:f>'EE-Avoided Cost'!$G$6</c:f>
              <c:strCache>
                <c:ptCount val="1"/>
                <c:pt idx="0">
                  <c:v>SCC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'EE-Avoided Cost'!$G$1</c:f>
              <c:numCache>
                <c:formatCode>"$"#,##0.00_);[Red]\("$"#,##0.00\)</c:formatCode>
                <c:ptCount val="1"/>
                <c:pt idx="0">
                  <c:v>45.613419338547644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7C-4E8E-B1F3-FF50DAE9A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6517776"/>
        <c:axId val="46513424"/>
      </c:barChart>
      <c:catAx>
        <c:axId val="46517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46513424"/>
        <c:crosses val="autoZero"/>
        <c:auto val="1"/>
        <c:lblAlgn val="ctr"/>
        <c:lblOffset val="100"/>
        <c:noMultiLvlLbl val="0"/>
      </c:catAx>
      <c:valAx>
        <c:axId val="46513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200" b="1"/>
                  <a:t>Levelized 20yr $/MWh</a:t>
                </a:r>
              </a:p>
            </c:rich>
          </c:tx>
          <c:layout>
            <c:manualLayout>
              <c:xMode val="edge"/>
              <c:yMode val="edge"/>
              <c:x val="4.3981481481481483E-2"/>
              <c:y val="0.277838967821309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&quot;$&quot;#,##0_);[Red]\(&quot;$&quot;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17776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Capacity Value</a:t>
            </a:r>
          </a:p>
        </c:rich>
      </c:tx>
      <c:layout>
        <c:manualLayout>
          <c:xMode val="edge"/>
          <c:yMode val="edge"/>
          <c:x val="0.39497837597188878"/>
          <c:y val="2.9425191556400727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1141294838145228"/>
          <c:y val="0.13278158996736864"/>
          <c:w val="0.63766112569262179"/>
          <c:h val="0.78637244472839973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'EE-Avoided Cost'!$H$6</c:f>
              <c:strCache>
                <c:ptCount val="1"/>
                <c:pt idx="0">
                  <c:v>Capacity</c:v>
                </c:pt>
              </c:strCache>
            </c:strRef>
          </c:tx>
          <c:spPr>
            <a:solidFill>
              <a:srgbClr val="0076BE"/>
            </a:solidFill>
            <a:ln>
              <a:noFill/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44-48B0-AE94-8352CC084F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'EE-Avoided Cost'!$H$1</c:f>
              <c:numCache>
                <c:formatCode>"$"#,##0.00_);[Red]\("$"#,##0.00\)</c:formatCode>
                <c:ptCount val="1"/>
                <c:pt idx="0">
                  <c:v>98.295923479268993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44-48B0-AE94-8352CC084FFE}"/>
            </c:ext>
          </c:extLst>
        </c:ser>
        <c:ser>
          <c:idx val="1"/>
          <c:order val="1"/>
          <c:tx>
            <c:strRef>
              <c:f>'EE-Avoided Cost'!$I$6</c:f>
              <c:strCache>
                <c:ptCount val="1"/>
                <c:pt idx="0">
                  <c:v>T&amp;D</c:v>
                </c:pt>
              </c:strCache>
            </c:strRef>
          </c:tx>
          <c:spPr>
            <a:solidFill>
              <a:srgbClr val="C4D82E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'EE-Avoided Cost'!$I$1</c:f>
              <c:numCache>
                <c:formatCode>"$"#,##0.00_);[Red]\("$"#,##0.00\)</c:formatCode>
                <c:ptCount val="1"/>
                <c:pt idx="0">
                  <c:v>25.380000000000003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44-48B0-AE94-8352CC084FFE}"/>
            </c:ext>
          </c:extLst>
        </c:ser>
        <c:ser>
          <c:idx val="0"/>
          <c:order val="2"/>
          <c:tx>
            <c:strRef>
              <c:f>'EE-Avoided Cost'!$J$6</c:f>
              <c:strCache>
                <c:ptCount val="1"/>
                <c:pt idx="0">
                  <c:v>Losses</c:v>
                </c:pt>
              </c:strCache>
            </c:strRef>
          </c:tx>
          <c:spPr>
            <a:solidFill>
              <a:srgbClr val="FFDF00"/>
            </a:solidFill>
            <a:ln>
              <a:noFill/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1-CA5D-4D93-A77F-26FDE7B109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'EE-Avoided Cost'!$J$1</c:f>
              <c:numCache>
                <c:formatCode>"$"#,##0.00_);[Red]\("$"#,##0.00\)</c:formatCode>
                <c:ptCount val="1"/>
                <c:pt idx="0">
                  <c:v>7.0935164259220373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44-48B0-AE94-8352CC084FFE}"/>
            </c:ext>
          </c:extLst>
        </c:ser>
        <c:ser>
          <c:idx val="2"/>
          <c:order val="3"/>
          <c:tx>
            <c:strRef>
              <c:f>'EE-Avoided Cost'!$K$6</c:f>
              <c:strCache>
                <c:ptCount val="1"/>
                <c:pt idx="0">
                  <c:v>Preference</c:v>
                </c:pt>
              </c:strCache>
            </c:strRef>
          </c:tx>
          <c:spPr>
            <a:solidFill>
              <a:srgbClr val="F5802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'EE-Avoided Cost'!$K$1</c:f>
              <c:numCache>
                <c:formatCode>"$"#,##0.00_);[Red]\("$"#,##0.00\)</c:formatCode>
                <c:ptCount val="1"/>
                <c:pt idx="0">
                  <c:v>13.076943990519105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44-48B0-AE94-8352CC084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6512880"/>
        <c:axId val="46523216"/>
      </c:barChart>
      <c:catAx>
        <c:axId val="46512880"/>
        <c:scaling>
          <c:orientation val="minMax"/>
        </c:scaling>
        <c:delete val="1"/>
        <c:axPos val="b"/>
        <c:majorTickMark val="none"/>
        <c:minorTickMark val="none"/>
        <c:tickLblPos val="nextTo"/>
        <c:crossAx val="46523216"/>
        <c:crosses val="autoZero"/>
        <c:auto val="1"/>
        <c:lblAlgn val="ctr"/>
        <c:lblOffset val="100"/>
        <c:noMultiLvlLbl val="0"/>
      </c:catAx>
      <c:valAx>
        <c:axId val="46523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200" b="1"/>
                  <a:t>Levelized 20yr $/kW-yr</a:t>
                </a:r>
              </a:p>
            </c:rich>
          </c:tx>
          <c:layout>
            <c:manualLayout>
              <c:xMode val="edge"/>
              <c:yMode val="edge"/>
              <c:x val="4.3981481481481483E-2"/>
              <c:y val="0.2778389678213097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&quot;$&quot;#,##0_);[Red]\(&quot;$&quot;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12880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Energy Value</a:t>
            </a:r>
          </a:p>
        </c:rich>
      </c:tx>
      <c:layout>
        <c:manualLayout>
          <c:xMode val="edge"/>
          <c:yMode val="edge"/>
          <c:x val="0.41821884831927386"/>
          <c:y val="2.94253204739120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2300501255224418"/>
          <c:y val="0.13278158996736864"/>
          <c:w val="0.64767000154010623"/>
          <c:h val="0.7863724447283997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'EE-Avoided Cost'!$B$6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rgbClr val="0076BE"/>
            </a:solidFill>
            <a:ln>
              <a:noFill/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0CD-4F4B-BDE2-B8B413B6B0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'EE-Avoided Cost'!$B$1</c:f>
              <c:numCache>
                <c:formatCode>"$"#,##0.00_);[Red]\("$"#,##0.00\)</c:formatCode>
                <c:ptCount val="1"/>
                <c:pt idx="0">
                  <c:v>25.850445693717415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62-4218-883F-7B4BC47BB2D5}"/>
            </c:ext>
          </c:extLst>
        </c:ser>
        <c:ser>
          <c:idx val="2"/>
          <c:order val="1"/>
          <c:tx>
            <c:strRef>
              <c:f>'EE-Avoided Cost'!$D$6</c:f>
              <c:strCache>
                <c:ptCount val="1"/>
                <c:pt idx="0">
                  <c:v>Losses</c:v>
                </c:pt>
              </c:strCache>
            </c:strRef>
          </c:tx>
          <c:spPr>
            <a:solidFill>
              <a:srgbClr val="FFD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'EE-Avoided Cost'!$D$1</c:f>
              <c:numCache>
                <c:formatCode>"$"#,##0.00_);[Red]\("$"#,##0.00\)</c:formatCode>
                <c:ptCount val="1"/>
                <c:pt idx="0">
                  <c:v>2.345893514466161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62-4218-883F-7B4BC47BB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6532464"/>
        <c:axId val="46515600"/>
      </c:barChart>
      <c:catAx>
        <c:axId val="46532464"/>
        <c:scaling>
          <c:orientation val="minMax"/>
        </c:scaling>
        <c:delete val="1"/>
        <c:axPos val="b"/>
        <c:majorTickMark val="none"/>
        <c:minorTickMark val="none"/>
        <c:tickLblPos val="nextTo"/>
        <c:crossAx val="46515600"/>
        <c:crosses val="autoZero"/>
        <c:auto val="1"/>
        <c:lblAlgn val="ctr"/>
        <c:lblOffset val="100"/>
        <c:noMultiLvlLbl val="0"/>
      </c:catAx>
      <c:valAx>
        <c:axId val="46515600"/>
        <c:scaling>
          <c:orientation val="minMax"/>
          <c:max val="1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200" b="1"/>
                  <a:t>Levelized 20yr $/MWh</a:t>
                </a:r>
              </a:p>
            </c:rich>
          </c:tx>
          <c:layout>
            <c:manualLayout>
              <c:xMode val="edge"/>
              <c:yMode val="edge"/>
              <c:x val="4.3981481481481483E-2"/>
              <c:y val="0.277838967821309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&quot;$&quot;#,##0_);[Red]\(&quot;$&quot;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324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Capacity Value</a:t>
            </a:r>
          </a:p>
        </c:rich>
      </c:tx>
      <c:layout>
        <c:manualLayout>
          <c:xMode val="edge"/>
          <c:yMode val="edge"/>
          <c:x val="0.39497837597188878"/>
          <c:y val="2.9425191556400727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1141294838145228"/>
          <c:y val="0.13278158996736864"/>
          <c:w val="0.63766112569262179"/>
          <c:h val="0.78637244472839973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'EE-Avoided Cost'!$H$6</c:f>
              <c:strCache>
                <c:ptCount val="1"/>
                <c:pt idx="0">
                  <c:v>Capacity</c:v>
                </c:pt>
              </c:strCache>
            </c:strRef>
          </c:tx>
          <c:spPr>
            <a:solidFill>
              <a:srgbClr val="0076BE"/>
            </a:solidFill>
            <a:ln>
              <a:noFill/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3C-4D73-A0FF-C427A3E2F2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'EE-Avoided Cost'!$H$1</c:f>
              <c:numCache>
                <c:formatCode>"$"#,##0.00_);[Red]\("$"#,##0.00\)</c:formatCode>
                <c:ptCount val="1"/>
                <c:pt idx="0">
                  <c:v>98.295923479268993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3C-4D73-A0FF-C427A3E2F274}"/>
            </c:ext>
          </c:extLst>
        </c:ser>
        <c:ser>
          <c:idx val="1"/>
          <c:order val="1"/>
          <c:tx>
            <c:strRef>
              <c:f>'EE-Avoided Cost'!$I$6</c:f>
              <c:strCache>
                <c:ptCount val="1"/>
                <c:pt idx="0">
                  <c:v>T&amp;D</c:v>
                </c:pt>
              </c:strCache>
            </c:strRef>
          </c:tx>
          <c:spPr>
            <a:solidFill>
              <a:srgbClr val="C4D82E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'EE-Avoided Cost'!$I$1</c:f>
              <c:numCache>
                <c:formatCode>"$"#,##0.00_);[Red]\("$"#,##0.00\)</c:formatCode>
                <c:ptCount val="1"/>
                <c:pt idx="0">
                  <c:v>25.380000000000003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3C-4D73-A0FF-C427A3E2F274}"/>
            </c:ext>
          </c:extLst>
        </c:ser>
        <c:ser>
          <c:idx val="0"/>
          <c:order val="2"/>
          <c:tx>
            <c:strRef>
              <c:f>'EE-Avoided Cost'!$J$6</c:f>
              <c:strCache>
                <c:ptCount val="1"/>
                <c:pt idx="0">
                  <c:v>Losses</c:v>
                </c:pt>
              </c:strCache>
            </c:strRef>
          </c:tx>
          <c:spPr>
            <a:solidFill>
              <a:srgbClr val="FFDF00"/>
            </a:solidFill>
            <a:ln>
              <a:noFill/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3-DB3C-4D73-A0FF-C427A3E2F2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'EE-Avoided Cost'!$J$1</c:f>
              <c:numCache>
                <c:formatCode>"$"#,##0.00_);[Red]\("$"#,##0.00\)</c:formatCode>
                <c:ptCount val="1"/>
                <c:pt idx="0">
                  <c:v>7.0935164259220373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3C-4D73-A0FF-C427A3E2F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6506896"/>
        <c:axId val="46530288"/>
      </c:barChart>
      <c:catAx>
        <c:axId val="46506896"/>
        <c:scaling>
          <c:orientation val="minMax"/>
        </c:scaling>
        <c:delete val="1"/>
        <c:axPos val="b"/>
        <c:majorTickMark val="none"/>
        <c:minorTickMark val="none"/>
        <c:tickLblPos val="nextTo"/>
        <c:crossAx val="46530288"/>
        <c:crosses val="autoZero"/>
        <c:auto val="1"/>
        <c:lblAlgn val="ctr"/>
        <c:lblOffset val="100"/>
        <c:noMultiLvlLbl val="0"/>
      </c:catAx>
      <c:valAx>
        <c:axId val="46530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200" b="1"/>
                  <a:t>Levelized 20yr $/kW-yr</a:t>
                </a:r>
              </a:p>
            </c:rich>
          </c:tx>
          <c:layout>
            <c:manualLayout>
              <c:xMode val="edge"/>
              <c:yMode val="edge"/>
              <c:x val="4.3981481481481483E-2"/>
              <c:y val="0.2778389678213097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&quot;$&quot;#,##0_);[Red]\(&quot;$&quot;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06896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70013461010343"/>
          <c:y val="8.8275849285785246E-2"/>
          <c:w val="0.86614263268549407"/>
          <c:h val="0.8263972013543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'Annual Summaries'!$B$2</c:f>
              <c:strCache>
                <c:ptCount val="1"/>
                <c:pt idx="0">
                  <c:v>Washington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'Annual Summaries'!$B$3:$E$3</c:f>
              <c:strCache>
                <c:ptCount val="4"/>
                <c:pt idx="0">
                  <c:v>1- Preferred Resource Strategy</c:v>
                </c:pt>
                <c:pt idx="1">
                  <c:v>2- Baseline 1</c:v>
                </c:pt>
                <c:pt idx="2">
                  <c:v>3- Baseline 2</c:v>
                </c:pt>
                <c:pt idx="3">
                  <c:v>4- Baseline 3</c:v>
                </c:pt>
              </c:strCache>
            </c:strRef>
          </c:cat>
          <c:val>
            <c:numRef>
              <c:f>'Annual Summaries'!$B$30:$E$30</c:f>
              <c:numCache>
                <c:formatCode>#,##0</c:formatCode>
                <c:ptCount val="4"/>
                <c:pt idx="0">
                  <c:v>737.60286083627489</c:v>
                </c:pt>
                <c:pt idx="1">
                  <c:v>713.4826153931881</c:v>
                </c:pt>
                <c:pt idx="2">
                  <c:v>713.47105690154967</c:v>
                </c:pt>
                <c:pt idx="3">
                  <c:v>688.63005765852256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49-48E1-BEA5-9A8E00C3E809}"/>
            </c:ext>
          </c:extLst>
        </c:ser>
        <c:ser>
          <c:idx val="1"/>
          <c:order val="1"/>
          <c:tx>
            <c:strRef>
              <c:f>'Annual Summaries'!$Z$2</c:f>
              <c:strCache>
                <c:ptCount val="1"/>
                <c:pt idx="0">
                  <c:v>Idaho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'Annual Summaries'!$B$3:$E$3</c:f>
              <c:strCache>
                <c:ptCount val="4"/>
                <c:pt idx="0">
                  <c:v>1- Preferred Resource Strategy</c:v>
                </c:pt>
                <c:pt idx="1">
                  <c:v>2- Baseline 1</c:v>
                </c:pt>
                <c:pt idx="2">
                  <c:v>3- Baseline 2</c:v>
                </c:pt>
                <c:pt idx="3">
                  <c:v>4- Baseline 3</c:v>
                </c:pt>
              </c:strCache>
            </c:strRef>
          </c:cat>
          <c:val>
            <c:numRef>
              <c:f>'Annual Summaries'!$Z$30:$AC$30</c:f>
              <c:numCache>
                <c:formatCode>0</c:formatCode>
                <c:ptCount val="4"/>
                <c:pt idx="0">
                  <c:v>385.02799068147232</c:v>
                </c:pt>
                <c:pt idx="1">
                  <c:v>388.0398147398484</c:v>
                </c:pt>
                <c:pt idx="2">
                  <c:v>388.1638438014644</c:v>
                </c:pt>
                <c:pt idx="3">
                  <c:v>373.32411934256976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49-48E1-BEA5-9A8E00C3E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14257872"/>
        <c:axId val="1071338528"/>
      </c:barChart>
      <c:catAx>
        <c:axId val="814257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71338528"/>
        <c:crosses val="autoZero"/>
        <c:auto val="1"/>
        <c:lblAlgn val="ctr"/>
        <c:lblOffset val="100"/>
        <c:noMultiLvlLbl val="0"/>
      </c:catAx>
      <c:valAx>
        <c:axId val="107133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Levelized Revenue Requirement</a:t>
                </a:r>
              </a:p>
            </c:rich>
          </c:tx>
          <c:layout>
            <c:manualLayout>
              <c:xMode val="edge"/>
              <c:yMode val="edge"/>
              <c:x val="1.0918275009791872E-2"/>
              <c:y val="0.184453661405931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14257872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34689464846053758"/>
          <c:y val="3.6338486909079635E-3"/>
          <c:w val="0.30319111483277289"/>
          <c:h val="8.42263974330495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447265045306143"/>
          <c:y val="2.4163358060468338E-2"/>
          <c:w val="0.86614263268549407"/>
          <c:h val="0.8716402618347405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'Annual Summaries'!$B$2</c:f>
              <c:strCache>
                <c:ptCount val="1"/>
                <c:pt idx="0">
                  <c:v>Washington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'Annual Summaries'!$AA$3:$AS$3</c:f>
              <c:strCache>
                <c:ptCount val="19"/>
                <c:pt idx="0">
                  <c:v>2- Baseline 1</c:v>
                </c:pt>
                <c:pt idx="1">
                  <c:v>3- Baseline 2</c:v>
                </c:pt>
                <c:pt idx="2">
                  <c:v>4- Baseline 3</c:v>
                </c:pt>
                <c:pt idx="3">
                  <c:v>5- Clean Resource Plan (2027)</c:v>
                </c:pt>
                <c:pt idx="4">
                  <c:v>6- Clean Resource Plan (2045)</c:v>
                </c:pt>
                <c:pt idx="5">
                  <c:v>7- SCC Idaho</c:v>
                </c:pt>
                <c:pt idx="6">
                  <c:v>8- Low Load Forecast</c:v>
                </c:pt>
                <c:pt idx="7">
                  <c:v>9- High Load Forecast</c:v>
                </c:pt>
                <c:pt idx="8">
                  <c:v>10- RA Market</c:v>
                </c:pt>
                <c:pt idx="9">
                  <c:v>11- Electrification 1</c:v>
                </c:pt>
                <c:pt idx="10">
                  <c:v>12- Electrification 2</c:v>
                </c:pt>
                <c:pt idx="11">
                  <c:v>13- Electrification 3</c:v>
                </c:pt>
                <c:pt idx="12">
                  <c:v>14- 2x SCC</c:v>
                </c:pt>
                <c:pt idx="13">
                  <c:v>15- Colstrip Exit 2025</c:v>
                </c:pt>
                <c:pt idx="14">
                  <c:v>16- Colstrip Exit 2035</c:v>
                </c:pt>
                <c:pt idx="15">
                  <c:v>17- Colstrip Exit 2045</c:v>
                </c:pt>
                <c:pt idx="16">
                  <c:v>18- Clean Energy Delivered Each Hour</c:v>
                </c:pt>
                <c:pt idx="17">
                  <c:v>19- SCC on Net P/S</c:v>
                </c:pt>
                <c:pt idx="18">
                  <c:v>20- Use Avg Mrkt for EE SCC</c:v>
                </c:pt>
              </c:strCache>
            </c:strRef>
          </c:cat>
          <c:val>
            <c:numRef>
              <c:f>'Annual Summaries'!$C$31:$U$31</c:f>
              <c:numCache>
                <c:formatCode>#,##0.0</c:formatCode>
                <c:ptCount val="19"/>
                <c:pt idx="0">
                  <c:v>-24.120245443086787</c:v>
                </c:pt>
                <c:pt idx="1">
                  <c:v>-24.131803934725212</c:v>
                </c:pt>
                <c:pt idx="2">
                  <c:v>-48.972803177752326</c:v>
                </c:pt>
                <c:pt idx="3">
                  <c:v>8.2395597980197408</c:v>
                </c:pt>
                <c:pt idx="4">
                  <c:v>22.23587973173062</c:v>
                </c:pt>
                <c:pt idx="5">
                  <c:v>2.4314248439669655</c:v>
                </c:pt>
                <c:pt idx="6">
                  <c:v>-10.798484650588648</c:v>
                </c:pt>
                <c:pt idx="7">
                  <c:v>18.105054643562767</c:v>
                </c:pt>
                <c:pt idx="8">
                  <c:v>-3.362762287304804</c:v>
                </c:pt>
                <c:pt idx="9">
                  <c:v>119.83345541130336</c:v>
                </c:pt>
                <c:pt idx="10">
                  <c:v>65.074978898319728</c:v>
                </c:pt>
                <c:pt idx="11">
                  <c:v>100.93164393070424</c:v>
                </c:pt>
                <c:pt idx="12">
                  <c:v>1.2797920429359237</c:v>
                </c:pt>
                <c:pt idx="13">
                  <c:v>1.8967669669164025</c:v>
                </c:pt>
                <c:pt idx="14">
                  <c:v>2.61661138097611</c:v>
                </c:pt>
                <c:pt idx="15">
                  <c:v>2.2490532660823419</c:v>
                </c:pt>
                <c:pt idx="16">
                  <c:v>38.885024053671259</c:v>
                </c:pt>
                <c:pt idx="17">
                  <c:v>1.9675227268093067</c:v>
                </c:pt>
                <c:pt idx="18">
                  <c:v>-2.7273529972917459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09-418F-AA83-82CF800BDB30}"/>
            </c:ext>
          </c:extLst>
        </c:ser>
        <c:ser>
          <c:idx val="1"/>
          <c:order val="1"/>
          <c:tx>
            <c:strRef>
              <c:f>'Annual Summaries'!$Z$2</c:f>
              <c:strCache>
                <c:ptCount val="1"/>
                <c:pt idx="0">
                  <c:v>Idaho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'Annual Summaries'!$AA$3:$AS$3</c:f>
              <c:strCache>
                <c:ptCount val="19"/>
                <c:pt idx="0">
                  <c:v>2- Baseline 1</c:v>
                </c:pt>
                <c:pt idx="1">
                  <c:v>3- Baseline 2</c:v>
                </c:pt>
                <c:pt idx="2">
                  <c:v>4- Baseline 3</c:v>
                </c:pt>
                <c:pt idx="3">
                  <c:v>5- Clean Resource Plan (2027)</c:v>
                </c:pt>
                <c:pt idx="4">
                  <c:v>6- Clean Resource Plan (2045)</c:v>
                </c:pt>
                <c:pt idx="5">
                  <c:v>7- SCC Idaho</c:v>
                </c:pt>
                <c:pt idx="6">
                  <c:v>8- Low Load Forecast</c:v>
                </c:pt>
                <c:pt idx="7">
                  <c:v>9- High Load Forecast</c:v>
                </c:pt>
                <c:pt idx="8">
                  <c:v>10- RA Market</c:v>
                </c:pt>
                <c:pt idx="9">
                  <c:v>11- Electrification 1</c:v>
                </c:pt>
                <c:pt idx="10">
                  <c:v>12- Electrification 2</c:v>
                </c:pt>
                <c:pt idx="11">
                  <c:v>13- Electrification 3</c:v>
                </c:pt>
                <c:pt idx="12">
                  <c:v>14- 2x SCC</c:v>
                </c:pt>
                <c:pt idx="13">
                  <c:v>15- Colstrip Exit 2025</c:v>
                </c:pt>
                <c:pt idx="14">
                  <c:v>16- Colstrip Exit 2035</c:v>
                </c:pt>
                <c:pt idx="15">
                  <c:v>17- Colstrip Exit 2045</c:v>
                </c:pt>
                <c:pt idx="16">
                  <c:v>18- Clean Energy Delivered Each Hour</c:v>
                </c:pt>
                <c:pt idx="17">
                  <c:v>19- SCC on Net P/S</c:v>
                </c:pt>
                <c:pt idx="18">
                  <c:v>20- Use Avg Mrkt for EE SCC</c:v>
                </c:pt>
              </c:strCache>
            </c:strRef>
          </c:cat>
          <c:val>
            <c:numRef>
              <c:f>'Annual Summaries'!$AA$31:$AS$31</c:f>
              <c:numCache>
                <c:formatCode>#,##0.0</c:formatCode>
                <c:ptCount val="19"/>
                <c:pt idx="0">
                  <c:v>3.011824058376078</c:v>
                </c:pt>
                <c:pt idx="1">
                  <c:v>3.1358531199920776</c:v>
                </c:pt>
                <c:pt idx="2">
                  <c:v>-11.703871338902559</c:v>
                </c:pt>
                <c:pt idx="3">
                  <c:v>31.084659156693419</c:v>
                </c:pt>
                <c:pt idx="4">
                  <c:v>34.617163813242882</c:v>
                </c:pt>
                <c:pt idx="5">
                  <c:v>2.1189408456919523</c:v>
                </c:pt>
                <c:pt idx="6">
                  <c:v>-4.3330807223998136</c:v>
                </c:pt>
                <c:pt idx="7">
                  <c:v>2.8430208708987266</c:v>
                </c:pt>
                <c:pt idx="8">
                  <c:v>-1.0258140412766465</c:v>
                </c:pt>
                <c:pt idx="9">
                  <c:v>0.20314679708098993</c:v>
                </c:pt>
                <c:pt idx="10">
                  <c:v>-0.55992684246922408</c:v>
                </c:pt>
                <c:pt idx="11">
                  <c:v>-1.5653791231557079E-2</c:v>
                </c:pt>
                <c:pt idx="12">
                  <c:v>0.12713580887248099</c:v>
                </c:pt>
                <c:pt idx="13">
                  <c:v>1.0167765038113998</c:v>
                </c:pt>
                <c:pt idx="14">
                  <c:v>1.3125635963489799</c:v>
                </c:pt>
                <c:pt idx="15">
                  <c:v>2.0242648348187231</c:v>
                </c:pt>
                <c:pt idx="16">
                  <c:v>2.050166840566817</c:v>
                </c:pt>
                <c:pt idx="17">
                  <c:v>1.5429547814210309</c:v>
                </c:pt>
                <c:pt idx="18">
                  <c:v>5.3193124566064398E-2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09-418F-AA83-82CF800BD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6525936"/>
        <c:axId val="46510704"/>
      </c:barChart>
      <c:catAx>
        <c:axId val="46525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10704"/>
        <c:crosses val="autoZero"/>
        <c:auto val="1"/>
        <c:lblAlgn val="ctr"/>
        <c:lblOffset val="100"/>
        <c:noMultiLvlLbl val="0"/>
      </c:catAx>
      <c:valAx>
        <c:axId val="46510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Millions (2022-45</a:t>
                </a:r>
                <a:r>
                  <a:rPr lang="en-US" baseline="0"/>
                  <a:t> Levelized)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25936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74548022673636405"/>
          <c:y val="9.1018309458305593E-2"/>
          <c:w val="0.1629435285433071"/>
          <c:h val="8.6491627719027311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455511811023622"/>
          <c:y val="3.9532794249775384E-2"/>
          <c:w val="0.51379899387576555"/>
          <c:h val="0.86619914870545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'Annual Summaries'!$A$64</c:f>
              <c:strCache>
                <c:ptCount val="1"/>
                <c:pt idx="0">
                  <c:v>2030 % Change to PRS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'Annual Summaries'!$C$3:$U$3</c:f>
              <c:strCache>
                <c:ptCount val="19"/>
                <c:pt idx="0">
                  <c:v>2- Baseline 1</c:v>
                </c:pt>
                <c:pt idx="1">
                  <c:v>3- Baseline 2</c:v>
                </c:pt>
                <c:pt idx="2">
                  <c:v>4- Baseline 3</c:v>
                </c:pt>
                <c:pt idx="3">
                  <c:v>5- Clean Resource Plan (2027)</c:v>
                </c:pt>
                <c:pt idx="4">
                  <c:v>6- Clean Resource Plan (2045)</c:v>
                </c:pt>
                <c:pt idx="5">
                  <c:v>7- SCC Idaho</c:v>
                </c:pt>
                <c:pt idx="6">
                  <c:v>8- Low Load Forecast</c:v>
                </c:pt>
                <c:pt idx="7">
                  <c:v>9- High Load Forecast</c:v>
                </c:pt>
                <c:pt idx="8">
                  <c:v>10- RA Market</c:v>
                </c:pt>
                <c:pt idx="9">
                  <c:v>11- Electrification 1</c:v>
                </c:pt>
                <c:pt idx="10">
                  <c:v>12- Electrification 2</c:v>
                </c:pt>
                <c:pt idx="11">
                  <c:v>13- Electrification 3</c:v>
                </c:pt>
                <c:pt idx="12">
                  <c:v>14- 2x SCC</c:v>
                </c:pt>
                <c:pt idx="13">
                  <c:v>15- Colstrip Exit 2025</c:v>
                </c:pt>
                <c:pt idx="14">
                  <c:v>16- Colstrip Exit 2035</c:v>
                </c:pt>
                <c:pt idx="15">
                  <c:v>17- Colstrip Exit 2045</c:v>
                </c:pt>
                <c:pt idx="16">
                  <c:v>18- Clean Energy Delivered Each Hour</c:v>
                </c:pt>
                <c:pt idx="17">
                  <c:v>19- SCC on Net P/S</c:v>
                </c:pt>
                <c:pt idx="18">
                  <c:v>20- Use Avg Mrkt for EE SCC</c:v>
                </c:pt>
              </c:strCache>
            </c:strRef>
          </c:cat>
          <c:val>
            <c:numRef>
              <c:f>'Annual Summaries'!$C$64:$U$64</c:f>
              <c:numCache>
                <c:formatCode>0.0%</c:formatCode>
                <c:ptCount val="19"/>
                <c:pt idx="0">
                  <c:v>-4.1770984046904165E-2</c:v>
                </c:pt>
                <c:pt idx="1">
                  <c:v>-4.1538575746011656E-2</c:v>
                </c:pt>
                <c:pt idx="2">
                  <c:v>-7.6283696692506897E-2</c:v>
                </c:pt>
                <c:pt idx="3">
                  <c:v>1.8405467714299337E-2</c:v>
                </c:pt>
                <c:pt idx="4">
                  <c:v>3.0473378102788853E-2</c:v>
                </c:pt>
                <c:pt idx="5">
                  <c:v>-1.0989330141261556E-3</c:v>
                </c:pt>
                <c:pt idx="6">
                  <c:v>2.9633991526507981E-2</c:v>
                </c:pt>
                <c:pt idx="7">
                  <c:v>-3.1889493729997505E-2</c:v>
                </c:pt>
                <c:pt idx="8">
                  <c:v>-7.7054039091263666E-3</c:v>
                </c:pt>
                <c:pt idx="9">
                  <c:v>3.7897528736722585E-2</c:v>
                </c:pt>
                <c:pt idx="10">
                  <c:v>-2.3867895626349973E-4</c:v>
                </c:pt>
                <c:pt idx="11">
                  <c:v>1.2768735247725852E-2</c:v>
                </c:pt>
                <c:pt idx="12">
                  <c:v>3.7386041206839138E-3</c:v>
                </c:pt>
                <c:pt idx="13">
                  <c:v>0</c:v>
                </c:pt>
                <c:pt idx="14">
                  <c:v>-5.6275360324052211E-5</c:v>
                </c:pt>
                <c:pt idx="15">
                  <c:v>-1.9429714907763613E-4</c:v>
                </c:pt>
                <c:pt idx="16">
                  <c:v>0</c:v>
                </c:pt>
                <c:pt idx="17">
                  <c:v>-1.7928186116471642E-3</c:v>
                </c:pt>
                <c:pt idx="18">
                  <c:v>-3.3649799099577521E-3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EA-4FF8-8B4D-407F77095872}"/>
            </c:ext>
          </c:extLst>
        </c:ser>
        <c:ser>
          <c:idx val="1"/>
          <c:order val="1"/>
          <c:tx>
            <c:strRef>
              <c:f>'Annual Summaries'!$A$65</c:f>
              <c:strCache>
                <c:ptCount val="1"/>
                <c:pt idx="0">
                  <c:v>2045 % Change to PRS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'Annual Summaries'!$C$3:$U$3</c:f>
              <c:strCache>
                <c:ptCount val="19"/>
                <c:pt idx="0">
                  <c:v>2- Baseline 1</c:v>
                </c:pt>
                <c:pt idx="1">
                  <c:v>3- Baseline 2</c:v>
                </c:pt>
                <c:pt idx="2">
                  <c:v>4- Baseline 3</c:v>
                </c:pt>
                <c:pt idx="3">
                  <c:v>5- Clean Resource Plan (2027)</c:v>
                </c:pt>
                <c:pt idx="4">
                  <c:v>6- Clean Resource Plan (2045)</c:v>
                </c:pt>
                <c:pt idx="5">
                  <c:v>7- SCC Idaho</c:v>
                </c:pt>
                <c:pt idx="6">
                  <c:v>8- Low Load Forecast</c:v>
                </c:pt>
                <c:pt idx="7">
                  <c:v>9- High Load Forecast</c:v>
                </c:pt>
                <c:pt idx="8">
                  <c:v>10- RA Market</c:v>
                </c:pt>
                <c:pt idx="9">
                  <c:v>11- Electrification 1</c:v>
                </c:pt>
                <c:pt idx="10">
                  <c:v>12- Electrification 2</c:v>
                </c:pt>
                <c:pt idx="11">
                  <c:v>13- Electrification 3</c:v>
                </c:pt>
                <c:pt idx="12">
                  <c:v>14- 2x SCC</c:v>
                </c:pt>
                <c:pt idx="13">
                  <c:v>15- Colstrip Exit 2025</c:v>
                </c:pt>
                <c:pt idx="14">
                  <c:v>16- Colstrip Exit 2035</c:v>
                </c:pt>
                <c:pt idx="15">
                  <c:v>17- Colstrip Exit 2045</c:v>
                </c:pt>
                <c:pt idx="16">
                  <c:v>18- Clean Energy Delivered Each Hour</c:v>
                </c:pt>
                <c:pt idx="17">
                  <c:v>19- SCC on Net P/S</c:v>
                </c:pt>
                <c:pt idx="18">
                  <c:v>20- Use Avg Mrkt for EE SCC</c:v>
                </c:pt>
              </c:strCache>
            </c:strRef>
          </c:cat>
          <c:val>
            <c:numRef>
              <c:f>'Annual Summaries'!$C$65:$U$65</c:f>
              <c:numCache>
                <c:formatCode>0.0%</c:formatCode>
                <c:ptCount val="19"/>
                <c:pt idx="0">
                  <c:v>-3.2528792080465399E-2</c:v>
                </c:pt>
                <c:pt idx="1">
                  <c:v>-3.1368025909322889E-2</c:v>
                </c:pt>
                <c:pt idx="2">
                  <c:v>-8.8939281125844899E-2</c:v>
                </c:pt>
                <c:pt idx="3">
                  <c:v>1.7040201756255674E-2</c:v>
                </c:pt>
                <c:pt idx="4">
                  <c:v>0.20330261572648411</c:v>
                </c:pt>
                <c:pt idx="5">
                  <c:v>8.1186275693499992E-3</c:v>
                </c:pt>
                <c:pt idx="6">
                  <c:v>7.3766938494208192E-2</c:v>
                </c:pt>
                <c:pt idx="7">
                  <c:v>-5.1897483288787058E-2</c:v>
                </c:pt>
                <c:pt idx="8">
                  <c:v>6.1331036162629417E-3</c:v>
                </c:pt>
                <c:pt idx="9">
                  <c:v>8.3215931800379672E-2</c:v>
                </c:pt>
                <c:pt idx="10">
                  <c:v>1.4008100007765884E-2</c:v>
                </c:pt>
                <c:pt idx="11">
                  <c:v>4.7178137322286762E-2</c:v>
                </c:pt>
                <c:pt idx="12">
                  <c:v>5.087905526856294E-3</c:v>
                </c:pt>
                <c:pt idx="13">
                  <c:v>0</c:v>
                </c:pt>
                <c:pt idx="14">
                  <c:v>1.9396336088443942E-3</c:v>
                </c:pt>
                <c:pt idx="15">
                  <c:v>4.7193879351003723E-4</c:v>
                </c:pt>
                <c:pt idx="16">
                  <c:v>0.19648311829615109</c:v>
                </c:pt>
                <c:pt idx="17">
                  <c:v>5.5282386722705053E-3</c:v>
                </c:pt>
                <c:pt idx="18">
                  <c:v>-6.5767790408182885E-3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EA-4FF8-8B4D-407F77095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6527568"/>
        <c:axId val="46510160"/>
      </c:barChart>
      <c:catAx>
        <c:axId val="465275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10160"/>
        <c:crosses val="autoZero"/>
        <c:auto val="1"/>
        <c:lblAlgn val="ctr"/>
        <c:lblOffset val="100"/>
        <c:noMultiLvlLbl val="0"/>
      </c:catAx>
      <c:valAx>
        <c:axId val="465101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Percent Change to PRS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2756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65411132983377074"/>
          <c:y val="0.80869024783753529"/>
          <c:w val="0.32088867016622924"/>
          <c:h val="8.1778884753616804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455511811023622"/>
          <c:y val="3.9532794249775384E-2"/>
          <c:w val="0.51379899387576555"/>
          <c:h val="0.86619914870545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'Annual Summaries'!$A$64</c:f>
              <c:strCache>
                <c:ptCount val="1"/>
                <c:pt idx="0">
                  <c:v>2030 % Change to PRS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'Annual Summaries'!$AA$3:$AS$3</c:f>
              <c:strCache>
                <c:ptCount val="19"/>
                <c:pt idx="0">
                  <c:v>2- Baseline 1</c:v>
                </c:pt>
                <c:pt idx="1">
                  <c:v>3- Baseline 2</c:v>
                </c:pt>
                <c:pt idx="2">
                  <c:v>4- Baseline 3</c:v>
                </c:pt>
                <c:pt idx="3">
                  <c:v>5- Clean Resource Plan (2027)</c:v>
                </c:pt>
                <c:pt idx="4">
                  <c:v>6- Clean Resource Plan (2045)</c:v>
                </c:pt>
                <c:pt idx="5">
                  <c:v>7- SCC Idaho</c:v>
                </c:pt>
                <c:pt idx="6">
                  <c:v>8- Low Load Forecast</c:v>
                </c:pt>
                <c:pt idx="7">
                  <c:v>9- High Load Forecast</c:v>
                </c:pt>
                <c:pt idx="8">
                  <c:v>10- RA Market</c:v>
                </c:pt>
                <c:pt idx="9">
                  <c:v>11- Electrification 1</c:v>
                </c:pt>
                <c:pt idx="10">
                  <c:v>12- Electrification 2</c:v>
                </c:pt>
                <c:pt idx="11">
                  <c:v>13- Electrification 3</c:v>
                </c:pt>
                <c:pt idx="12">
                  <c:v>14- 2x SCC</c:v>
                </c:pt>
                <c:pt idx="13">
                  <c:v>15- Colstrip Exit 2025</c:v>
                </c:pt>
                <c:pt idx="14">
                  <c:v>16- Colstrip Exit 2035</c:v>
                </c:pt>
                <c:pt idx="15">
                  <c:v>17- Colstrip Exit 2045</c:v>
                </c:pt>
                <c:pt idx="16">
                  <c:v>18- Clean Energy Delivered Each Hour</c:v>
                </c:pt>
                <c:pt idx="17">
                  <c:v>19- SCC on Net P/S</c:v>
                </c:pt>
                <c:pt idx="18">
                  <c:v>20- Use Avg Mrkt for EE SCC</c:v>
                </c:pt>
              </c:strCache>
            </c:strRef>
          </c:cat>
          <c:val>
            <c:numRef>
              <c:f>'Annual Summaries'!$AA$64:$AS$64</c:f>
              <c:numCache>
                <c:formatCode>0.0%</c:formatCode>
                <c:ptCount val="19"/>
                <c:pt idx="0">
                  <c:v>5.3170051825105411E-3</c:v>
                </c:pt>
                <c:pt idx="1">
                  <c:v>1.8578546112840663E-3</c:v>
                </c:pt>
                <c:pt idx="2">
                  <c:v>-3.8265948964285743E-2</c:v>
                </c:pt>
                <c:pt idx="3">
                  <c:v>0.1058084639394655</c:v>
                </c:pt>
                <c:pt idx="4">
                  <c:v>0.10998955502726522</c:v>
                </c:pt>
                <c:pt idx="5">
                  <c:v>2.2000660012941153E-2</c:v>
                </c:pt>
                <c:pt idx="6">
                  <c:v>2.8740172850769179E-2</c:v>
                </c:pt>
                <c:pt idx="7">
                  <c:v>-5.4045938286490791E-2</c:v>
                </c:pt>
                <c:pt idx="8">
                  <c:v>-3.4357542492843012E-3</c:v>
                </c:pt>
                <c:pt idx="9">
                  <c:v>-2.9994207887363046E-3</c:v>
                </c:pt>
                <c:pt idx="10">
                  <c:v>-1.157014516539767E-2</c:v>
                </c:pt>
                <c:pt idx="11">
                  <c:v>-3.1438329260132241E-3</c:v>
                </c:pt>
                <c:pt idx="12">
                  <c:v>2.954260589503831E-4</c:v>
                </c:pt>
                <c:pt idx="13">
                  <c:v>9.2205857545168111E-4</c:v>
                </c:pt>
                <c:pt idx="14">
                  <c:v>-1.7472992778462388E-2</c:v>
                </c:pt>
                <c:pt idx="15">
                  <c:v>-1.8407474711950013E-2</c:v>
                </c:pt>
                <c:pt idx="16">
                  <c:v>0</c:v>
                </c:pt>
                <c:pt idx="17">
                  <c:v>1.0305951939095373E-3</c:v>
                </c:pt>
                <c:pt idx="18">
                  <c:v>-1.233110217070243E-2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0F-4785-BEB7-646C1FD4ECAB}"/>
            </c:ext>
          </c:extLst>
        </c:ser>
        <c:ser>
          <c:idx val="1"/>
          <c:order val="1"/>
          <c:tx>
            <c:strRef>
              <c:f>'Annual Summaries'!$A$65</c:f>
              <c:strCache>
                <c:ptCount val="1"/>
                <c:pt idx="0">
                  <c:v>2045 % Change to PRS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'Annual Summaries'!$AA$3:$AS$3</c:f>
              <c:strCache>
                <c:ptCount val="19"/>
                <c:pt idx="0">
                  <c:v>2- Baseline 1</c:v>
                </c:pt>
                <c:pt idx="1">
                  <c:v>3- Baseline 2</c:v>
                </c:pt>
                <c:pt idx="2">
                  <c:v>4- Baseline 3</c:v>
                </c:pt>
                <c:pt idx="3">
                  <c:v>5- Clean Resource Plan (2027)</c:v>
                </c:pt>
                <c:pt idx="4">
                  <c:v>6- Clean Resource Plan (2045)</c:v>
                </c:pt>
                <c:pt idx="5">
                  <c:v>7- SCC Idaho</c:v>
                </c:pt>
                <c:pt idx="6">
                  <c:v>8- Low Load Forecast</c:v>
                </c:pt>
                <c:pt idx="7">
                  <c:v>9- High Load Forecast</c:v>
                </c:pt>
                <c:pt idx="8">
                  <c:v>10- RA Market</c:v>
                </c:pt>
                <c:pt idx="9">
                  <c:v>11- Electrification 1</c:v>
                </c:pt>
                <c:pt idx="10">
                  <c:v>12- Electrification 2</c:v>
                </c:pt>
                <c:pt idx="11">
                  <c:v>13- Electrification 3</c:v>
                </c:pt>
                <c:pt idx="12">
                  <c:v>14- 2x SCC</c:v>
                </c:pt>
                <c:pt idx="13">
                  <c:v>15- Colstrip Exit 2025</c:v>
                </c:pt>
                <c:pt idx="14">
                  <c:v>16- Colstrip Exit 2035</c:v>
                </c:pt>
                <c:pt idx="15">
                  <c:v>17- Colstrip Exit 2045</c:v>
                </c:pt>
                <c:pt idx="16">
                  <c:v>18- Clean Energy Delivered Each Hour</c:v>
                </c:pt>
                <c:pt idx="17">
                  <c:v>19- SCC on Net P/S</c:v>
                </c:pt>
                <c:pt idx="18">
                  <c:v>20- Use Avg Mrkt for EE SCC</c:v>
                </c:pt>
              </c:strCache>
            </c:strRef>
          </c:cat>
          <c:val>
            <c:numRef>
              <c:f>'Annual Summaries'!$AA$65:$AS$65</c:f>
              <c:numCache>
                <c:formatCode>0.0%</c:formatCode>
                <c:ptCount val="19"/>
                <c:pt idx="0">
                  <c:v>-6.7058726381931649E-3</c:v>
                </c:pt>
                <c:pt idx="1">
                  <c:v>-8.6560416726189585E-3</c:v>
                </c:pt>
                <c:pt idx="2">
                  <c:v>-7.3218767505603868E-2</c:v>
                </c:pt>
                <c:pt idx="3">
                  <c:v>8.9853638771311223E-2</c:v>
                </c:pt>
                <c:pt idx="4">
                  <c:v>0.28168751012471632</c:v>
                </c:pt>
                <c:pt idx="5">
                  <c:v>5.6524644488233203E-2</c:v>
                </c:pt>
                <c:pt idx="6">
                  <c:v>6.7801068919145321E-2</c:v>
                </c:pt>
                <c:pt idx="7">
                  <c:v>-7.081229469320463E-2</c:v>
                </c:pt>
                <c:pt idx="8">
                  <c:v>-6.9342804656865164E-3</c:v>
                </c:pt>
                <c:pt idx="9">
                  <c:v>3.5005631148012903E-2</c:v>
                </c:pt>
                <c:pt idx="10">
                  <c:v>1.5677500261153929E-2</c:v>
                </c:pt>
                <c:pt idx="11">
                  <c:v>3.2295860730097624E-2</c:v>
                </c:pt>
                <c:pt idx="12">
                  <c:v>-1.1580060234103046E-3</c:v>
                </c:pt>
                <c:pt idx="13">
                  <c:v>6.44441305039397E-4</c:v>
                </c:pt>
                <c:pt idx="14">
                  <c:v>3.6411815584416261E-3</c:v>
                </c:pt>
                <c:pt idx="15">
                  <c:v>6.5450356207044274E-3</c:v>
                </c:pt>
                <c:pt idx="16">
                  <c:v>1.5303277982198783E-2</c:v>
                </c:pt>
                <c:pt idx="17">
                  <c:v>4.0346903589001219E-3</c:v>
                </c:pt>
                <c:pt idx="18">
                  <c:v>2.8511378905952309E-3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0F-4785-BEB7-646C1FD4EC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6511248"/>
        <c:axId val="46528656"/>
      </c:barChart>
      <c:catAx>
        <c:axId val="465112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28656"/>
        <c:crosses val="autoZero"/>
        <c:auto val="1"/>
        <c:lblAlgn val="ctr"/>
        <c:lblOffset val="100"/>
        <c:noMultiLvlLbl val="0"/>
      </c:catAx>
      <c:valAx>
        <c:axId val="46528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Percent Change to PRS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1124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67633355205599299"/>
          <c:y val="0.80869024783753529"/>
          <c:w val="0.29866644794400699"/>
          <c:h val="8.1778884753616804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3936126374466913"/>
          <c:y val="3.195352214960058E-2"/>
          <c:w val="0.61344482280122448"/>
          <c:h val="0.91518295507179248"/>
        </c:manualLayout>
      </c:layout>
      <c:barChart>
        <c:barDir val="bar"/>
        <c:grouping val="clustered"/>
        <c:varyColors val="0"/>
        <c:ser>
          <c:idx val="3"/>
          <c:order val="0"/>
          <c:tx>
            <c:strRef>
              <c:f>'Annual Summaries'!$A$124</c:f>
              <c:strCache>
                <c:ptCount val="1"/>
                <c:pt idx="0">
                  <c:v>2045 Emissions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'Annual Summaries'!$B$3:$U$3</c:f>
              <c:strCache>
                <c:ptCount val="20"/>
                <c:pt idx="0">
                  <c:v>1- Preferred Resource Strategy</c:v>
                </c:pt>
                <c:pt idx="1">
                  <c:v>2- Baseline 1</c:v>
                </c:pt>
                <c:pt idx="2">
                  <c:v>3- Baseline 2</c:v>
                </c:pt>
                <c:pt idx="3">
                  <c:v>4- Baseline 3</c:v>
                </c:pt>
                <c:pt idx="4">
                  <c:v>5- Clean Resource Plan (2027)</c:v>
                </c:pt>
                <c:pt idx="5">
                  <c:v>6- Clean Resource Plan (2045)</c:v>
                </c:pt>
                <c:pt idx="6">
                  <c:v>7- SCC Idaho</c:v>
                </c:pt>
                <c:pt idx="7">
                  <c:v>8- Low Load Forecast</c:v>
                </c:pt>
                <c:pt idx="8">
                  <c:v>9- High Load Forecast</c:v>
                </c:pt>
                <c:pt idx="9">
                  <c:v>10- RA Market</c:v>
                </c:pt>
                <c:pt idx="10">
                  <c:v>11- Electrification 1</c:v>
                </c:pt>
                <c:pt idx="11">
                  <c:v>12- Electrification 2</c:v>
                </c:pt>
                <c:pt idx="12">
                  <c:v>13- Electrification 3</c:v>
                </c:pt>
                <c:pt idx="13">
                  <c:v>14- 2x SCC</c:v>
                </c:pt>
                <c:pt idx="14">
                  <c:v>15- Colstrip Exit 2025</c:v>
                </c:pt>
                <c:pt idx="15">
                  <c:v>16- Colstrip Exit 2035</c:v>
                </c:pt>
                <c:pt idx="16">
                  <c:v>17- Colstrip Exit 2045</c:v>
                </c:pt>
                <c:pt idx="17">
                  <c:v>18- Clean Energy Delivered Each Hour</c:v>
                </c:pt>
                <c:pt idx="18">
                  <c:v>19- SCC on Net P/S</c:v>
                </c:pt>
                <c:pt idx="19">
                  <c:v>20- Use Avg Mrkt for EE SCC</c:v>
                </c:pt>
              </c:strCache>
            </c:strRef>
          </c:cat>
          <c:val>
            <c:numRef>
              <c:f>'Annual Summaries'!$B$124:$U$124</c:f>
              <c:numCache>
                <c:formatCode>#,##0.0</c:formatCode>
                <c:ptCount val="20"/>
                <c:pt idx="0">
                  <c:v>0.53725079261187458</c:v>
                </c:pt>
                <c:pt idx="1">
                  <c:v>0.56101275108327209</c:v>
                </c:pt>
                <c:pt idx="2">
                  <c:v>0.56232185477445884</c:v>
                </c:pt>
                <c:pt idx="3">
                  <c:v>0.33381641990459893</c:v>
                </c:pt>
                <c:pt idx="4">
                  <c:v>0.50003701792018496</c:v>
                </c:pt>
                <c:pt idx="5">
                  <c:v>0</c:v>
                </c:pt>
                <c:pt idx="6">
                  <c:v>0.49973155767739608</c:v>
                </c:pt>
                <c:pt idx="7">
                  <c:v>0.47596388385970495</c:v>
                </c:pt>
                <c:pt idx="8">
                  <c:v>0.55954252716501884</c:v>
                </c:pt>
                <c:pt idx="9">
                  <c:v>0.5041726353728837</c:v>
                </c:pt>
                <c:pt idx="10">
                  <c:v>0.56572365417359882</c:v>
                </c:pt>
                <c:pt idx="11">
                  <c:v>0.56210448911135891</c:v>
                </c:pt>
                <c:pt idx="12">
                  <c:v>0.56572365417359882</c:v>
                </c:pt>
                <c:pt idx="13">
                  <c:v>0.53010143713804059</c:v>
                </c:pt>
                <c:pt idx="14">
                  <c:v>0.53725079261187458</c:v>
                </c:pt>
                <c:pt idx="15">
                  <c:v>0.5341722748764709</c:v>
                </c:pt>
                <c:pt idx="16">
                  <c:v>0.8948856487979796</c:v>
                </c:pt>
                <c:pt idx="17">
                  <c:v>0.50262899192810973</c:v>
                </c:pt>
                <c:pt idx="18">
                  <c:v>0.54251558346100959</c:v>
                </c:pt>
                <c:pt idx="19">
                  <c:v>0.53617734319678245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EA-42B9-A937-828CFD1755D7}"/>
            </c:ext>
          </c:extLst>
        </c:ser>
        <c:ser>
          <c:idx val="2"/>
          <c:order val="1"/>
          <c:tx>
            <c:strRef>
              <c:f>'Annual Summaries'!$A$123</c:f>
              <c:strCache>
                <c:ptCount val="1"/>
                <c:pt idx="0">
                  <c:v>2022 Emissions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'Annual Summaries'!$B$3:$U$3</c:f>
              <c:strCache>
                <c:ptCount val="20"/>
                <c:pt idx="0">
                  <c:v>1- Preferred Resource Strategy</c:v>
                </c:pt>
                <c:pt idx="1">
                  <c:v>2- Baseline 1</c:v>
                </c:pt>
                <c:pt idx="2">
                  <c:v>3- Baseline 2</c:v>
                </c:pt>
                <c:pt idx="3">
                  <c:v>4- Baseline 3</c:v>
                </c:pt>
                <c:pt idx="4">
                  <c:v>5- Clean Resource Plan (2027)</c:v>
                </c:pt>
                <c:pt idx="5">
                  <c:v>6- Clean Resource Plan (2045)</c:v>
                </c:pt>
                <c:pt idx="6">
                  <c:v>7- SCC Idaho</c:v>
                </c:pt>
                <c:pt idx="7">
                  <c:v>8- Low Load Forecast</c:v>
                </c:pt>
                <c:pt idx="8">
                  <c:v>9- High Load Forecast</c:v>
                </c:pt>
                <c:pt idx="9">
                  <c:v>10- RA Market</c:v>
                </c:pt>
                <c:pt idx="10">
                  <c:v>11- Electrification 1</c:v>
                </c:pt>
                <c:pt idx="11">
                  <c:v>12- Electrification 2</c:v>
                </c:pt>
                <c:pt idx="12">
                  <c:v>13- Electrification 3</c:v>
                </c:pt>
                <c:pt idx="13">
                  <c:v>14- 2x SCC</c:v>
                </c:pt>
                <c:pt idx="14">
                  <c:v>15- Colstrip Exit 2025</c:v>
                </c:pt>
                <c:pt idx="15">
                  <c:v>16- Colstrip Exit 2035</c:v>
                </c:pt>
                <c:pt idx="16">
                  <c:v>17- Colstrip Exit 2045</c:v>
                </c:pt>
                <c:pt idx="17">
                  <c:v>18- Clean Energy Delivered Each Hour</c:v>
                </c:pt>
                <c:pt idx="18">
                  <c:v>19- SCC on Net P/S</c:v>
                </c:pt>
                <c:pt idx="19">
                  <c:v>20- Use Avg Mrkt for EE SCC</c:v>
                </c:pt>
              </c:strCache>
            </c:strRef>
          </c:cat>
          <c:val>
            <c:numRef>
              <c:f>'Annual Summaries'!$B$123:$U$123</c:f>
              <c:numCache>
                <c:formatCode>#,##0.0</c:formatCode>
                <c:ptCount val="20"/>
                <c:pt idx="0">
                  <c:v>1.4574774164072011</c:v>
                </c:pt>
                <c:pt idx="1">
                  <c:v>1.4574774164072011</c:v>
                </c:pt>
                <c:pt idx="2">
                  <c:v>1.4574774164072011</c:v>
                </c:pt>
                <c:pt idx="3">
                  <c:v>1.4574774164072011</c:v>
                </c:pt>
                <c:pt idx="4">
                  <c:v>1.4574774164072011</c:v>
                </c:pt>
                <c:pt idx="5">
                  <c:v>1.6786246270572509</c:v>
                </c:pt>
                <c:pt idx="6">
                  <c:v>1.4574774164072011</c:v>
                </c:pt>
                <c:pt idx="7">
                  <c:v>1.4574774164072011</c:v>
                </c:pt>
                <c:pt idx="8">
                  <c:v>1.6926815030678386</c:v>
                </c:pt>
                <c:pt idx="9">
                  <c:v>1.4574774164072011</c:v>
                </c:pt>
                <c:pt idx="10">
                  <c:v>1.4574774164072011</c:v>
                </c:pt>
                <c:pt idx="11">
                  <c:v>1.4574774164072011</c:v>
                </c:pt>
                <c:pt idx="12">
                  <c:v>1.4574774164072011</c:v>
                </c:pt>
                <c:pt idx="13">
                  <c:v>1.4574774164072011</c:v>
                </c:pt>
                <c:pt idx="14">
                  <c:v>1.9138287137178884</c:v>
                </c:pt>
                <c:pt idx="15">
                  <c:v>1.9138287137178884</c:v>
                </c:pt>
                <c:pt idx="16">
                  <c:v>1.9138287137178884</c:v>
                </c:pt>
                <c:pt idx="17">
                  <c:v>1.4574774164072011</c:v>
                </c:pt>
                <c:pt idx="18">
                  <c:v>1.4574774164072011</c:v>
                </c:pt>
                <c:pt idx="19">
                  <c:v>1.4574774164072011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EA-42B9-A937-828CFD175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6521584"/>
        <c:axId val="46515056"/>
      </c:barChart>
      <c:catAx>
        <c:axId val="465215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15056"/>
        <c:crosses val="autoZero"/>
        <c:auto val="1"/>
        <c:lblAlgn val="ctr"/>
        <c:lblOffset val="100"/>
        <c:noMultiLvlLbl val="0"/>
      </c:catAx>
      <c:valAx>
        <c:axId val="46515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2158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79938347095849949"/>
          <c:y val="0.79992703526438269"/>
          <c:w val="0.18724464632538096"/>
          <c:h val="8.3878338737069624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74397518492006"/>
          <c:y val="3.794738596294412E-2"/>
          <c:w val="0.84460588707403306"/>
          <c:h val="0.83793016431462597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'Cost vs Risk'!$A$3</c:f>
              <c:strCache>
                <c:ptCount val="1"/>
                <c:pt idx="0">
                  <c:v>1- Preferred Resource Strategy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1.0128963719749244E-2"/>
                  <c:y val="-6.962544001447269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06-421D-A4DD-28E533609E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Risk'!$B$3</c:f>
              <c:numCache>
                <c:formatCode>#,##0.0</c:formatCode>
                <c:ptCount val="1"/>
                <c:pt idx="0">
                  <c:v>1122.6308515177473</c:v>
                </c:pt>
              </c:numCache>
            </c:numRef>
          </c:xVal>
          <c:yVal>
            <c:numRef>
              <c:f>'Cost vs Risk'!$E$3</c:f>
              <c:numCache>
                <c:formatCode>#,##0</c:formatCode>
                <c:ptCount val="1"/>
                <c:pt idx="0">
                  <c:v>39.714593917561615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206-421D-A4DD-28E533609E61}"/>
            </c:ext>
          </c:extLst>
        </c:ser>
        <c:ser>
          <c:idx val="1"/>
          <c:order val="1"/>
          <c:tx>
            <c:strRef>
              <c:f>'Cost vs Risk'!$A$4</c:f>
              <c:strCache>
                <c:ptCount val="1"/>
                <c:pt idx="0">
                  <c:v>2- Baseline 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Risk'!$B$4</c:f>
              <c:numCache>
                <c:formatCode>#,##0.0</c:formatCode>
                <c:ptCount val="1"/>
                <c:pt idx="0">
                  <c:v>1101.5224301330363</c:v>
                </c:pt>
              </c:numCache>
            </c:numRef>
          </c:xVal>
          <c:yVal>
            <c:numRef>
              <c:f>'Cost vs Risk'!$E$4</c:f>
              <c:numCache>
                <c:formatCode>#,##0</c:formatCode>
                <c:ptCount val="1"/>
                <c:pt idx="0">
                  <c:v>54.456128010477471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206-421D-A4DD-28E533609E61}"/>
            </c:ext>
          </c:extLst>
        </c:ser>
        <c:ser>
          <c:idx val="2"/>
          <c:order val="2"/>
          <c:tx>
            <c:strRef>
              <c:f>'Cost vs Risk'!$A$5</c:f>
              <c:strCache>
                <c:ptCount val="1"/>
                <c:pt idx="0">
                  <c:v>3- Baseline 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14643638966616782"/>
                  <c:y val="-4.340235664947127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58-4DAA-B08A-8AC6B786F5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Risk'!$B$5</c:f>
              <c:numCache>
                <c:formatCode>#,##0.0</c:formatCode>
                <c:ptCount val="1"/>
                <c:pt idx="0">
                  <c:v>1101.6349007030144</c:v>
                </c:pt>
              </c:numCache>
            </c:numRef>
          </c:xVal>
          <c:yVal>
            <c:numRef>
              <c:f>'Cost vs Risk'!$E$5</c:f>
              <c:numCache>
                <c:formatCode>#,##0</c:formatCode>
                <c:ptCount val="1"/>
                <c:pt idx="0">
                  <c:v>54.546751511702865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206-421D-A4DD-28E533609E61}"/>
            </c:ext>
          </c:extLst>
        </c:ser>
        <c:ser>
          <c:idx val="3"/>
          <c:order val="3"/>
          <c:tx>
            <c:strRef>
              <c:f>'Cost vs Risk'!$A$6</c:f>
              <c:strCache>
                <c:ptCount val="1"/>
                <c:pt idx="0">
                  <c:v>4- Baseline 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13457306396859078"/>
                  <c:y val="2.283661192047727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06-421D-A4DD-28E533609E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Risk'!$B$6</c:f>
              <c:numCache>
                <c:formatCode>#,##0.0</c:formatCode>
                <c:ptCount val="1"/>
                <c:pt idx="0">
                  <c:v>1061.9541770010921</c:v>
                </c:pt>
              </c:numCache>
            </c:numRef>
          </c:xVal>
          <c:yVal>
            <c:numRef>
              <c:f>'Cost vs Risk'!$E$6</c:f>
              <c:numCache>
                <c:formatCode>#,##0</c:formatCode>
                <c:ptCount val="1"/>
                <c:pt idx="0">
                  <c:v>55.348780972137391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206-421D-A4DD-28E533609E61}"/>
            </c:ext>
          </c:extLst>
        </c:ser>
        <c:ser>
          <c:idx val="4"/>
          <c:order val="4"/>
          <c:tx>
            <c:strRef>
              <c:f>'Cost vs Risk'!$A$7</c:f>
              <c:strCache>
                <c:ptCount val="1"/>
                <c:pt idx="0">
                  <c:v>5- Clean Resource Plan (2027)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5.5555555555555558E-3"/>
                  <c:y val="8.333333333333328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06-421D-A4DD-28E533609E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Risk'!$B$7</c:f>
              <c:numCache>
                <c:formatCode>#,##0.0</c:formatCode>
                <c:ptCount val="1"/>
                <c:pt idx="0">
                  <c:v>1161.9550704724604</c:v>
                </c:pt>
              </c:numCache>
            </c:numRef>
          </c:xVal>
          <c:yVal>
            <c:numRef>
              <c:f>'Cost vs Risk'!$E$7</c:f>
              <c:numCache>
                <c:formatCode>#,##0</c:formatCode>
                <c:ptCount val="1"/>
                <c:pt idx="0">
                  <c:v>23.633803521696649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206-421D-A4DD-28E533609E61}"/>
            </c:ext>
          </c:extLst>
        </c:ser>
        <c:ser>
          <c:idx val="5"/>
          <c:order val="5"/>
          <c:tx>
            <c:strRef>
              <c:f>'Cost vs Risk'!$A$8</c:f>
              <c:strCache>
                <c:ptCount val="1"/>
                <c:pt idx="0">
                  <c:v>6- Clean Resource Plan (2045)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789344838251379E-3"/>
                  <c:y val="-7.516407422910713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06-421D-A4DD-28E533609E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Risk'!$B$8</c:f>
              <c:numCache>
                <c:formatCode>#,##0.0</c:formatCode>
                <c:ptCount val="1"/>
                <c:pt idx="0">
                  <c:v>1179.4838950627206</c:v>
                </c:pt>
              </c:numCache>
            </c:numRef>
          </c:xVal>
          <c:yVal>
            <c:numRef>
              <c:f>'Cost vs Risk'!$E$8</c:f>
              <c:numCache>
                <c:formatCode>#,##0</c:formatCode>
                <c:ptCount val="1"/>
                <c:pt idx="0">
                  <c:v>25.025139998168957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206-421D-A4DD-28E533609E61}"/>
            </c:ext>
          </c:extLst>
        </c:ser>
        <c:ser>
          <c:idx val="6"/>
          <c:order val="6"/>
          <c:tx>
            <c:strRef>
              <c:f>'Cost vs Risk'!$A$9</c:f>
              <c:strCache>
                <c:ptCount val="1"/>
                <c:pt idx="0">
                  <c:v>7- SCC Idaho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1.8594997939307172E-2"/>
                  <c:y val="0.28559957820543347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06-421D-A4DD-28E533609E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Risk'!$B$9</c:f>
              <c:numCache>
                <c:formatCode>#,##0.0</c:formatCode>
                <c:ptCount val="1"/>
                <c:pt idx="0">
                  <c:v>1127.1812172074062</c:v>
                </c:pt>
              </c:numCache>
            </c:numRef>
          </c:xVal>
          <c:yVal>
            <c:numRef>
              <c:f>'Cost vs Risk'!$E$9</c:f>
              <c:numCache>
                <c:formatCode>#,##0</c:formatCode>
                <c:ptCount val="1"/>
                <c:pt idx="0">
                  <c:v>38.605102997812828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206-421D-A4DD-28E533609E61}"/>
            </c:ext>
          </c:extLst>
        </c:ser>
        <c:ser>
          <c:idx val="7"/>
          <c:order val="7"/>
          <c:tx>
            <c:strRef>
              <c:f>'Cost vs Risk'!$A$10</c:f>
              <c:strCache>
                <c:ptCount val="1"/>
                <c:pt idx="0">
                  <c:v>8- Low Load Forecast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5.6724335451810388E-2"/>
                  <c:y val="-9.712873834041439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7F-438E-9143-A040E78C45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Risk'!$B$10</c:f>
              <c:numCache>
                <c:formatCode>#,##0.0</c:formatCode>
                <c:ptCount val="1"/>
                <c:pt idx="0">
                  <c:v>1107.4992861447586</c:v>
                </c:pt>
              </c:numCache>
            </c:numRef>
          </c:xVal>
          <c:yVal>
            <c:numRef>
              <c:f>'Cost vs Risk'!$E$10</c:f>
              <c:numCache>
                <c:formatCode>#,##0</c:formatCode>
                <c:ptCount val="1"/>
                <c:pt idx="0">
                  <c:v>44.104105668654654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47F-438E-9143-A040E78C45F7}"/>
            </c:ext>
          </c:extLst>
        </c:ser>
        <c:ser>
          <c:idx val="8"/>
          <c:order val="8"/>
          <c:tx>
            <c:strRef>
              <c:f>'Cost vs Risk'!$A$11</c:f>
              <c:strCache>
                <c:ptCount val="1"/>
                <c:pt idx="0">
                  <c:v>9- High Load Forecast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7011189363405375E-2"/>
                  <c:y val="7.12680158406568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234565432979255"/>
                      <c:h val="0.1081329370000051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C47F-438E-9143-A040E78C45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Risk'!$B$11</c:f>
              <c:numCache>
                <c:formatCode>#,##0.0</c:formatCode>
                <c:ptCount val="1"/>
                <c:pt idx="0">
                  <c:v>1143.5789270322084</c:v>
                </c:pt>
              </c:numCache>
            </c:numRef>
          </c:xVal>
          <c:yVal>
            <c:numRef>
              <c:f>'Cost vs Risk'!$E$11</c:f>
              <c:numCache>
                <c:formatCode>0</c:formatCode>
                <c:ptCount val="1"/>
                <c:pt idx="0">
                  <c:v>37.698442858844786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47F-438E-9143-A040E78C45F7}"/>
            </c:ext>
          </c:extLst>
        </c:ser>
        <c:ser>
          <c:idx val="9"/>
          <c:order val="9"/>
          <c:tx>
            <c:strRef>
              <c:f>'Cost vs Risk'!$A$12</c:f>
              <c:strCache>
                <c:ptCount val="1"/>
                <c:pt idx="0">
                  <c:v>10- RA Market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26887052341597795"/>
                  <c:y val="0.10004310844776171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58-4DAA-B08A-8AC6B786F5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Risk'!$B$12</c:f>
              <c:numCache>
                <c:formatCode>#,##0.0</c:formatCode>
                <c:ptCount val="1"/>
                <c:pt idx="0">
                  <c:v>1118.2422751891659</c:v>
                </c:pt>
              </c:numCache>
            </c:numRef>
          </c:xVal>
          <c:yVal>
            <c:numRef>
              <c:f>'Cost vs Risk'!$E$12</c:f>
              <c:numCache>
                <c:formatCode>0</c:formatCode>
                <c:ptCount val="1"/>
                <c:pt idx="0">
                  <c:v>43.405835927832257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380-4DBA-B62C-EC79C6499D0E}"/>
            </c:ext>
          </c:extLst>
        </c:ser>
        <c:ser>
          <c:idx val="10"/>
          <c:order val="10"/>
          <c:tx>
            <c:strRef>
              <c:f>'Cost vs Risk'!$A$13</c:f>
              <c:strCache>
                <c:ptCount val="1"/>
                <c:pt idx="0">
                  <c:v>11- Electrification 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2.4791306045422009E-2"/>
                  <c:y val="0.11854958951902435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80-4DBA-B62C-EC79C6499D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Risk'!$B$13</c:f>
              <c:numCache>
                <c:formatCode>#,##0.0</c:formatCode>
                <c:ptCount val="1"/>
                <c:pt idx="0">
                  <c:v>1242.667453726131</c:v>
                </c:pt>
              </c:numCache>
            </c:numRef>
          </c:xVal>
          <c:yVal>
            <c:numRef>
              <c:f>'Cost vs Risk'!$E$13</c:f>
              <c:numCache>
                <c:formatCode>0</c:formatCode>
                <c:ptCount val="1"/>
                <c:pt idx="0">
                  <c:v>33.831572542904297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380-4DBA-B62C-EC79C6499D0E}"/>
            </c:ext>
          </c:extLst>
        </c:ser>
        <c:ser>
          <c:idx val="11"/>
          <c:order val="11"/>
          <c:tx>
            <c:strRef>
              <c:f>'Cost vs Risk'!$A$14</c:f>
              <c:strCache>
                <c:ptCount val="1"/>
                <c:pt idx="0">
                  <c:v>12- Electrification 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0853994490358208E-2"/>
                  <c:y val="-5.864596012455000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6A-403C-991E-FB3308DAA8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Risk'!$B$14</c:f>
              <c:numCache>
                <c:formatCode>#,##0.0</c:formatCode>
                <c:ptCount val="1"/>
                <c:pt idx="0">
                  <c:v>1187.1459035735977</c:v>
                </c:pt>
              </c:numCache>
            </c:numRef>
          </c:xVal>
          <c:yVal>
            <c:numRef>
              <c:f>'Cost vs Risk'!$E$14</c:f>
              <c:numCache>
                <c:formatCode>0</c:formatCode>
                <c:ptCount val="1"/>
                <c:pt idx="0">
                  <c:v>34.368761251897226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F6A-403C-991E-FB3308DAA83D}"/>
            </c:ext>
          </c:extLst>
        </c:ser>
        <c:ser>
          <c:idx val="12"/>
          <c:order val="12"/>
          <c:tx>
            <c:strRef>
              <c:f>'Cost vs Risk'!$A$15</c:f>
              <c:strCache>
                <c:ptCount val="1"/>
                <c:pt idx="0">
                  <c:v>13- Electrification 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6.6115702479340463E-3"/>
                  <c:y val="-3.104786124240882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6A-403C-991E-FB3308DAA8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Risk'!$B$15</c:f>
              <c:numCache>
                <c:formatCode>#,##0.0</c:formatCode>
                <c:ptCount val="1"/>
                <c:pt idx="0">
                  <c:v>1223.5468416572196</c:v>
                </c:pt>
              </c:numCache>
            </c:numRef>
          </c:xVal>
          <c:yVal>
            <c:numRef>
              <c:f>'Cost vs Risk'!$E$15</c:f>
              <c:numCache>
                <c:formatCode>0</c:formatCode>
                <c:ptCount val="1"/>
                <c:pt idx="0">
                  <c:v>34.286680281231668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F6A-403C-991E-FB3308DAA83D}"/>
            </c:ext>
          </c:extLst>
        </c:ser>
        <c:ser>
          <c:idx val="13"/>
          <c:order val="13"/>
          <c:tx>
            <c:strRef>
              <c:f>'Cost vs Risk'!$A$16</c:f>
              <c:strCache>
                <c:ptCount val="1"/>
                <c:pt idx="0">
                  <c:v>14- 2x SCC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20936639118457304"/>
                  <c:y val="0.2173350286968617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6A-403C-991E-FB3308DAA8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Risk'!$B$16</c:f>
              <c:numCache>
                <c:formatCode>#,##0.0</c:formatCode>
                <c:ptCount val="1"/>
                <c:pt idx="0">
                  <c:v>1124.0377793695557</c:v>
                </c:pt>
              </c:numCache>
            </c:numRef>
          </c:xVal>
          <c:yVal>
            <c:numRef>
              <c:f>'Cost vs Risk'!$E$16</c:f>
              <c:numCache>
                <c:formatCode>0</c:formatCode>
                <c:ptCount val="1"/>
                <c:pt idx="0">
                  <c:v>39.579408070624957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F6A-403C-991E-FB3308DAA83D}"/>
            </c:ext>
          </c:extLst>
        </c:ser>
        <c:ser>
          <c:idx val="14"/>
          <c:order val="14"/>
          <c:tx>
            <c:strRef>
              <c:f>'Cost vs Risk'!$A$17</c:f>
              <c:strCache>
                <c:ptCount val="1"/>
                <c:pt idx="0">
                  <c:v>15- Colstrip Exit 2025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'Cost vs Risk'!$B$17</c:f>
              <c:numCache>
                <c:formatCode>#,##0.0</c:formatCode>
                <c:ptCount val="1"/>
                <c:pt idx="0">
                  <c:v>1125.544394988475</c:v>
                </c:pt>
              </c:numCache>
            </c:numRef>
          </c:xVal>
          <c:yVal>
            <c:numRef>
              <c:f>'Cost vs Risk'!$E$17</c:f>
              <c:numCache>
                <c:formatCode>0</c:formatCode>
                <c:ptCount val="1"/>
                <c:pt idx="0">
                  <c:v>39.714593917561615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F6A-403C-991E-FB3308DAA83D}"/>
            </c:ext>
          </c:extLst>
        </c:ser>
        <c:ser>
          <c:idx val="15"/>
          <c:order val="15"/>
          <c:tx>
            <c:strRef>
              <c:f>'Cost vs Risk'!$A$18</c:f>
              <c:strCache>
                <c:ptCount val="1"/>
                <c:pt idx="0">
                  <c:v>16- Colstrip Exit 2035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'Cost vs Risk'!$B$18</c:f>
              <c:numCache>
                <c:formatCode>#,##0.0</c:formatCode>
                <c:ptCount val="1"/>
                <c:pt idx="0">
                  <c:v>1126.5600264950722</c:v>
                </c:pt>
              </c:numCache>
            </c:numRef>
          </c:xVal>
          <c:yVal>
            <c:numRef>
              <c:f>'Cost vs Risk'!$E$18</c:f>
              <c:numCache>
                <c:formatCode>0</c:formatCode>
                <c:ptCount val="1"/>
                <c:pt idx="0">
                  <c:v>33.5896253722727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F6A-403C-991E-FB3308DAA83D}"/>
            </c:ext>
          </c:extLst>
        </c:ser>
        <c:ser>
          <c:idx val="16"/>
          <c:order val="16"/>
          <c:tx>
            <c:strRef>
              <c:f>'Cost vs Risk'!$A$19</c:f>
              <c:strCache>
                <c:ptCount val="1"/>
                <c:pt idx="0">
                  <c:v>17- Colstrip Exit 2045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22465729810160107"/>
                  <c:y val="0.21733502869686178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6A-403C-991E-FB3308DAA8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Risk'!$B$19</c:f>
              <c:numCache>
                <c:formatCode>#,##0.0</c:formatCode>
                <c:ptCount val="1"/>
                <c:pt idx="0">
                  <c:v>1126.9041696186487</c:v>
                </c:pt>
              </c:numCache>
            </c:numRef>
          </c:xVal>
          <c:yVal>
            <c:numRef>
              <c:f>'Cost vs Risk'!$E$19</c:f>
              <c:numCache>
                <c:formatCode>0</c:formatCode>
                <c:ptCount val="1"/>
                <c:pt idx="0">
                  <c:v>33.62934289717964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2F6A-403C-991E-FB3308DAA83D}"/>
            </c:ext>
          </c:extLst>
        </c:ser>
        <c:ser>
          <c:idx val="17"/>
          <c:order val="17"/>
          <c:tx>
            <c:strRef>
              <c:f>'Cost vs Risk'!$A$20</c:f>
              <c:strCache>
                <c:ptCount val="1"/>
                <c:pt idx="0">
                  <c:v>18- Clean Energy Delivered Each Hour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0.13139478121337914"/>
                  <c:y val="-7.589477192588826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6A-403C-991E-FB3308DAA8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Risk'!$B$20</c:f>
              <c:numCache>
                <c:formatCode>#,##0.0</c:formatCode>
                <c:ptCount val="1"/>
                <c:pt idx="0">
                  <c:v>1163.5660424119858</c:v>
                </c:pt>
              </c:numCache>
            </c:numRef>
          </c:xVal>
          <c:yVal>
            <c:numRef>
              <c:f>'Cost vs Risk'!$E$20</c:f>
              <c:numCache>
                <c:formatCode>0</c:formatCode>
                <c:ptCount val="1"/>
                <c:pt idx="0">
                  <c:v>39.714593917561615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2F6A-403C-991E-FB3308DAA83D}"/>
            </c:ext>
          </c:extLst>
        </c:ser>
        <c:ser>
          <c:idx val="18"/>
          <c:order val="18"/>
          <c:tx>
            <c:strRef>
              <c:f>'Cost vs Risk'!$A$21</c:f>
              <c:strCache>
                <c:ptCount val="1"/>
                <c:pt idx="0">
                  <c:v>19- SCC on Net P/S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'Cost vs Risk'!$B$21</c:f>
              <c:numCache>
                <c:formatCode>#,##0.0</c:formatCode>
                <c:ptCount val="1"/>
                <c:pt idx="0">
                  <c:v>1126.1413290259773</c:v>
                </c:pt>
              </c:numCache>
            </c:numRef>
          </c:xVal>
          <c:yVal>
            <c:numRef>
              <c:f>'Cost vs Risk'!$E$21</c:f>
              <c:numCache>
                <c:formatCode>0</c:formatCode>
                <c:ptCount val="1"/>
                <c:pt idx="0">
                  <c:v>39.592881983657009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2F6A-403C-991E-FB3308DAA83D}"/>
            </c:ext>
          </c:extLst>
        </c:ser>
        <c:ser>
          <c:idx val="19"/>
          <c:order val="19"/>
          <c:tx>
            <c:strRef>
              <c:f>'Cost vs Risk'!$A$22</c:f>
              <c:strCache>
                <c:ptCount val="1"/>
                <c:pt idx="0">
                  <c:v>20- Use Avg Mrkt for EE SCC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29502425471885962"/>
                  <c:y val="0.15178954385177648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6A-403C-991E-FB3308DAA8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Risk'!$B$22</c:f>
              <c:numCache>
                <c:formatCode>#,##0.0</c:formatCode>
                <c:ptCount val="1"/>
                <c:pt idx="0">
                  <c:v>1119.9566916450215</c:v>
                </c:pt>
              </c:numCache>
            </c:numRef>
          </c:xVal>
          <c:yVal>
            <c:numRef>
              <c:f>'Cost vs Risk'!$E$22</c:f>
              <c:numCache>
                <c:formatCode>0</c:formatCode>
                <c:ptCount val="1"/>
                <c:pt idx="0">
                  <c:v>40.22265510685429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2F6A-403C-991E-FB3308DAA83D}"/>
            </c:ext>
          </c:extLst>
        </c:ser>
        <c:ser>
          <c:idx val="20"/>
          <c:order val="20"/>
          <c:tx>
            <c:strRef>
              <c:f>'Cost vs Risk'!$A$23</c:f>
              <c:strCache>
                <c:ptCount val="1"/>
                <c:pt idx="0">
                  <c:v>21- Maximum WA Customer Benefit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Risk'!$B$23</c:f>
              <c:numCache>
                <c:formatCode>#,##0.0</c:formatCode>
                <c:ptCount val="1"/>
                <c:pt idx="0">
                  <c:v>1299.5665431680191</c:v>
                </c:pt>
              </c:numCache>
            </c:numRef>
          </c:xVal>
          <c:yVal>
            <c:numRef>
              <c:f>'Cost vs Risk'!$E$23</c:f>
              <c:numCache>
                <c:formatCode>0</c:formatCode>
                <c:ptCount val="1"/>
                <c:pt idx="0">
                  <c:v>39.128843488203898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F4-4FE0-B120-E5D0E8D9B4B9}"/>
            </c:ext>
          </c:extLst>
        </c:ser>
        <c:ser>
          <c:idx val="21"/>
          <c:order val="21"/>
          <c:tx>
            <c:strRef>
              <c:f>'Cost vs Risk'!$A$24</c:f>
              <c:strCache>
                <c:ptCount val="1"/>
                <c:pt idx="0">
                  <c:v>6b- Clean Resource Plan (2045) No Colstrip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0.11728393161531828"/>
                  <c:y val="6.899524720535281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F4-4FE0-B120-E5D0E8D9B4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4">
                    <a:lumMod val="80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'Cost vs Risk'!$B$24</c:f>
              <c:numCache>
                <c:formatCode>#,##0.0</c:formatCode>
                <c:ptCount val="1"/>
                <c:pt idx="0">
                  <c:v>1179.9536131564475</c:v>
                </c:pt>
              </c:numCache>
            </c:numRef>
          </c:xVal>
          <c:yVal>
            <c:numRef>
              <c:f>'Cost vs Risk'!$E$24</c:f>
              <c:numCache>
                <c:formatCode>0</c:formatCode>
                <c:ptCount val="1"/>
                <c:pt idx="0">
                  <c:v>24.118283513853207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CF4-4FE0-B120-E5D0E8D9B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507440"/>
        <c:axId val="46511792"/>
      </c:scatterChart>
      <c:valAx>
        <c:axId val="46507440"/>
        <c:scaling>
          <c:orientation val="minMax"/>
          <c:min val="1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200" b="1"/>
                  <a:t>2022-2045</a:t>
                </a:r>
                <a:r>
                  <a:rPr lang="en-US" sz="1200" b="1" baseline="0"/>
                  <a:t> Levelized Revenue Requirement (Millions)</a:t>
                </a:r>
                <a:endParaRPr lang="en-US" sz="12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11792"/>
        <c:crosses val="autoZero"/>
        <c:crossBetween val="midCat"/>
      </c:valAx>
      <c:valAx>
        <c:axId val="46511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200" b="1"/>
                  <a:t>2030 Stdev (millions)</a:t>
                </a:r>
              </a:p>
            </c:rich>
          </c:tx>
          <c:layout>
            <c:manualLayout>
              <c:xMode val="edge"/>
              <c:yMode val="edge"/>
              <c:x val="7.0301294982755246E-3"/>
              <c:y val="0.240638309257885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074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'Cost vs Risk'!$A$3</c:f>
              <c:strCache>
                <c:ptCount val="1"/>
                <c:pt idx="0">
                  <c:v>1- Preferred Resource Strategy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'Cost vs Risk'!$L$3</c:f>
              <c:numCache>
                <c:formatCode>#,##0.000</c:formatCode>
                <c:ptCount val="1"/>
                <c:pt idx="0">
                  <c:v>0</c:v>
                </c:pt>
              </c:numCache>
            </c:numRef>
          </c:xVal>
          <c:yVal>
            <c:numRef>
              <c:f>'Cost vs Risk'!$K$3</c:f>
              <c:numCache>
                <c:formatCode>#,##0.000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A73-46AA-9E73-41B5A6C39DC8}"/>
            </c:ext>
          </c:extLst>
        </c:ser>
        <c:ser>
          <c:idx val="1"/>
          <c:order val="1"/>
          <c:tx>
            <c:strRef>
              <c:f>'Cost vs Risk'!$A$4</c:f>
              <c:strCache>
                <c:ptCount val="1"/>
                <c:pt idx="0">
                  <c:v>2- Baseline 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33040087457282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73-46AA-9E73-41B5A6C39D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Risk'!$L$4</c:f>
              <c:numCache>
                <c:formatCode>#,##0.000</c:formatCode>
                <c:ptCount val="1"/>
                <c:pt idx="0">
                  <c:v>0.19868722089929258</c:v>
                </c:pt>
              </c:numCache>
            </c:numRef>
          </c:xVal>
          <c:yVal>
            <c:numRef>
              <c:f>'Cost vs Risk'!$K$4</c:f>
              <c:numCache>
                <c:formatCode>#,##0.000</c:formatCode>
                <c:ptCount val="1"/>
                <c:pt idx="0">
                  <c:v>-21.108421384710937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A73-46AA-9E73-41B5A6C39DC8}"/>
            </c:ext>
          </c:extLst>
        </c:ser>
        <c:ser>
          <c:idx val="2"/>
          <c:order val="2"/>
          <c:tx>
            <c:strRef>
              <c:f>'Cost vs Risk'!$A$5</c:f>
              <c:strCache>
                <c:ptCount val="1"/>
                <c:pt idx="0">
                  <c:v>3- Baseline 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6.2256809338521589E-2"/>
                  <c:y val="5.856514473122748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73-46AA-9E73-41B5A6C39D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Risk'!$L$5</c:f>
              <c:numCache>
                <c:formatCode>#,##0.000</c:formatCode>
                <c:ptCount val="1"/>
                <c:pt idx="0">
                  <c:v>0.19953401442657681</c:v>
                </c:pt>
              </c:numCache>
            </c:numRef>
          </c:xVal>
          <c:yVal>
            <c:numRef>
              <c:f>'Cost vs Risk'!$K$5</c:f>
              <c:numCache>
                <c:formatCode>#,##0.000</c:formatCode>
                <c:ptCount val="1"/>
                <c:pt idx="0">
                  <c:v>-20.995950814732851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A73-46AA-9E73-41B5A6C39DC8}"/>
            </c:ext>
          </c:extLst>
        </c:ser>
        <c:ser>
          <c:idx val="3"/>
          <c:order val="3"/>
          <c:tx>
            <c:strRef>
              <c:f>'Cost vs Risk'!$A$6</c:f>
              <c:strCache>
                <c:ptCount val="1"/>
                <c:pt idx="0">
                  <c:v>4- Baseline 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9.5113471063806945E-17"/>
                  <c:y val="2.342605789249099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73-46AA-9E73-41B5A6C39D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Risk'!$L$6</c:f>
              <c:numCache>
                <c:formatCode>#,##0.000</c:formatCode>
                <c:ptCount val="1"/>
                <c:pt idx="0">
                  <c:v>0.13296497824908149</c:v>
                </c:pt>
              </c:numCache>
            </c:numRef>
          </c:xVal>
          <c:yVal>
            <c:numRef>
              <c:f>'Cost vs Risk'!$K$6</c:f>
              <c:numCache>
                <c:formatCode>#,##0.000</c:formatCode>
                <c:ptCount val="1"/>
                <c:pt idx="0">
                  <c:v>-60.676674516655112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A73-46AA-9E73-41B5A6C39DC8}"/>
            </c:ext>
          </c:extLst>
        </c:ser>
        <c:ser>
          <c:idx val="4"/>
          <c:order val="4"/>
          <c:tx>
            <c:strRef>
              <c:f>'Cost vs Risk'!$A$7</c:f>
              <c:strCache>
                <c:ptCount val="1"/>
                <c:pt idx="0">
                  <c:v>5- Clean Resource Plan (2027)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8.9844139852888763E-2"/>
                  <c:y val="6.201034948150854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73-46AA-9E73-41B5A6C39D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Risk'!$L$7</c:f>
              <c:numCache>
                <c:formatCode>#,##0.000</c:formatCode>
                <c:ptCount val="1"/>
                <c:pt idx="0">
                  <c:v>-0.23410481434921093</c:v>
                </c:pt>
              </c:numCache>
            </c:numRef>
          </c:xVal>
          <c:yVal>
            <c:numRef>
              <c:f>'Cost vs Risk'!$K$7</c:f>
              <c:numCache>
                <c:formatCode>#,##0.000</c:formatCode>
                <c:ptCount val="1"/>
                <c:pt idx="0">
                  <c:v>39.32421895471316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A73-46AA-9E73-41B5A6C39DC8}"/>
            </c:ext>
          </c:extLst>
        </c:ser>
        <c:ser>
          <c:idx val="5"/>
          <c:order val="5"/>
          <c:tx>
            <c:strRef>
              <c:f>'Cost vs Risk'!$A$8</c:f>
              <c:strCache>
                <c:ptCount val="1"/>
                <c:pt idx="0">
                  <c:v>6- Clean Resource Plan (2045)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23515579071134626"/>
                  <c:y val="-4.938441762424071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73-46AA-9E73-41B5A6C39D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Risk'!$L$8</c:f>
              <c:numCache>
                <c:formatCode>#,##0.000</c:formatCode>
                <c:ptCount val="1"/>
                <c:pt idx="0">
                  <c:v>-7.8985179006939576E-2</c:v>
                </c:pt>
              </c:numCache>
            </c:numRef>
          </c:xVal>
          <c:yVal>
            <c:numRef>
              <c:f>'Cost vs Risk'!$K$8</c:f>
              <c:numCache>
                <c:formatCode>#,##0.000</c:formatCode>
                <c:ptCount val="1"/>
                <c:pt idx="0">
                  <c:v>56.853043544973389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A73-46AA-9E73-41B5A6C39DC8}"/>
            </c:ext>
          </c:extLst>
        </c:ser>
        <c:ser>
          <c:idx val="6"/>
          <c:order val="6"/>
          <c:tx>
            <c:strRef>
              <c:f>'Cost vs Risk'!$A$9</c:f>
              <c:strCache>
                <c:ptCount val="1"/>
                <c:pt idx="0">
                  <c:v>7- SCC Idaho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15285126396237508"/>
                  <c:y val="-0.11346314268855934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73-46AA-9E73-41B5A6C39D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Risk'!$L$9</c:f>
              <c:numCache>
                <c:formatCode>#,##0.000</c:formatCode>
                <c:ptCount val="1"/>
                <c:pt idx="0">
                  <c:v>-2.2450415507146548E-2</c:v>
                </c:pt>
              </c:numCache>
            </c:numRef>
          </c:xVal>
          <c:yVal>
            <c:numRef>
              <c:f>'Cost vs Risk'!$K$9</c:f>
              <c:numCache>
                <c:formatCode>#,##0.000</c:formatCode>
                <c:ptCount val="1"/>
                <c:pt idx="0">
                  <c:v>4.5503656896589746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1A73-46AA-9E73-41B5A6C39DC8}"/>
            </c:ext>
          </c:extLst>
        </c:ser>
        <c:ser>
          <c:idx val="7"/>
          <c:order val="7"/>
          <c:tx>
            <c:strRef>
              <c:f>'Cost vs Risk'!$A$10</c:f>
              <c:strCache>
                <c:ptCount val="1"/>
                <c:pt idx="0">
                  <c:v>8- Low Load Forecast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2921810699588563E-2"/>
                  <c:y val="7.579672695951765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FC-4E71-8580-D8C58AFC12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Risk'!$L$10</c:f>
              <c:numCache>
                <c:formatCode>#,##0.000</c:formatCode>
                <c:ptCount val="1"/>
                <c:pt idx="0">
                  <c:v>2.1246942861956941E-2</c:v>
                </c:pt>
              </c:numCache>
            </c:numRef>
          </c:xVal>
          <c:yVal>
            <c:numRef>
              <c:f>'Cost vs Risk'!$K$10</c:f>
              <c:numCache>
                <c:formatCode>#,##0.000</c:formatCode>
                <c:ptCount val="1"/>
                <c:pt idx="0">
                  <c:v>-15.131565372988689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FC-4E71-8580-D8C58AFC1224}"/>
            </c:ext>
          </c:extLst>
        </c:ser>
        <c:ser>
          <c:idx val="8"/>
          <c:order val="8"/>
          <c:tx>
            <c:strRef>
              <c:f>'Cost vs Risk'!$A$11</c:f>
              <c:strCache>
                <c:ptCount val="1"/>
                <c:pt idx="0">
                  <c:v>9- High Load Forecast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0.15285126396237508"/>
                  <c:y val="-8.235158130623811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3F-4C10-883E-5787EC8AE5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Risk'!$L$11</c:f>
              <c:numCache>
                <c:formatCode>#,##0.000</c:formatCode>
                <c:ptCount val="1"/>
                <c:pt idx="0">
                  <c:v>1.1641130344432371E-2</c:v>
                </c:pt>
              </c:numCache>
            </c:numRef>
          </c:xVal>
          <c:yVal>
            <c:numRef>
              <c:f>'Cost vs Risk'!$K$11</c:f>
              <c:numCache>
                <c:formatCode>#,##0.000</c:formatCode>
                <c:ptCount val="1"/>
                <c:pt idx="0">
                  <c:v>20.948075514461152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2FC-4E71-8580-D8C58AFC1224}"/>
            </c:ext>
          </c:extLst>
        </c:ser>
        <c:ser>
          <c:idx val="9"/>
          <c:order val="9"/>
          <c:tx>
            <c:strRef>
              <c:f>'Cost vs Risk'!$A$12</c:f>
              <c:strCache>
                <c:ptCount val="1"/>
                <c:pt idx="0">
                  <c:v>10- RA Market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22109680734352649"/>
                  <c:y val="0.1589482322461630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3F-4C10-883E-5787EC8AE5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Risk'!$L$12</c:f>
              <c:numCache>
                <c:formatCode>#,##0.000</c:formatCode>
                <c:ptCount val="1"/>
                <c:pt idx="0">
                  <c:v>2.9938659343266005E-3</c:v>
                </c:pt>
              </c:numCache>
            </c:numRef>
          </c:xVal>
          <c:yVal>
            <c:numRef>
              <c:f>'Cost vs Risk'!$K$12</c:f>
              <c:numCache>
                <c:formatCode>#,##0.000</c:formatCode>
                <c:ptCount val="1"/>
                <c:pt idx="0">
                  <c:v>-4.3885763285813937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03F-4C10-883E-5787EC8AE5F7}"/>
            </c:ext>
          </c:extLst>
        </c:ser>
        <c:ser>
          <c:idx val="10"/>
          <c:order val="10"/>
          <c:tx>
            <c:strRef>
              <c:f>'Cost vs Risk'!$A$13</c:f>
              <c:strCache>
                <c:ptCount val="1"/>
                <c:pt idx="0">
                  <c:v>11- Electrification 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9.5113471063806945E-17"/>
                  <c:y val="5.466080174914565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3F-4C10-883E-5787EC8AE5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Risk'!$L$13</c:f>
              <c:numCache>
                <c:formatCode>#,##0.000</c:formatCode>
                <c:ptCount val="1"/>
                <c:pt idx="0">
                  <c:v>-1.5145355980994757E-2</c:v>
                </c:pt>
              </c:numCache>
            </c:numRef>
          </c:xVal>
          <c:yVal>
            <c:numRef>
              <c:f>'Cost vs Risk'!$K$13</c:f>
              <c:numCache>
                <c:formatCode>#,##0.000</c:formatCode>
                <c:ptCount val="1"/>
                <c:pt idx="0">
                  <c:v>120.03660220838378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03F-4C10-883E-5787EC8AE5F7}"/>
            </c:ext>
          </c:extLst>
        </c:ser>
        <c:ser>
          <c:idx val="11"/>
          <c:order val="11"/>
          <c:tx>
            <c:strRef>
              <c:f>'Cost vs Risk'!$A$14</c:f>
              <c:strCache>
                <c:ptCount val="1"/>
                <c:pt idx="0">
                  <c:v>12- Electrification 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1693121693121693"/>
                  <c:y val="-7.331883342543386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D4-4A8D-9A47-A27DFA26B1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Risk'!$L$14</c:f>
              <c:numCache>
                <c:formatCode>#,##0.000</c:formatCode>
                <c:ptCount val="1"/>
                <c:pt idx="0">
                  <c:v>-2.7931984071012939E-2</c:v>
                </c:pt>
              </c:numCache>
            </c:numRef>
          </c:xVal>
          <c:yVal>
            <c:numRef>
              <c:f>'Cost vs Risk'!$K$14</c:f>
              <c:numCache>
                <c:formatCode>#,##0.000</c:formatCode>
                <c:ptCount val="1"/>
                <c:pt idx="0">
                  <c:v>64.515052055850447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5D4-4A8D-9A47-A27DFA26B1C3}"/>
            </c:ext>
          </c:extLst>
        </c:ser>
        <c:ser>
          <c:idx val="12"/>
          <c:order val="12"/>
          <c:tx>
            <c:strRef>
              <c:f>'Cost vs Risk'!$A$15</c:f>
              <c:strCache>
                <c:ptCount val="1"/>
                <c:pt idx="0">
                  <c:v>13- Electrification 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8.7007642563198165E-2"/>
                  <c:y val="-9.701172775513552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D4-4A8D-9A47-A27DFA26B1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Risk'!$L$15</c:f>
              <c:numCache>
                <c:formatCode>#,##0.000</c:formatCode>
                <c:ptCount val="1"/>
                <c:pt idx="0">
                  <c:v>-0.15953817847265772</c:v>
                </c:pt>
              </c:numCache>
            </c:numRef>
          </c:xVal>
          <c:yVal>
            <c:numRef>
              <c:f>'Cost vs Risk'!$K$15</c:f>
              <c:numCache>
                <c:formatCode>#,##0.000</c:formatCode>
                <c:ptCount val="1"/>
                <c:pt idx="0">
                  <c:v>100.91599013947234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5D4-4A8D-9A47-A27DFA26B1C3}"/>
            </c:ext>
          </c:extLst>
        </c:ser>
        <c:ser>
          <c:idx val="13"/>
          <c:order val="13"/>
          <c:tx>
            <c:strRef>
              <c:f>'Cost vs Risk'!$A$16</c:f>
              <c:strCache>
                <c:ptCount val="1"/>
                <c:pt idx="0">
                  <c:v>14- 2x SCC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9.4062316284538507E-3"/>
                  <c:y val="-4.823428079242032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D4-4A8D-9A47-A27DFA26B1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Risk'!$L$16</c:f>
              <c:numCache>
                <c:formatCode>#,##0.000</c:formatCode>
                <c:ptCount val="1"/>
                <c:pt idx="0">
                  <c:v>-2.7911832899374378E-3</c:v>
                </c:pt>
              </c:numCache>
            </c:numRef>
          </c:xVal>
          <c:yVal>
            <c:numRef>
              <c:f>'Cost vs Risk'!$K$16</c:f>
              <c:numCache>
                <c:formatCode>#,##0.000</c:formatCode>
                <c:ptCount val="1"/>
                <c:pt idx="0">
                  <c:v>1.4069278518084047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5D4-4A8D-9A47-A27DFA26B1C3}"/>
            </c:ext>
          </c:extLst>
        </c:ser>
        <c:ser>
          <c:idx val="14"/>
          <c:order val="14"/>
          <c:tx>
            <c:strRef>
              <c:f>'Cost vs Risk'!$A$17</c:f>
              <c:strCache>
                <c:ptCount val="1"/>
                <c:pt idx="0">
                  <c:v>15- Colstrip Exit 2025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1.8812463256907701E-2"/>
                  <c:y val="-4.478897502153315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D4-4A8D-9A47-A27DFA26B1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Risk'!$L$17</c:f>
              <c:numCache>
                <c:formatCode>#,##0.000</c:formatCode>
                <c:ptCount val="1"/>
                <c:pt idx="0">
                  <c:v>0.12422976466926428</c:v>
                </c:pt>
              </c:numCache>
            </c:numRef>
          </c:xVal>
          <c:yVal>
            <c:numRef>
              <c:f>'Cost vs Risk'!$K$17</c:f>
              <c:numCache>
                <c:formatCode>#,##0.000</c:formatCode>
                <c:ptCount val="1"/>
                <c:pt idx="0">
                  <c:v>2.9135434707277454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5D4-4A8D-9A47-A27DFA26B1C3}"/>
            </c:ext>
          </c:extLst>
        </c:ser>
        <c:ser>
          <c:idx val="15"/>
          <c:order val="15"/>
          <c:tx>
            <c:strRef>
              <c:f>'Cost vs Risk'!$A$18</c:f>
              <c:strCache>
                <c:ptCount val="1"/>
                <c:pt idx="0">
                  <c:v>16- Colstrip Exit 2035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1.4109347442680775E-2"/>
                  <c:y val="-6.050500743312071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D4-4A8D-9A47-A27DFA26B1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Risk'!$L$18</c:f>
              <c:numCache>
                <c:formatCode>#,##0.000</c:formatCode>
                <c:ptCount val="1"/>
                <c:pt idx="0">
                  <c:v>0.31669864406892745</c:v>
                </c:pt>
              </c:numCache>
            </c:numRef>
          </c:xVal>
          <c:yVal>
            <c:numRef>
              <c:f>'Cost vs Risk'!$K$18</c:f>
              <c:numCache>
                <c:formatCode>#,##0.000</c:formatCode>
                <c:ptCount val="1"/>
                <c:pt idx="0">
                  <c:v>3.9291749773249194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5D4-4A8D-9A47-A27DFA26B1C3}"/>
            </c:ext>
          </c:extLst>
        </c:ser>
        <c:ser>
          <c:idx val="16"/>
          <c:order val="16"/>
          <c:tx>
            <c:strRef>
              <c:f>'Cost vs Risk'!$A$19</c:f>
              <c:strCache>
                <c:ptCount val="1"/>
                <c:pt idx="0">
                  <c:v>17- Colstrip Exit 2045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7.0546737213403876E-3"/>
                  <c:y val="6.201550387596899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D4-4A8D-9A47-A27DFA26B1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Risk'!$L$19</c:f>
              <c:numCache>
                <c:formatCode>#,##0.000</c:formatCode>
                <c:ptCount val="1"/>
                <c:pt idx="0">
                  <c:v>0.40794128977352484</c:v>
                </c:pt>
              </c:numCache>
            </c:numRef>
          </c:xVal>
          <c:yVal>
            <c:numRef>
              <c:f>'Cost vs Risk'!$K$19</c:f>
              <c:numCache>
                <c:formatCode>#,##0.000</c:formatCode>
                <c:ptCount val="1"/>
                <c:pt idx="0">
                  <c:v>4.2733181009014061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15D4-4A8D-9A47-A27DFA26B1C3}"/>
            </c:ext>
          </c:extLst>
        </c:ser>
        <c:ser>
          <c:idx val="17"/>
          <c:order val="17"/>
          <c:tx>
            <c:strRef>
              <c:f>'Cost vs Risk'!$A$20</c:f>
              <c:strCache>
                <c:ptCount val="1"/>
                <c:pt idx="0">
                  <c:v>18- Clean Energy Delivered Each Hour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1.1757789535567314E-2"/>
                  <c:y val="-6.201550387596899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D4-4A8D-9A47-A27DFA26B1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Risk'!$L$20</c:f>
              <c:numCache>
                <c:formatCode>#,##0.000</c:formatCode>
                <c:ptCount val="1"/>
                <c:pt idx="0">
                  <c:v>4.5267255087118041E-3</c:v>
                </c:pt>
              </c:numCache>
            </c:numRef>
          </c:xVal>
          <c:yVal>
            <c:numRef>
              <c:f>'Cost vs Risk'!$K$20</c:f>
              <c:numCache>
                <c:formatCode>#,##0.000</c:formatCode>
                <c:ptCount val="1"/>
                <c:pt idx="0">
                  <c:v>40.935190894238531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15D4-4A8D-9A47-A27DFA26B1C3}"/>
            </c:ext>
          </c:extLst>
        </c:ser>
        <c:ser>
          <c:idx val="18"/>
          <c:order val="18"/>
          <c:tx>
            <c:strRef>
              <c:f>'Cost vs Risk'!$A$21</c:f>
              <c:strCache>
                <c:ptCount val="1"/>
                <c:pt idx="0">
                  <c:v>19- SCC on Net P/S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25631990445638742"/>
                  <c:y val="5.512489233419459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641396677267189"/>
                      <c:h val="8.16192937123169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15D4-4A8D-9A47-A27DFA26B1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Risk'!$L$21</c:f>
              <c:numCache>
                <c:formatCode>#,##0.000</c:formatCode>
                <c:ptCount val="1"/>
                <c:pt idx="0">
                  <c:v>-3.1880813114998463E-2</c:v>
                </c:pt>
              </c:numCache>
            </c:numRef>
          </c:xVal>
          <c:yVal>
            <c:numRef>
              <c:f>'Cost vs Risk'!$K$21</c:f>
              <c:numCache>
                <c:formatCode>#,##0.000</c:formatCode>
                <c:ptCount val="1"/>
                <c:pt idx="0">
                  <c:v>3.5104775082299966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15D4-4A8D-9A47-A27DFA26B1C3}"/>
            </c:ext>
          </c:extLst>
        </c:ser>
        <c:ser>
          <c:idx val="19"/>
          <c:order val="19"/>
          <c:tx>
            <c:strRef>
              <c:f>'Cost vs Risk'!$A$22</c:f>
              <c:strCache>
                <c:ptCount val="1"/>
                <c:pt idx="0">
                  <c:v>20- Use Avg Mrkt for EE SCC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32216352585556435"/>
                  <c:y val="9.646856158484065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222222222222219"/>
                      <c:h val="8.16192937123169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421-40FD-8C45-D6A08635B9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Risk'!$L$22</c:f>
              <c:numCache>
                <c:formatCode>#,##0.000</c:formatCode>
                <c:ptCount val="1"/>
                <c:pt idx="0">
                  <c:v>-4.3121822334704074E-3</c:v>
                </c:pt>
              </c:numCache>
            </c:numRef>
          </c:xVal>
          <c:yVal>
            <c:numRef>
              <c:f>'Cost vs Risk'!$K$22</c:f>
              <c:numCache>
                <c:formatCode>#,##0.000</c:formatCode>
                <c:ptCount val="1"/>
                <c:pt idx="0">
                  <c:v>-2.6741598727257951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15D4-4A8D-9A47-A27DFA26B1C3}"/>
            </c:ext>
          </c:extLst>
        </c:ser>
        <c:ser>
          <c:idx val="20"/>
          <c:order val="20"/>
          <c:tx>
            <c:strRef>
              <c:f>'Cost vs Risk'!$A$24</c:f>
              <c:strCache>
                <c:ptCount val="1"/>
                <c:pt idx="0">
                  <c:v>6b- Clean Resource Plan (2045) No Colstrip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1422692533803645"/>
                  <c:y val="-0.1756979492137752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740623162845385"/>
                      <c:h val="0.1807389988133382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3C5B-4C4B-B2BB-1653D24FC2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Risk'!$L$24</c:f>
              <c:numCache>
                <c:formatCode>#,##0.000</c:formatCode>
                <c:ptCount val="1"/>
                <c:pt idx="0">
                  <c:v>-0.27826037324168035</c:v>
                </c:pt>
              </c:numCache>
            </c:numRef>
          </c:xVal>
          <c:yVal>
            <c:numRef>
              <c:f>'Cost vs Risk'!$K$24</c:f>
              <c:numCache>
                <c:formatCode>#,##0.000</c:formatCode>
                <c:ptCount val="1"/>
                <c:pt idx="0">
                  <c:v>57.322761638700285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C5B-4C4B-B2BB-1653D24FC246}"/>
            </c:ext>
          </c:extLst>
        </c:ser>
        <c:ser>
          <c:idx val="21"/>
          <c:order val="21"/>
          <c:tx>
            <c:strRef>
              <c:f>'Cost vs Risk'!$A$23</c:f>
              <c:strCache>
                <c:ptCount val="1"/>
                <c:pt idx="0">
                  <c:v>21- Maximum WA Customer Benefit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Risk'!$L$23</c:f>
              <c:numCache>
                <c:formatCode>#,##0.000</c:formatCode>
                <c:ptCount val="1"/>
                <c:pt idx="0">
                  <c:v>9.517465193206065E-3</c:v>
                </c:pt>
              </c:numCache>
            </c:numRef>
          </c:xVal>
          <c:yVal>
            <c:numRef>
              <c:f>'Cost vs Risk'!$K$23</c:f>
              <c:numCache>
                <c:formatCode>#,##0.000</c:formatCode>
                <c:ptCount val="1"/>
                <c:pt idx="0">
                  <c:v>176.93569165027179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C5B-4C4B-B2BB-1653D24FC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513968"/>
        <c:axId val="46524848"/>
      </c:scatterChart>
      <c:valAx>
        <c:axId val="46513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Change</a:t>
                </a:r>
                <a:r>
                  <a:rPr lang="en-US" b="1" baseline="0"/>
                  <a:t> in Levelized GHG Emissions from LRCS (MMT)</a:t>
                </a:r>
                <a:endParaRPr lang="en-US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00" sourceLinked="1"/>
        <c:majorTickMark val="none"/>
        <c:minorTickMark val="none"/>
        <c:tickLblPos val="low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24848"/>
        <c:crosses val="autoZero"/>
        <c:crossBetween val="midCat"/>
      </c:valAx>
      <c:valAx>
        <c:axId val="46524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Change in Levelized</a:t>
                </a:r>
                <a:r>
                  <a:rPr lang="en-US" b="1" baseline="0"/>
                  <a:t> Cost From LRCS (millions)</a:t>
                </a:r>
                <a:r>
                  <a:rPr lang="en-US" b="1"/>
                  <a:t>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low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139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74397518492006"/>
          <c:y val="3.794738596294412E-2"/>
          <c:w val="0.84460588707403306"/>
          <c:h val="0.82413111487355539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'Cost vs Risk'!$A$3</c:f>
              <c:strCache>
                <c:ptCount val="1"/>
                <c:pt idx="0">
                  <c:v>1- Preferred Resource Strategy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24617150381174607"/>
                  <c:y val="7.309510759372388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A7-438F-802B-9F8E481FB7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Risk'!$B$3</c:f>
              <c:numCache>
                <c:formatCode>#,##0.0</c:formatCode>
                <c:ptCount val="1"/>
                <c:pt idx="0">
                  <c:v>1122.6308515177473</c:v>
                </c:pt>
              </c:numCache>
            </c:numRef>
          </c:xVal>
          <c:yVal>
            <c:numRef>
              <c:f>'Cost vs Risk'!$G$3</c:f>
              <c:numCache>
                <c:formatCode>#,##0</c:formatCode>
                <c:ptCount val="1"/>
                <c:pt idx="0">
                  <c:v>150.13245948630802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206-421D-A4DD-28E533609E61}"/>
            </c:ext>
          </c:extLst>
        </c:ser>
        <c:ser>
          <c:idx val="1"/>
          <c:order val="1"/>
          <c:tx>
            <c:strRef>
              <c:f>'Cost vs Risk'!$A$4</c:f>
              <c:strCache>
                <c:ptCount val="1"/>
                <c:pt idx="0">
                  <c:v>2- Baseline 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6.6115702479338035E-3"/>
                  <c:y val="3.449762360267646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45-4E9E-8E9D-3490B18D3B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Risk'!$B$4</c:f>
              <c:numCache>
                <c:formatCode>#,##0.0</c:formatCode>
                <c:ptCount val="1"/>
                <c:pt idx="0">
                  <c:v>1101.5224301330363</c:v>
                </c:pt>
              </c:numCache>
            </c:numRef>
          </c:xVal>
          <c:yVal>
            <c:numRef>
              <c:f>'Cost vs Risk'!$G$4</c:f>
              <c:numCache>
                <c:formatCode>#,##0</c:formatCode>
                <c:ptCount val="1"/>
                <c:pt idx="0">
                  <c:v>254.01959974987042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206-421D-A4DD-28E533609E61}"/>
            </c:ext>
          </c:extLst>
        </c:ser>
        <c:ser>
          <c:idx val="2"/>
          <c:order val="2"/>
          <c:tx>
            <c:strRef>
              <c:f>'Cost vs Risk'!$A$5</c:f>
              <c:strCache>
                <c:ptCount val="1"/>
                <c:pt idx="0">
                  <c:v>3- Baseline 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8.8154269972451783E-3"/>
                  <c:y val="-3.104786124240884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45-4E9E-8E9D-3490B18D3B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Risk'!$B$5</c:f>
              <c:numCache>
                <c:formatCode>#,##0.0</c:formatCode>
                <c:ptCount val="1"/>
                <c:pt idx="0">
                  <c:v>1101.6349007030144</c:v>
                </c:pt>
              </c:numCache>
            </c:numRef>
          </c:xVal>
          <c:yVal>
            <c:numRef>
              <c:f>'Cost vs Risk'!$G$5</c:f>
              <c:numCache>
                <c:formatCode>#,##0</c:formatCode>
                <c:ptCount val="1"/>
                <c:pt idx="0">
                  <c:v>253.37996803328704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206-421D-A4DD-28E533609E61}"/>
            </c:ext>
          </c:extLst>
        </c:ser>
        <c:ser>
          <c:idx val="3"/>
          <c:order val="3"/>
          <c:tx>
            <c:strRef>
              <c:f>'Cost vs Risk'!$A$6</c:f>
              <c:strCache>
                <c:ptCount val="1"/>
                <c:pt idx="0">
                  <c:v>4- Baseline 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Risk'!$B$6</c:f>
              <c:numCache>
                <c:formatCode>#,##0.0</c:formatCode>
                <c:ptCount val="1"/>
                <c:pt idx="0">
                  <c:v>1061.9541770010921</c:v>
                </c:pt>
              </c:numCache>
            </c:numRef>
          </c:xVal>
          <c:yVal>
            <c:numRef>
              <c:f>'Cost vs Risk'!$G$6</c:f>
              <c:numCache>
                <c:formatCode>#,##0</c:formatCode>
                <c:ptCount val="1"/>
                <c:pt idx="0">
                  <c:v>275.83490719719509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206-421D-A4DD-28E533609E61}"/>
            </c:ext>
          </c:extLst>
        </c:ser>
        <c:ser>
          <c:idx val="4"/>
          <c:order val="4"/>
          <c:tx>
            <c:strRef>
              <c:f>'Cost vs Risk'!$A$7</c:f>
              <c:strCache>
                <c:ptCount val="1"/>
                <c:pt idx="0">
                  <c:v>5- Clean Resource Plan (2027)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622250478281029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7857851239669423"/>
                      <c:h val="9.207415739554350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5645-4E9E-8E9D-3490B18D3B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Risk'!$B$7</c:f>
              <c:numCache>
                <c:formatCode>#,##0.0</c:formatCode>
                <c:ptCount val="1"/>
                <c:pt idx="0">
                  <c:v>1161.9550704724604</c:v>
                </c:pt>
              </c:numCache>
            </c:numRef>
          </c:xVal>
          <c:yVal>
            <c:numRef>
              <c:f>'Cost vs Risk'!$G$7</c:f>
              <c:numCache>
                <c:formatCode>#,##0</c:formatCode>
                <c:ptCount val="1"/>
                <c:pt idx="0">
                  <c:v>99.93270897815286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206-421D-A4DD-28E533609E61}"/>
            </c:ext>
          </c:extLst>
        </c:ser>
        <c:ser>
          <c:idx val="5"/>
          <c:order val="5"/>
          <c:tx>
            <c:strRef>
              <c:f>'Cost vs Risk'!$A$8</c:f>
              <c:strCache>
                <c:ptCount val="1"/>
                <c:pt idx="0">
                  <c:v>6- Clean Resource Plan (2045)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5.0735675281451162E-2"/>
                  <c:y val="-1.085574327075475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A7-438F-802B-9F8E481FB7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Risk'!$B$8</c:f>
              <c:numCache>
                <c:formatCode>#,##0.0</c:formatCode>
                <c:ptCount val="1"/>
                <c:pt idx="0">
                  <c:v>1179.4838950627206</c:v>
                </c:pt>
              </c:numCache>
            </c:numRef>
          </c:xVal>
          <c:yVal>
            <c:numRef>
              <c:f>'Cost vs Risk'!$G$8</c:f>
              <c:numCache>
                <c:formatCode>#,##0</c:formatCode>
                <c:ptCount val="1"/>
                <c:pt idx="0">
                  <c:v>48.372636488446688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206-421D-A4DD-28E533609E61}"/>
            </c:ext>
          </c:extLst>
        </c:ser>
        <c:ser>
          <c:idx val="6"/>
          <c:order val="6"/>
          <c:tx>
            <c:strRef>
              <c:f>'Cost vs Risk'!$A$9</c:f>
              <c:strCache>
                <c:ptCount val="1"/>
                <c:pt idx="0">
                  <c:v>7- SCC Idaho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2.6446280991735537E-2"/>
                  <c:y val="-1.724881180133830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A7-438F-802B-9F8E481FB7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Risk'!$B$9</c:f>
              <c:numCache>
                <c:formatCode>#,##0.0</c:formatCode>
                <c:ptCount val="1"/>
                <c:pt idx="0">
                  <c:v>1127.1812172074062</c:v>
                </c:pt>
              </c:numCache>
            </c:numRef>
          </c:xVal>
          <c:yVal>
            <c:numRef>
              <c:f>'Cost vs Risk'!$G$9</c:f>
              <c:numCache>
                <c:formatCode>#,##0</c:formatCode>
                <c:ptCount val="1"/>
                <c:pt idx="0">
                  <c:v>143.35299428176222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206-421D-A4DD-28E533609E61}"/>
            </c:ext>
          </c:extLst>
        </c:ser>
        <c:ser>
          <c:idx val="7"/>
          <c:order val="7"/>
          <c:tx>
            <c:strRef>
              <c:f>'Cost vs Risk'!$A$10</c:f>
              <c:strCache>
                <c:ptCount val="1"/>
                <c:pt idx="0">
                  <c:v>8- Low Load Forecast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21602499487050339"/>
                  <c:y val="-7.773914895482933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A7-438F-802B-9F8E481FB7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Risk'!$B$10</c:f>
              <c:numCache>
                <c:formatCode>#,##0.0</c:formatCode>
                <c:ptCount val="1"/>
                <c:pt idx="0">
                  <c:v>1107.4992861447586</c:v>
                </c:pt>
              </c:numCache>
            </c:numRef>
          </c:xVal>
          <c:yVal>
            <c:numRef>
              <c:f>'Cost vs Risk'!$G$10</c:f>
              <c:numCache>
                <c:formatCode>#,##0</c:formatCode>
                <c:ptCount val="1"/>
                <c:pt idx="0">
                  <c:v>178.2927435076611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47F-438E-9143-A040E78C45F7}"/>
            </c:ext>
          </c:extLst>
        </c:ser>
        <c:ser>
          <c:idx val="8"/>
          <c:order val="8"/>
          <c:tx>
            <c:strRef>
              <c:f>'Cost vs Risk'!$A$11</c:f>
              <c:strCache>
                <c:ptCount val="1"/>
                <c:pt idx="0">
                  <c:v>9- High Load Forecast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7.4820499577815267E-2"/>
                  <c:y val="0.16157480314960629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A7-438F-802B-9F8E481FB7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Risk'!$B$11</c:f>
              <c:numCache>
                <c:formatCode>#,##0.0</c:formatCode>
                <c:ptCount val="1"/>
                <c:pt idx="0">
                  <c:v>1143.5789270322084</c:v>
                </c:pt>
              </c:numCache>
            </c:numRef>
          </c:xVal>
          <c:yVal>
            <c:numRef>
              <c:f>'Cost vs Risk'!$G$11</c:f>
              <c:numCache>
                <c:formatCode>0</c:formatCode>
                <c:ptCount val="1"/>
                <c:pt idx="0">
                  <c:v>121.60844843275402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47F-438E-9143-A040E78C45F7}"/>
            </c:ext>
          </c:extLst>
        </c:ser>
        <c:ser>
          <c:idx val="9"/>
          <c:order val="9"/>
          <c:tx>
            <c:strRef>
              <c:f>'Cost vs Risk'!$A$12</c:f>
              <c:strCache>
                <c:ptCount val="1"/>
                <c:pt idx="0">
                  <c:v>10- RA Market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2121994450555809E-2"/>
                  <c:y val="-0.14405853206296707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A7-438F-802B-9F8E481FB7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Risk'!$B$12</c:f>
              <c:numCache>
                <c:formatCode>#,##0.0</c:formatCode>
                <c:ptCount val="1"/>
                <c:pt idx="0">
                  <c:v>1118.2422751891659</c:v>
                </c:pt>
              </c:numCache>
            </c:numRef>
          </c:xVal>
          <c:yVal>
            <c:numRef>
              <c:f>'Cost vs Risk'!$G$12</c:f>
              <c:numCache>
                <c:formatCode>0</c:formatCode>
                <c:ptCount val="1"/>
                <c:pt idx="0">
                  <c:v>171.03680019735901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380-4DBA-B62C-EC79C6499D0E}"/>
            </c:ext>
          </c:extLst>
        </c:ser>
        <c:ser>
          <c:idx val="10"/>
          <c:order val="10"/>
          <c:tx>
            <c:strRef>
              <c:f>'Cost vs Risk'!$A$13</c:f>
              <c:strCache>
                <c:ptCount val="1"/>
                <c:pt idx="0">
                  <c:v>11- Electrification 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1.9834710743801734E-2"/>
                  <c:y val="6.20957224848176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A7-438F-802B-9F8E481FB7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Risk'!$B$13</c:f>
              <c:numCache>
                <c:formatCode>#,##0.0</c:formatCode>
                <c:ptCount val="1"/>
                <c:pt idx="0">
                  <c:v>1242.667453726131</c:v>
                </c:pt>
              </c:numCache>
            </c:numRef>
          </c:xVal>
          <c:yVal>
            <c:numRef>
              <c:f>'Cost vs Risk'!$G$13</c:f>
              <c:numCache>
                <c:formatCode>0</c:formatCode>
                <c:ptCount val="1"/>
                <c:pt idx="0">
                  <c:v>132.16595386849048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380-4DBA-B62C-EC79C6499D0E}"/>
            </c:ext>
          </c:extLst>
        </c:ser>
        <c:ser>
          <c:idx val="11"/>
          <c:order val="11"/>
          <c:tx>
            <c:strRef>
              <c:f>'Cost vs Risk'!$A$14</c:f>
              <c:strCache>
                <c:ptCount val="1"/>
                <c:pt idx="0">
                  <c:v>12- Electrification 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0.11072953266930055"/>
                  <c:y val="7.527308489780065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45-4E9E-8E9D-3490B18D3B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Risk'!$B$14</c:f>
              <c:numCache>
                <c:formatCode>#,##0.0</c:formatCode>
                <c:ptCount val="1"/>
                <c:pt idx="0">
                  <c:v>1187.1459035735977</c:v>
                </c:pt>
              </c:numCache>
            </c:numRef>
          </c:xVal>
          <c:yVal>
            <c:numRef>
              <c:f>'Cost vs Risk'!$G$14</c:f>
              <c:numCache>
                <c:formatCode>0</c:formatCode>
                <c:ptCount val="1"/>
                <c:pt idx="0">
                  <c:v>114.61502562412804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645-4E9E-8E9D-3490B18D3B46}"/>
            </c:ext>
          </c:extLst>
        </c:ser>
        <c:ser>
          <c:idx val="12"/>
          <c:order val="12"/>
          <c:tx>
            <c:strRef>
              <c:f>'Cost vs Risk'!$A$15</c:f>
              <c:strCache>
                <c:ptCount val="1"/>
                <c:pt idx="0">
                  <c:v>13- Electrification 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526170798898088E-2"/>
                  <c:y val="-6.554548484508536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45-4E9E-8E9D-3490B18D3B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Risk'!$B$15</c:f>
              <c:numCache>
                <c:formatCode>#,##0.0</c:formatCode>
                <c:ptCount val="1"/>
                <c:pt idx="0">
                  <c:v>1223.5468416572196</c:v>
                </c:pt>
              </c:numCache>
            </c:numRef>
          </c:xVal>
          <c:yVal>
            <c:numRef>
              <c:f>'Cost vs Risk'!$G$15</c:f>
              <c:numCache>
                <c:formatCode>0</c:formatCode>
                <c:ptCount val="1"/>
                <c:pt idx="0">
                  <c:v>129.39729893759832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645-4E9E-8E9D-3490B18D3B46}"/>
            </c:ext>
          </c:extLst>
        </c:ser>
        <c:ser>
          <c:idx val="13"/>
          <c:order val="13"/>
          <c:tx>
            <c:strRef>
              <c:f>'Cost vs Risk'!$A$16</c:f>
              <c:strCache>
                <c:ptCount val="1"/>
                <c:pt idx="0">
                  <c:v>14- 2x SCC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15686274509803921"/>
                  <c:y val="0.16751556310130156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645-4E9E-8E9D-3490B18D3B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Risk'!$B$16</c:f>
              <c:numCache>
                <c:formatCode>#,##0.0</c:formatCode>
                <c:ptCount val="1"/>
                <c:pt idx="0">
                  <c:v>1124.0377793695557</c:v>
                </c:pt>
              </c:numCache>
            </c:numRef>
          </c:xVal>
          <c:yVal>
            <c:numRef>
              <c:f>'Cost vs Risk'!$G$16</c:f>
              <c:numCache>
                <c:formatCode>0</c:formatCode>
                <c:ptCount val="1"/>
                <c:pt idx="0">
                  <c:v>147.18618277171126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645-4E9E-8E9D-3490B18D3B46}"/>
            </c:ext>
          </c:extLst>
        </c:ser>
        <c:ser>
          <c:idx val="14"/>
          <c:order val="14"/>
          <c:tx>
            <c:strRef>
              <c:f>'Cost vs Risk'!$A$17</c:f>
              <c:strCache>
                <c:ptCount val="1"/>
                <c:pt idx="0">
                  <c:v>15- Colstrip Exit 2025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6-5645-4E9E-8E9D-3490B18D3B46}"/>
              </c:ext>
            </c:extLst>
          </c:dPt>
          <c:dLbls>
            <c:dLbl>
              <c:idx val="0"/>
              <c:layout>
                <c:manualLayout>
                  <c:x val="0.10366968342856185"/>
                  <c:y val="-0.1727938661605247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645-4E9E-8E9D-3490B18D3B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Risk'!$B$17</c:f>
              <c:numCache>
                <c:formatCode>#,##0.0</c:formatCode>
                <c:ptCount val="1"/>
                <c:pt idx="0">
                  <c:v>1125.544394988475</c:v>
                </c:pt>
              </c:numCache>
            </c:numRef>
          </c:xVal>
          <c:yVal>
            <c:numRef>
              <c:f>'Cost vs Risk'!$G$17</c:f>
              <c:numCache>
                <c:formatCode>0</c:formatCode>
                <c:ptCount val="1"/>
                <c:pt idx="0">
                  <c:v>150.13245948630805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645-4E9E-8E9D-3490B18D3B46}"/>
            </c:ext>
          </c:extLst>
        </c:ser>
        <c:ser>
          <c:idx val="16"/>
          <c:order val="15"/>
          <c:tx>
            <c:strRef>
              <c:f>'Cost vs Risk'!$A$18</c:f>
              <c:strCache>
                <c:ptCount val="1"/>
                <c:pt idx="0">
                  <c:v>16- Colstrip Exit 2035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7.3992589235664201E-3"/>
                  <c:y val="-0.10291570355614856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45-4E9E-8E9D-3490B18D3B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Risk'!$B$18</c:f>
              <c:numCache>
                <c:formatCode>#,##0.0</c:formatCode>
                <c:ptCount val="1"/>
                <c:pt idx="0">
                  <c:v>1126.5600264950722</c:v>
                </c:pt>
              </c:numCache>
            </c:numRef>
          </c:xVal>
          <c:yVal>
            <c:numRef>
              <c:f>'Cost vs Risk'!$G$18</c:f>
              <c:numCache>
                <c:formatCode>0</c:formatCode>
                <c:ptCount val="1"/>
                <c:pt idx="0">
                  <c:v>148.27287966787804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645-4E9E-8E9D-3490B18D3B46}"/>
            </c:ext>
          </c:extLst>
        </c:ser>
        <c:ser>
          <c:idx val="17"/>
          <c:order val="16"/>
          <c:tx>
            <c:strRef>
              <c:f>'Cost vs Risk'!$A$19</c:f>
              <c:strCache>
                <c:ptCount val="1"/>
                <c:pt idx="0">
                  <c:v>17- Colstrip Exit 2045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24323273980316795"/>
                  <c:y val="0.1796553473775204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45-4E9E-8E9D-3490B18D3B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Risk'!$B$19</c:f>
              <c:numCache>
                <c:formatCode>#,##0.0</c:formatCode>
                <c:ptCount val="1"/>
                <c:pt idx="0">
                  <c:v>1126.9041696186487</c:v>
                </c:pt>
              </c:numCache>
            </c:numRef>
          </c:xVal>
          <c:yVal>
            <c:numRef>
              <c:f>'Cost vs Risk'!$G$19</c:f>
              <c:numCache>
                <c:formatCode>0</c:formatCode>
                <c:ptCount val="1"/>
                <c:pt idx="0">
                  <c:v>127.02292130641092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645-4E9E-8E9D-3490B18D3B46}"/>
            </c:ext>
          </c:extLst>
        </c:ser>
        <c:ser>
          <c:idx val="15"/>
          <c:order val="17"/>
          <c:tx>
            <c:strRef>
              <c:f>'Cost vs Risk'!$A$20</c:f>
              <c:strCache>
                <c:ptCount val="1"/>
                <c:pt idx="0">
                  <c:v>18- Clean Energy Delivered Each Hour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0.13655870541093179"/>
                  <c:y val="-6.31372033149794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45-4E9E-8E9D-3490B18D3B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Risk'!$B$20</c:f>
              <c:numCache>
                <c:formatCode>#,##0.0</c:formatCode>
                <c:ptCount val="1"/>
                <c:pt idx="0">
                  <c:v>1163.5660424119858</c:v>
                </c:pt>
              </c:numCache>
            </c:numRef>
          </c:xVal>
          <c:yVal>
            <c:numRef>
              <c:f>'Cost vs Risk'!$G$20</c:f>
              <c:numCache>
                <c:formatCode>0</c:formatCode>
                <c:ptCount val="1"/>
                <c:pt idx="0">
                  <c:v>162.47239910873654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645-4E9E-8E9D-3490B18D3B46}"/>
            </c:ext>
          </c:extLst>
        </c:ser>
        <c:ser>
          <c:idx val="18"/>
          <c:order val="18"/>
          <c:tx>
            <c:strRef>
              <c:f>'Cost vs Risk'!$A$21</c:f>
              <c:strCache>
                <c:ptCount val="1"/>
                <c:pt idx="0">
                  <c:v>19- SCC on Net P/S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2.367739548649643E-2"/>
                  <c:y val="3.491927685609749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45-4E9E-8E9D-3490B18D3B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Risk'!$B$21</c:f>
              <c:numCache>
                <c:formatCode>#,##0.0</c:formatCode>
                <c:ptCount val="1"/>
                <c:pt idx="0">
                  <c:v>1126.1413290259773</c:v>
                </c:pt>
              </c:numCache>
            </c:numRef>
          </c:xVal>
          <c:yVal>
            <c:numRef>
              <c:f>'Cost vs Risk'!$G$21</c:f>
              <c:numCache>
                <c:formatCode>0</c:formatCode>
                <c:ptCount val="1"/>
                <c:pt idx="0">
                  <c:v>147.73460464181744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645-4E9E-8E9D-3490B18D3B46}"/>
            </c:ext>
          </c:extLst>
        </c:ser>
        <c:ser>
          <c:idx val="19"/>
          <c:order val="19"/>
          <c:tx>
            <c:strRef>
              <c:f>'Cost vs Risk'!$A$22</c:f>
              <c:strCache>
                <c:ptCount val="1"/>
                <c:pt idx="0">
                  <c:v>20- Use Avg Mrkt for EE SCC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25123966942148762"/>
                  <c:y val="-3.4497623602677105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45-4E9E-8E9D-3490B18D3B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Risk'!$B$22</c:f>
              <c:numCache>
                <c:formatCode>#,##0.0</c:formatCode>
                <c:ptCount val="1"/>
                <c:pt idx="0">
                  <c:v>1119.9566916450215</c:v>
                </c:pt>
              </c:numCache>
            </c:numRef>
          </c:xVal>
          <c:yVal>
            <c:numRef>
              <c:f>'Cost vs Risk'!$G$22</c:f>
              <c:numCache>
                <c:formatCode>0</c:formatCode>
                <c:ptCount val="1"/>
                <c:pt idx="0">
                  <c:v>154.43709706147081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645-4E9E-8E9D-3490B18D3B46}"/>
            </c:ext>
          </c:extLst>
        </c:ser>
        <c:ser>
          <c:idx val="20"/>
          <c:order val="20"/>
          <c:tx>
            <c:strRef>
              <c:f>'Cost vs Risk'!$A$23</c:f>
              <c:strCache>
                <c:ptCount val="1"/>
                <c:pt idx="0">
                  <c:v>21- Maximum WA Customer Benefit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Risk'!$B$23</c:f>
              <c:numCache>
                <c:formatCode>#,##0.0</c:formatCode>
                <c:ptCount val="1"/>
                <c:pt idx="0">
                  <c:v>1299.5665431680191</c:v>
                </c:pt>
              </c:numCache>
            </c:numRef>
          </c:xVal>
          <c:yVal>
            <c:numRef>
              <c:f>'Cost vs Risk'!$G$23</c:f>
              <c:numCache>
                <c:formatCode>0</c:formatCode>
                <c:ptCount val="1"/>
                <c:pt idx="0">
                  <c:v>124.67884919883753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961-43EA-A574-18EE57AB8C9D}"/>
            </c:ext>
          </c:extLst>
        </c:ser>
        <c:ser>
          <c:idx val="21"/>
          <c:order val="21"/>
          <c:tx>
            <c:strRef>
              <c:f>'Cost vs Risk'!$A$24</c:f>
              <c:strCache>
                <c:ptCount val="1"/>
                <c:pt idx="0">
                  <c:v>6b- Clean Resource Plan (2045) No Colstrip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6.0882810337742144E-3"/>
                  <c:y val="7.637231503579952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61-43EA-A574-18EE57AB8C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'Cost vs Risk'!$B$24</c:f>
              <c:numCache>
                <c:formatCode>#,##0.0</c:formatCode>
                <c:ptCount val="1"/>
                <c:pt idx="0">
                  <c:v>1179.9536131564475</c:v>
                </c:pt>
              </c:numCache>
            </c:numRef>
          </c:xVal>
          <c:yVal>
            <c:numRef>
              <c:f>'Cost vs Risk'!$G$24</c:f>
              <c:numCache>
                <c:formatCode>0</c:formatCode>
                <c:ptCount val="1"/>
                <c:pt idx="0">
                  <c:v>49.228018812618913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961-43EA-A574-18EE57AB8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528112"/>
        <c:axId val="46522128"/>
      </c:scatterChart>
      <c:valAx>
        <c:axId val="46528112"/>
        <c:scaling>
          <c:orientation val="minMax"/>
          <c:min val="1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200" b="1"/>
                  <a:t>2022-2045</a:t>
                </a:r>
                <a:r>
                  <a:rPr lang="en-US" sz="1200" b="1" baseline="0"/>
                  <a:t> Levelized Revenue Requirement (Millions)</a:t>
                </a:r>
                <a:endParaRPr lang="en-US" sz="12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22128"/>
        <c:crosses val="autoZero"/>
        <c:crossBetween val="midCat"/>
      </c:valAx>
      <c:valAx>
        <c:axId val="46522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200" b="1"/>
                  <a:t>2045</a:t>
                </a:r>
                <a:r>
                  <a:rPr lang="en-US" sz="1200" b="1" baseline="0"/>
                  <a:t> Tail Risk </a:t>
                </a:r>
                <a:r>
                  <a:rPr lang="en-US" sz="1200" b="1"/>
                  <a:t>(millions)</a:t>
                </a:r>
              </a:p>
            </c:rich>
          </c:tx>
          <c:layout>
            <c:manualLayout>
              <c:xMode val="edge"/>
              <c:yMode val="edge"/>
              <c:x val="7.0301294982755246E-3"/>
              <c:y val="0.240638309257885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28112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4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57149</xdr:colOff>
      <xdr:row>3</xdr:row>
      <xdr:rowOff>138112</xdr:rowOff>
    </xdr:from>
    <xdr:to>
      <xdr:col>34</xdr:col>
      <xdr:colOff>523875</xdr:colOff>
      <xdr:row>24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65</xdr:row>
      <xdr:rowOff>119061</xdr:rowOff>
    </xdr:from>
    <xdr:to>
      <xdr:col>8</xdr:col>
      <xdr:colOff>447675</xdr:colOff>
      <xdr:row>83</xdr:row>
      <xdr:rowOff>142874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428625</xdr:colOff>
      <xdr:row>65</xdr:row>
      <xdr:rowOff>152399</xdr:rowOff>
    </xdr:from>
    <xdr:to>
      <xdr:col>16</xdr:col>
      <xdr:colOff>476250</xdr:colOff>
      <xdr:row>94</xdr:row>
      <xdr:rowOff>466530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566737</xdr:colOff>
      <xdr:row>65</xdr:row>
      <xdr:rowOff>171449</xdr:rowOff>
    </xdr:from>
    <xdr:to>
      <xdr:col>24</xdr:col>
      <xdr:colOff>71437</xdr:colOff>
      <xdr:row>94</xdr:row>
      <xdr:rowOff>349898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0</xdr:colOff>
      <xdr:row>66</xdr:row>
      <xdr:rowOff>0</xdr:rowOff>
    </xdr:from>
    <xdr:to>
      <xdr:col>31</xdr:col>
      <xdr:colOff>228600</xdr:colOff>
      <xdr:row>94</xdr:row>
      <xdr:rowOff>359619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423861</xdr:colOff>
      <xdr:row>123</xdr:row>
      <xdr:rowOff>104775</xdr:rowOff>
    </xdr:from>
    <xdr:to>
      <xdr:col>11</xdr:col>
      <xdr:colOff>352424</xdr:colOff>
      <xdr:row>147</xdr:row>
      <xdr:rowOff>133350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238124</xdr:colOff>
      <xdr:row>27</xdr:row>
      <xdr:rowOff>61911</xdr:rowOff>
    </xdr:from>
    <xdr:to>
      <xdr:col>23</xdr:col>
      <xdr:colOff>314325</xdr:colOff>
      <xdr:row>46</xdr:row>
      <xdr:rowOff>123824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228599</xdr:colOff>
      <xdr:row>1</xdr:row>
      <xdr:rowOff>114299</xdr:rowOff>
    </xdr:from>
    <xdr:to>
      <xdr:col>23</xdr:col>
      <xdr:colOff>142874</xdr:colOff>
      <xdr:row>21</xdr:row>
      <xdr:rowOff>171450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247651</xdr:colOff>
      <xdr:row>48</xdr:row>
      <xdr:rowOff>47625</xdr:rowOff>
    </xdr:from>
    <xdr:to>
      <xdr:col>23</xdr:col>
      <xdr:colOff>409575</xdr:colOff>
      <xdr:row>69</xdr:row>
      <xdr:rowOff>38100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180975</xdr:colOff>
      <xdr:row>24</xdr:row>
      <xdr:rowOff>128587</xdr:rowOff>
    </xdr:from>
    <xdr:to>
      <xdr:col>11</xdr:col>
      <xdr:colOff>304800</xdr:colOff>
      <xdr:row>42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485775</xdr:colOff>
      <xdr:row>24</xdr:row>
      <xdr:rowOff>76200</xdr:rowOff>
    </xdr:from>
    <xdr:to>
      <xdr:col>21</xdr:col>
      <xdr:colOff>542925</xdr:colOff>
      <xdr:row>41</xdr:row>
      <xdr:rowOff>185738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171450</xdr:colOff>
      <xdr:row>43</xdr:row>
      <xdr:rowOff>161925</xdr:rowOff>
    </xdr:from>
    <xdr:to>
      <xdr:col>11</xdr:col>
      <xdr:colOff>295275</xdr:colOff>
      <xdr:row>61</xdr:row>
      <xdr:rowOff>80963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33337</xdr:colOff>
      <xdr:row>29</xdr:row>
      <xdr:rowOff>14287</xdr:rowOff>
    </xdr:from>
    <xdr:to>
      <xdr:col>25</xdr:col>
      <xdr:colOff>0</xdr:colOff>
      <xdr:row>53</xdr:row>
      <xdr:rowOff>57151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445436</xdr:colOff>
      <xdr:row>31</xdr:row>
      <xdr:rowOff>52386</xdr:rowOff>
    </xdr:from>
    <xdr:to>
      <xdr:col>6</xdr:col>
      <xdr:colOff>414618</xdr:colOff>
      <xdr:row>56</xdr:row>
      <xdr:rowOff>100853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476251</xdr:colOff>
      <xdr:row>31</xdr:row>
      <xdr:rowOff>34738</xdr:rowOff>
    </xdr:from>
    <xdr:to>
      <xdr:col>10</xdr:col>
      <xdr:colOff>571500</xdr:colOff>
      <xdr:row>56</xdr:row>
      <xdr:rowOff>134471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470647</xdr:colOff>
      <xdr:row>31</xdr:row>
      <xdr:rowOff>100853</xdr:rowOff>
    </xdr:from>
    <xdr:to>
      <xdr:col>17</xdr:col>
      <xdr:colOff>226918</xdr:colOff>
      <xdr:row>56</xdr:row>
      <xdr:rowOff>149320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302559</xdr:colOff>
      <xdr:row>31</xdr:row>
      <xdr:rowOff>89647</xdr:rowOff>
    </xdr:from>
    <xdr:to>
      <xdr:col>20</xdr:col>
      <xdr:colOff>403412</xdr:colOff>
      <xdr:row>57</xdr:row>
      <xdr:rowOff>32497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A26"/>
  <sheetViews>
    <sheetView topLeftCell="A7" workbookViewId="0">
      <selection activeCell="A27" sqref="A27"/>
    </sheetView>
  </sheetViews>
  <sheetFormatPr defaultRowHeight="15" x14ac:dyDescent="0.25"/>
  <cols>
    <col min="1" max="1" width="31" bestFit="1" customWidth="1"/>
  </cols>
  <sheetData>
    <row r="3" spans="1:1" x14ac:dyDescent="0.25">
      <c r="A3" t="s">
        <v>141</v>
      </c>
    </row>
    <row r="4" spans="1:1" x14ac:dyDescent="0.25">
      <c r="A4" t="s">
        <v>39</v>
      </c>
    </row>
    <row r="5" spans="1:1" x14ac:dyDescent="0.25">
      <c r="A5" t="s">
        <v>38</v>
      </c>
    </row>
    <row r="6" spans="1:1" x14ac:dyDescent="0.25">
      <c r="A6" t="s">
        <v>37</v>
      </c>
    </row>
    <row r="7" spans="1:1" x14ac:dyDescent="0.25">
      <c r="A7" t="s">
        <v>100</v>
      </c>
    </row>
    <row r="8" spans="1:1" x14ac:dyDescent="0.25">
      <c r="A8" t="s">
        <v>134</v>
      </c>
    </row>
    <row r="9" spans="1:1" x14ac:dyDescent="0.25">
      <c r="A9" t="s">
        <v>107</v>
      </c>
    </row>
    <row r="10" spans="1:1" x14ac:dyDescent="0.25">
      <c r="A10" t="s">
        <v>127</v>
      </c>
    </row>
    <row r="11" spans="1:1" x14ac:dyDescent="0.25">
      <c r="A11" t="s">
        <v>128</v>
      </c>
    </row>
    <row r="12" spans="1:1" x14ac:dyDescent="0.25">
      <c r="A12" t="s">
        <v>129</v>
      </c>
    </row>
    <row r="13" spans="1:1" x14ac:dyDescent="0.25">
      <c r="A13" t="s">
        <v>130</v>
      </c>
    </row>
    <row r="14" spans="1:1" x14ac:dyDescent="0.25">
      <c r="A14" t="s">
        <v>131</v>
      </c>
    </row>
    <row r="15" spans="1:1" x14ac:dyDescent="0.25">
      <c r="A15" t="s">
        <v>132</v>
      </c>
    </row>
    <row r="16" spans="1:1" x14ac:dyDescent="0.25">
      <c r="A16" t="s">
        <v>133</v>
      </c>
    </row>
    <row r="17" spans="1:1" x14ac:dyDescent="0.25">
      <c r="A17" t="s">
        <v>135</v>
      </c>
    </row>
    <row r="18" spans="1:1" x14ac:dyDescent="0.25">
      <c r="A18" t="s">
        <v>136</v>
      </c>
    </row>
    <row r="19" spans="1:1" x14ac:dyDescent="0.25">
      <c r="A19" t="s">
        <v>137</v>
      </c>
    </row>
    <row r="20" spans="1:1" x14ac:dyDescent="0.25">
      <c r="A20" t="s">
        <v>138</v>
      </c>
    </row>
    <row r="21" spans="1:1" x14ac:dyDescent="0.25">
      <c r="A21" t="s">
        <v>139</v>
      </c>
    </row>
    <row r="22" spans="1:1" x14ac:dyDescent="0.25">
      <c r="A22" t="s">
        <v>140</v>
      </c>
    </row>
    <row r="23" spans="1:1" x14ac:dyDescent="0.25">
      <c r="A23" t="s">
        <v>161</v>
      </c>
    </row>
    <row r="24" spans="1:1" x14ac:dyDescent="0.25">
      <c r="A24" t="s">
        <v>162</v>
      </c>
    </row>
    <row r="25" spans="1:1" x14ac:dyDescent="0.25">
      <c r="A25" s="10" t="s">
        <v>196</v>
      </c>
    </row>
    <row r="26" spans="1:1" x14ac:dyDescent="0.25">
      <c r="A26" t="s">
        <v>197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"/>
  <dimension ref="A1:M46"/>
  <sheetViews>
    <sheetView workbookViewId="0">
      <selection activeCell="V2" sqref="V2"/>
    </sheetView>
  </sheetViews>
  <sheetFormatPr defaultRowHeight="15" x14ac:dyDescent="0.25"/>
  <cols>
    <col min="1" max="1" width="34.7109375" bestFit="1" customWidth="1"/>
    <col min="13" max="13" width="10.28515625" bestFit="1" customWidth="1"/>
  </cols>
  <sheetData>
    <row r="1" spans="1:13" s="9" customFormat="1" ht="45" x14ac:dyDescent="0.25">
      <c r="B1" s="9" t="s">
        <v>7</v>
      </c>
      <c r="C1" s="9" t="s">
        <v>108</v>
      </c>
      <c r="D1" s="9" t="s">
        <v>190</v>
      </c>
      <c r="E1" s="9" t="s">
        <v>103</v>
      </c>
      <c r="F1" s="9" t="s">
        <v>104</v>
      </c>
      <c r="G1" s="9" t="s">
        <v>105</v>
      </c>
      <c r="I1" s="9" t="s">
        <v>106</v>
      </c>
      <c r="K1" s="9" t="s">
        <v>108</v>
      </c>
      <c r="L1" s="9" t="s">
        <v>109</v>
      </c>
    </row>
    <row r="2" spans="1:13" x14ac:dyDescent="0.25">
      <c r="B2" t="s">
        <v>101</v>
      </c>
      <c r="E2" t="s">
        <v>102</v>
      </c>
    </row>
    <row r="3" spans="1:13" x14ac:dyDescent="0.25">
      <c r="A3" t="s">
        <v>141</v>
      </c>
      <c r="B3" s="177">
        <f>'Summary Data'!E28</f>
        <v>1122.6308515177473</v>
      </c>
      <c r="E3" s="96">
        <f>'Summary Data'!K11+'Summary Data'!L11</f>
        <v>39.714593917561615</v>
      </c>
      <c r="F3" s="96">
        <f>'Summary Data'!K26+'Summary Data'!L26</f>
        <v>86.520161540181135</v>
      </c>
      <c r="G3" s="96">
        <f>'Summary Data'!M26+'Summary Data'!N26</f>
        <v>150.13245948630802</v>
      </c>
      <c r="I3" s="178">
        <f>'Summary Data'!O28</f>
        <v>0.68558528927609674</v>
      </c>
      <c r="K3" s="202">
        <f>B3-$B$3</f>
        <v>0</v>
      </c>
      <c r="L3" s="202">
        <f>I3-$I$3</f>
        <v>0</v>
      </c>
    </row>
    <row r="4" spans="1:13" x14ac:dyDescent="0.25">
      <c r="A4" t="s">
        <v>39</v>
      </c>
      <c r="B4" s="177">
        <f>'Summary Data'!E56</f>
        <v>1101.5224301330363</v>
      </c>
      <c r="C4" s="40">
        <f>(B4-B$3)/B$3</f>
        <v>-1.8802637889537139E-2</v>
      </c>
      <c r="D4" s="40">
        <f>(G4-G$3)/G$3</f>
        <v>0.69196988192308162</v>
      </c>
      <c r="E4" s="96">
        <f>'Summary Data'!K39+'Summary Data'!L39</f>
        <v>54.456128010477471</v>
      </c>
      <c r="F4" s="96">
        <f>'Summary Data'!K54+'Summary Data'!L54</f>
        <v>147.97265724562448</v>
      </c>
      <c r="G4" s="96">
        <f>'Summary Data'!M54+'Summary Data'!N54</f>
        <v>254.01959974987042</v>
      </c>
      <c r="I4" s="178">
        <f>'Summary Data'!O56</f>
        <v>0.88427251017538933</v>
      </c>
      <c r="K4" s="203">
        <f>B4-$B$3</f>
        <v>-21.108421384710937</v>
      </c>
      <c r="L4" s="203">
        <f>I4-$I$3</f>
        <v>0.19868722089929258</v>
      </c>
      <c r="M4" s="5">
        <f>K4/L4</f>
        <v>-106.23945158209263</v>
      </c>
    </row>
    <row r="5" spans="1:13" x14ac:dyDescent="0.25">
      <c r="A5" t="s">
        <v>38</v>
      </c>
      <c r="B5" s="177">
        <f>'Summary Data'!E85</f>
        <v>1101.6349007030144</v>
      </c>
      <c r="C5" s="40">
        <f t="shared" ref="C5:C22" si="0">(B5-B$3)/B$3</f>
        <v>-1.8702453069365816E-2</v>
      </c>
      <c r="D5" s="40">
        <f t="shared" ref="D5:D22" si="1">(G5-G$3)/G$3</f>
        <v>0.68770943272527363</v>
      </c>
      <c r="E5" s="96">
        <f>'Summary Data'!K68+'Summary Data'!L68</f>
        <v>54.546751511702865</v>
      </c>
      <c r="F5" s="96">
        <f>'Summary Data'!K83+'Summary Data'!L83</f>
        <v>147.60262192534887</v>
      </c>
      <c r="G5" s="96">
        <f>'Summary Data'!M83+'Summary Data'!N83</f>
        <v>253.37996803328704</v>
      </c>
      <c r="I5" s="178">
        <f>'Summary Data'!O85</f>
        <v>0.88511930370267355</v>
      </c>
      <c r="K5" s="203">
        <f t="shared" ref="K5:K9" si="2">B5-$B$3</f>
        <v>-20.995950814732851</v>
      </c>
      <c r="L5" s="203">
        <f t="shared" ref="L5:L9" si="3">I5-$I$3</f>
        <v>0.19953401442657681</v>
      </c>
      <c r="M5" s="5">
        <f t="shared" ref="M5:M22" si="4">K5/L5</f>
        <v>-105.22492054836495</v>
      </c>
    </row>
    <row r="6" spans="1:13" x14ac:dyDescent="0.25">
      <c r="A6" t="s">
        <v>37</v>
      </c>
      <c r="B6" s="177">
        <f>'Summary Data'!E115</f>
        <v>1061.9541770010921</v>
      </c>
      <c r="C6" s="40">
        <f t="shared" si="0"/>
        <v>-5.4048643358253455E-2</v>
      </c>
      <c r="D6" s="40">
        <f t="shared" si="1"/>
        <v>0.8372769495749921</v>
      </c>
      <c r="E6" s="96">
        <f>'Summary Data'!K98+'Summary Data'!L98</f>
        <v>55.348780972137391</v>
      </c>
      <c r="F6" s="96">
        <f>'Summary Data'!K113+'Summary Data'!L113</f>
        <v>161.5873843029147</v>
      </c>
      <c r="G6" s="96">
        <f>'Summary Data'!M113+'Summary Data'!N113</f>
        <v>275.83490719719509</v>
      </c>
      <c r="I6" s="178">
        <f>'Summary Data'!O115</f>
        <v>0.81855026752517823</v>
      </c>
      <c r="K6" s="203">
        <f t="shared" si="2"/>
        <v>-60.676674516655112</v>
      </c>
      <c r="L6" s="203">
        <f t="shared" si="3"/>
        <v>0.13296497824908149</v>
      </c>
      <c r="M6" s="5">
        <f t="shared" si="4"/>
        <v>-456.33576085719596</v>
      </c>
    </row>
    <row r="7" spans="1:13" x14ac:dyDescent="0.25">
      <c r="A7" t="s">
        <v>100</v>
      </c>
      <c r="B7" s="177">
        <f>'Summary Data'!E143</f>
        <v>1161.9550704724604</v>
      </c>
      <c r="C7" s="40">
        <f t="shared" si="0"/>
        <v>3.5028628423625231E-2</v>
      </c>
      <c r="D7" s="40">
        <f t="shared" si="1"/>
        <v>-0.33436973376655665</v>
      </c>
      <c r="E7" s="96">
        <f>'Summary Data'!K126+'Summary Data'!L126</f>
        <v>23.633803521696649</v>
      </c>
      <c r="F7" s="96">
        <f>'Summary Data'!K141+'Summary Data'!L141</f>
        <v>55.624454691502791</v>
      </c>
      <c r="G7" s="96">
        <f>'Summary Data'!M141+'Summary Data'!N141</f>
        <v>99.93270897815286</v>
      </c>
      <c r="I7" s="178">
        <f>'Summary Data'!O143</f>
        <v>0.45148047492688581</v>
      </c>
      <c r="K7" s="203">
        <f t="shared" si="2"/>
        <v>39.32421895471316</v>
      </c>
      <c r="L7" s="203">
        <f t="shared" si="3"/>
        <v>-0.23410481434921093</v>
      </c>
      <c r="M7" s="5">
        <f t="shared" si="4"/>
        <v>-167.97697674022953</v>
      </c>
    </row>
    <row r="8" spans="1:13" x14ac:dyDescent="0.25">
      <c r="A8" t="s">
        <v>134</v>
      </c>
      <c r="B8" s="177">
        <f>'Summary Data'!E171</f>
        <v>1179.4838950627206</v>
      </c>
      <c r="C8" s="40">
        <f>(B8-B$3)/B$3</f>
        <v>5.0642687636911626E-2</v>
      </c>
      <c r="D8" s="40">
        <f t="shared" si="1"/>
        <v>-0.67780027947348565</v>
      </c>
      <c r="E8" s="96">
        <f>'Summary Data'!K154+'Summary Data'!L154</f>
        <v>25.025139998168957</v>
      </c>
      <c r="F8" s="96">
        <f>'Summary Data'!K169+'Summary Data'!L169</f>
        <v>34.648090864370488</v>
      </c>
      <c r="G8" s="96">
        <f>'Summary Data'!M169+'Summary Data'!N169</f>
        <v>48.372636488446688</v>
      </c>
      <c r="I8" s="178">
        <f>'Summary Data'!O171</f>
        <v>0.60660011026915717</v>
      </c>
      <c r="K8" s="203">
        <f>B8-$B$3</f>
        <v>56.853043544973389</v>
      </c>
      <c r="L8" s="203">
        <f t="shared" si="3"/>
        <v>-7.8985179006939576E-2</v>
      </c>
      <c r="M8" s="5">
        <f t="shared" si="4"/>
        <v>-719.79381777407025</v>
      </c>
    </row>
    <row r="9" spans="1:13" x14ac:dyDescent="0.25">
      <c r="A9" t="s">
        <v>107</v>
      </c>
      <c r="B9" s="177">
        <f>'Summary Data'!E198</f>
        <v>1127.1812172074062</v>
      </c>
      <c r="C9" s="40">
        <f t="shared" si="0"/>
        <v>4.0533053973236897E-3</v>
      </c>
      <c r="D9" s="40">
        <f t="shared" si="1"/>
        <v>-4.5156558599934768E-2</v>
      </c>
      <c r="E9" s="96">
        <f>'Summary Data'!K181+'Summary Data'!L181</f>
        <v>38.605102997812828</v>
      </c>
      <c r="F9" s="96">
        <f>'Summary Data'!K196+'Summary Data'!L196</f>
        <v>82.178913765519241</v>
      </c>
      <c r="G9" s="96">
        <f>'Summary Data'!M196+'Summary Data'!N196</f>
        <v>143.35299428176222</v>
      </c>
      <c r="I9" s="178">
        <f>'Summary Data'!O198</f>
        <v>0.66313487376895019</v>
      </c>
      <c r="K9" s="203">
        <f t="shared" si="2"/>
        <v>4.5503656896589746</v>
      </c>
      <c r="L9" s="203">
        <f t="shared" si="3"/>
        <v>-2.2450415507146548E-2</v>
      </c>
      <c r="M9" s="5">
        <f t="shared" si="4"/>
        <v>-202.68514354268746</v>
      </c>
    </row>
    <row r="10" spans="1:13" x14ac:dyDescent="0.25">
      <c r="A10" s="10" t="s">
        <v>127</v>
      </c>
      <c r="B10" s="177">
        <f>'Summary Data'!E226</f>
        <v>1107.4992861447586</v>
      </c>
      <c r="C10" s="40">
        <f t="shared" si="0"/>
        <v>-1.3478665184135534E-2</v>
      </c>
      <c r="D10" s="40">
        <f t="shared" si="1"/>
        <v>0.18756959099788328</v>
      </c>
      <c r="E10" s="96">
        <f>'Summary Data'!K209+'Summary Data'!L209</f>
        <v>44.104105668654654</v>
      </c>
      <c r="F10" s="96">
        <f>'Summary Data'!K224+'Summary Data'!L224</f>
        <v>101.28457611789676</v>
      </c>
      <c r="G10" s="96">
        <f>'Summary Data'!N224+'Summary Data'!M224</f>
        <v>178.2927435076611</v>
      </c>
      <c r="I10" s="178">
        <f>'Summary Data'!O226</f>
        <v>0.70683223213805368</v>
      </c>
      <c r="K10" s="203">
        <f t="shared" ref="K10" si="5">B10-$B$3</f>
        <v>-15.131565372988689</v>
      </c>
      <c r="L10" s="203">
        <f t="shared" ref="L10" si="6">I10-$I$3</f>
        <v>2.1246942861956941E-2</v>
      </c>
      <c r="M10" s="5">
        <f t="shared" si="4"/>
        <v>-712.17612205669582</v>
      </c>
    </row>
    <row r="11" spans="1:13" x14ac:dyDescent="0.25">
      <c r="A11" t="s">
        <v>128</v>
      </c>
      <c r="B11" s="177">
        <f>'Summary Data'!E254</f>
        <v>1143.5789270322084</v>
      </c>
      <c r="C11" s="40">
        <f t="shared" si="0"/>
        <v>1.8659807439052899E-2</v>
      </c>
      <c r="D11" s="40">
        <f t="shared" si="1"/>
        <v>-0.18999229847530325</v>
      </c>
      <c r="E11" s="93">
        <f>'Summary Data'!K237+'Summary Data'!L237</f>
        <v>37.698442858844786</v>
      </c>
      <c r="F11" s="93">
        <f>'Summary Data'!K252+'Summary Data'!L252</f>
        <v>70.218658650002354</v>
      </c>
      <c r="G11" s="93">
        <f>'Summary Data'!M252+'Summary Data'!N252</f>
        <v>121.60844843275402</v>
      </c>
      <c r="I11" s="178">
        <f>'Summary Data'!O254</f>
        <v>0.69722641962052911</v>
      </c>
      <c r="K11" s="203">
        <f t="shared" ref="K11" si="7">B11-$B$3</f>
        <v>20.948075514461152</v>
      </c>
      <c r="L11" s="203">
        <f t="shared" ref="L11" si="8">I11-$I$3</f>
        <v>1.1641130344432371E-2</v>
      </c>
      <c r="M11" s="5">
        <f t="shared" si="4"/>
        <v>1799.4880990641973</v>
      </c>
    </row>
    <row r="12" spans="1:13" x14ac:dyDescent="0.25">
      <c r="A12" t="s">
        <v>129</v>
      </c>
      <c r="B12" s="177">
        <f>'Summary Data'!E282</f>
        <v>1118.2422751891659</v>
      </c>
      <c r="C12" s="40">
        <f>(B12-B$3)/B$3</f>
        <v>-3.9091891360799793E-3</v>
      </c>
      <c r="D12" s="40">
        <f t="shared" si="1"/>
        <v>0.1392393142867113</v>
      </c>
      <c r="E12" s="93">
        <f>'Summary Data'!K265+'Summary Data'!L265</f>
        <v>43.405835927832257</v>
      </c>
      <c r="F12" s="93">
        <f>'Summary Data'!K280+'Summary Data'!L280</f>
        <v>94.470284753021886</v>
      </c>
      <c r="G12" s="93">
        <f>'Summary Data'!M280+'Summary Data'!N280</f>
        <v>171.03680019735901</v>
      </c>
      <c r="I12" s="178">
        <f>'Summary Data'!O282</f>
        <v>0.68857915521042334</v>
      </c>
      <c r="K12" s="203">
        <f t="shared" ref="K12:K13" si="9">B12-$B$3</f>
        <v>-4.3885763285813937</v>
      </c>
      <c r="L12" s="203">
        <f>I12-$I$3</f>
        <v>2.9938659343266005E-3</v>
      </c>
      <c r="M12" s="5">
        <f t="shared" si="4"/>
        <v>-1465.8559951745135</v>
      </c>
    </row>
    <row r="13" spans="1:13" x14ac:dyDescent="0.25">
      <c r="A13" t="s">
        <v>130</v>
      </c>
      <c r="B13" s="177">
        <f>'Summary Data'!E310</f>
        <v>1242.667453726131</v>
      </c>
      <c r="C13" s="40">
        <f t="shared" si="0"/>
        <v>0.10692437504821786</v>
      </c>
      <c r="D13" s="40">
        <f t="shared" si="1"/>
        <v>-0.11967102703367141</v>
      </c>
      <c r="E13" s="93">
        <f>'Summary Data'!K293+'Summary Data'!L293</f>
        <v>33.831572542904297</v>
      </c>
      <c r="F13" s="93">
        <f>'Summary Data'!K308+'Summary Data'!L308</f>
        <v>88.289681579134864</v>
      </c>
      <c r="G13" s="93">
        <f>'Summary Data'!M308+'Summary Data'!N308</f>
        <v>132.16595386849048</v>
      </c>
      <c r="I13" s="178">
        <f>'Summary Data'!O310</f>
        <v>0.67043993329510199</v>
      </c>
      <c r="K13" s="203">
        <f t="shared" si="9"/>
        <v>120.03660220838378</v>
      </c>
      <c r="L13" s="203">
        <f>I13-$I$3</f>
        <v>-1.5145355980994757E-2</v>
      </c>
      <c r="M13" s="5">
        <f t="shared" si="4"/>
        <v>-7925.6375590651323</v>
      </c>
    </row>
    <row r="14" spans="1:13" x14ac:dyDescent="0.25">
      <c r="A14" t="s">
        <v>131</v>
      </c>
      <c r="B14" s="177">
        <f>'Summary Data'!E337</f>
        <v>1187.1459035735977</v>
      </c>
      <c r="C14" s="40">
        <f t="shared" si="0"/>
        <v>5.7467734802253964E-2</v>
      </c>
      <c r="D14" s="40">
        <f t="shared" si="1"/>
        <v>-0.2365739826264496</v>
      </c>
      <c r="E14" s="93">
        <f>'Summary Data'!K320+'Summary Data'!L320</f>
        <v>34.368761251897226</v>
      </c>
      <c r="F14" s="93">
        <f>'Summary Data'!K335+'Summary Data'!L335</f>
        <v>71.196655464550474</v>
      </c>
      <c r="G14" s="93">
        <f>'Summary Data'!M335+'Summary Data'!N335</f>
        <v>114.61502562412804</v>
      </c>
      <c r="I14" s="178">
        <f>'Summary Data'!O337</f>
        <v>0.6576533052050838</v>
      </c>
      <c r="K14" s="203">
        <f t="shared" ref="K14:K22" si="10">B14-$B$3</f>
        <v>64.515052055850447</v>
      </c>
      <c r="L14" s="203">
        <f t="shared" ref="L14:L22" si="11">I14-$I$3</f>
        <v>-2.7931984071012939E-2</v>
      </c>
      <c r="M14" s="5">
        <f t="shared" si="4"/>
        <v>-2309.7196350903851</v>
      </c>
    </row>
    <row r="15" spans="1:13" x14ac:dyDescent="0.25">
      <c r="A15" t="s">
        <v>132</v>
      </c>
      <c r="B15" s="177">
        <f>'Summary Data'!E364</f>
        <v>1223.5468416572196</v>
      </c>
      <c r="C15" s="40">
        <f t="shared" si="0"/>
        <v>8.9892407644987113E-2</v>
      </c>
      <c r="D15" s="40">
        <f t="shared" si="1"/>
        <v>-0.13811244163758427</v>
      </c>
      <c r="E15" s="93">
        <f>'Summary Data'!K347+'Summary Data'!L347</f>
        <v>34.286680281231668</v>
      </c>
      <c r="F15" s="93">
        <f>'Summary Data'!K362+'Summary Data'!L362</f>
        <v>85.450000519840728</v>
      </c>
      <c r="G15" s="93">
        <f>'Summary Data'!M362+'Summary Data'!N362</f>
        <v>129.39729893759832</v>
      </c>
      <c r="I15" s="178">
        <f>'Summary Data'!O362</f>
        <v>0.52604711080343902</v>
      </c>
      <c r="K15" s="203">
        <f t="shared" si="10"/>
        <v>100.91599013947234</v>
      </c>
      <c r="L15" s="203">
        <f t="shared" si="11"/>
        <v>-0.15953817847265772</v>
      </c>
      <c r="M15" s="5">
        <f t="shared" si="4"/>
        <v>-632.55072300306927</v>
      </c>
    </row>
    <row r="16" spans="1:13" x14ac:dyDescent="0.25">
      <c r="A16" t="s">
        <v>133</v>
      </c>
      <c r="B16" s="177">
        <f>'Summary Data'!E391</f>
        <v>1124.0377793695557</v>
      </c>
      <c r="C16" s="40">
        <f t="shared" si="0"/>
        <v>1.2532417489741177E-3</v>
      </c>
      <c r="D16" s="40">
        <f t="shared" si="1"/>
        <v>-1.962451507607162E-2</v>
      </c>
      <c r="E16" s="93">
        <f>'Summary Data'!K374+'Summary Data'!L374</f>
        <v>39.579408070624957</v>
      </c>
      <c r="F16" s="93">
        <f>'Summary Data'!K389+'Summary Data'!L389</f>
        <v>84.774545516417973</v>
      </c>
      <c r="G16" s="93">
        <f>'Summary Data'!M389+'Summary Data'!N389</f>
        <v>147.18618277171126</v>
      </c>
      <c r="I16" s="178">
        <f>'Summary Data'!O391</f>
        <v>0.68279410598615931</v>
      </c>
      <c r="K16" s="203">
        <f t="shared" si="10"/>
        <v>1.4069278518084047</v>
      </c>
      <c r="L16" s="203">
        <f t="shared" si="11"/>
        <v>-2.7911832899374378E-3</v>
      </c>
      <c r="M16" s="5">
        <f t="shared" si="4"/>
        <v>-504.06143404503541</v>
      </c>
    </row>
    <row r="17" spans="1:13" x14ac:dyDescent="0.25">
      <c r="A17" t="s">
        <v>135</v>
      </c>
      <c r="B17" s="177">
        <f>'Summary Data'!E418</f>
        <v>1125.544394988475</v>
      </c>
      <c r="C17" s="40">
        <f t="shared" si="0"/>
        <v>2.5952818478030991E-3</v>
      </c>
      <c r="D17" s="40">
        <f t="shared" si="1"/>
        <v>1.8931088938162668E-16</v>
      </c>
      <c r="E17" s="93">
        <f>'Summary Data'!K401+'Summary Data'!L401</f>
        <v>39.714593917561615</v>
      </c>
      <c r="F17" s="93">
        <f>'Summary Data'!K416+'Summary Data'!L416</f>
        <v>86.520161540181192</v>
      </c>
      <c r="G17" s="93">
        <f>'Summary Data'!M416+'Summary Data'!N416</f>
        <v>150.13245948630805</v>
      </c>
      <c r="I17" s="178">
        <f>'Summary Data'!O418</f>
        <v>0.80981505394536102</v>
      </c>
      <c r="K17" s="203">
        <f>B17-$B$3</f>
        <v>2.9135434707277454</v>
      </c>
      <c r="L17" s="203">
        <f t="shared" si="11"/>
        <v>0.12422976466926428</v>
      </c>
      <c r="M17" s="5">
        <f t="shared" si="4"/>
        <v>23.452861546380969</v>
      </c>
    </row>
    <row r="18" spans="1:13" x14ac:dyDescent="0.25">
      <c r="A18" t="s">
        <v>136</v>
      </c>
      <c r="B18" s="177">
        <f>'Summary Data'!E445</f>
        <v>1126.5600264950722</v>
      </c>
      <c r="C18" s="40">
        <f t="shared" si="0"/>
        <v>3.4999706021020612E-3</v>
      </c>
      <c r="D18" s="40">
        <f t="shared" si="1"/>
        <v>-1.2386260937792539E-2</v>
      </c>
      <c r="E18" s="93">
        <f>'Summary Data'!K428+'Summary Data'!L428</f>
        <v>33.5896253722727</v>
      </c>
      <c r="F18" s="93">
        <f>'Summary Data'!K443+'Summary Data'!L443</f>
        <v>84.766125831565816</v>
      </c>
      <c r="G18" s="93">
        <f>'Summary Data'!M443+'Summary Data'!N443</f>
        <v>148.27287966787804</v>
      </c>
      <c r="I18" s="178">
        <f>'Summary Data'!O445</f>
        <v>1.0022839333450242</v>
      </c>
      <c r="K18" s="203">
        <f t="shared" si="10"/>
        <v>3.9291749773249194</v>
      </c>
      <c r="L18" s="203">
        <f t="shared" si="11"/>
        <v>0.31669864406892745</v>
      </c>
      <c r="M18" s="5">
        <f t="shared" si="4"/>
        <v>12.406668139917137</v>
      </c>
    </row>
    <row r="19" spans="1:13" x14ac:dyDescent="0.25">
      <c r="A19" t="s">
        <v>137</v>
      </c>
      <c r="B19" s="177">
        <f>'Summary Data'!E472</f>
        <v>1126.9041696186487</v>
      </c>
      <c r="C19" s="40">
        <f t="shared" si="0"/>
        <v>3.8065211686673932E-3</v>
      </c>
      <c r="D19" s="40">
        <f t="shared" si="1"/>
        <v>-0.15392766000749275</v>
      </c>
      <c r="E19" s="93">
        <f>'Summary Data'!K455+'Summary Data'!L455</f>
        <v>33.62934289717964</v>
      </c>
      <c r="F19" s="93">
        <f>'Summary Data'!K470+'Summary Data'!L470</f>
        <v>72.432795399063423</v>
      </c>
      <c r="G19" s="93">
        <f>'Summary Data'!M470+'Summary Data'!N470</f>
        <v>127.02292130641092</v>
      </c>
      <c r="I19" s="178">
        <f>'Summary Data'!O472</f>
        <v>1.0935265790496216</v>
      </c>
      <c r="K19" s="203">
        <f t="shared" si="10"/>
        <v>4.2733181009014061</v>
      </c>
      <c r="L19" s="203">
        <f t="shared" si="11"/>
        <v>0.40794128977352484</v>
      </c>
      <c r="M19" s="5">
        <f t="shared" si="4"/>
        <v>10.475326249210536</v>
      </c>
    </row>
    <row r="20" spans="1:13" x14ac:dyDescent="0.25">
      <c r="A20" t="s">
        <v>138</v>
      </c>
      <c r="B20" s="177">
        <f>'Summary Data'!E499</f>
        <v>1163.5660424119858</v>
      </c>
      <c r="C20" s="40">
        <f t="shared" si="0"/>
        <v>3.6463625455238437E-2</v>
      </c>
      <c r="D20" s="40">
        <f t="shared" si="1"/>
        <v>8.2193681930281773E-2</v>
      </c>
      <c r="E20" s="93">
        <f>'Summary Data'!K482+'Summary Data'!L482</f>
        <v>39.714593917561615</v>
      </c>
      <c r="F20" s="93">
        <f>'Summary Data'!K497+'Summary Data'!L497</f>
        <v>114.50121378809708</v>
      </c>
      <c r="G20" s="93">
        <f>'Summary Data'!M497+'Summary Data'!N497</f>
        <v>162.47239910873654</v>
      </c>
      <c r="I20" s="178">
        <f>'Summary Data'!O499</f>
        <v>0.69011201478480855</v>
      </c>
      <c r="K20" s="203">
        <f t="shared" si="10"/>
        <v>40.935190894238531</v>
      </c>
      <c r="L20" s="203">
        <f t="shared" si="11"/>
        <v>4.5267255087118041E-3</v>
      </c>
      <c r="M20" s="5">
        <f t="shared" si="4"/>
        <v>9043.0026772018009</v>
      </c>
    </row>
    <row r="21" spans="1:13" x14ac:dyDescent="0.25">
      <c r="A21" t="s">
        <v>139</v>
      </c>
      <c r="B21" s="177">
        <f>'Summary Data'!E526</f>
        <v>1126.1413290259773</v>
      </c>
      <c r="C21" s="40">
        <f t="shared" si="0"/>
        <v>3.127009651911834E-3</v>
      </c>
      <c r="D21" s="40">
        <f t="shared" si="1"/>
        <v>-1.5971595034778366E-2</v>
      </c>
      <c r="E21" s="93">
        <f>'Summary Data'!K509+'Summary Data'!L509</f>
        <v>39.592881983657009</v>
      </c>
      <c r="F21" s="93">
        <f>'Summary Data'!K524+'Summary Data'!L524</f>
        <v>83.927513485776302</v>
      </c>
      <c r="G21" s="93">
        <f>'Summary Data'!M524+'Summary Data'!N524</f>
        <v>147.73460464181744</v>
      </c>
      <c r="I21" s="178">
        <f>'Summary Data'!O526</f>
        <v>0.65370447616109828</v>
      </c>
      <c r="K21" s="203">
        <f t="shared" si="10"/>
        <v>3.5104775082299966</v>
      </c>
      <c r="L21" s="203">
        <f t="shared" si="11"/>
        <v>-3.1880813114998463E-2</v>
      </c>
      <c r="M21" s="5">
        <f t="shared" si="4"/>
        <v>-110.11254623799033</v>
      </c>
    </row>
    <row r="22" spans="1:13" x14ac:dyDescent="0.25">
      <c r="A22" t="s">
        <v>140</v>
      </c>
      <c r="B22" s="177">
        <f>'Summary Data'!E553</f>
        <v>1119.9566916450215</v>
      </c>
      <c r="C22" s="40">
        <f t="shared" si="0"/>
        <v>-2.3820473747986253E-3</v>
      </c>
      <c r="D22" s="40">
        <f t="shared" si="1"/>
        <v>2.867226441165021E-2</v>
      </c>
      <c r="E22" s="93">
        <f>'Summary Data'!K536+'Summary Data'!L536</f>
        <v>40.22265510685429</v>
      </c>
      <c r="F22" s="93">
        <f>'Summary Data'!K551+'Summary Data'!L551</f>
        <v>88.093007395696333</v>
      </c>
      <c r="G22" s="93">
        <f>'Summary Data'!M551+'Summary Data'!N551</f>
        <v>154.43709706147081</v>
      </c>
      <c r="I22" s="178">
        <f>'Summary Data'!O553</f>
        <v>0.68127310704262634</v>
      </c>
      <c r="K22" s="203">
        <f t="shared" si="10"/>
        <v>-2.6741598727257951</v>
      </c>
      <c r="L22" s="203">
        <f t="shared" si="11"/>
        <v>-4.3121822334704074E-3</v>
      </c>
      <c r="M22" s="5">
        <f t="shared" si="4"/>
        <v>620.1407380164577</v>
      </c>
    </row>
    <row r="23" spans="1:13" x14ac:dyDescent="0.25">
      <c r="A23" t="str">
        <f>'Scenario List'!A25</f>
        <v>21- Maximum WA Customer Benefit</v>
      </c>
      <c r="B23" s="177">
        <f>'Summary Data'!E580</f>
        <v>1299.5665431680191</v>
      </c>
      <c r="C23" s="40">
        <f t="shared" ref="C23" si="12">(B23-B$3)/B$3</f>
        <v>0.15760807874740176</v>
      </c>
      <c r="D23" s="40">
        <f t="shared" ref="D23" si="13">(G23-G$3)/G$3</f>
        <v>-0.16954101980719133</v>
      </c>
      <c r="E23" s="93">
        <f>'Summary Data'!K563+'Summary Data'!L563</f>
        <v>39.128843488203898</v>
      </c>
      <c r="F23" s="93">
        <f>'Summary Data'!K578+'Summary Data'!L578</f>
        <v>72.84064328760914</v>
      </c>
      <c r="G23" s="93">
        <f>'Summary Data'!N578+'Summary Data'!M578</f>
        <v>124.67884919883753</v>
      </c>
      <c r="I23" s="178">
        <f>'Summary Data'!O580</f>
        <v>0.69510275446930281</v>
      </c>
      <c r="K23" s="203">
        <f t="shared" ref="K23" si="14">B23-$B$3</f>
        <v>176.93569165027179</v>
      </c>
      <c r="L23" s="203">
        <f t="shared" ref="L23" si="15">I23-$I$3</f>
        <v>9.517465193206065E-3</v>
      </c>
      <c r="M23" s="5">
        <f t="shared" ref="M23" si="16">K23/L23</f>
        <v>18590.631860316687</v>
      </c>
    </row>
    <row r="24" spans="1:13" x14ac:dyDescent="0.25">
      <c r="A24" t="str">
        <f>'Scenario List'!$A$26</f>
        <v>6b- Clean Resource Plan (2045) No Colstrip</v>
      </c>
      <c r="B24" s="177">
        <f>'Summary Data'!E607</f>
        <v>1179.9536131564475</v>
      </c>
      <c r="C24" s="40">
        <f>(B24-B$3)/B$3</f>
        <v>5.1061095961510809E-2</v>
      </c>
      <c r="D24" s="40">
        <f>(G24-G$3)/G$3</f>
        <v>-0.67210276191399854</v>
      </c>
      <c r="E24" s="93">
        <f>'Summary Data'!K590+'Summary Data'!L590</f>
        <v>24.118283513853207</v>
      </c>
      <c r="F24" s="93">
        <f>'Summary Data'!K605+'Summary Data'!L605</f>
        <v>34.498416813849715</v>
      </c>
      <c r="G24" s="93">
        <f>'Summary Data'!M605+'Summary Data'!N605</f>
        <v>49.228018812618913</v>
      </c>
      <c r="I24" s="178">
        <f>'Summary Data'!O607</f>
        <v>0.4073249160344164</v>
      </c>
      <c r="K24" s="203">
        <f t="shared" ref="K24" si="17">B24-$B$3</f>
        <v>57.322761638700285</v>
      </c>
      <c r="L24" s="203">
        <f t="shared" ref="L24" si="18">I24-$I$3</f>
        <v>-0.27826037324168035</v>
      </c>
      <c r="M24" s="5">
        <f t="shared" ref="M24" si="19">K24/L24</f>
        <v>-206.00404208080738</v>
      </c>
    </row>
    <row r="25" spans="1:13" x14ac:dyDescent="0.25">
      <c r="B25" s="177"/>
    </row>
    <row r="26" spans="1:13" x14ac:dyDescent="0.25">
      <c r="A26" t="s">
        <v>141</v>
      </c>
    </row>
    <row r="27" spans="1:13" x14ac:dyDescent="0.25">
      <c r="A27" t="s">
        <v>39</v>
      </c>
      <c r="E27" s="201">
        <f t="shared" ref="E27:F46" si="20">E4/E$3</f>
        <v>1.3711868267749607</v>
      </c>
      <c r="F27" s="201">
        <f t="shared" si="20"/>
        <v>1.7102679261284546</v>
      </c>
      <c r="G27" s="206">
        <f>F27-E27</f>
        <v>0.33908109935349384</v>
      </c>
    </row>
    <row r="28" spans="1:13" x14ac:dyDescent="0.25">
      <c r="A28" t="s">
        <v>38</v>
      </c>
      <c r="E28" s="201">
        <f t="shared" si="20"/>
        <v>1.3734686957879869</v>
      </c>
      <c r="F28" s="201">
        <f t="shared" si="20"/>
        <v>1.7059910580125328</v>
      </c>
      <c r="G28" s="206">
        <f t="shared" ref="G28:G45" si="21">F28-E28</f>
        <v>0.3325223622245459</v>
      </c>
    </row>
    <row r="29" spans="1:13" x14ac:dyDescent="0.25">
      <c r="A29" t="s">
        <v>37</v>
      </c>
      <c r="E29" s="201">
        <f t="shared" si="20"/>
        <v>1.3936635254795444</v>
      </c>
      <c r="F29" s="201">
        <f t="shared" si="20"/>
        <v>1.8676269371951106</v>
      </c>
      <c r="G29" s="206">
        <f t="shared" si="21"/>
        <v>0.47396341171556622</v>
      </c>
    </row>
    <row r="30" spans="1:13" x14ac:dyDescent="0.25">
      <c r="A30" t="s">
        <v>100</v>
      </c>
      <c r="E30" s="201">
        <f t="shared" si="20"/>
        <v>0.59509115391573697</v>
      </c>
      <c r="F30" s="201">
        <f t="shared" si="20"/>
        <v>0.64290742991354732</v>
      </c>
      <c r="G30" s="206">
        <f t="shared" si="21"/>
        <v>4.7816275997810354E-2</v>
      </c>
    </row>
    <row r="31" spans="1:13" x14ac:dyDescent="0.25">
      <c r="A31" t="s">
        <v>134</v>
      </c>
      <c r="E31" s="201">
        <f>E8/E$3</f>
        <v>0.63012453432396676</v>
      </c>
      <c r="F31" s="201">
        <f>F8/F$3</f>
        <v>0.4004626233653002</v>
      </c>
      <c r="G31" s="206">
        <f>F31-E31</f>
        <v>-0.22966191095866656</v>
      </c>
    </row>
    <row r="32" spans="1:13" x14ac:dyDescent="0.25">
      <c r="A32" t="s">
        <v>107</v>
      </c>
      <c r="E32" s="201">
        <f t="shared" si="20"/>
        <v>0.97206339508212436</v>
      </c>
      <c r="F32" s="201">
        <f t="shared" si="20"/>
        <v>0.9498238595792986</v>
      </c>
      <c r="G32" s="206">
        <f t="shared" si="21"/>
        <v>-2.2239535502825758E-2</v>
      </c>
    </row>
    <row r="33" spans="1:7" x14ac:dyDescent="0.25">
      <c r="A33" s="10" t="s">
        <v>127</v>
      </c>
      <c r="E33" s="201">
        <f t="shared" si="20"/>
        <v>1.1105264165662794</v>
      </c>
      <c r="F33" s="201">
        <f t="shared" si="20"/>
        <v>1.1706470990678726</v>
      </c>
      <c r="G33" s="206">
        <f t="shared" si="21"/>
        <v>6.0120682501593192E-2</v>
      </c>
    </row>
    <row r="34" spans="1:7" x14ac:dyDescent="0.25">
      <c r="A34" t="s">
        <v>128</v>
      </c>
      <c r="E34" s="201">
        <f t="shared" si="20"/>
        <v>0.94923400040544548</v>
      </c>
      <c r="F34" s="201">
        <f t="shared" si="20"/>
        <v>0.8115872346977977</v>
      </c>
      <c r="G34" s="206">
        <f t="shared" si="21"/>
        <v>-0.13764676570764778</v>
      </c>
    </row>
    <row r="35" spans="1:7" x14ac:dyDescent="0.25">
      <c r="A35" t="s">
        <v>129</v>
      </c>
      <c r="E35" s="201">
        <f t="shared" si="20"/>
        <v>1.0929442214097118</v>
      </c>
      <c r="F35" s="201">
        <f t="shared" si="20"/>
        <v>1.0918875216055695</v>
      </c>
      <c r="G35" s="206">
        <f t="shared" si="21"/>
        <v>-1.0566998041423581E-3</v>
      </c>
    </row>
    <row r="36" spans="1:7" x14ac:dyDescent="0.25">
      <c r="A36" t="s">
        <v>130</v>
      </c>
      <c r="E36" s="201">
        <f t="shared" si="20"/>
        <v>0.85186751784824688</v>
      </c>
      <c r="F36" s="201">
        <f t="shared" si="20"/>
        <v>1.020452112056355</v>
      </c>
      <c r="G36" s="206">
        <f t="shared" si="21"/>
        <v>0.16858459420810812</v>
      </c>
    </row>
    <row r="37" spans="1:7" x14ac:dyDescent="0.25">
      <c r="A37" t="s">
        <v>131</v>
      </c>
      <c r="E37" s="201">
        <f t="shared" si="20"/>
        <v>0.8653937472768547</v>
      </c>
      <c r="F37" s="201">
        <f t="shared" si="20"/>
        <v>0.82289092157422505</v>
      </c>
      <c r="G37" s="206">
        <f t="shared" si="21"/>
        <v>-4.2502825702629643E-2</v>
      </c>
    </row>
    <row r="38" spans="1:7" x14ac:dyDescent="0.25">
      <c r="A38" t="s">
        <v>132</v>
      </c>
      <c r="E38" s="201">
        <f t="shared" si="20"/>
        <v>0.86332697628491306</v>
      </c>
      <c r="F38" s="201">
        <f t="shared" si="20"/>
        <v>0.98763107926187343</v>
      </c>
      <c r="G38" s="206">
        <f t="shared" si="21"/>
        <v>0.12430410297696037</v>
      </c>
    </row>
    <row r="39" spans="1:7" x14ac:dyDescent="0.25">
      <c r="A39" t="s">
        <v>133</v>
      </c>
      <c r="E39" s="201">
        <f t="shared" si="20"/>
        <v>0.99659606624161201</v>
      </c>
      <c r="F39" s="201">
        <f t="shared" si="20"/>
        <v>0.97982417054373538</v>
      </c>
      <c r="G39" s="206">
        <f t="shared" si="21"/>
        <v>-1.6771895697876626E-2</v>
      </c>
    </row>
    <row r="40" spans="1:7" x14ac:dyDescent="0.25">
      <c r="A40" t="s">
        <v>135</v>
      </c>
      <c r="E40" s="201">
        <f t="shared" si="20"/>
        <v>1</v>
      </c>
      <c r="F40" s="201">
        <f t="shared" si="20"/>
        <v>1.0000000000000007</v>
      </c>
      <c r="G40" s="206">
        <f t="shared" si="21"/>
        <v>0</v>
      </c>
    </row>
    <row r="41" spans="1:7" x14ac:dyDescent="0.25">
      <c r="A41" t="s">
        <v>136</v>
      </c>
      <c r="E41" s="201">
        <f t="shared" si="20"/>
        <v>0.84577537018248394</v>
      </c>
      <c r="F41" s="201">
        <f t="shared" si="20"/>
        <v>0.97972685582884955</v>
      </c>
      <c r="G41" s="206">
        <f t="shared" si="21"/>
        <v>0.13395148564636561</v>
      </c>
    </row>
    <row r="42" spans="1:7" x14ac:dyDescent="0.25">
      <c r="A42" t="s">
        <v>137</v>
      </c>
      <c r="E42" s="201">
        <f t="shared" si="20"/>
        <v>0.846775443983802</v>
      </c>
      <c r="F42" s="201">
        <f t="shared" si="20"/>
        <v>0.8371782265504053</v>
      </c>
      <c r="G42" s="206">
        <f t="shared" si="21"/>
        <v>-9.5972174333966986E-3</v>
      </c>
    </row>
    <row r="43" spans="1:7" x14ac:dyDescent="0.25">
      <c r="A43" t="s">
        <v>138</v>
      </c>
      <c r="E43" s="201">
        <f t="shared" si="20"/>
        <v>1</v>
      </c>
      <c r="F43" s="201">
        <f t="shared" si="20"/>
        <v>1.323404993123148</v>
      </c>
      <c r="G43" s="206">
        <f t="shared" si="21"/>
        <v>0.32340499312314797</v>
      </c>
    </row>
    <row r="44" spans="1:7" x14ac:dyDescent="0.25">
      <c r="A44" t="s">
        <v>139</v>
      </c>
      <c r="E44" s="201">
        <f t="shared" si="20"/>
        <v>0.99693533480016816</v>
      </c>
      <c r="F44" s="201">
        <f t="shared" si="20"/>
        <v>0.97003417459870589</v>
      </c>
      <c r="G44" s="206">
        <f t="shared" si="21"/>
        <v>-2.6901160201462271E-2</v>
      </c>
    </row>
    <row r="45" spans="1:7" x14ac:dyDescent="0.25">
      <c r="A45" t="s">
        <v>140</v>
      </c>
      <c r="E45" s="201">
        <f t="shared" si="20"/>
        <v>1.01279280836529</v>
      </c>
      <c r="F45" s="201">
        <f t="shared" si="20"/>
        <v>1.0181789519057329</v>
      </c>
      <c r="G45" s="206">
        <f t="shared" si="21"/>
        <v>5.3861435404429781E-3</v>
      </c>
    </row>
    <row r="46" spans="1:7" x14ac:dyDescent="0.25">
      <c r="A46">
        <f>'Scenario List'!A47</f>
        <v>0</v>
      </c>
      <c r="E46" s="201">
        <f t="shared" si="20"/>
        <v>0.98525100292921031</v>
      </c>
      <c r="F46" s="201">
        <f t="shared" si="20"/>
        <v>0.84189213231855742</v>
      </c>
      <c r="G46" s="206">
        <f t="shared" ref="G46" si="22">F46-E46</f>
        <v>-0.14335887061065289</v>
      </c>
    </row>
  </sheetData>
  <pageMargins left="0.7" right="0.7" top="0.75" bottom="0.75" header="0.3" footer="0.3"/>
  <pageSetup orientation="portrait" horizontalDpi="90" verticalDpi="9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/>
  <dimension ref="A3:Z23"/>
  <sheetViews>
    <sheetView zoomScale="70" zoomScaleNormal="70" workbookViewId="0">
      <selection activeCell="AE8" sqref="AE8"/>
    </sheetView>
  </sheetViews>
  <sheetFormatPr defaultRowHeight="15" x14ac:dyDescent="0.25"/>
  <cols>
    <col min="1" max="1" width="23.140625" bestFit="1" customWidth="1"/>
    <col min="3" max="18" width="9.28515625" bestFit="1" customWidth="1"/>
    <col min="19" max="26" width="9.5703125" bestFit="1" customWidth="1"/>
  </cols>
  <sheetData>
    <row r="3" spans="1:26" s="41" customFormat="1" x14ac:dyDescent="0.25">
      <c r="A3" s="41" t="s">
        <v>53</v>
      </c>
      <c r="C3" s="41">
        <v>2022</v>
      </c>
      <c r="D3" s="41">
        <v>2023</v>
      </c>
      <c r="E3" s="41">
        <v>2024</v>
      </c>
      <c r="F3" s="41">
        <v>2025</v>
      </c>
      <c r="G3" s="41">
        <v>2026</v>
      </c>
      <c r="H3" s="41">
        <v>2027</v>
      </c>
      <c r="I3" s="41">
        <v>2028</v>
      </c>
      <c r="J3" s="41">
        <v>2029</v>
      </c>
      <c r="K3" s="41">
        <v>2030</v>
      </c>
      <c r="L3" s="41">
        <v>2031</v>
      </c>
      <c r="M3" s="41">
        <v>2032</v>
      </c>
      <c r="N3" s="41">
        <v>2033</v>
      </c>
      <c r="O3" s="41">
        <v>2034</v>
      </c>
      <c r="P3" s="41">
        <v>2035</v>
      </c>
      <c r="Q3" s="41">
        <v>2036</v>
      </c>
      <c r="R3" s="41">
        <v>2037</v>
      </c>
      <c r="S3" s="41">
        <v>2038</v>
      </c>
      <c r="T3" s="41">
        <v>2039</v>
      </c>
      <c r="U3" s="41">
        <v>2040</v>
      </c>
      <c r="V3" s="41">
        <v>2041</v>
      </c>
      <c r="W3" s="41">
        <v>2042</v>
      </c>
      <c r="X3" s="41">
        <v>2043</v>
      </c>
      <c r="Y3" s="41">
        <v>2044</v>
      </c>
      <c r="Z3" s="41">
        <v>2045</v>
      </c>
    </row>
    <row r="4" spans="1:26" x14ac:dyDescent="0.25">
      <c r="A4" t="s">
        <v>50</v>
      </c>
      <c r="B4" t="s">
        <v>1</v>
      </c>
      <c r="C4" s="5">
        <v>624.9185593982105</v>
      </c>
      <c r="D4" s="5">
        <v>628.06350472861698</v>
      </c>
      <c r="E4" s="5">
        <v>628.85554238559962</v>
      </c>
      <c r="F4" s="5">
        <v>632.97131050757343</v>
      </c>
      <c r="G4" s="5">
        <v>634.46292654684555</v>
      </c>
      <c r="H4" s="5">
        <v>635.78129841112184</v>
      </c>
      <c r="I4" s="5">
        <v>635.39690503459951</v>
      </c>
      <c r="J4" s="5">
        <v>638.6380574701102</v>
      </c>
      <c r="K4" s="5">
        <v>639.53990121638822</v>
      </c>
      <c r="L4" s="5">
        <v>640.40689309909794</v>
      </c>
      <c r="M4" s="5">
        <v>639.44488581983978</v>
      </c>
      <c r="N4" s="5">
        <v>642.18891003028023</v>
      </c>
      <c r="O4" s="5">
        <v>643.14783923750247</v>
      </c>
      <c r="P4" s="5">
        <v>644.12394602111908</v>
      </c>
      <c r="Q4" s="5">
        <v>643.4039977056625</v>
      </c>
      <c r="R4" s="5">
        <v>646.44267500299588</v>
      </c>
      <c r="S4" s="5">
        <v>647.73744587787041</v>
      </c>
      <c r="T4" s="5">
        <v>649.2700234640763</v>
      </c>
      <c r="U4" s="5">
        <v>649.12271545978092</v>
      </c>
      <c r="V4" s="5">
        <v>652.9136349384687</v>
      </c>
      <c r="W4" s="5">
        <v>655.27181011369669</v>
      </c>
      <c r="X4" s="5">
        <v>657.9585892445906</v>
      </c>
      <c r="Y4" s="5">
        <v>659.10182754693983</v>
      </c>
      <c r="Z4" s="5">
        <v>664.6822561846642</v>
      </c>
    </row>
    <row r="5" spans="1:26" x14ac:dyDescent="0.25">
      <c r="A5" t="s">
        <v>50</v>
      </c>
      <c r="B5" t="s">
        <v>2</v>
      </c>
      <c r="C5" s="5">
        <v>343.08185591513723</v>
      </c>
      <c r="D5" s="5">
        <v>344.26877959984353</v>
      </c>
      <c r="E5" s="5">
        <v>344.27051474257445</v>
      </c>
      <c r="F5" s="5">
        <v>346.34954453472022</v>
      </c>
      <c r="G5" s="5">
        <v>346.91156678011384</v>
      </c>
      <c r="H5" s="5">
        <v>347.55843230566649</v>
      </c>
      <c r="I5" s="5">
        <v>347.15532280982353</v>
      </c>
      <c r="J5" s="5">
        <v>348.94753802356036</v>
      </c>
      <c r="K5" s="5">
        <v>349.37522035044475</v>
      </c>
      <c r="L5" s="5">
        <v>349.79620515103562</v>
      </c>
      <c r="M5" s="5">
        <v>349.11467522129391</v>
      </c>
      <c r="N5" s="5">
        <v>350.65395760280501</v>
      </c>
      <c r="O5" s="5">
        <v>351.10974819826259</v>
      </c>
      <c r="P5" s="5">
        <v>351.59524109710424</v>
      </c>
      <c r="Q5" s="5">
        <v>351.01127949371869</v>
      </c>
      <c r="R5" s="5">
        <v>352.69793223324297</v>
      </c>
      <c r="S5" s="5">
        <v>353.40775475664782</v>
      </c>
      <c r="T5" s="5">
        <v>354.43957717333154</v>
      </c>
      <c r="U5" s="5">
        <v>354.14484323199093</v>
      </c>
      <c r="V5" s="5">
        <v>356.20491961285518</v>
      </c>
      <c r="W5" s="5">
        <v>357.28809361098769</v>
      </c>
      <c r="X5" s="5">
        <v>358.54516422745883</v>
      </c>
      <c r="Y5" s="5">
        <v>358.88116597680511</v>
      </c>
      <c r="Z5" s="5">
        <v>361.72776627490686</v>
      </c>
    </row>
    <row r="6" spans="1:26" x14ac:dyDescent="0.25">
      <c r="A6" t="s">
        <v>50</v>
      </c>
      <c r="B6" t="s">
        <v>4</v>
      </c>
      <c r="C6" s="5">
        <f>SUM(C4:C5)</f>
        <v>968.00041531334773</v>
      </c>
      <c r="D6" s="5">
        <f t="shared" ref="D6:Z6" si="0">SUM(D4:D5)</f>
        <v>972.33228432846045</v>
      </c>
      <c r="E6" s="5">
        <f t="shared" si="0"/>
        <v>973.12605712817412</v>
      </c>
      <c r="F6" s="5">
        <f t="shared" si="0"/>
        <v>979.32085504229372</v>
      </c>
      <c r="G6" s="5">
        <f t="shared" si="0"/>
        <v>981.3744933269594</v>
      </c>
      <c r="H6" s="5">
        <f t="shared" si="0"/>
        <v>983.33973071678838</v>
      </c>
      <c r="I6" s="5">
        <f t="shared" si="0"/>
        <v>982.55222784442299</v>
      </c>
      <c r="J6" s="5">
        <f t="shared" si="0"/>
        <v>987.58559549367055</v>
      </c>
      <c r="K6" s="5">
        <f t="shared" si="0"/>
        <v>988.91512156683302</v>
      </c>
      <c r="L6" s="5">
        <f t="shared" si="0"/>
        <v>990.20309825013351</v>
      </c>
      <c r="M6" s="5">
        <f t="shared" si="0"/>
        <v>988.55956104113375</v>
      </c>
      <c r="N6" s="5">
        <f t="shared" si="0"/>
        <v>992.84286763308523</v>
      </c>
      <c r="O6" s="5">
        <f t="shared" si="0"/>
        <v>994.25758743576512</v>
      </c>
      <c r="P6" s="5">
        <f t="shared" si="0"/>
        <v>995.71918711822332</v>
      </c>
      <c r="Q6" s="5">
        <f t="shared" si="0"/>
        <v>994.41527719938119</v>
      </c>
      <c r="R6" s="5">
        <f t="shared" si="0"/>
        <v>999.14060723623879</v>
      </c>
      <c r="S6" s="5">
        <f t="shared" si="0"/>
        <v>1001.1452006345182</v>
      </c>
      <c r="T6" s="5">
        <f t="shared" si="0"/>
        <v>1003.7096006374079</v>
      </c>
      <c r="U6" s="5">
        <f t="shared" si="0"/>
        <v>1003.2675586917719</v>
      </c>
      <c r="V6" s="5">
        <f t="shared" si="0"/>
        <v>1009.1185545513239</v>
      </c>
      <c r="W6" s="5">
        <f t="shared" si="0"/>
        <v>1012.5599037246843</v>
      </c>
      <c r="X6" s="5">
        <f t="shared" si="0"/>
        <v>1016.5037534720494</v>
      </c>
      <c r="Y6" s="5">
        <f t="shared" si="0"/>
        <v>1017.9829935237449</v>
      </c>
      <c r="Z6" s="5">
        <f t="shared" si="0"/>
        <v>1026.4100224595711</v>
      </c>
    </row>
    <row r="7" spans="1:26" x14ac:dyDescent="0.25"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x14ac:dyDescent="0.25">
      <c r="A8" t="s">
        <v>54</v>
      </c>
      <c r="B8" t="s">
        <v>1</v>
      </c>
      <c r="C8" s="5">
        <v>477.47364880383338</v>
      </c>
      <c r="D8" s="5">
        <v>470.40217412541915</v>
      </c>
      <c r="E8" s="5">
        <v>440.72024886631584</v>
      </c>
      <c r="F8" s="5">
        <v>435.90759228327977</v>
      </c>
      <c r="G8" s="5">
        <v>444.17530423601949</v>
      </c>
      <c r="H8" s="5">
        <v>438.58879593715125</v>
      </c>
      <c r="I8" s="5">
        <v>440.63798425807391</v>
      </c>
      <c r="J8" s="5">
        <v>432.50035837105446</v>
      </c>
      <c r="K8" s="5">
        <v>435.65122455203698</v>
      </c>
      <c r="L8" s="5">
        <v>398.59280518773278</v>
      </c>
      <c r="M8" s="5">
        <v>399.64071831033118</v>
      </c>
      <c r="N8" s="5">
        <v>397.6412230390161</v>
      </c>
      <c r="O8" s="5">
        <v>398.63211510325971</v>
      </c>
      <c r="P8" s="5">
        <v>397.70434665662634</v>
      </c>
      <c r="Q8" s="5">
        <v>395.45382710348582</v>
      </c>
      <c r="R8" s="5">
        <v>398.89830122896467</v>
      </c>
      <c r="S8" s="5">
        <v>397.07529095287794</v>
      </c>
      <c r="T8" s="5">
        <v>390.17659566676571</v>
      </c>
      <c r="U8" s="5">
        <v>390.69869418913424</v>
      </c>
      <c r="V8" s="5">
        <v>352.17677589474567</v>
      </c>
      <c r="W8" s="5">
        <v>353.78598143230812</v>
      </c>
      <c r="X8" s="5">
        <v>328.96114655657971</v>
      </c>
      <c r="Y8" s="5">
        <v>329.56324203252535</v>
      </c>
      <c r="Z8" s="5">
        <v>332.2648053388852</v>
      </c>
    </row>
    <row r="9" spans="1:26" x14ac:dyDescent="0.25">
      <c r="A9" t="s">
        <v>54</v>
      </c>
      <c r="B9" t="s">
        <v>2</v>
      </c>
      <c r="C9" s="5">
        <v>246.91542774013197</v>
      </c>
      <c r="D9" s="5">
        <v>243.21519927893513</v>
      </c>
      <c r="E9" s="5">
        <v>227.69374618772412</v>
      </c>
      <c r="F9" s="5">
        <v>225.1718359264448</v>
      </c>
      <c r="G9" s="5">
        <v>229.49446625752356</v>
      </c>
      <c r="H9" s="5">
        <v>226.57405097441409</v>
      </c>
      <c r="I9" s="5">
        <v>227.65475961839888</v>
      </c>
      <c r="J9" s="5">
        <v>223.39161966654538</v>
      </c>
      <c r="K9" s="5">
        <v>225.04695423203123</v>
      </c>
      <c r="L9" s="5">
        <v>205.65599247654379</v>
      </c>
      <c r="M9" s="5">
        <v>206.20629119558868</v>
      </c>
      <c r="N9" s="5">
        <v>205.16056871950985</v>
      </c>
      <c r="O9" s="5">
        <v>205.68497829981538</v>
      </c>
      <c r="P9" s="5">
        <v>205.19482721876608</v>
      </c>
      <c r="Q9" s="5">
        <v>204.02922575184775</v>
      </c>
      <c r="R9" s="5">
        <v>205.83233700501796</v>
      </c>
      <c r="S9" s="5">
        <v>204.87047562638861</v>
      </c>
      <c r="T9" s="5">
        <v>204.15180595816304</v>
      </c>
      <c r="U9" s="5">
        <v>204.42498317436045</v>
      </c>
      <c r="V9" s="5">
        <v>184.26918891065523</v>
      </c>
      <c r="W9" s="5">
        <v>185.11117231073553</v>
      </c>
      <c r="X9" s="5">
        <v>172.12209267659577</v>
      </c>
      <c r="Y9" s="5">
        <v>172.43712663849578</v>
      </c>
      <c r="Z9" s="5">
        <v>173.85066357030783</v>
      </c>
    </row>
    <row r="10" spans="1:26" x14ac:dyDescent="0.25">
      <c r="A10" t="s">
        <v>54</v>
      </c>
      <c r="B10" t="s">
        <v>4</v>
      </c>
      <c r="C10" s="5">
        <f>SUM(C8:C9)</f>
        <v>724.3890765439653</v>
      </c>
      <c r="D10" s="5">
        <f t="shared" ref="D10" si="1">SUM(D8:D9)</f>
        <v>713.61737340435434</v>
      </c>
      <c r="E10" s="5">
        <f t="shared" ref="E10" si="2">SUM(E8:E9)</f>
        <v>668.41399505404002</v>
      </c>
      <c r="F10" s="5">
        <f t="shared" ref="F10" si="3">SUM(F8:F9)</f>
        <v>661.0794282097246</v>
      </c>
      <c r="G10" s="5">
        <f t="shared" ref="G10" si="4">SUM(G8:G9)</f>
        <v>673.66977049354307</v>
      </c>
      <c r="H10" s="5">
        <f t="shared" ref="H10" si="5">SUM(H8:H9)</f>
        <v>665.16284691156534</v>
      </c>
      <c r="I10" s="5">
        <f t="shared" ref="I10" si="6">SUM(I8:I9)</f>
        <v>668.29274387647274</v>
      </c>
      <c r="J10" s="5">
        <f t="shared" ref="J10" si="7">SUM(J8:J9)</f>
        <v>655.89197803759987</v>
      </c>
      <c r="K10" s="5">
        <f t="shared" ref="K10" si="8">SUM(K8:K9)</f>
        <v>660.6981787840682</v>
      </c>
      <c r="L10" s="5">
        <f t="shared" ref="L10" si="9">SUM(L8:L9)</f>
        <v>604.24879766427659</v>
      </c>
      <c r="M10" s="5">
        <f t="shared" ref="M10" si="10">SUM(M8:M9)</f>
        <v>605.84700950591991</v>
      </c>
      <c r="N10" s="5">
        <f t="shared" ref="N10" si="11">SUM(N8:N9)</f>
        <v>602.80179175852595</v>
      </c>
      <c r="O10" s="5">
        <f t="shared" ref="O10" si="12">SUM(O8:O9)</f>
        <v>604.31709340307509</v>
      </c>
      <c r="P10" s="5">
        <f t="shared" ref="P10" si="13">SUM(P8:P9)</f>
        <v>602.89917387539242</v>
      </c>
      <c r="Q10" s="5">
        <f t="shared" ref="Q10" si="14">SUM(Q8:Q9)</f>
        <v>599.48305285533354</v>
      </c>
      <c r="R10" s="5">
        <f t="shared" ref="R10" si="15">SUM(R8:R9)</f>
        <v>604.73063823398263</v>
      </c>
      <c r="S10" s="5">
        <f t="shared" ref="S10" si="16">SUM(S8:S9)</f>
        <v>601.94576657926655</v>
      </c>
      <c r="T10" s="5">
        <f t="shared" ref="T10" si="17">SUM(T8:T9)</f>
        <v>594.3284016249288</v>
      </c>
      <c r="U10" s="5">
        <f t="shared" ref="U10" si="18">SUM(U8:U9)</f>
        <v>595.12367736349472</v>
      </c>
      <c r="V10" s="5">
        <f t="shared" ref="V10" si="19">SUM(V8:V9)</f>
        <v>536.44596480540088</v>
      </c>
      <c r="W10" s="5">
        <f t="shared" ref="W10" si="20">SUM(W8:W9)</f>
        <v>538.89715374304365</v>
      </c>
      <c r="X10" s="5">
        <f t="shared" ref="X10" si="21">SUM(X8:X9)</f>
        <v>501.0832392331755</v>
      </c>
      <c r="Y10" s="5">
        <f t="shared" ref="Y10" si="22">SUM(Y8:Y9)</f>
        <v>502.00036867102114</v>
      </c>
      <c r="Z10" s="5">
        <f t="shared" ref="Z10" si="23">SUM(Z8:Z9)</f>
        <v>506.11546890919305</v>
      </c>
    </row>
    <row r="11" spans="1:26" x14ac:dyDescent="0.25"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x14ac:dyDescent="0.25">
      <c r="A12" t="s">
        <v>51</v>
      </c>
      <c r="B12" t="s">
        <v>1</v>
      </c>
      <c r="C12" s="5">
        <v>22.461198714734962</v>
      </c>
      <c r="D12" s="5">
        <v>0</v>
      </c>
      <c r="E12" s="5">
        <v>21.802092564889449</v>
      </c>
      <c r="F12" s="5">
        <v>30.312277612880962</v>
      </c>
      <c r="G12" s="5">
        <v>30.82104460245273</v>
      </c>
      <c r="H12" s="5">
        <v>31.94144536735115</v>
      </c>
      <c r="I12" s="5">
        <v>37.413400236290954</v>
      </c>
      <c r="J12" s="5">
        <v>40.713678607088525</v>
      </c>
      <c r="K12" s="5">
        <v>70.823622183901733</v>
      </c>
      <c r="L12" s="5">
        <v>77.562878298901893</v>
      </c>
      <c r="M12" s="5">
        <v>75.578517674668149</v>
      </c>
      <c r="N12" s="5">
        <v>80.8313149405719</v>
      </c>
      <c r="O12" s="5">
        <v>80.600707512163439</v>
      </c>
      <c r="P12" s="5">
        <v>74.81395087890192</v>
      </c>
      <c r="Q12" s="5">
        <v>76.694590325633129</v>
      </c>
      <c r="R12" s="5">
        <v>76.209748264126617</v>
      </c>
      <c r="S12" s="5">
        <v>55.914925055923575</v>
      </c>
      <c r="T12" s="5">
        <v>64.088386065217605</v>
      </c>
      <c r="U12" s="5">
        <v>55.616564263660138</v>
      </c>
      <c r="V12" s="5">
        <v>61.894476145426054</v>
      </c>
      <c r="W12" s="5">
        <v>32.19469009358464</v>
      </c>
      <c r="X12" s="5">
        <v>32.897916609455784</v>
      </c>
      <c r="Y12" s="5">
        <v>31.736292852622007</v>
      </c>
      <c r="Z12" s="5">
        <v>0</v>
      </c>
    </row>
    <row r="13" spans="1:26" x14ac:dyDescent="0.25">
      <c r="A13" t="s">
        <v>51</v>
      </c>
      <c r="B13" t="s">
        <v>2</v>
      </c>
      <c r="C13" s="5">
        <v>-22.461198714734962</v>
      </c>
      <c r="D13" s="5">
        <v>0</v>
      </c>
      <c r="E13" s="5">
        <v>-21.802092564889449</v>
      </c>
      <c r="F13" s="5">
        <v>-30.312277612880962</v>
      </c>
      <c r="G13" s="5">
        <v>-30.82104460245273</v>
      </c>
      <c r="H13" s="5">
        <v>-31.94144536735115</v>
      </c>
      <c r="I13" s="5">
        <v>-37.413400236290954</v>
      </c>
      <c r="J13" s="5">
        <v>-40.713678607088525</v>
      </c>
      <c r="K13" s="5">
        <v>-70.823622183901733</v>
      </c>
      <c r="L13" s="5">
        <v>-77.562878298901893</v>
      </c>
      <c r="M13" s="5">
        <v>-75.578517674668149</v>
      </c>
      <c r="N13" s="5">
        <v>-80.8313149405719</v>
      </c>
      <c r="O13" s="5">
        <v>-80.600707512163439</v>
      </c>
      <c r="P13" s="5">
        <v>-74.81395087890192</v>
      </c>
      <c r="Q13" s="5">
        <v>-76.694590325633129</v>
      </c>
      <c r="R13" s="5">
        <v>-76.209748264126617</v>
      </c>
      <c r="S13" s="5">
        <v>-55.914925055923575</v>
      </c>
      <c r="T13" s="5">
        <v>-64.088386065217605</v>
      </c>
      <c r="U13" s="5">
        <v>-55.616564263660138</v>
      </c>
      <c r="V13" s="5">
        <v>-61.894476145426054</v>
      </c>
      <c r="W13" s="5">
        <v>-32.19469009358464</v>
      </c>
      <c r="X13" s="5">
        <v>-32.897916609455784</v>
      </c>
      <c r="Y13" s="5">
        <v>-31.736292852622007</v>
      </c>
      <c r="Z13" s="5">
        <v>0</v>
      </c>
    </row>
    <row r="14" spans="1:26" x14ac:dyDescent="0.25">
      <c r="A14" t="s">
        <v>51</v>
      </c>
      <c r="B14" t="s">
        <v>4</v>
      </c>
      <c r="C14" s="5">
        <f>SUM(C12:C13)</f>
        <v>0</v>
      </c>
      <c r="D14" s="5">
        <f t="shared" ref="D14:E14" si="24">SUM(D12:D13)</f>
        <v>0</v>
      </c>
      <c r="E14" s="5">
        <f t="shared" si="24"/>
        <v>0</v>
      </c>
      <c r="F14" s="5">
        <f t="shared" ref="F14:G14" si="25">SUM(F12:F13)</f>
        <v>0</v>
      </c>
      <c r="G14" s="5">
        <f t="shared" si="25"/>
        <v>0</v>
      </c>
      <c r="H14" s="5">
        <f t="shared" ref="H14" si="26">SUM(H12:H13)</f>
        <v>0</v>
      </c>
      <c r="I14" s="5">
        <f t="shared" ref="I14" si="27">SUM(I12:I13)</f>
        <v>0</v>
      </c>
      <c r="J14" s="5">
        <f t="shared" ref="J14" si="28">SUM(J12:J13)</f>
        <v>0</v>
      </c>
      <c r="K14" s="5">
        <f t="shared" ref="K14" si="29">SUM(K12:K13)</f>
        <v>0</v>
      </c>
      <c r="L14" s="5">
        <f t="shared" ref="L14" si="30">SUM(L12:L13)</f>
        <v>0</v>
      </c>
      <c r="M14" s="5">
        <f t="shared" ref="M14" si="31">SUM(M12:M13)</f>
        <v>0</v>
      </c>
      <c r="N14" s="5">
        <f t="shared" ref="N14" si="32">SUM(N12:N13)</f>
        <v>0</v>
      </c>
      <c r="O14" s="5">
        <f t="shared" ref="O14" si="33">SUM(O12:O13)</f>
        <v>0</v>
      </c>
      <c r="P14" s="5">
        <f t="shared" ref="P14" si="34">SUM(P12:P13)</f>
        <v>0</v>
      </c>
      <c r="Q14" s="5">
        <f t="shared" ref="Q14" si="35">SUM(Q12:Q13)</f>
        <v>0</v>
      </c>
      <c r="R14" s="5">
        <f t="shared" ref="R14" si="36">SUM(R12:R13)</f>
        <v>0</v>
      </c>
      <c r="S14" s="5">
        <f t="shared" ref="S14" si="37">SUM(S12:S13)</f>
        <v>0</v>
      </c>
      <c r="T14" s="5">
        <f t="shared" ref="T14" si="38">SUM(T12:T13)</f>
        <v>0</v>
      </c>
      <c r="U14" s="5">
        <f t="shared" ref="U14" si="39">SUM(U12:U13)</f>
        <v>0</v>
      </c>
      <c r="V14" s="5">
        <f t="shared" ref="V14" si="40">SUM(V12:V13)</f>
        <v>0</v>
      </c>
      <c r="W14" s="5">
        <f t="shared" ref="W14" si="41">SUM(W12:W13)</f>
        <v>0</v>
      </c>
      <c r="X14" s="5">
        <f t="shared" ref="X14" si="42">SUM(X12:X13)</f>
        <v>0</v>
      </c>
      <c r="Y14" s="5">
        <f t="shared" ref="Y14" si="43">SUM(Y12:Y13)</f>
        <v>0</v>
      </c>
      <c r="Z14" s="5">
        <f t="shared" ref="Z14" si="44">SUM(Z12:Z13)</f>
        <v>0</v>
      </c>
    </row>
    <row r="15" spans="1:26" x14ac:dyDescent="0.25"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x14ac:dyDescent="0.25">
      <c r="A16" t="s">
        <v>55</v>
      </c>
      <c r="B16" t="s">
        <v>1</v>
      </c>
      <c r="C16" s="5">
        <v>0</v>
      </c>
      <c r="D16" s="5">
        <v>47.992364830818346</v>
      </c>
      <c r="E16" s="5">
        <v>72.004869596554286</v>
      </c>
      <c r="F16" s="5">
        <v>71.805744035276646</v>
      </c>
      <c r="G16" s="5">
        <v>96.020285053688639</v>
      </c>
      <c r="H16" s="5">
        <v>101.67292726550727</v>
      </c>
      <c r="I16" s="5">
        <v>125.57567528850485</v>
      </c>
      <c r="J16" s="5">
        <v>133.49211761846169</v>
      </c>
      <c r="K16" s="5">
        <v>133.06505448044953</v>
      </c>
      <c r="L16" s="5">
        <v>164.25120961246316</v>
      </c>
      <c r="M16" s="5">
        <v>164.22564983484057</v>
      </c>
      <c r="N16" s="5">
        <v>163.7163720506924</v>
      </c>
      <c r="O16" s="5">
        <v>163.91501662207907</v>
      </c>
      <c r="P16" s="5">
        <v>171.60564848559073</v>
      </c>
      <c r="Q16" s="5">
        <v>171.25558027654384</v>
      </c>
      <c r="R16" s="5">
        <v>171.33462550990436</v>
      </c>
      <c r="S16" s="5">
        <v>194.74722986906889</v>
      </c>
      <c r="T16" s="5">
        <v>195.00504173209265</v>
      </c>
      <c r="U16" s="5">
        <v>202.80745700698657</v>
      </c>
      <c r="V16" s="5">
        <v>238.84238289829679</v>
      </c>
      <c r="W16" s="5">
        <v>269.29113858780363</v>
      </c>
      <c r="X16" s="5">
        <v>296.09952607855467</v>
      </c>
      <c r="Y16" s="5">
        <v>297.80229266179225</v>
      </c>
      <c r="Z16" s="5">
        <v>332.70916392013953</v>
      </c>
    </row>
    <row r="17" spans="1:26" x14ac:dyDescent="0.25">
      <c r="A17" t="s">
        <v>55</v>
      </c>
      <c r="B17" t="s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2.9896600221567615</v>
      </c>
      <c r="I17" s="5">
        <v>2.9426681277370479</v>
      </c>
      <c r="J17" s="5">
        <v>7.0379015413378347</v>
      </c>
      <c r="K17" s="5">
        <v>6.9374523454548171</v>
      </c>
      <c r="L17" s="5">
        <v>6.8790577864959364</v>
      </c>
      <c r="M17" s="5">
        <v>6.8600682536564337</v>
      </c>
      <c r="N17" s="5">
        <v>6.7907695850943739</v>
      </c>
      <c r="O17" s="5">
        <v>6.7403835334909292</v>
      </c>
      <c r="P17" s="5">
        <v>10.818277375670036</v>
      </c>
      <c r="Q17" s="5">
        <v>10.84202194715493</v>
      </c>
      <c r="R17" s="5">
        <v>10.641262234231528</v>
      </c>
      <c r="S17" s="5">
        <v>10.646309693133622</v>
      </c>
      <c r="T17" s="5">
        <v>10.513675457394285</v>
      </c>
      <c r="U17" s="5">
        <v>14.573199051049826</v>
      </c>
      <c r="V17" s="5">
        <v>14.582447704917277</v>
      </c>
      <c r="W17" s="5">
        <v>18.534508695342094</v>
      </c>
      <c r="X17" s="5">
        <v>26.354544230559238</v>
      </c>
      <c r="Y17" s="5">
        <v>38.696265473539974</v>
      </c>
      <c r="Z17" s="5">
        <v>38.462016113892268</v>
      </c>
    </row>
    <row r="18" spans="1:26" x14ac:dyDescent="0.25">
      <c r="A18" t="s">
        <v>55</v>
      </c>
      <c r="B18" t="s">
        <v>4</v>
      </c>
      <c r="C18" s="5">
        <f>SUM(C16:C17)</f>
        <v>0</v>
      </c>
      <c r="D18" s="5">
        <f t="shared" ref="D18" si="45">SUM(D16:D17)</f>
        <v>47.992364830818346</v>
      </c>
      <c r="E18" s="5">
        <f t="shared" ref="E18" si="46">SUM(E16:E17)</f>
        <v>72.004869596554286</v>
      </c>
      <c r="F18" s="5">
        <f t="shared" ref="F18" si="47">SUM(F16:F17)</f>
        <v>71.805744035276646</v>
      </c>
      <c r="G18" s="5">
        <f t="shared" ref="G18" si="48">SUM(G16:G17)</f>
        <v>96.020285053688639</v>
      </c>
      <c r="H18" s="5">
        <f t="shared" ref="H18" si="49">SUM(H16:H17)</f>
        <v>104.66258728766402</v>
      </c>
      <c r="I18" s="5">
        <f t="shared" ref="I18" si="50">SUM(I16:I17)</f>
        <v>128.51834341624189</v>
      </c>
      <c r="J18" s="5">
        <f t="shared" ref="J18" si="51">SUM(J16:J17)</f>
        <v>140.53001915979954</v>
      </c>
      <c r="K18" s="5">
        <f t="shared" ref="K18" si="52">SUM(K16:K17)</f>
        <v>140.00250682590436</v>
      </c>
      <c r="L18" s="5">
        <f t="shared" ref="L18" si="53">SUM(L16:L17)</f>
        <v>171.13026739895909</v>
      </c>
      <c r="M18" s="5">
        <f t="shared" ref="M18" si="54">SUM(M16:M17)</f>
        <v>171.085718088497</v>
      </c>
      <c r="N18" s="5">
        <f t="shared" ref="N18" si="55">SUM(N16:N17)</f>
        <v>170.50714163578678</v>
      </c>
      <c r="O18" s="5">
        <f t="shared" ref="O18" si="56">SUM(O16:O17)</f>
        <v>170.65540015556999</v>
      </c>
      <c r="P18" s="5">
        <f t="shared" ref="P18" si="57">SUM(P16:P17)</f>
        <v>182.42392586126078</v>
      </c>
      <c r="Q18" s="5">
        <f t="shared" ref="Q18" si="58">SUM(Q16:Q17)</f>
        <v>182.09760222369877</v>
      </c>
      <c r="R18" s="5">
        <f t="shared" ref="R18" si="59">SUM(R16:R17)</f>
        <v>181.97588774413589</v>
      </c>
      <c r="S18" s="5">
        <f t="shared" ref="S18" si="60">SUM(S16:S17)</f>
        <v>205.39353956220251</v>
      </c>
      <c r="T18" s="5">
        <f t="shared" ref="T18" si="61">SUM(T16:T17)</f>
        <v>205.51871718948695</v>
      </c>
      <c r="U18" s="5">
        <f t="shared" ref="U18" si="62">SUM(U16:U17)</f>
        <v>217.38065605803638</v>
      </c>
      <c r="V18" s="5">
        <f t="shared" ref="V18" si="63">SUM(V16:V17)</f>
        <v>253.42483060321408</v>
      </c>
      <c r="W18" s="5">
        <f t="shared" ref="W18" si="64">SUM(W16:W17)</f>
        <v>287.82564728314571</v>
      </c>
      <c r="X18" s="5">
        <f t="shared" ref="X18" si="65">SUM(X16:X17)</f>
        <v>322.45407030911389</v>
      </c>
      <c r="Y18" s="5">
        <f t="shared" ref="Y18" si="66">SUM(Y16:Y17)</f>
        <v>336.49855813533225</v>
      </c>
      <c r="Z18" s="5">
        <f t="shared" ref="Z18" si="67">SUM(Z16:Z17)</f>
        <v>371.17118003403181</v>
      </c>
    </row>
    <row r="21" spans="1:26" x14ac:dyDescent="0.25">
      <c r="B21" t="s">
        <v>1</v>
      </c>
      <c r="C21" s="40">
        <f>(C16+C12+C8)/C4</f>
        <v>0.79999999999999993</v>
      </c>
      <c r="D21" s="40">
        <f t="shared" ref="D21:Z23" si="68">(D16+D12+D8)/D4</f>
        <v>0.82538554629158578</v>
      </c>
      <c r="E21" s="40">
        <f t="shared" si="68"/>
        <v>0.84999999999999987</v>
      </c>
      <c r="F21" s="40">
        <f t="shared" si="68"/>
        <v>0.85</v>
      </c>
      <c r="G21" s="40">
        <f t="shared" si="68"/>
        <v>0.89999999999999969</v>
      </c>
      <c r="H21" s="40">
        <f t="shared" si="68"/>
        <v>0.9</v>
      </c>
      <c r="I21" s="40">
        <f t="shared" si="68"/>
        <v>0.9500000000000004</v>
      </c>
      <c r="J21" s="40">
        <f t="shared" si="68"/>
        <v>0.94999999999999984</v>
      </c>
      <c r="K21" s="40">
        <f t="shared" si="68"/>
        <v>1</v>
      </c>
      <c r="L21" s="40">
        <f t="shared" si="68"/>
        <v>0.99999999999999978</v>
      </c>
      <c r="M21" s="40">
        <f t="shared" si="68"/>
        <v>1.0000000000000002</v>
      </c>
      <c r="N21" s="40">
        <f t="shared" si="68"/>
        <v>1.0000000000000002</v>
      </c>
      <c r="O21" s="40">
        <f t="shared" si="68"/>
        <v>0.99999999999999967</v>
      </c>
      <c r="P21" s="40">
        <f t="shared" si="68"/>
        <v>0.99999999999999978</v>
      </c>
      <c r="Q21" s="40">
        <f t="shared" si="68"/>
        <v>1.0000000000000004</v>
      </c>
      <c r="R21" s="40">
        <f t="shared" si="68"/>
        <v>0.99999999999999967</v>
      </c>
      <c r="S21" s="40">
        <f t="shared" si="68"/>
        <v>1</v>
      </c>
      <c r="T21" s="40">
        <f t="shared" si="68"/>
        <v>0.99999999999999944</v>
      </c>
      <c r="U21" s="40">
        <f t="shared" si="68"/>
        <v>1</v>
      </c>
      <c r="V21" s="40">
        <f t="shared" si="68"/>
        <v>0.99999999999999967</v>
      </c>
      <c r="W21" s="40">
        <f t="shared" si="68"/>
        <v>0.99999999999999944</v>
      </c>
      <c r="X21" s="40">
        <f t="shared" si="68"/>
        <v>0.99999999999999933</v>
      </c>
      <c r="Y21" s="40">
        <f t="shared" si="68"/>
        <v>0.99999999999999967</v>
      </c>
      <c r="Z21" s="40">
        <f t="shared" si="68"/>
        <v>1.0004388759766734</v>
      </c>
    </row>
    <row r="22" spans="1:26" x14ac:dyDescent="0.25">
      <c r="B22" t="s">
        <v>2</v>
      </c>
      <c r="C22" s="40">
        <f t="shared" ref="C22:R23" si="69">(C17+C13+C9)/C5</f>
        <v>0.65422937749560484</v>
      </c>
      <c r="D22" s="40">
        <f t="shared" si="69"/>
        <v>0.70646893848937808</v>
      </c>
      <c r="E22" s="40">
        <f t="shared" si="69"/>
        <v>0.59805195276972389</v>
      </c>
      <c r="F22" s="40">
        <f t="shared" si="69"/>
        <v>0.56260954110776928</v>
      </c>
      <c r="G22" s="40">
        <f t="shared" si="69"/>
        <v>0.57269183469168627</v>
      </c>
      <c r="H22" s="40">
        <f t="shared" si="69"/>
        <v>0.56860155663096457</v>
      </c>
      <c r="I22" s="40">
        <f t="shared" si="69"/>
        <v>0.55647721586476684</v>
      </c>
      <c r="J22" s="40">
        <f t="shared" si="69"/>
        <v>0.54368012932644738</v>
      </c>
      <c r="K22" s="40">
        <f t="shared" si="69"/>
        <v>0.46128281287931694</v>
      </c>
      <c r="L22" s="40">
        <f t="shared" si="69"/>
        <v>0.38585945180811582</v>
      </c>
      <c r="M22" s="40">
        <f t="shared" si="69"/>
        <v>0.39381856889123129</v>
      </c>
      <c r="N22" s="40">
        <f t="shared" si="69"/>
        <v>0.37392996862324152</v>
      </c>
      <c r="O22" s="40">
        <f t="shared" si="69"/>
        <v>0.3754514222336684</v>
      </c>
      <c r="P22" s="40">
        <f t="shared" si="69"/>
        <v>0.40159574764135542</v>
      </c>
      <c r="Q22" s="40">
        <f t="shared" si="69"/>
        <v>0.39365304036003834</v>
      </c>
      <c r="R22" s="40">
        <f t="shared" si="69"/>
        <v>0.39768832804600868</v>
      </c>
      <c r="S22" s="40">
        <f t="shared" si="68"/>
        <v>0.45160825736124133</v>
      </c>
      <c r="T22" s="40">
        <f t="shared" si="68"/>
        <v>0.42483149469705817</v>
      </c>
      <c r="U22" s="40">
        <f t="shared" si="68"/>
        <v>0.46134123109262143</v>
      </c>
      <c r="V22" s="40">
        <f t="shared" si="68"/>
        <v>0.38448980608970723</v>
      </c>
      <c r="W22" s="40">
        <f t="shared" si="68"/>
        <v>0.4798676305714441</v>
      </c>
      <c r="X22" s="40">
        <f t="shared" si="68"/>
        <v>0.46180714960823488</v>
      </c>
      <c r="Y22" s="40">
        <f t="shared" si="68"/>
        <v>0.49987883529950522</v>
      </c>
      <c r="Z22" s="40">
        <f t="shared" si="68"/>
        <v>0.58694051018147753</v>
      </c>
    </row>
    <row r="23" spans="1:26" x14ac:dyDescent="0.25">
      <c r="B23" t="s">
        <v>4</v>
      </c>
      <c r="C23" s="40">
        <f t="shared" si="69"/>
        <v>0.74833550180810204</v>
      </c>
      <c r="D23" s="40">
        <f t="shared" si="68"/>
        <v>0.78328134374472314</v>
      </c>
      <c r="E23" s="40">
        <f t="shared" si="68"/>
        <v>0.76086634329335501</v>
      </c>
      <c r="F23" s="40">
        <f t="shared" si="68"/>
        <v>0.74836063019749577</v>
      </c>
      <c r="G23" s="40">
        <f t="shared" si="68"/>
        <v>0.78429800324023513</v>
      </c>
      <c r="H23" s="40">
        <f t="shared" si="68"/>
        <v>0.78286822971962955</v>
      </c>
      <c r="I23" s="40">
        <f t="shared" si="68"/>
        <v>0.81096054205770063</v>
      </c>
      <c r="J23" s="40">
        <f t="shared" si="68"/>
        <v>0.80643338747694771</v>
      </c>
      <c r="K23" s="40">
        <f t="shared" si="68"/>
        <v>0.80967584390998659</v>
      </c>
      <c r="L23" s="40">
        <f t="shared" si="68"/>
        <v>0.78305053421209203</v>
      </c>
      <c r="M23" s="40">
        <f t="shared" si="68"/>
        <v>0.78592404364200874</v>
      </c>
      <c r="N23" s="40">
        <f t="shared" si="68"/>
        <v>0.77888350574332432</v>
      </c>
      <c r="O23" s="40">
        <f t="shared" si="68"/>
        <v>0.77944840788928138</v>
      </c>
      <c r="P23" s="40">
        <f t="shared" si="68"/>
        <v>0.78869937417748137</v>
      </c>
      <c r="Q23" s="40">
        <f t="shared" si="68"/>
        <v>0.78597008010600455</v>
      </c>
      <c r="R23" s="40">
        <f t="shared" si="68"/>
        <v>0.78738319740027152</v>
      </c>
      <c r="S23" s="40">
        <f t="shared" si="68"/>
        <v>0.80641579825761889</v>
      </c>
      <c r="T23" s="40">
        <f t="shared" si="68"/>
        <v>0.79689097155837829</v>
      </c>
      <c r="U23" s="40">
        <f t="shared" si="68"/>
        <v>0.80985807463066994</v>
      </c>
      <c r="V23" s="40">
        <f t="shared" si="68"/>
        <v>0.78273339821782262</v>
      </c>
      <c r="W23" s="40">
        <f t="shared" si="68"/>
        <v>0.8164680410364894</v>
      </c>
      <c r="X23" s="40">
        <f t="shared" si="68"/>
        <v>0.81016652100826114</v>
      </c>
      <c r="Y23" s="40">
        <f t="shared" si="68"/>
        <v>0.82368657643669674</v>
      </c>
      <c r="Z23" s="40">
        <f t="shared" si="68"/>
        <v>0.85471364244962844</v>
      </c>
    </row>
  </sheetData>
  <pageMargins left="0.7" right="0.7" top="0.75" bottom="0.75" header="0.3" footer="0.3"/>
  <pageSetup orientation="portrait" horizontalDpi="90" verticalDpi="9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"/>
  <dimension ref="A2:Y26"/>
  <sheetViews>
    <sheetView workbookViewId="0">
      <selection activeCell="O28" sqref="O28"/>
    </sheetView>
  </sheetViews>
  <sheetFormatPr defaultRowHeight="12.75" x14ac:dyDescent="0.2"/>
  <cols>
    <col min="1" max="1" width="55.28515625" style="42" bestFit="1" customWidth="1"/>
    <col min="2" max="25" width="5" style="42" bestFit="1" customWidth="1"/>
    <col min="26" max="16384" width="9.140625" style="42"/>
  </cols>
  <sheetData>
    <row r="2" spans="1:25" x14ac:dyDescent="0.2">
      <c r="B2" s="43">
        <v>2022</v>
      </c>
      <c r="C2" s="43">
        <v>2023</v>
      </c>
      <c r="D2" s="43">
        <v>2024</v>
      </c>
      <c r="E2" s="43">
        <v>2025</v>
      </c>
      <c r="F2" s="43">
        <v>2026</v>
      </c>
      <c r="G2" s="43">
        <v>2027</v>
      </c>
      <c r="H2" s="43">
        <v>2028</v>
      </c>
      <c r="I2" s="43">
        <v>2029</v>
      </c>
      <c r="J2" s="43">
        <v>2030</v>
      </c>
      <c r="K2" s="43">
        <v>2031</v>
      </c>
      <c r="L2" s="43">
        <v>2032</v>
      </c>
      <c r="M2" s="43">
        <v>2033</v>
      </c>
      <c r="N2" s="43">
        <v>2034</v>
      </c>
      <c r="O2" s="43">
        <v>2035</v>
      </c>
      <c r="P2" s="43">
        <v>2036</v>
      </c>
      <c r="Q2" s="43">
        <v>2037</v>
      </c>
      <c r="R2" s="43">
        <v>2038</v>
      </c>
      <c r="S2" s="43">
        <v>2039</v>
      </c>
      <c r="T2" s="43">
        <v>2040</v>
      </c>
      <c r="U2" s="43">
        <v>2041</v>
      </c>
      <c r="V2" s="43">
        <v>2042</v>
      </c>
      <c r="W2" s="43">
        <v>2043</v>
      </c>
      <c r="X2" s="43">
        <v>2044</v>
      </c>
      <c r="Y2" s="43">
        <v>2045</v>
      </c>
    </row>
    <row r="3" spans="1:25" x14ac:dyDescent="0.2">
      <c r="A3" s="44" t="s">
        <v>56</v>
      </c>
      <c r="B3" s="45">
        <v>1.5</v>
      </c>
      <c r="C3" s="45">
        <v>1.4</v>
      </c>
      <c r="D3" s="45">
        <v>1.4</v>
      </c>
      <c r="E3" s="45">
        <v>1.2</v>
      </c>
      <c r="F3" s="45">
        <v>1.3</v>
      </c>
      <c r="G3" s="45">
        <v>0.7</v>
      </c>
      <c r="H3" s="45">
        <v>0.7</v>
      </c>
      <c r="I3" s="45">
        <v>0.6</v>
      </c>
      <c r="J3" s="45">
        <v>0.6</v>
      </c>
      <c r="K3" s="45">
        <v>0.6</v>
      </c>
      <c r="L3" s="45">
        <v>0.6</v>
      </c>
      <c r="M3" s="45">
        <v>0.5</v>
      </c>
      <c r="N3" s="45">
        <v>0.5</v>
      </c>
      <c r="O3" s="45">
        <v>0.5</v>
      </c>
      <c r="P3" s="45">
        <v>0.5</v>
      </c>
      <c r="Q3" s="45">
        <v>0.4</v>
      </c>
      <c r="R3" s="45">
        <v>0.5</v>
      </c>
      <c r="S3" s="45">
        <v>0.4</v>
      </c>
      <c r="T3" s="45">
        <v>0.4</v>
      </c>
      <c r="U3" s="45">
        <v>0.4</v>
      </c>
      <c r="V3" s="45">
        <v>0.4</v>
      </c>
      <c r="W3" s="45">
        <v>0.3</v>
      </c>
      <c r="X3" s="45">
        <v>0.4</v>
      </c>
      <c r="Y3" s="45">
        <v>0.3</v>
      </c>
    </row>
    <row r="4" spans="1:25" x14ac:dyDescent="0.2">
      <c r="A4" s="44" t="s">
        <v>57</v>
      </c>
      <c r="B4" s="45">
        <v>0</v>
      </c>
      <c r="C4" s="45">
        <v>0</v>
      </c>
      <c r="D4" s="45">
        <v>0</v>
      </c>
      <c r="E4" s="45">
        <v>0</v>
      </c>
      <c r="F4" s="45">
        <v>0</v>
      </c>
      <c r="G4" s="45">
        <v>0</v>
      </c>
      <c r="H4" s="45">
        <v>0</v>
      </c>
      <c r="I4" s="45">
        <v>0</v>
      </c>
      <c r="J4" s="45">
        <v>0</v>
      </c>
      <c r="K4" s="45">
        <v>0</v>
      </c>
      <c r="L4" s="45">
        <v>0</v>
      </c>
      <c r="M4" s="45">
        <v>0</v>
      </c>
      <c r="N4" s="45">
        <v>0</v>
      </c>
      <c r="O4" s="45">
        <v>0</v>
      </c>
      <c r="P4" s="45">
        <v>0</v>
      </c>
      <c r="Q4" s="45">
        <v>0</v>
      </c>
      <c r="R4" s="45">
        <v>0</v>
      </c>
      <c r="S4" s="45">
        <v>0</v>
      </c>
      <c r="T4" s="45">
        <v>0</v>
      </c>
      <c r="U4" s="45">
        <v>0</v>
      </c>
      <c r="V4" s="45">
        <v>0</v>
      </c>
      <c r="W4" s="45">
        <v>0</v>
      </c>
      <c r="X4" s="45">
        <v>0</v>
      </c>
      <c r="Y4" s="45">
        <v>0</v>
      </c>
    </row>
    <row r="5" spans="1:25" x14ac:dyDescent="0.2">
      <c r="A5" s="44" t="s">
        <v>58</v>
      </c>
      <c r="B5" s="45">
        <v>0</v>
      </c>
      <c r="C5" s="45">
        <v>0</v>
      </c>
      <c r="D5" s="45">
        <v>0</v>
      </c>
      <c r="E5" s="45">
        <v>0</v>
      </c>
      <c r="F5" s="45">
        <v>0</v>
      </c>
      <c r="G5" s="45">
        <v>0.1</v>
      </c>
      <c r="H5" s="45">
        <v>0.1</v>
      </c>
      <c r="I5" s="45">
        <v>0.1</v>
      </c>
      <c r="J5" s="45">
        <v>0.1</v>
      </c>
      <c r="K5" s="45">
        <v>0.1</v>
      </c>
      <c r="L5" s="45">
        <v>0.1</v>
      </c>
      <c r="M5" s="45">
        <v>0.1</v>
      </c>
      <c r="N5" s="45">
        <v>0</v>
      </c>
      <c r="O5" s="45">
        <v>0</v>
      </c>
      <c r="P5" s="45">
        <v>0.1</v>
      </c>
      <c r="Q5" s="45">
        <v>0</v>
      </c>
      <c r="R5" s="45">
        <v>0.1</v>
      </c>
      <c r="S5" s="45">
        <v>0.1</v>
      </c>
      <c r="T5" s="45">
        <v>0</v>
      </c>
      <c r="U5" s="45">
        <v>0.1</v>
      </c>
      <c r="V5" s="45">
        <v>0.1</v>
      </c>
      <c r="W5" s="45">
        <v>0.1</v>
      </c>
      <c r="X5" s="45">
        <v>0.1</v>
      </c>
      <c r="Y5" s="45">
        <v>0.1</v>
      </c>
    </row>
    <row r="6" spans="1:25" x14ac:dyDescent="0.2">
      <c r="A6" s="44" t="s">
        <v>59</v>
      </c>
      <c r="B6" s="45">
        <v>0</v>
      </c>
      <c r="C6" s="45">
        <v>0</v>
      </c>
      <c r="D6" s="45">
        <v>0</v>
      </c>
      <c r="E6" s="45">
        <v>0</v>
      </c>
      <c r="F6" s="45">
        <v>0</v>
      </c>
      <c r="G6" s="45">
        <v>0.1</v>
      </c>
      <c r="H6" s="45">
        <v>0.1</v>
      </c>
      <c r="I6" s="45">
        <v>0.1</v>
      </c>
      <c r="J6" s="45">
        <v>0.1</v>
      </c>
      <c r="K6" s="45">
        <v>0.1</v>
      </c>
      <c r="L6" s="45">
        <v>0.1</v>
      </c>
      <c r="M6" s="45">
        <v>0.1</v>
      </c>
      <c r="N6" s="45">
        <v>0.1</v>
      </c>
      <c r="O6" s="45">
        <v>0.1</v>
      </c>
      <c r="P6" s="45">
        <v>0.1</v>
      </c>
      <c r="Q6" s="45">
        <v>0.1</v>
      </c>
      <c r="R6" s="45">
        <v>0.1</v>
      </c>
      <c r="S6" s="45">
        <v>0.1</v>
      </c>
      <c r="T6" s="45">
        <v>0.1</v>
      </c>
      <c r="U6" s="45">
        <v>0.1</v>
      </c>
      <c r="V6" s="45">
        <v>0.1</v>
      </c>
      <c r="W6" s="45">
        <v>0.1</v>
      </c>
      <c r="X6" s="45">
        <v>0.2</v>
      </c>
      <c r="Y6" s="45">
        <v>0.1</v>
      </c>
    </row>
    <row r="7" spans="1:25" x14ac:dyDescent="0.2">
      <c r="A7" s="44" t="s">
        <v>159</v>
      </c>
      <c r="B7" s="45">
        <v>0</v>
      </c>
      <c r="C7" s="45">
        <v>0</v>
      </c>
      <c r="D7" s="45">
        <v>0</v>
      </c>
      <c r="E7" s="45">
        <v>0</v>
      </c>
      <c r="F7" s="45">
        <v>0</v>
      </c>
      <c r="G7" s="45">
        <v>0</v>
      </c>
      <c r="H7" s="45">
        <v>0</v>
      </c>
      <c r="I7" s="45">
        <v>0</v>
      </c>
      <c r="J7" s="45">
        <v>0</v>
      </c>
      <c r="K7" s="45">
        <v>0</v>
      </c>
      <c r="L7" s="45">
        <v>0</v>
      </c>
      <c r="M7" s="45">
        <v>0</v>
      </c>
      <c r="N7" s="45">
        <v>0</v>
      </c>
      <c r="O7" s="45">
        <v>0</v>
      </c>
      <c r="P7" s="45">
        <v>0</v>
      </c>
      <c r="Q7" s="45">
        <v>0</v>
      </c>
      <c r="R7" s="45">
        <v>0</v>
      </c>
      <c r="S7" s="45">
        <v>0</v>
      </c>
      <c r="T7" s="45">
        <v>0</v>
      </c>
      <c r="U7" s="45">
        <v>0</v>
      </c>
      <c r="V7" s="45">
        <v>0</v>
      </c>
      <c r="W7" s="45">
        <v>0</v>
      </c>
      <c r="X7" s="45">
        <v>0</v>
      </c>
      <c r="Y7" s="45">
        <v>0</v>
      </c>
    </row>
    <row r="8" spans="1:25" x14ac:dyDescent="0.2">
      <c r="A8" s="44" t="s">
        <v>160</v>
      </c>
      <c r="B8" s="45">
        <v>0</v>
      </c>
      <c r="C8" s="45">
        <v>0</v>
      </c>
      <c r="D8" s="45">
        <v>0</v>
      </c>
      <c r="E8" s="45">
        <v>0</v>
      </c>
      <c r="F8" s="45">
        <v>0</v>
      </c>
      <c r="G8" s="45">
        <v>0</v>
      </c>
      <c r="H8" s="45">
        <v>0</v>
      </c>
      <c r="I8" s="45">
        <v>0</v>
      </c>
      <c r="J8" s="45">
        <v>0</v>
      </c>
      <c r="K8" s="45">
        <v>0</v>
      </c>
      <c r="L8" s="45">
        <v>0</v>
      </c>
      <c r="M8" s="45">
        <v>0</v>
      </c>
      <c r="N8" s="45">
        <v>0</v>
      </c>
      <c r="O8" s="45">
        <v>0</v>
      </c>
      <c r="P8" s="45">
        <v>0</v>
      </c>
      <c r="Q8" s="45">
        <v>0</v>
      </c>
      <c r="R8" s="45">
        <v>0</v>
      </c>
      <c r="S8" s="45">
        <v>0</v>
      </c>
      <c r="T8" s="45">
        <v>0</v>
      </c>
      <c r="U8" s="45">
        <v>0</v>
      </c>
      <c r="V8" s="45">
        <v>0</v>
      </c>
      <c r="W8" s="45">
        <v>0</v>
      </c>
      <c r="X8" s="45">
        <v>0</v>
      </c>
      <c r="Y8" s="45">
        <v>0</v>
      </c>
    </row>
    <row r="9" spans="1:25" ht="13.5" thickBot="1" x14ac:dyDescent="0.25">
      <c r="A9" s="44" t="s">
        <v>60</v>
      </c>
      <c r="B9" s="45">
        <v>-0.6</v>
      </c>
      <c r="C9" s="45">
        <v>-0.6</v>
      </c>
      <c r="D9" s="45">
        <v>-0.5</v>
      </c>
      <c r="E9" s="45">
        <v>-0.4</v>
      </c>
      <c r="F9" s="45">
        <v>-0.4</v>
      </c>
      <c r="G9" s="45">
        <v>-0.2</v>
      </c>
      <c r="H9" s="45">
        <v>-0.2</v>
      </c>
      <c r="I9" s="45">
        <v>-0.2</v>
      </c>
      <c r="J9" s="45">
        <v>-0.2</v>
      </c>
      <c r="K9" s="45">
        <v>-0.1</v>
      </c>
      <c r="L9" s="45">
        <v>-0.1</v>
      </c>
      <c r="M9" s="45">
        <v>-0.1</v>
      </c>
      <c r="N9" s="45">
        <v>-0.1</v>
      </c>
      <c r="O9" s="45">
        <v>0</v>
      </c>
      <c r="P9" s="45">
        <v>0</v>
      </c>
      <c r="Q9" s="45">
        <v>0</v>
      </c>
      <c r="R9" s="45">
        <v>0</v>
      </c>
      <c r="S9" s="45">
        <v>0</v>
      </c>
      <c r="T9" s="45">
        <v>0</v>
      </c>
      <c r="U9" s="45">
        <v>0</v>
      </c>
      <c r="V9" s="45">
        <v>0</v>
      </c>
      <c r="W9" s="45">
        <v>0</v>
      </c>
      <c r="X9" s="45">
        <v>0</v>
      </c>
      <c r="Y9" s="45">
        <v>0</v>
      </c>
    </row>
    <row r="10" spans="1:25" ht="13.5" thickBot="1" x14ac:dyDescent="0.25">
      <c r="A10" s="46" t="s">
        <v>61</v>
      </c>
      <c r="B10" s="47">
        <f>SUM(B3:B9)</f>
        <v>0.9</v>
      </c>
      <c r="C10" s="47">
        <f t="shared" ref="C10:Y10" si="0">SUM(C3:C9)</f>
        <v>0.79999999999999993</v>
      </c>
      <c r="D10" s="47">
        <f t="shared" si="0"/>
        <v>0.89999999999999991</v>
      </c>
      <c r="E10" s="47">
        <f t="shared" si="0"/>
        <v>0.79999999999999993</v>
      </c>
      <c r="F10" s="47">
        <f t="shared" si="0"/>
        <v>0.9</v>
      </c>
      <c r="G10" s="47">
        <f t="shared" si="0"/>
        <v>0.7</v>
      </c>
      <c r="H10" s="47">
        <f t="shared" si="0"/>
        <v>0.7</v>
      </c>
      <c r="I10" s="47">
        <f t="shared" si="0"/>
        <v>0.59999999999999987</v>
      </c>
      <c r="J10" s="47">
        <f t="shared" si="0"/>
        <v>0.59999999999999987</v>
      </c>
      <c r="K10" s="47">
        <f t="shared" si="0"/>
        <v>0.7</v>
      </c>
      <c r="L10" s="47">
        <f t="shared" si="0"/>
        <v>0.7</v>
      </c>
      <c r="M10" s="47">
        <f t="shared" si="0"/>
        <v>0.6</v>
      </c>
      <c r="N10" s="47">
        <f t="shared" si="0"/>
        <v>0.5</v>
      </c>
      <c r="O10" s="47">
        <f t="shared" si="0"/>
        <v>0.6</v>
      </c>
      <c r="P10" s="47">
        <f t="shared" si="0"/>
        <v>0.7</v>
      </c>
      <c r="Q10" s="47">
        <f t="shared" si="0"/>
        <v>0.5</v>
      </c>
      <c r="R10" s="47">
        <f t="shared" si="0"/>
        <v>0.7</v>
      </c>
      <c r="S10" s="47">
        <f t="shared" si="0"/>
        <v>0.6</v>
      </c>
      <c r="T10" s="47">
        <f t="shared" si="0"/>
        <v>0.5</v>
      </c>
      <c r="U10" s="47">
        <f t="shared" si="0"/>
        <v>0.6</v>
      </c>
      <c r="V10" s="47">
        <f t="shared" si="0"/>
        <v>0.6</v>
      </c>
      <c r="W10" s="47">
        <f t="shared" si="0"/>
        <v>0.5</v>
      </c>
      <c r="X10" s="47">
        <f t="shared" si="0"/>
        <v>0.7</v>
      </c>
      <c r="Y10" s="47">
        <f t="shared" si="0"/>
        <v>0.5</v>
      </c>
    </row>
    <row r="11" spans="1:25" x14ac:dyDescent="0.2">
      <c r="A11" s="44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</row>
    <row r="12" spans="1:25" x14ac:dyDescent="0.2">
      <c r="A12" s="44" t="s">
        <v>62</v>
      </c>
      <c r="B12" s="45">
        <v>0.1</v>
      </c>
      <c r="C12" s="45">
        <v>0.1</v>
      </c>
      <c r="D12" s="45">
        <v>0.1</v>
      </c>
      <c r="E12" s="45">
        <v>0.1</v>
      </c>
      <c r="F12" s="45">
        <v>0.1</v>
      </c>
      <c r="G12" s="45">
        <v>0.1</v>
      </c>
      <c r="H12" s="45">
        <v>0.1</v>
      </c>
      <c r="I12" s="45">
        <v>0.1</v>
      </c>
      <c r="J12" s="45">
        <v>0.1</v>
      </c>
      <c r="K12" s="45">
        <v>0.1</v>
      </c>
      <c r="L12" s="45">
        <v>0.1</v>
      </c>
      <c r="M12" s="45">
        <v>0.1</v>
      </c>
      <c r="N12" s="45">
        <v>0.1</v>
      </c>
      <c r="O12" s="45">
        <v>0.1</v>
      </c>
      <c r="P12" s="45">
        <v>0.1</v>
      </c>
      <c r="Q12" s="45">
        <v>0.1</v>
      </c>
      <c r="R12" s="45">
        <v>0.1</v>
      </c>
      <c r="S12" s="45">
        <v>0.1</v>
      </c>
      <c r="T12" s="45">
        <v>0.1</v>
      </c>
      <c r="U12" s="45">
        <v>0.1</v>
      </c>
      <c r="V12" s="45">
        <v>0.1</v>
      </c>
      <c r="W12" s="45">
        <v>0.1</v>
      </c>
      <c r="X12" s="45">
        <v>0.1</v>
      </c>
      <c r="Y12" s="45">
        <v>0.1</v>
      </c>
    </row>
    <row r="13" spans="1:25" x14ac:dyDescent="0.2">
      <c r="A13" s="44" t="s">
        <v>63</v>
      </c>
      <c r="B13" s="45">
        <v>0</v>
      </c>
      <c r="C13" s="45">
        <v>0</v>
      </c>
      <c r="D13" s="45">
        <v>0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0.1</v>
      </c>
      <c r="W13" s="45">
        <v>0.1</v>
      </c>
      <c r="X13" s="45">
        <v>0.1</v>
      </c>
      <c r="Y13" s="45">
        <v>0.1</v>
      </c>
    </row>
    <row r="16" spans="1:25" x14ac:dyDescent="0.2">
      <c r="A16" s="42" t="s">
        <v>64</v>
      </c>
      <c r="B16" s="45">
        <f>SUM(B3:B4)</f>
        <v>1.5</v>
      </c>
      <c r="C16" s="45">
        <f t="shared" ref="C16:Y16" si="1">SUM(C3:C4)</f>
        <v>1.4</v>
      </c>
      <c r="D16" s="45">
        <f t="shared" si="1"/>
        <v>1.4</v>
      </c>
      <c r="E16" s="45">
        <f t="shared" si="1"/>
        <v>1.2</v>
      </c>
      <c r="F16" s="45">
        <f t="shared" si="1"/>
        <v>1.3</v>
      </c>
      <c r="G16" s="45">
        <f t="shared" si="1"/>
        <v>0.7</v>
      </c>
      <c r="H16" s="45">
        <f t="shared" si="1"/>
        <v>0.7</v>
      </c>
      <c r="I16" s="45">
        <f t="shared" si="1"/>
        <v>0.6</v>
      </c>
      <c r="J16" s="45">
        <f t="shared" si="1"/>
        <v>0.6</v>
      </c>
      <c r="K16" s="45">
        <f t="shared" si="1"/>
        <v>0.6</v>
      </c>
      <c r="L16" s="45">
        <f t="shared" si="1"/>
        <v>0.6</v>
      </c>
      <c r="M16" s="45">
        <f t="shared" si="1"/>
        <v>0.5</v>
      </c>
      <c r="N16" s="45">
        <f t="shared" si="1"/>
        <v>0.5</v>
      </c>
      <c r="O16" s="45">
        <f t="shared" si="1"/>
        <v>0.5</v>
      </c>
      <c r="P16" s="45">
        <f t="shared" si="1"/>
        <v>0.5</v>
      </c>
      <c r="Q16" s="45">
        <f t="shared" si="1"/>
        <v>0.4</v>
      </c>
      <c r="R16" s="45">
        <f t="shared" si="1"/>
        <v>0.5</v>
      </c>
      <c r="S16" s="45">
        <f t="shared" si="1"/>
        <v>0.4</v>
      </c>
      <c r="T16" s="45">
        <f t="shared" si="1"/>
        <v>0.4</v>
      </c>
      <c r="U16" s="45">
        <f t="shared" si="1"/>
        <v>0.4</v>
      </c>
      <c r="V16" s="45">
        <f t="shared" si="1"/>
        <v>0.4</v>
      </c>
      <c r="W16" s="45">
        <f t="shared" si="1"/>
        <v>0.3</v>
      </c>
      <c r="X16" s="45">
        <f t="shared" si="1"/>
        <v>0.4</v>
      </c>
      <c r="Y16" s="45">
        <f t="shared" si="1"/>
        <v>0.3</v>
      </c>
    </row>
    <row r="17" spans="1:25" x14ac:dyDescent="0.2">
      <c r="A17" s="42" t="s">
        <v>52</v>
      </c>
      <c r="B17" s="45">
        <f>SUM(B5:B6)</f>
        <v>0</v>
      </c>
      <c r="C17" s="45">
        <f t="shared" ref="C17:Y17" si="2">SUM(C5:C6)</f>
        <v>0</v>
      </c>
      <c r="D17" s="45">
        <f t="shared" si="2"/>
        <v>0</v>
      </c>
      <c r="E17" s="45">
        <f t="shared" si="2"/>
        <v>0</v>
      </c>
      <c r="F17" s="45">
        <f t="shared" si="2"/>
        <v>0</v>
      </c>
      <c r="G17" s="45">
        <f t="shared" si="2"/>
        <v>0.2</v>
      </c>
      <c r="H17" s="45">
        <f t="shared" si="2"/>
        <v>0.2</v>
      </c>
      <c r="I17" s="45">
        <f t="shared" si="2"/>
        <v>0.2</v>
      </c>
      <c r="J17" s="45">
        <f t="shared" si="2"/>
        <v>0.2</v>
      </c>
      <c r="K17" s="45">
        <f t="shared" si="2"/>
        <v>0.2</v>
      </c>
      <c r="L17" s="45">
        <f t="shared" si="2"/>
        <v>0.2</v>
      </c>
      <c r="M17" s="45">
        <f t="shared" si="2"/>
        <v>0.2</v>
      </c>
      <c r="N17" s="45">
        <f t="shared" si="2"/>
        <v>0.1</v>
      </c>
      <c r="O17" s="45">
        <f t="shared" si="2"/>
        <v>0.1</v>
      </c>
      <c r="P17" s="45">
        <f t="shared" si="2"/>
        <v>0.2</v>
      </c>
      <c r="Q17" s="45">
        <f t="shared" si="2"/>
        <v>0.1</v>
      </c>
      <c r="R17" s="45">
        <f t="shared" si="2"/>
        <v>0.2</v>
      </c>
      <c r="S17" s="45">
        <f t="shared" si="2"/>
        <v>0.2</v>
      </c>
      <c r="T17" s="45">
        <f t="shared" si="2"/>
        <v>0.1</v>
      </c>
      <c r="U17" s="45">
        <f t="shared" si="2"/>
        <v>0.2</v>
      </c>
      <c r="V17" s="45">
        <f t="shared" si="2"/>
        <v>0.2</v>
      </c>
      <c r="W17" s="45">
        <f t="shared" si="2"/>
        <v>0.2</v>
      </c>
      <c r="X17" s="45">
        <f t="shared" si="2"/>
        <v>0.30000000000000004</v>
      </c>
      <c r="Y17" s="45">
        <f t="shared" si="2"/>
        <v>0.2</v>
      </c>
    </row>
    <row r="18" spans="1:25" x14ac:dyDescent="0.2">
      <c r="A18" s="42" t="s">
        <v>66</v>
      </c>
      <c r="B18" s="45">
        <f>B9</f>
        <v>-0.6</v>
      </c>
      <c r="C18" s="45">
        <f t="shared" ref="C18:Y18" si="3">C9</f>
        <v>-0.6</v>
      </c>
      <c r="D18" s="45">
        <f t="shared" si="3"/>
        <v>-0.5</v>
      </c>
      <c r="E18" s="45">
        <f t="shared" si="3"/>
        <v>-0.4</v>
      </c>
      <c r="F18" s="45">
        <f t="shared" si="3"/>
        <v>-0.4</v>
      </c>
      <c r="G18" s="45">
        <f t="shared" si="3"/>
        <v>-0.2</v>
      </c>
      <c r="H18" s="45">
        <f t="shared" si="3"/>
        <v>-0.2</v>
      </c>
      <c r="I18" s="45">
        <f t="shared" si="3"/>
        <v>-0.2</v>
      </c>
      <c r="J18" s="45">
        <f t="shared" si="3"/>
        <v>-0.2</v>
      </c>
      <c r="K18" s="45">
        <f t="shared" si="3"/>
        <v>-0.1</v>
      </c>
      <c r="L18" s="45">
        <f t="shared" si="3"/>
        <v>-0.1</v>
      </c>
      <c r="M18" s="45">
        <f t="shared" si="3"/>
        <v>-0.1</v>
      </c>
      <c r="N18" s="45">
        <f t="shared" si="3"/>
        <v>-0.1</v>
      </c>
      <c r="O18" s="45">
        <f t="shared" si="3"/>
        <v>0</v>
      </c>
      <c r="P18" s="45">
        <f t="shared" si="3"/>
        <v>0</v>
      </c>
      <c r="Q18" s="45">
        <f t="shared" si="3"/>
        <v>0</v>
      </c>
      <c r="R18" s="45">
        <f t="shared" si="3"/>
        <v>0</v>
      </c>
      <c r="S18" s="45">
        <f t="shared" si="3"/>
        <v>0</v>
      </c>
      <c r="T18" s="45">
        <f t="shared" si="3"/>
        <v>0</v>
      </c>
      <c r="U18" s="45">
        <f t="shared" si="3"/>
        <v>0</v>
      </c>
      <c r="V18" s="45">
        <f t="shared" si="3"/>
        <v>0</v>
      </c>
      <c r="W18" s="45">
        <f t="shared" si="3"/>
        <v>0</v>
      </c>
      <c r="X18" s="45">
        <f t="shared" si="3"/>
        <v>0</v>
      </c>
      <c r="Y18" s="45">
        <f t="shared" si="3"/>
        <v>0</v>
      </c>
    </row>
    <row r="19" spans="1:25" x14ac:dyDescent="0.2">
      <c r="A19" s="42" t="s">
        <v>65</v>
      </c>
      <c r="B19" s="45">
        <f>B12+B13</f>
        <v>0.1</v>
      </c>
      <c r="C19" s="45">
        <f t="shared" ref="C19:Y19" si="4">C12+C13</f>
        <v>0.1</v>
      </c>
      <c r="D19" s="45">
        <f t="shared" si="4"/>
        <v>0.1</v>
      </c>
      <c r="E19" s="45">
        <f t="shared" si="4"/>
        <v>0.1</v>
      </c>
      <c r="F19" s="45">
        <f t="shared" si="4"/>
        <v>0.1</v>
      </c>
      <c r="G19" s="45">
        <f t="shared" si="4"/>
        <v>0.1</v>
      </c>
      <c r="H19" s="45">
        <f t="shared" si="4"/>
        <v>0.1</v>
      </c>
      <c r="I19" s="45">
        <f t="shared" si="4"/>
        <v>0.1</v>
      </c>
      <c r="J19" s="45">
        <f t="shared" si="4"/>
        <v>0.1</v>
      </c>
      <c r="K19" s="45">
        <f t="shared" si="4"/>
        <v>0.1</v>
      </c>
      <c r="L19" s="45">
        <f t="shared" si="4"/>
        <v>0.1</v>
      </c>
      <c r="M19" s="45">
        <f t="shared" si="4"/>
        <v>0.1</v>
      </c>
      <c r="N19" s="45">
        <f t="shared" si="4"/>
        <v>0.1</v>
      </c>
      <c r="O19" s="45">
        <f t="shared" si="4"/>
        <v>0.1</v>
      </c>
      <c r="P19" s="45">
        <f t="shared" si="4"/>
        <v>0.1</v>
      </c>
      <c r="Q19" s="45">
        <f t="shared" si="4"/>
        <v>0.1</v>
      </c>
      <c r="R19" s="45">
        <f t="shared" si="4"/>
        <v>0.1</v>
      </c>
      <c r="S19" s="45">
        <f t="shared" si="4"/>
        <v>0.1</v>
      </c>
      <c r="T19" s="45">
        <f t="shared" si="4"/>
        <v>0.1</v>
      </c>
      <c r="U19" s="45">
        <f t="shared" si="4"/>
        <v>0.1</v>
      </c>
      <c r="V19" s="45">
        <f t="shared" si="4"/>
        <v>0.2</v>
      </c>
      <c r="W19" s="45">
        <f t="shared" si="4"/>
        <v>0.2</v>
      </c>
      <c r="X19" s="45">
        <f t="shared" si="4"/>
        <v>0.2</v>
      </c>
      <c r="Y19" s="45">
        <f t="shared" si="4"/>
        <v>0.2</v>
      </c>
    </row>
    <row r="20" spans="1:25" x14ac:dyDescent="0.2">
      <c r="A20" s="42" t="s">
        <v>110</v>
      </c>
      <c r="B20" s="45">
        <f>SUM(B16:B19)</f>
        <v>1</v>
      </c>
      <c r="C20" s="45">
        <f t="shared" ref="C20:Y20" si="5">SUM(C16:C19)</f>
        <v>0.89999999999999991</v>
      </c>
      <c r="D20" s="45">
        <f t="shared" si="5"/>
        <v>0.99999999999999989</v>
      </c>
      <c r="E20" s="45">
        <f t="shared" si="5"/>
        <v>0.89999999999999991</v>
      </c>
      <c r="F20" s="45">
        <f t="shared" si="5"/>
        <v>1</v>
      </c>
      <c r="G20" s="45">
        <f t="shared" si="5"/>
        <v>0.79999999999999993</v>
      </c>
      <c r="H20" s="45">
        <f t="shared" si="5"/>
        <v>0.79999999999999993</v>
      </c>
      <c r="I20" s="45">
        <f t="shared" si="5"/>
        <v>0.70000000000000007</v>
      </c>
      <c r="J20" s="45">
        <f t="shared" si="5"/>
        <v>0.70000000000000007</v>
      </c>
      <c r="K20" s="45">
        <f t="shared" si="5"/>
        <v>0.8</v>
      </c>
      <c r="L20" s="45">
        <f t="shared" si="5"/>
        <v>0.8</v>
      </c>
      <c r="M20" s="45">
        <f t="shared" si="5"/>
        <v>0.7</v>
      </c>
      <c r="N20" s="45">
        <f t="shared" si="5"/>
        <v>0.6</v>
      </c>
      <c r="O20" s="45">
        <f t="shared" si="5"/>
        <v>0.7</v>
      </c>
      <c r="P20" s="45">
        <f t="shared" si="5"/>
        <v>0.79999999999999993</v>
      </c>
      <c r="Q20" s="45">
        <f t="shared" si="5"/>
        <v>0.6</v>
      </c>
      <c r="R20" s="45">
        <f t="shared" si="5"/>
        <v>0.79999999999999993</v>
      </c>
      <c r="S20" s="45">
        <f t="shared" si="5"/>
        <v>0.70000000000000007</v>
      </c>
      <c r="T20" s="45">
        <f t="shared" si="5"/>
        <v>0.6</v>
      </c>
      <c r="U20" s="45">
        <f t="shared" si="5"/>
        <v>0.70000000000000007</v>
      </c>
      <c r="V20" s="45">
        <f t="shared" si="5"/>
        <v>0.8</v>
      </c>
      <c r="W20" s="45">
        <f t="shared" si="5"/>
        <v>0.7</v>
      </c>
      <c r="X20" s="45">
        <f t="shared" si="5"/>
        <v>0.90000000000000013</v>
      </c>
      <c r="Y20" s="45">
        <f t="shared" si="5"/>
        <v>0.7</v>
      </c>
    </row>
    <row r="22" spans="1:25" x14ac:dyDescent="0.2">
      <c r="A22" s="42" t="s">
        <v>67</v>
      </c>
      <c r="B22" s="42">
        <v>3.0289999999999999</v>
      </c>
      <c r="C22" s="42">
        <v>3.0289999999999999</v>
      </c>
      <c r="D22" s="42">
        <v>3.0289999999999999</v>
      </c>
      <c r="E22" s="42">
        <v>3.0289999999999999</v>
      </c>
      <c r="F22" s="42">
        <v>3.0289999999999999</v>
      </c>
      <c r="G22" s="42">
        <v>3.0289999999999999</v>
      </c>
      <c r="H22" s="42">
        <v>3.0289999999999999</v>
      </c>
      <c r="I22" s="42">
        <v>3.0289999999999999</v>
      </c>
      <c r="J22" s="42">
        <v>3.0289999999999999</v>
      </c>
      <c r="K22" s="42">
        <v>3.0289999999999999</v>
      </c>
      <c r="L22" s="42">
        <v>3.0289999999999999</v>
      </c>
      <c r="M22" s="42">
        <v>3.0289999999999999</v>
      </c>
      <c r="N22" s="42">
        <v>3.0289999999999999</v>
      </c>
      <c r="O22" s="42">
        <v>3.0289999999999999</v>
      </c>
      <c r="P22" s="42">
        <v>3.0289999999999999</v>
      </c>
      <c r="Q22" s="42">
        <v>3.0289999999999999</v>
      </c>
      <c r="R22" s="42">
        <v>3.0289999999999999</v>
      </c>
      <c r="S22" s="42">
        <v>3.0289999999999999</v>
      </c>
      <c r="T22" s="42">
        <v>3.0289999999999999</v>
      </c>
      <c r="U22" s="42">
        <v>3.0289999999999999</v>
      </c>
      <c r="V22" s="42">
        <v>3.0289999999999999</v>
      </c>
      <c r="W22" s="42">
        <v>3.0289999999999999</v>
      </c>
      <c r="X22" s="42">
        <v>3.0289999999999999</v>
      </c>
      <c r="Y22" s="42">
        <v>3.0289999999999999</v>
      </c>
    </row>
    <row r="24" spans="1:25" x14ac:dyDescent="0.2">
      <c r="A24" s="42" t="s">
        <v>125</v>
      </c>
      <c r="B24" s="42">
        <v>1.3285336166249997</v>
      </c>
      <c r="C24" s="42">
        <v>1.2698990079750003</v>
      </c>
      <c r="D24" s="42">
        <v>1.193610607425001</v>
      </c>
      <c r="E24" s="42">
        <v>1.1952180924001992</v>
      </c>
    </row>
    <row r="26" spans="1:25" x14ac:dyDescent="0.2">
      <c r="A26" s="42" t="s">
        <v>126</v>
      </c>
      <c r="B26" s="45">
        <f>B24+B16+B17</f>
        <v>2.8285336166249997</v>
      </c>
      <c r="C26" s="45">
        <f t="shared" ref="C26:E26" si="6">C24+C16+C17</f>
        <v>2.6698990079750002</v>
      </c>
      <c r="D26" s="45">
        <f t="shared" si="6"/>
        <v>2.5936106074250009</v>
      </c>
      <c r="E26" s="45">
        <f t="shared" si="6"/>
        <v>2.3952180924001993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8"/>
  <dimension ref="A1:X29"/>
  <sheetViews>
    <sheetView workbookViewId="0">
      <selection activeCell="K37" sqref="K37"/>
    </sheetView>
  </sheetViews>
  <sheetFormatPr defaultRowHeight="12.75" x14ac:dyDescent="0.2"/>
  <cols>
    <col min="1" max="1" width="13.28515625" style="10" bestFit="1" customWidth="1"/>
    <col min="2" max="3" width="9.140625" style="10"/>
    <col min="4" max="4" width="13.42578125" style="10" customWidth="1"/>
    <col min="5" max="8" width="9.140625" style="10"/>
    <col min="9" max="9" width="12" style="10" bestFit="1" customWidth="1"/>
    <col min="10" max="10" width="10.85546875" style="10" bestFit="1" customWidth="1"/>
    <col min="11" max="11" width="9.140625" style="10"/>
    <col min="12" max="13" width="16.28515625" style="10" customWidth="1"/>
    <col min="14" max="14" width="9" style="10" bestFit="1" customWidth="1"/>
    <col min="15" max="15" width="9.140625" style="10"/>
    <col min="16" max="16" width="4.42578125" style="10" customWidth="1"/>
    <col min="17" max="18" width="9.140625" style="10"/>
    <col min="19" max="19" width="14.85546875" style="55" bestFit="1" customWidth="1"/>
    <col min="20" max="24" width="9.7109375" style="10" customWidth="1"/>
    <col min="25" max="16384" width="9.140625" style="10"/>
  </cols>
  <sheetData>
    <row r="1" spans="1:24" ht="16.5" customHeight="1" x14ac:dyDescent="0.2">
      <c r="A1" s="10" t="s">
        <v>40</v>
      </c>
      <c r="B1" s="25">
        <f>'Summary Data'!A1</f>
        <v>6.6799999999999998E-2</v>
      </c>
    </row>
    <row r="2" spans="1:24" ht="16.5" customHeight="1" x14ac:dyDescent="0.2">
      <c r="A2" s="10" t="s">
        <v>41</v>
      </c>
      <c r="B2" s="26">
        <v>0.02</v>
      </c>
      <c r="D2" s="225" t="s">
        <v>123</v>
      </c>
      <c r="E2" s="225"/>
      <c r="F2" s="225"/>
      <c r="G2" s="225"/>
      <c r="H2" s="225"/>
      <c r="I2" s="225"/>
      <c r="J2" s="225"/>
      <c r="L2" s="8" t="s">
        <v>124</v>
      </c>
    </row>
    <row r="3" spans="1:24" s="27" customFormat="1" ht="56.25" customHeight="1" x14ac:dyDescent="0.2">
      <c r="D3" s="27" t="s">
        <v>45</v>
      </c>
      <c r="E3" s="27" t="s">
        <v>46</v>
      </c>
      <c r="G3" s="27" t="s">
        <v>42</v>
      </c>
      <c r="I3" s="27" t="s">
        <v>44</v>
      </c>
      <c r="J3" s="27" t="s">
        <v>43</v>
      </c>
      <c r="L3" s="27" t="s">
        <v>47</v>
      </c>
      <c r="M3" s="27" t="s">
        <v>48</v>
      </c>
      <c r="O3" s="27" t="s">
        <v>47</v>
      </c>
      <c r="Q3" s="27" t="s">
        <v>49</v>
      </c>
      <c r="S3" s="56" t="s">
        <v>0</v>
      </c>
      <c r="T3" s="56" t="s">
        <v>69</v>
      </c>
      <c r="U3" s="56" t="s">
        <v>70</v>
      </c>
      <c r="V3" s="56" t="s">
        <v>71</v>
      </c>
      <c r="W3" s="56" t="s">
        <v>68</v>
      </c>
      <c r="X3" s="56" t="s">
        <v>74</v>
      </c>
    </row>
    <row r="4" spans="1:24" x14ac:dyDescent="0.2">
      <c r="C4" s="2">
        <v>2022</v>
      </c>
      <c r="D4" s="28">
        <f>'Summary Data'!E60-'Summary Data'!E90</f>
        <v>0.39942643382914866</v>
      </c>
      <c r="E4" s="12">
        <f>('Summary Data'!Q60+'Summary Data'!R60)-('Summary Data'!Q90+'Summary Data'!R90)</f>
        <v>1.0702608000000002</v>
      </c>
      <c r="F4" s="12"/>
      <c r="G4" s="28">
        <v>0</v>
      </c>
      <c r="I4" s="29">
        <v>0</v>
      </c>
      <c r="J4" s="30">
        <f t="shared" ref="J4:J8" si="0">I4*E4/1000</f>
        <v>0</v>
      </c>
      <c r="L4" s="31">
        <f>'Summary Data'!E3-'Summary Data'!E60</f>
        <v>-0.35719642777905847</v>
      </c>
      <c r="M4" s="32">
        <f>'Summary Data'!U3+'Summary Data'!V3</f>
        <v>0</v>
      </c>
      <c r="N4" s="33"/>
      <c r="O4" s="31">
        <v>0</v>
      </c>
      <c r="P4" s="31"/>
      <c r="Q4" s="34">
        <f>O4/$M$29*1000</f>
        <v>0</v>
      </c>
      <c r="S4" s="57">
        <v>2022</v>
      </c>
      <c r="T4" s="53">
        <v>20.37</v>
      </c>
      <c r="U4" s="53">
        <v>21.66</v>
      </c>
      <c r="V4" s="53">
        <v>18.649999999999999</v>
      </c>
      <c r="W4" s="54">
        <f>Q4</f>
        <v>0</v>
      </c>
      <c r="X4" s="54">
        <f t="shared" ref="X4:X27" si="1">I4</f>
        <v>0</v>
      </c>
    </row>
    <row r="5" spans="1:24" x14ac:dyDescent="0.2">
      <c r="C5" s="2">
        <v>2023</v>
      </c>
      <c r="D5" s="28">
        <f>'Summary Data'!E61-'Summary Data'!E91</f>
        <v>0.94082502581386507</v>
      </c>
      <c r="E5" s="12">
        <f>('Summary Data'!Q61+'Summary Data'!R61)-('Summary Data'!Q91+'Summary Data'!R91)</f>
        <v>3.8151096000000004</v>
      </c>
      <c r="F5" s="12"/>
      <c r="G5" s="28">
        <v>0</v>
      </c>
      <c r="I5" s="29">
        <v>0</v>
      </c>
      <c r="J5" s="30">
        <f t="shared" si="0"/>
        <v>0</v>
      </c>
      <c r="L5" s="31">
        <f>'Summary Data'!E4-'Summary Data'!E61</f>
        <v>10.039228469894965</v>
      </c>
      <c r="M5" s="32">
        <f>'Summary Data'!U4+'Summary Data'!V4</f>
        <v>420.41311591796875</v>
      </c>
      <c r="N5" s="33"/>
      <c r="O5" s="35">
        <v>19.215981755566993</v>
      </c>
      <c r="P5" s="36"/>
      <c r="Q5" s="34">
        <f>O5/$M$29*1000</f>
        <v>13.272655332119966</v>
      </c>
      <c r="S5" s="57">
        <v>2023</v>
      </c>
      <c r="T5" s="53">
        <v>18.71</v>
      </c>
      <c r="U5" s="53">
        <v>19.34</v>
      </c>
      <c r="V5" s="53">
        <v>17.89</v>
      </c>
      <c r="W5" s="54">
        <f>Q5</f>
        <v>13.272655332119966</v>
      </c>
      <c r="X5" s="54">
        <f t="shared" si="1"/>
        <v>0</v>
      </c>
    </row>
    <row r="6" spans="1:24" x14ac:dyDescent="0.2">
      <c r="C6" s="2">
        <v>2024</v>
      </c>
      <c r="D6" s="28">
        <f>'Summary Data'!E62-'Summary Data'!E92</f>
        <v>1.0482716754424928</v>
      </c>
      <c r="E6" s="12">
        <f>('Summary Data'!Q62+'Summary Data'!R62)-('Summary Data'!Q92+'Summary Data'!R92)</f>
        <v>9.4387488000000008</v>
      </c>
      <c r="F6" s="12"/>
      <c r="G6" s="28">
        <v>0</v>
      </c>
      <c r="I6" s="29">
        <v>0</v>
      </c>
      <c r="J6" s="30">
        <f t="shared" si="0"/>
        <v>0</v>
      </c>
      <c r="L6" s="31">
        <f>'Summary Data'!E5-'Summary Data'!E62</f>
        <v>27.418799011173064</v>
      </c>
      <c r="M6" s="32">
        <f>'Summary Data'!U5+'Summary Data'!V5</f>
        <v>843.3210327148438</v>
      </c>
      <c r="N6" s="33"/>
      <c r="O6" s="36">
        <f>O5*(1+$B$2)</f>
        <v>19.600301390678332</v>
      </c>
      <c r="P6" s="36"/>
      <c r="Q6" s="34">
        <f t="shared" ref="Q6:Q27" si="2">O6/$M$29*1000</f>
        <v>13.538108438762366</v>
      </c>
      <c r="S6" s="57">
        <v>2024</v>
      </c>
      <c r="T6" s="53">
        <v>18.73</v>
      </c>
      <c r="U6" s="53">
        <v>19.04</v>
      </c>
      <c r="V6" s="53">
        <v>18.32</v>
      </c>
      <c r="W6" s="54">
        <f t="shared" ref="W6:W27" si="3">Q6</f>
        <v>13.538108438762366</v>
      </c>
      <c r="X6" s="54">
        <f t="shared" si="1"/>
        <v>0</v>
      </c>
    </row>
    <row r="7" spans="1:24" x14ac:dyDescent="0.2">
      <c r="C7" s="2">
        <v>2025</v>
      </c>
      <c r="D7" s="28">
        <f>'Summary Data'!E63-'Summary Data'!E93</f>
        <v>1.5133057671378083</v>
      </c>
      <c r="E7" s="12">
        <f>('Summary Data'!Q63+'Summary Data'!R63)-('Summary Data'!Q93+'Summary Data'!R93)</f>
        <v>17.522300000000001</v>
      </c>
      <c r="F7" s="12"/>
      <c r="G7" s="28">
        <v>0</v>
      </c>
      <c r="I7" s="29">
        <v>0</v>
      </c>
      <c r="J7" s="30">
        <f t="shared" si="0"/>
        <v>0</v>
      </c>
      <c r="L7" s="31">
        <f>'Summary Data'!E6-'Summary Data'!E63</f>
        <v>26.248289841869337</v>
      </c>
      <c r="M7" s="32">
        <f>'Summary Data'!U6+'Summary Data'!V6</f>
        <v>838.69109033203119</v>
      </c>
      <c r="N7" s="33"/>
      <c r="O7" s="36">
        <f t="shared" ref="O7:O14" si="4">O6*(1+$B$2)</f>
        <v>19.992307418491901</v>
      </c>
      <c r="P7" s="36"/>
      <c r="Q7" s="34">
        <f t="shared" si="2"/>
        <v>13.808870607537616</v>
      </c>
      <c r="S7" s="57">
        <v>2025</v>
      </c>
      <c r="T7" s="53">
        <v>19.989999999999998</v>
      </c>
      <c r="U7" s="53">
        <v>20.05</v>
      </c>
      <c r="V7" s="53">
        <v>19.920000000000002</v>
      </c>
      <c r="W7" s="54">
        <f t="shared" si="3"/>
        <v>13.808870607537616</v>
      </c>
      <c r="X7" s="54">
        <f t="shared" si="1"/>
        <v>0</v>
      </c>
    </row>
    <row r="8" spans="1:24" x14ac:dyDescent="0.2">
      <c r="C8" s="2">
        <v>2026</v>
      </c>
      <c r="D8" s="28">
        <f>'Summary Data'!E64-'Summary Data'!E94</f>
        <v>3.112210706409428</v>
      </c>
      <c r="E8" s="12">
        <f>('Summary Data'!Q64+'Summary Data'!R64)-('Summary Data'!Q94+'Summary Data'!R94)</f>
        <v>31.296398000000003</v>
      </c>
      <c r="F8" s="12"/>
      <c r="G8" s="28">
        <v>0</v>
      </c>
      <c r="I8" s="29">
        <v>0</v>
      </c>
      <c r="J8" s="30">
        <f t="shared" si="0"/>
        <v>0</v>
      </c>
      <c r="L8" s="31">
        <f>'Summary Data'!E7-'Summary Data'!E64</f>
        <v>23.874896921089885</v>
      </c>
      <c r="M8" s="32">
        <f>'Summary Data'!U7+'Summary Data'!V7</f>
        <v>919.24026695898431</v>
      </c>
      <c r="N8" s="33"/>
      <c r="O8" s="36">
        <f t="shared" si="4"/>
        <v>20.39215356686174</v>
      </c>
      <c r="P8" s="36"/>
      <c r="Q8" s="34">
        <f t="shared" si="2"/>
        <v>14.085048019688369</v>
      </c>
      <c r="S8" s="57">
        <v>2026</v>
      </c>
      <c r="T8" s="53">
        <v>23.74</v>
      </c>
      <c r="U8" s="53">
        <v>23.68</v>
      </c>
      <c r="V8" s="53">
        <v>23.82</v>
      </c>
      <c r="W8" s="54">
        <f t="shared" si="3"/>
        <v>14.085048019688369</v>
      </c>
      <c r="X8" s="54">
        <f t="shared" si="1"/>
        <v>0</v>
      </c>
    </row>
    <row r="9" spans="1:24" x14ac:dyDescent="0.2">
      <c r="C9" s="2">
        <v>2027</v>
      </c>
      <c r="D9" s="28">
        <f>'Summary Data'!E65-'Summary Data'!E95</f>
        <v>40.643252063445061</v>
      </c>
      <c r="E9" s="12">
        <f>('Summary Data'!Q65+'Summary Data'!R65)-('Summary Data'!Q95+'Summary Data'!R95)</f>
        <v>319.34248668571428</v>
      </c>
      <c r="F9" s="12"/>
      <c r="G9" s="37">
        <v>52.78079599383419</v>
      </c>
      <c r="H9" s="28"/>
      <c r="I9" s="38">
        <v>115.12679697623764</v>
      </c>
      <c r="J9" s="30">
        <f>I9*E9/1000</f>
        <v>36.764877630553102</v>
      </c>
      <c r="L9" s="31">
        <f>'Summary Data'!E8-'Summary Data'!E65</f>
        <v>16.226879747580142</v>
      </c>
      <c r="M9" s="32">
        <f>'Summary Data'!U8+'Summary Data'!V8</f>
        <v>1208.9510178864671</v>
      </c>
      <c r="N9" s="33"/>
      <c r="O9" s="36">
        <f t="shared" si="4"/>
        <v>20.799996638198976</v>
      </c>
      <c r="P9" s="36"/>
      <c r="Q9" s="34">
        <f t="shared" si="2"/>
        <v>14.366748980082136</v>
      </c>
      <c r="S9" s="57">
        <v>2027</v>
      </c>
      <c r="T9" s="53">
        <v>24.63</v>
      </c>
      <c r="U9" s="53">
        <v>24.27</v>
      </c>
      <c r="V9" s="53">
        <v>25.12</v>
      </c>
      <c r="W9" s="54">
        <f t="shared" si="3"/>
        <v>14.366748980082136</v>
      </c>
      <c r="X9" s="149">
        <f t="shared" si="1"/>
        <v>115.12679697623764</v>
      </c>
    </row>
    <row r="10" spans="1:24" x14ac:dyDescent="0.2">
      <c r="C10" s="2">
        <v>2028</v>
      </c>
      <c r="D10" s="28">
        <f>'Summary Data'!E66-'Summary Data'!E96</f>
        <v>40.646476047355236</v>
      </c>
      <c r="E10" s="12">
        <f>('Summary Data'!Q66+'Summary Data'!R66)-('Summary Data'!Q96+'Summary Data'!R96)</f>
        <v>321.5853406857143</v>
      </c>
      <c r="F10" s="12"/>
      <c r="G10" s="28">
        <f>G9*(1+$B$2)</f>
        <v>53.836411913710876</v>
      </c>
      <c r="H10" s="28"/>
      <c r="I10" s="29">
        <f>I9*(1+$B$2)</f>
        <v>117.4293329157624</v>
      </c>
      <c r="J10" s="30">
        <f t="shared" ref="J10:J27" si="5">I10*E10/1000</f>
        <v>37.763552032211614</v>
      </c>
      <c r="L10" s="31">
        <f>'Summary Data'!E9-'Summary Data'!E66</f>
        <v>30.343342741246261</v>
      </c>
      <c r="M10" s="32">
        <f>'Summary Data'!U9+'Summary Data'!V9</f>
        <v>1592.9326557478644</v>
      </c>
      <c r="N10" s="33"/>
      <c r="O10" s="36">
        <f t="shared" si="4"/>
        <v>21.215996570962957</v>
      </c>
      <c r="P10" s="36"/>
      <c r="Q10" s="34">
        <f t="shared" si="2"/>
        <v>14.65408395968378</v>
      </c>
      <c r="S10" s="57">
        <v>2028</v>
      </c>
      <c r="T10" s="53">
        <v>25.67</v>
      </c>
      <c r="U10" s="53">
        <v>24.99</v>
      </c>
      <c r="V10" s="53">
        <v>26.58</v>
      </c>
      <c r="W10" s="54">
        <f t="shared" si="3"/>
        <v>14.65408395968378</v>
      </c>
      <c r="X10" s="149">
        <f t="shared" si="1"/>
        <v>117.4293329157624</v>
      </c>
    </row>
    <row r="11" spans="1:24" x14ac:dyDescent="0.2">
      <c r="C11" s="2">
        <v>2029</v>
      </c>
      <c r="D11" s="28">
        <f>'Summary Data'!E67-'Summary Data'!E97</f>
        <v>40.101008306927042</v>
      </c>
      <c r="E11" s="12">
        <f>('Summary Data'!Q67+'Summary Data'!R67)-('Summary Data'!Q97+'Summary Data'!R97)</f>
        <v>324.96911508571429</v>
      </c>
      <c r="F11" s="12"/>
      <c r="G11" s="28">
        <f t="shared" ref="G11:G27" si="6">G10*(1+$B$2)</f>
        <v>54.913140151985097</v>
      </c>
      <c r="H11" s="28"/>
      <c r="I11" s="29">
        <f t="shared" ref="I11:I27" si="7">I10*(1+$B$2)</f>
        <v>119.77791957407766</v>
      </c>
      <c r="J11" s="30">
        <f t="shared" si="5"/>
        <v>38.924124530795872</v>
      </c>
      <c r="L11" s="31">
        <f>'Summary Data'!E10-'Summary Data'!E67</f>
        <v>29.597335227443182</v>
      </c>
      <c r="M11" s="32">
        <f>'Summary Data'!U10+'Summary Data'!V10</f>
        <v>1589.4690942829109</v>
      </c>
      <c r="N11" s="33"/>
      <c r="O11" s="36">
        <f t="shared" si="4"/>
        <v>21.640316502382216</v>
      </c>
      <c r="P11" s="36"/>
      <c r="Q11" s="34">
        <f t="shared" si="2"/>
        <v>14.947165638877454</v>
      </c>
      <c r="S11" s="57">
        <v>2029</v>
      </c>
      <c r="T11" s="53">
        <v>26.65</v>
      </c>
      <c r="U11" s="53">
        <v>25.77</v>
      </c>
      <c r="V11" s="53">
        <v>27.83</v>
      </c>
      <c r="W11" s="54">
        <f t="shared" si="3"/>
        <v>14.947165638877454</v>
      </c>
      <c r="X11" s="149">
        <f t="shared" si="1"/>
        <v>119.77791957407766</v>
      </c>
    </row>
    <row r="12" spans="1:24" x14ac:dyDescent="0.2">
      <c r="C12" s="2">
        <v>2030</v>
      </c>
      <c r="D12" s="28">
        <f>'Summary Data'!E68-'Summary Data'!E98</f>
        <v>40.873482156170894</v>
      </c>
      <c r="E12" s="12">
        <f>('Summary Data'!Q68+'Summary Data'!R68)-('Summary Data'!Q98+'Summary Data'!R98)</f>
        <v>326.2403483738197</v>
      </c>
      <c r="F12" s="12"/>
      <c r="G12" s="28">
        <f t="shared" si="6"/>
        <v>56.011402955024799</v>
      </c>
      <c r="H12" s="28"/>
      <c r="I12" s="29">
        <f t="shared" si="7"/>
        <v>122.17347796555921</v>
      </c>
      <c r="J12" s="30">
        <f t="shared" si="5"/>
        <v>39.857918013525222</v>
      </c>
      <c r="L12" s="31">
        <f>'Summary Data'!E11-'Summary Data'!E68</f>
        <v>29.789010895845649</v>
      </c>
      <c r="M12" s="32">
        <f>'Summary Data'!U11+'Summary Data'!V11</f>
        <v>1555.2996195808719</v>
      </c>
      <c r="N12" s="33"/>
      <c r="O12" s="36">
        <f t="shared" si="4"/>
        <v>22.07312283242986</v>
      </c>
      <c r="P12" s="36"/>
      <c r="Q12" s="34">
        <f t="shared" si="2"/>
        <v>15.246108951655005</v>
      </c>
      <c r="S12" s="57">
        <v>2030</v>
      </c>
      <c r="T12" s="53">
        <v>26.46</v>
      </c>
      <c r="U12" s="53">
        <v>25.48</v>
      </c>
      <c r="V12" s="53">
        <v>27.78</v>
      </c>
      <c r="W12" s="54">
        <f t="shared" si="3"/>
        <v>15.246108951655005</v>
      </c>
      <c r="X12" s="149">
        <f t="shared" si="1"/>
        <v>122.17347796555921</v>
      </c>
    </row>
    <row r="13" spans="1:24" x14ac:dyDescent="0.2">
      <c r="C13" s="2">
        <v>2031</v>
      </c>
      <c r="D13" s="28">
        <f>'Summary Data'!E69-'Summary Data'!E99</f>
        <v>54.887392916060207</v>
      </c>
      <c r="E13" s="12">
        <f>('Summary Data'!Q69+'Summary Data'!R69)-('Summary Data'!Q99+'Summary Data'!R99)</f>
        <v>419.86578156404329</v>
      </c>
      <c r="F13" s="12"/>
      <c r="G13" s="28">
        <f t="shared" si="6"/>
        <v>57.131631014125297</v>
      </c>
      <c r="H13" s="28"/>
      <c r="I13" s="29">
        <f t="shared" si="7"/>
        <v>124.6169475248704</v>
      </c>
      <c r="J13" s="30">
        <f t="shared" si="5"/>
        <v>52.322392068655077</v>
      </c>
      <c r="L13" s="31">
        <f>'Summary Data'!E12-'Summary Data'!E69</f>
        <v>21.390310237309905</v>
      </c>
      <c r="M13" s="32">
        <f>'Summary Data'!U12+'Summary Data'!V12</f>
        <v>1827.3041573204628</v>
      </c>
      <c r="N13" s="33"/>
      <c r="O13" s="36">
        <f t="shared" si="4"/>
        <v>22.514585289078457</v>
      </c>
      <c r="P13" s="36"/>
      <c r="Q13" s="34">
        <f t="shared" si="2"/>
        <v>15.551031130688104</v>
      </c>
      <c r="S13" s="57">
        <v>2031</v>
      </c>
      <c r="T13" s="53">
        <v>27.63</v>
      </c>
      <c r="U13" s="53">
        <v>26.48</v>
      </c>
      <c r="V13" s="53">
        <v>29.15</v>
      </c>
      <c r="W13" s="54">
        <f t="shared" si="3"/>
        <v>15.551031130688104</v>
      </c>
      <c r="X13" s="149">
        <f t="shared" si="1"/>
        <v>124.6169475248704</v>
      </c>
    </row>
    <row r="14" spans="1:24" x14ac:dyDescent="0.2">
      <c r="C14" s="2">
        <v>2032</v>
      </c>
      <c r="D14" s="28">
        <f>'Summary Data'!E70-'Summary Data'!E100</f>
        <v>55.293562038986693</v>
      </c>
      <c r="E14" s="12">
        <f>('Summary Data'!Q70+'Summary Data'!R70)-('Summary Data'!Q100+'Summary Data'!R100)</f>
        <v>419.99170956404328</v>
      </c>
      <c r="F14" s="12"/>
      <c r="G14" s="28">
        <f t="shared" si="6"/>
        <v>58.274263634407802</v>
      </c>
      <c r="H14" s="28"/>
      <c r="I14" s="29">
        <f t="shared" si="7"/>
        <v>127.10928647536781</v>
      </c>
      <c r="J14" s="30">
        <f t="shared" si="5"/>
        <v>53.384846528255451</v>
      </c>
      <c r="L14" s="31">
        <f>'Summary Data'!E13-'Summary Data'!E70</f>
        <v>22.208266369315652</v>
      </c>
      <c r="M14" s="32">
        <f>'Summary Data'!U13+'Summary Data'!V13</f>
        <v>1815.3698337944647</v>
      </c>
      <c r="N14" s="33"/>
      <c r="O14" s="36">
        <f t="shared" si="4"/>
        <v>22.964876994860028</v>
      </c>
      <c r="P14" s="36"/>
      <c r="Q14" s="34">
        <f t="shared" si="2"/>
        <v>15.862051753301868</v>
      </c>
      <c r="S14" s="57">
        <v>2032</v>
      </c>
      <c r="T14" s="53">
        <v>28.02</v>
      </c>
      <c r="U14" s="53">
        <v>26.86</v>
      </c>
      <c r="V14" s="53">
        <v>29.57</v>
      </c>
      <c r="W14" s="54">
        <f t="shared" si="3"/>
        <v>15.862051753301868</v>
      </c>
      <c r="X14" s="149">
        <f t="shared" si="1"/>
        <v>127.10928647536781</v>
      </c>
    </row>
    <row r="15" spans="1:24" x14ac:dyDescent="0.2">
      <c r="C15" s="2">
        <v>2033</v>
      </c>
      <c r="D15" s="28">
        <f>'Summary Data'!E71-'Summary Data'!E101</f>
        <v>54.885527520696769</v>
      </c>
      <c r="E15" s="12">
        <f>('Summary Data'!Q71+'Summary Data'!R71)-('Summary Data'!Q101+'Summary Data'!R101)</f>
        <v>420.29571756404323</v>
      </c>
      <c r="F15" s="12"/>
      <c r="G15" s="28">
        <f t="shared" si="6"/>
        <v>59.439748907095961</v>
      </c>
      <c r="H15" s="28"/>
      <c r="I15" s="29">
        <f t="shared" si="7"/>
        <v>129.65147220487518</v>
      </c>
      <c r="J15" s="30">
        <f t="shared" si="5"/>
        <v>54.491958543582612</v>
      </c>
      <c r="L15" s="31">
        <f>'Summary Data'!E14-'Summary Data'!E71</f>
        <v>21.066992321902717</v>
      </c>
      <c r="M15" s="32">
        <f>'Summary Data'!U14+'Summary Data'!V14</f>
        <v>1817.5575035328313</v>
      </c>
      <c r="N15" s="33"/>
      <c r="O15" s="36">
        <f t="shared" ref="O15:O26" si="8">O14*(1+$B$2)</f>
        <v>23.424174534757228</v>
      </c>
      <c r="P15" s="36"/>
      <c r="Q15" s="34">
        <f t="shared" si="2"/>
        <v>16.179292788367903</v>
      </c>
      <c r="S15" s="57">
        <v>2033</v>
      </c>
      <c r="T15" s="53">
        <v>29.3</v>
      </c>
      <c r="U15" s="53">
        <v>27.96</v>
      </c>
      <c r="V15" s="53">
        <v>31.08</v>
      </c>
      <c r="W15" s="54">
        <f t="shared" si="3"/>
        <v>16.179292788367903</v>
      </c>
      <c r="X15" s="149">
        <f t="shared" si="1"/>
        <v>129.65147220487518</v>
      </c>
    </row>
    <row r="16" spans="1:24" x14ac:dyDescent="0.2">
      <c r="C16" s="2">
        <v>2034</v>
      </c>
      <c r="D16" s="28">
        <f>'Summary Data'!E72-'Summary Data'!E102</f>
        <v>58.046236243417752</v>
      </c>
      <c r="E16" s="12">
        <f>('Summary Data'!Q72+'Summary Data'!R72)-('Summary Data'!Q102+'Summary Data'!R102)</f>
        <v>431.3172838559629</v>
      </c>
      <c r="F16" s="12"/>
      <c r="G16" s="28">
        <f t="shared" si="6"/>
        <v>60.628543885237882</v>
      </c>
      <c r="H16" s="28"/>
      <c r="I16" s="29">
        <f t="shared" si="7"/>
        <v>132.24450164897269</v>
      </c>
      <c r="J16" s="30">
        <f t="shared" si="5"/>
        <v>57.039339256120307</v>
      </c>
      <c r="L16" s="31">
        <f>'Summary Data'!E15-'Summary Data'!E72</f>
        <v>18.139142804433504</v>
      </c>
      <c r="M16" s="32">
        <f>'Summary Data'!U15+'Summary Data'!V15</f>
        <v>1794.8566666794025</v>
      </c>
      <c r="N16" s="33"/>
      <c r="O16" s="36">
        <f t="shared" si="8"/>
        <v>23.892658025452373</v>
      </c>
      <c r="P16" s="36"/>
      <c r="Q16" s="34">
        <f t="shared" si="2"/>
        <v>16.502878644135265</v>
      </c>
      <c r="S16" s="57">
        <v>2034</v>
      </c>
      <c r="T16" s="53">
        <v>29.42</v>
      </c>
      <c r="U16" s="53">
        <v>27.98</v>
      </c>
      <c r="V16" s="53">
        <v>31.33</v>
      </c>
      <c r="W16" s="54">
        <f t="shared" si="3"/>
        <v>16.502878644135265</v>
      </c>
      <c r="X16" s="149">
        <f t="shared" si="1"/>
        <v>132.24450164897269</v>
      </c>
    </row>
    <row r="17" spans="3:24" x14ac:dyDescent="0.2">
      <c r="C17" s="2">
        <v>2035</v>
      </c>
      <c r="D17" s="28">
        <f>'Summary Data'!E73-'Summary Data'!E103</f>
        <v>57.562158758611076</v>
      </c>
      <c r="E17" s="12">
        <f>('Summary Data'!Q73+'Summary Data'!R73)-('Summary Data'!Q103+'Summary Data'!R103)</f>
        <v>431.91399597459724</v>
      </c>
      <c r="F17" s="12"/>
      <c r="G17" s="28">
        <f t="shared" si="6"/>
        <v>61.841114762942638</v>
      </c>
      <c r="H17" s="28"/>
      <c r="I17" s="29">
        <f t="shared" si="7"/>
        <v>134.88939168195213</v>
      </c>
      <c r="J17" s="30">
        <f t="shared" si="5"/>
        <v>58.260616175934544</v>
      </c>
      <c r="L17" s="31">
        <f>'Summary Data'!E16-'Summary Data'!E73</f>
        <v>18.002189018367972</v>
      </c>
      <c r="M17" s="32">
        <f>'Summary Data'!U16+'Summary Data'!V16</f>
        <v>1796.6438942757982</v>
      </c>
      <c r="N17" s="33"/>
      <c r="O17" s="36">
        <f t="shared" si="8"/>
        <v>24.370511185961423</v>
      </c>
      <c r="P17" s="36"/>
      <c r="Q17" s="34">
        <f t="shared" si="2"/>
        <v>16.83293621701797</v>
      </c>
      <c r="S17" s="57">
        <v>2035</v>
      </c>
      <c r="T17" s="53">
        <v>30.47</v>
      </c>
      <c r="U17" s="53">
        <v>28.81</v>
      </c>
      <c r="V17" s="53">
        <v>32.68</v>
      </c>
      <c r="W17" s="54">
        <f t="shared" si="3"/>
        <v>16.83293621701797</v>
      </c>
      <c r="X17" s="149">
        <f t="shared" si="1"/>
        <v>134.88939168195213</v>
      </c>
    </row>
    <row r="18" spans="3:24" x14ac:dyDescent="0.2">
      <c r="C18" s="2">
        <v>2036</v>
      </c>
      <c r="D18" s="28">
        <f>'Summary Data'!E74-'Summary Data'!E104</f>
        <v>69.694841405841771</v>
      </c>
      <c r="E18" s="12">
        <f>('Summary Data'!Q74+'Summary Data'!R74)-('Summary Data'!Q104+'Summary Data'!R104)</f>
        <v>524.61421905596308</v>
      </c>
      <c r="F18" s="12"/>
      <c r="G18" s="28">
        <f t="shared" si="6"/>
        <v>63.077937058201492</v>
      </c>
      <c r="H18" s="28"/>
      <c r="I18" s="29">
        <f t="shared" si="7"/>
        <v>137.58717951559117</v>
      </c>
      <c r="J18" s="30">
        <f t="shared" si="5"/>
        <v>72.180190733684455</v>
      </c>
      <c r="L18" s="31">
        <f>'Summary Data'!E17-'Summary Data'!E74</f>
        <v>17.219320462769701</v>
      </c>
      <c r="M18" s="32">
        <f>'Summary Data'!U17+'Summary Data'!V17</f>
        <v>1914.5155973129185</v>
      </c>
      <c r="N18" s="33"/>
      <c r="O18" s="36">
        <f t="shared" si="8"/>
        <v>24.857921409680653</v>
      </c>
      <c r="P18" s="36"/>
      <c r="Q18" s="34">
        <f t="shared" si="2"/>
        <v>17.16959494135833</v>
      </c>
      <c r="S18" s="57">
        <v>2036</v>
      </c>
      <c r="T18" s="53">
        <v>32.1</v>
      </c>
      <c r="U18" s="53">
        <v>30.38</v>
      </c>
      <c r="V18" s="53">
        <v>34.409999999999997</v>
      </c>
      <c r="W18" s="54">
        <f t="shared" si="3"/>
        <v>17.16959494135833</v>
      </c>
      <c r="X18" s="149">
        <f t="shared" si="1"/>
        <v>137.58717951559117</v>
      </c>
    </row>
    <row r="19" spans="3:24" x14ac:dyDescent="0.2">
      <c r="C19" s="2">
        <v>2037</v>
      </c>
      <c r="D19" s="28">
        <f>'Summary Data'!E75-'Summary Data'!E105</f>
        <v>70.348145618089802</v>
      </c>
      <c r="E19" s="12">
        <f>('Summary Data'!Q75+'Summary Data'!R75)-('Summary Data'!Q105+'Summary Data'!R105)</f>
        <v>524.46723945596295</v>
      </c>
      <c r="F19" s="12"/>
      <c r="G19" s="28">
        <f t="shared" si="6"/>
        <v>64.339495799365523</v>
      </c>
      <c r="H19" s="28"/>
      <c r="I19" s="29">
        <f t="shared" si="7"/>
        <v>140.33892310590301</v>
      </c>
      <c r="J19" s="30">
        <f t="shared" si="5"/>
        <v>73.603167589575605</v>
      </c>
      <c r="L19" s="31">
        <f>'Summary Data'!E18-'Summary Data'!E75</f>
        <v>17.45326100232046</v>
      </c>
      <c r="M19" s="32">
        <f>'Summary Data'!U18+'Summary Data'!V18</f>
        <v>1866.3802399356355</v>
      </c>
      <c r="N19" s="33"/>
      <c r="O19" s="36">
        <f t="shared" si="8"/>
        <v>25.355079837874268</v>
      </c>
      <c r="P19" s="36"/>
      <c r="Q19" s="34">
        <f t="shared" si="2"/>
        <v>17.512986840185498</v>
      </c>
      <c r="S19" s="57">
        <v>2037</v>
      </c>
      <c r="T19" s="53">
        <v>31.95</v>
      </c>
      <c r="U19" s="53">
        <v>30.08</v>
      </c>
      <c r="V19" s="53">
        <v>34.450000000000003</v>
      </c>
      <c r="W19" s="54">
        <f t="shared" si="3"/>
        <v>17.512986840185498</v>
      </c>
      <c r="X19" s="149">
        <f t="shared" si="1"/>
        <v>140.33892310590301</v>
      </c>
    </row>
    <row r="20" spans="3:24" x14ac:dyDescent="0.2">
      <c r="C20" s="2">
        <v>2038</v>
      </c>
      <c r="D20" s="28">
        <f>'Summary Data'!E76-'Summary Data'!E106</f>
        <v>69.350392787052897</v>
      </c>
      <c r="E20" s="12">
        <f>('Summary Data'!Q76+'Summary Data'!R76)-('Summary Data'!Q106+'Summary Data'!R106)</f>
        <v>524.33774985596301</v>
      </c>
      <c r="F20" s="12"/>
      <c r="G20" s="28">
        <f t="shared" si="6"/>
        <v>65.626285715352836</v>
      </c>
      <c r="H20" s="28"/>
      <c r="I20" s="29">
        <f t="shared" si="7"/>
        <v>143.14570156802108</v>
      </c>
      <c r="J20" s="30">
        <f t="shared" si="5"/>
        <v>75.056695061729371</v>
      </c>
      <c r="L20" s="31">
        <f>'Summary Data'!E19-'Summary Data'!E76</f>
        <v>25.198290112647101</v>
      </c>
      <c r="M20" s="32">
        <f>'Summary Data'!U19+'Summary Data'!V19</f>
        <v>2086.3601030495829</v>
      </c>
      <c r="N20" s="33"/>
      <c r="O20" s="36">
        <f t="shared" si="8"/>
        <v>25.862181434631754</v>
      </c>
      <c r="P20" s="36"/>
      <c r="Q20" s="34">
        <f t="shared" si="2"/>
        <v>17.863246576989209</v>
      </c>
      <c r="S20" s="57">
        <v>2038</v>
      </c>
      <c r="T20" s="53">
        <v>34.46</v>
      </c>
      <c r="U20" s="53">
        <v>32.26</v>
      </c>
      <c r="V20" s="53">
        <v>37.39</v>
      </c>
      <c r="W20" s="54">
        <f t="shared" si="3"/>
        <v>17.863246576989209</v>
      </c>
      <c r="X20" s="149">
        <f t="shared" si="1"/>
        <v>143.14570156802108</v>
      </c>
    </row>
    <row r="21" spans="3:24" x14ac:dyDescent="0.2">
      <c r="C21" s="2">
        <v>2039</v>
      </c>
      <c r="D21" s="28">
        <f>'Summary Data'!E77-'Summary Data'!E107</f>
        <v>75.889748297855931</v>
      </c>
      <c r="E21" s="12">
        <f>('Summary Data'!Q77+'Summary Data'!R77)-('Summary Data'!Q107+'Summary Data'!R107)</f>
        <v>543.18629493587866</v>
      </c>
      <c r="F21" s="12"/>
      <c r="G21" s="28">
        <f t="shared" si="6"/>
        <v>66.938811429659893</v>
      </c>
      <c r="H21" s="28"/>
      <c r="I21" s="29">
        <f t="shared" si="7"/>
        <v>146.0086155993815</v>
      </c>
      <c r="J21" s="30">
        <f t="shared" si="5"/>
        <v>79.309878936144969</v>
      </c>
      <c r="L21" s="31">
        <f>'Summary Data'!E20-'Summary Data'!E77</f>
        <v>17.947348210162318</v>
      </c>
      <c r="M21" s="32">
        <f>'Summary Data'!U20+'Summary Data'!V20</f>
        <v>2086.0437867371347</v>
      </c>
      <c r="N21" s="33"/>
      <c r="O21" s="36">
        <f t="shared" si="8"/>
        <v>26.379425063324391</v>
      </c>
      <c r="P21" s="36"/>
      <c r="Q21" s="34">
        <f t="shared" si="2"/>
        <v>18.220511508528993</v>
      </c>
      <c r="S21" s="57">
        <v>2039</v>
      </c>
      <c r="T21" s="53">
        <v>34.770000000000003</v>
      </c>
      <c r="U21" s="53">
        <v>32.31</v>
      </c>
      <c r="V21" s="53">
        <v>38.04</v>
      </c>
      <c r="W21" s="54">
        <f t="shared" si="3"/>
        <v>18.220511508528993</v>
      </c>
      <c r="X21" s="149">
        <f t="shared" si="1"/>
        <v>146.0086155993815</v>
      </c>
    </row>
    <row r="22" spans="3:24" x14ac:dyDescent="0.2">
      <c r="C22" s="2">
        <v>2040</v>
      </c>
      <c r="D22" s="28">
        <f>'Summary Data'!E78-'Summary Data'!E108</f>
        <v>76.000094053733847</v>
      </c>
      <c r="E22" s="12">
        <f>('Summary Data'!Q78+'Summary Data'!R78)-('Summary Data'!Q108+'Summary Data'!R108)</f>
        <v>544.22258745022737</v>
      </c>
      <c r="F22" s="12"/>
      <c r="G22" s="28">
        <f t="shared" si="6"/>
        <v>68.277587658253097</v>
      </c>
      <c r="H22" s="28"/>
      <c r="I22" s="29">
        <f t="shared" si="7"/>
        <v>148.92878791136914</v>
      </c>
      <c r="J22" s="30">
        <f t="shared" si="5"/>
        <v>81.050410302951448</v>
      </c>
      <c r="L22" s="31">
        <f>'Summary Data'!E21-'Summary Data'!E78</f>
        <v>18.512245225036622</v>
      </c>
      <c r="M22" s="32">
        <f>'Summary Data'!U21+'Summary Data'!V21</f>
        <v>2062.75626572798</v>
      </c>
      <c r="N22" s="33"/>
      <c r="O22" s="36">
        <f t="shared" si="8"/>
        <v>26.90701356459088</v>
      </c>
      <c r="P22" s="36"/>
      <c r="Q22" s="34">
        <f t="shared" si="2"/>
        <v>18.584921738699574</v>
      </c>
      <c r="S22" s="57">
        <v>2040</v>
      </c>
      <c r="T22" s="53">
        <v>35.67</v>
      </c>
      <c r="U22" s="53">
        <v>33.15</v>
      </c>
      <c r="V22" s="53">
        <v>39.01</v>
      </c>
      <c r="W22" s="54">
        <f t="shared" si="3"/>
        <v>18.584921738699574</v>
      </c>
      <c r="X22" s="149">
        <f t="shared" si="1"/>
        <v>148.92878791136914</v>
      </c>
    </row>
    <row r="23" spans="3:24" x14ac:dyDescent="0.2">
      <c r="C23" s="2">
        <v>2041</v>
      </c>
      <c r="D23" s="28">
        <f>'Summary Data'!E79-'Summary Data'!E109</f>
        <v>90.948469887014653</v>
      </c>
      <c r="E23" s="12">
        <f>('Summary Data'!Q79+'Summary Data'!R79)-('Summary Data'!Q109+'Summary Data'!R109)</f>
        <v>605.28043533587868</v>
      </c>
      <c r="F23" s="12"/>
      <c r="G23" s="28">
        <f t="shared" si="6"/>
        <v>69.643139411418161</v>
      </c>
      <c r="H23" s="28"/>
      <c r="I23" s="29">
        <f t="shared" si="7"/>
        <v>151.90736366959652</v>
      </c>
      <c r="J23" s="30">
        <f t="shared" si="5"/>
        <v>91.946555212659021</v>
      </c>
      <c r="L23" s="31">
        <f>'Summary Data'!E22-'Summary Data'!E79</f>
        <v>20.367299452560246</v>
      </c>
      <c r="M23" s="32">
        <f>'Summary Data'!U22+'Summary Data'!V22</f>
        <v>2543.7423785766623</v>
      </c>
      <c r="N23" s="33"/>
      <c r="O23" s="36">
        <f t="shared" si="8"/>
        <v>27.445153835882699</v>
      </c>
      <c r="P23" s="36"/>
      <c r="Q23" s="34">
        <f t="shared" si="2"/>
        <v>18.956620173473567</v>
      </c>
      <c r="S23" s="57">
        <v>2041</v>
      </c>
      <c r="T23" s="53">
        <v>38.229999999999997</v>
      </c>
      <c r="U23" s="53">
        <v>35.770000000000003</v>
      </c>
      <c r="V23" s="53">
        <v>41.52</v>
      </c>
      <c r="W23" s="54">
        <f t="shared" si="3"/>
        <v>18.956620173473567</v>
      </c>
      <c r="X23" s="149">
        <f t="shared" si="1"/>
        <v>151.90736366959652</v>
      </c>
    </row>
    <row r="24" spans="3:24" x14ac:dyDescent="0.2">
      <c r="C24" s="2">
        <v>2042</v>
      </c>
      <c r="D24" s="28">
        <f>'Summary Data'!E80-'Summary Data'!E110</f>
        <v>93.204657362971147</v>
      </c>
      <c r="E24" s="12">
        <f>('Summary Data'!Q80+'Summary Data'!R80)-('Summary Data'!Q110+'Summary Data'!R110)</f>
        <v>616.00392813587871</v>
      </c>
      <c r="F24" s="12"/>
      <c r="G24" s="28">
        <f t="shared" si="6"/>
        <v>71.036002199646532</v>
      </c>
      <c r="H24" s="28"/>
      <c r="I24" s="29">
        <f t="shared" si="7"/>
        <v>154.94551094298845</v>
      </c>
      <c r="J24" s="30">
        <f t="shared" si="5"/>
        <v>95.447043387901658</v>
      </c>
      <c r="L24" s="31">
        <f>'Summary Data'!E23-'Summary Data'!E80</f>
        <v>28.49229002300558</v>
      </c>
      <c r="M24" s="32">
        <f>'Summary Data'!U23+'Summary Data'!V23</f>
        <v>2785.4849988408491</v>
      </c>
      <c r="N24" s="33"/>
      <c r="O24" s="36">
        <f t="shared" si="8"/>
        <v>27.994056912600353</v>
      </c>
      <c r="P24" s="36"/>
      <c r="Q24" s="34">
        <f t="shared" si="2"/>
        <v>19.33575257694304</v>
      </c>
      <c r="S24" s="57">
        <v>2042</v>
      </c>
      <c r="T24" s="53">
        <v>38.71</v>
      </c>
      <c r="U24" s="53">
        <v>36.4</v>
      </c>
      <c r="V24" s="53">
        <v>41.79</v>
      </c>
      <c r="W24" s="54">
        <f t="shared" si="3"/>
        <v>19.33575257694304</v>
      </c>
      <c r="X24" s="149">
        <f t="shared" si="1"/>
        <v>154.94551094298845</v>
      </c>
    </row>
    <row r="25" spans="3:24" x14ac:dyDescent="0.2">
      <c r="C25" s="2">
        <v>2043</v>
      </c>
      <c r="D25" s="28">
        <f>'Summary Data'!E81-'Summary Data'!E111</f>
        <v>95.024745857567723</v>
      </c>
      <c r="E25" s="12">
        <f>('Summary Data'!Q81+'Summary Data'!R81)-('Summary Data'!Q111+'Summary Data'!R111)</f>
        <v>628.18566856043935</v>
      </c>
      <c r="F25" s="12"/>
      <c r="G25" s="28">
        <f t="shared" si="6"/>
        <v>72.456722243639462</v>
      </c>
      <c r="H25" s="28"/>
      <c r="I25" s="29">
        <f t="shared" si="7"/>
        <v>158.04442116184822</v>
      </c>
      <c r="J25" s="30">
        <f t="shared" si="5"/>
        <v>99.281240369803271</v>
      </c>
      <c r="L25" s="31">
        <f>'Summary Data'!E24-'Summary Data'!E81</f>
        <v>37.79566216293324</v>
      </c>
      <c r="M25" s="32">
        <f>'Summary Data'!U24+'Summary Data'!V24</f>
        <v>2981.8483248972366</v>
      </c>
      <c r="N25" s="33"/>
      <c r="O25" s="36">
        <f t="shared" si="8"/>
        <v>28.553938050852359</v>
      </c>
      <c r="P25" s="36"/>
      <c r="Q25" s="34">
        <f t="shared" si="2"/>
        <v>19.722467628481898</v>
      </c>
      <c r="S25" s="57">
        <v>2043</v>
      </c>
      <c r="T25" s="53">
        <v>39.270000000000003</v>
      </c>
      <c r="U25" s="53">
        <v>36.92</v>
      </c>
      <c r="V25" s="53">
        <v>42.4</v>
      </c>
      <c r="W25" s="54">
        <f t="shared" si="3"/>
        <v>19.722467628481898</v>
      </c>
      <c r="X25" s="149">
        <f t="shared" si="1"/>
        <v>158.04442116184822</v>
      </c>
    </row>
    <row r="26" spans="3:24" x14ac:dyDescent="0.2">
      <c r="C26" s="2">
        <v>2044</v>
      </c>
      <c r="D26" s="28">
        <f>'Summary Data'!E82-'Summary Data'!E112</f>
        <v>90.775000563575759</v>
      </c>
      <c r="E26" s="12">
        <f>('Summary Data'!Q82+'Summary Data'!R82)-('Summary Data'!Q112+'Summary Data'!R112)</f>
        <v>639.91772345854861</v>
      </c>
      <c r="F26" s="12"/>
      <c r="G26" s="28">
        <f t="shared" si="6"/>
        <v>73.905856688512259</v>
      </c>
      <c r="H26" s="28"/>
      <c r="I26" s="29">
        <f t="shared" si="7"/>
        <v>161.20530958508519</v>
      </c>
      <c r="J26" s="30">
        <f t="shared" si="5"/>
        <v>103.15813471911825</v>
      </c>
      <c r="L26" s="31">
        <f>'Summary Data'!E25-'Summary Data'!E82</f>
        <v>24.258558427769913</v>
      </c>
      <c r="M26" s="32">
        <f>'Summary Data'!U25+'Summary Data'!V25</f>
        <v>3082.9628082319769</v>
      </c>
      <c r="N26" s="33"/>
      <c r="O26" s="36">
        <f t="shared" si="8"/>
        <v>29.125016811869408</v>
      </c>
      <c r="P26" s="36"/>
      <c r="Q26" s="34">
        <f t="shared" si="2"/>
        <v>20.116916981051538</v>
      </c>
      <c r="S26" s="57">
        <v>2044</v>
      </c>
      <c r="T26" s="53">
        <v>46.82</v>
      </c>
      <c r="U26" s="53">
        <v>44.18</v>
      </c>
      <c r="V26" s="53">
        <v>50.34</v>
      </c>
      <c r="W26" s="54">
        <f t="shared" si="3"/>
        <v>20.116916981051538</v>
      </c>
      <c r="X26" s="149">
        <f t="shared" si="1"/>
        <v>161.20530958508519</v>
      </c>
    </row>
    <row r="27" spans="3:24" x14ac:dyDescent="0.2">
      <c r="C27" s="2">
        <v>2045</v>
      </c>
      <c r="D27" s="28">
        <f>'Summary Data'!E83-'Summary Data'!E113</f>
        <v>95.521296374276972</v>
      </c>
      <c r="E27" s="12">
        <f>('Summary Data'!Q83+'Summary Data'!R83)-('Summary Data'!Q113+'Summary Data'!R113)</f>
        <v>655.90426427416685</v>
      </c>
      <c r="F27" s="12"/>
      <c r="G27" s="28">
        <f t="shared" si="6"/>
        <v>75.383973822282499</v>
      </c>
      <c r="H27" s="28"/>
      <c r="I27" s="29">
        <f t="shared" si="7"/>
        <v>164.4294157767869</v>
      </c>
      <c r="J27" s="30">
        <f t="shared" si="5"/>
        <v>107.8499549801045</v>
      </c>
      <c r="L27" s="31">
        <f>'Summary Data'!E26-'Summary Data'!E83</f>
        <v>37.517563150195656</v>
      </c>
      <c r="M27" s="32">
        <f>'Summary Data'!U26+'Summary Data'!V26</f>
        <v>3305.9358927270605</v>
      </c>
      <c r="N27" s="33"/>
      <c r="O27" s="36">
        <f>O26*(1+$B$2)</f>
        <v>29.707517148106795</v>
      </c>
      <c r="P27" s="36"/>
      <c r="Q27" s="34">
        <f t="shared" si="2"/>
        <v>20.519255320672567</v>
      </c>
      <c r="S27" s="57">
        <v>2045</v>
      </c>
      <c r="T27" s="53">
        <v>46.45</v>
      </c>
      <c r="U27" s="53">
        <v>44.31</v>
      </c>
      <c r="V27" s="53">
        <v>49.28</v>
      </c>
      <c r="W27" s="54">
        <f t="shared" si="3"/>
        <v>20.519255320672567</v>
      </c>
      <c r="X27" s="149">
        <f t="shared" si="1"/>
        <v>164.4294157767869</v>
      </c>
    </row>
    <row r="28" spans="3:24" x14ac:dyDescent="0.2">
      <c r="S28" s="58" t="s">
        <v>72</v>
      </c>
      <c r="T28" s="59">
        <f>-PMT($B$1,20,NPV($B$1,T4:T23))</f>
        <v>25.850445693717415</v>
      </c>
      <c r="U28" s="59">
        <f t="shared" ref="U28:X28" si="9">-PMT($B$1,20,NPV($B$1,U4:U23))</f>
        <v>25.202421509041194</v>
      </c>
      <c r="V28" s="59">
        <f t="shared" si="9"/>
        <v>26.717758433058247</v>
      </c>
      <c r="W28" s="59">
        <f t="shared" si="9"/>
        <v>14.037633977971572</v>
      </c>
      <c r="X28" s="150">
        <f t="shared" si="9"/>
        <v>80.274765370271737</v>
      </c>
    </row>
    <row r="29" spans="3:24" x14ac:dyDescent="0.2">
      <c r="C29" s="10" t="s">
        <v>6</v>
      </c>
      <c r="D29" s="34">
        <f>NPV($B$1,D4:D27)</f>
        <v>468.1850573185817</v>
      </c>
      <c r="F29" s="39">
        <f>G29-D29</f>
        <v>5.1159076974727213E-13</v>
      </c>
      <c r="G29" s="34">
        <f>NPV($B$1,G4:G27)</f>
        <v>468.18505731858221</v>
      </c>
      <c r="I29" s="39">
        <f>J29-G29</f>
        <v>0</v>
      </c>
      <c r="J29" s="34">
        <f>NPV($B$1,J4:J27)</f>
        <v>468.18505731858227</v>
      </c>
      <c r="L29" s="34">
        <f>NPV($B$1,L4:L27)</f>
        <v>247.72709564210092</v>
      </c>
      <c r="M29" s="104">
        <f>-PMT($B$1,24,NPV($B$1,M4:M27))</f>
        <v>1447.7872946089478</v>
      </c>
      <c r="N29" s="39">
        <f>O29-L29</f>
        <v>-2.5579538487363607E-13</v>
      </c>
      <c r="O29" s="34">
        <f>NPV($B$1,O4:O27)</f>
        <v>247.72709564210066</v>
      </c>
      <c r="P29" s="34"/>
      <c r="S29" s="58" t="s">
        <v>73</v>
      </c>
      <c r="T29" s="59">
        <f>-PMT($B$1,24,NPV($B$1,T4:T27))</f>
        <v>27.176460315388486</v>
      </c>
      <c r="U29" s="59">
        <f t="shared" ref="U29:X29" si="10">-PMT($B$1,24,NPV($B$1,U4:U27))</f>
        <v>26.3924902319363</v>
      </c>
      <c r="V29" s="59">
        <f t="shared" si="10"/>
        <v>28.224286935296458</v>
      </c>
      <c r="W29" s="59">
        <f t="shared" si="10"/>
        <v>14.502096332047199</v>
      </c>
      <c r="X29" s="150">
        <f t="shared" si="10"/>
        <v>86.552590492099768</v>
      </c>
    </row>
  </sheetData>
  <mergeCells count="1">
    <mergeCell ref="D2:J2"/>
  </mergeCells>
  <pageMargins left="0.7" right="0.7" top="0.75" bottom="0.75" header="0.3" footer="0.3"/>
  <pageSetup orientation="portrait" horizontalDpi="90" verticalDpi="90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9"/>
  <dimension ref="A1:BB138"/>
  <sheetViews>
    <sheetView zoomScale="85" zoomScaleNormal="85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I20" sqref="I20"/>
    </sheetView>
  </sheetViews>
  <sheetFormatPr defaultRowHeight="12.75" x14ac:dyDescent="0.2"/>
  <cols>
    <col min="1" max="1" width="13.42578125" style="60" bestFit="1" customWidth="1"/>
    <col min="2" max="2" width="9.140625" style="60"/>
    <col min="3" max="3" width="10.85546875" style="60" bestFit="1" customWidth="1"/>
    <col min="4" max="4" width="9.85546875" style="60" bestFit="1" customWidth="1"/>
    <col min="5" max="5" width="10" style="60" customWidth="1"/>
    <col min="6" max="6" width="9.140625" style="60"/>
    <col min="7" max="7" width="9.140625" style="107"/>
    <col min="8" max="14" width="9.140625" style="60"/>
    <col min="15" max="15" width="7" style="60" bestFit="1" customWidth="1"/>
    <col min="16" max="16" width="7" style="60" customWidth="1"/>
    <col min="17" max="21" width="12.85546875" style="60" customWidth="1"/>
    <col min="22" max="22" width="11" style="60" bestFit="1" customWidth="1"/>
    <col min="23" max="24" width="9.140625" style="60"/>
    <col min="25" max="25" width="13.42578125" style="60" bestFit="1" customWidth="1"/>
    <col min="26" max="26" width="5.7109375" style="60" bestFit="1" customWidth="1"/>
    <col min="27" max="27" width="14" style="60" customWidth="1"/>
    <col min="28" max="16384" width="9.140625" style="60"/>
  </cols>
  <sheetData>
    <row r="1" spans="1:31" ht="15" x14ac:dyDescent="0.25">
      <c r="A1" s="60" t="s">
        <v>72</v>
      </c>
      <c r="B1" s="61">
        <f>-PMT('SR-Avoided Cost'!$B$1,20,NPV('SR-Avoided Cost'!$B$1,B7:B26))</f>
        <v>25.850445693717415</v>
      </c>
      <c r="C1" s="102">
        <f>-PMT('SR-Avoided Cost'!$B$1,20,NPV('SR-Avoided Cost'!$B$1,C7:C26))</f>
        <v>15.149375875439478</v>
      </c>
      <c r="D1" s="102">
        <f>-PMT('SR-Avoided Cost'!$B$1,20,NPV('SR-Avoided Cost'!$B$1,D7:D26))</f>
        <v>2.345893514466161</v>
      </c>
      <c r="E1" s="102">
        <f>-PMT('SR-Avoided Cost'!$B$1,20,NPV('SR-Avoided Cost'!$B$1,E7:E26))</f>
        <v>4.3345715083623046</v>
      </c>
      <c r="F1" s="102">
        <f>-PMT('SR-Avoided Cost'!$B$1,20,NPV('SR-Avoided Cost'!$B$1,F7:F26))</f>
        <v>8.9000000000000039</v>
      </c>
      <c r="G1" s="109">
        <f>-PMT('SR-Avoided Cost'!$B$1,20,NPV('SR-Avoided Cost'!$B$1,G7:G26))</f>
        <v>45.613419338547644</v>
      </c>
      <c r="H1" s="102">
        <f>-PMT('SR-Avoided Cost'!$B$1,20,NPV('SR-Avoided Cost'!$B$1,H7:H26))</f>
        <v>98.295923479268993</v>
      </c>
      <c r="I1" s="102">
        <f>-PMT('SR-Avoided Cost'!$B$1,20,NPV('SR-Avoided Cost'!$B$1,I7:I26))</f>
        <v>25.380000000000003</v>
      </c>
      <c r="J1" s="102">
        <f>-PMT('SR-Avoided Cost'!$B$1,20,NPV('SR-Avoided Cost'!$B$1,J7:J26))</f>
        <v>7.0935164259220373</v>
      </c>
      <c r="K1" s="102">
        <f>-PMT('SR-Avoided Cost'!$B$1,20,NPV('SR-Avoided Cost'!$B$1,K7:K26))</f>
        <v>13.076943990519105</v>
      </c>
      <c r="L1" s="102">
        <f>-PMT('SR-Avoided Cost'!$B$1,20,NPV('SR-Avoided Cost'!$B$1,L7:L26))</f>
        <v>102.19370593053304</v>
      </c>
      <c r="M1" s="102">
        <f>-PMT('SR-Avoided Cost'!$B$1,20,NPV('SR-Avoided Cost'!$B$1,M7:M26))</f>
        <v>143.84638389571012</v>
      </c>
      <c r="Q1" s="62"/>
      <c r="R1" s="62">
        <f>NPV('SR-Avoided Cost'!$B$1,R7:R30)</f>
        <v>733.54195525921648</v>
      </c>
      <c r="S1" s="62">
        <f>NPV('SR-Avoided Cost'!$B$1,S7:S30)</f>
        <v>733.54195525921625</v>
      </c>
      <c r="T1" s="62">
        <f>NPV('SR-Avoided Cost'!$B$1,T7:T30)</f>
        <v>733.54195525921671</v>
      </c>
      <c r="U1" s="62">
        <f>NPV('SR-Avoided Cost'!$B$1,U7:U30)</f>
        <v>1234.8229958651038</v>
      </c>
      <c r="V1" s="62"/>
      <c r="W1" s="62">
        <f>NPV('SR-Avoided Cost'!$B$1,W7:W30)</f>
        <v>327.24683217076898</v>
      </c>
      <c r="X1" s="62">
        <f>NPV('SR-Avoided Cost'!$B$1,X7:X30)</f>
        <v>327.24683217076904</v>
      </c>
      <c r="AA1" s="63"/>
      <c r="AB1" s="62"/>
    </row>
    <row r="2" spans="1:31" ht="15" x14ac:dyDescent="0.25">
      <c r="A2" s="60" t="s">
        <v>73</v>
      </c>
      <c r="B2" s="102">
        <f>-PMT('SR-Avoided Cost'!$B$1,24,NPV('SR-Avoided Cost'!$B$1,B7:B30))</f>
        <v>27.176460315388486</v>
      </c>
      <c r="C2" s="102">
        <f>-PMT('SR-Avoided Cost'!$B$1,24,NPV('SR-Avoided Cost'!$B$1,C7:C30))</f>
        <v>15.650622367043741</v>
      </c>
      <c r="D2" s="102">
        <f>-PMT('SR-Avoided Cost'!$B$1,24,NPV('SR-Avoided Cost'!$B$1,D7:D30))</f>
        <v>2.4515562228213765</v>
      </c>
      <c r="E2" s="102">
        <f>-PMT('SR-Avoided Cost'!$B$1,24,NPV('SR-Avoided Cost'!$B$1,E7:E30))</f>
        <v>4.5278638905253592</v>
      </c>
      <c r="F2" s="102">
        <f>-PMT('SR-Avoided Cost'!$B$1,24,NPV('SR-Avoided Cost'!$B$1,F7:F30))</f>
        <v>8.9000000000000021</v>
      </c>
      <c r="G2" s="109">
        <f>-PMT('SR-Avoided Cost'!$B$1,24,NPV('SR-Avoided Cost'!$B$1,G7:G30))</f>
        <v>47.128390774796053</v>
      </c>
      <c r="H2" s="102">
        <f>-PMT('SR-Avoided Cost'!$B$1,24,NPV('SR-Avoided Cost'!$B$1,H7:H30))</f>
        <v>104.65662958218122</v>
      </c>
      <c r="I2" s="102">
        <f>-PMT('SR-Avoided Cost'!$B$1,24,NPV('SR-Avoided Cost'!$B$1,I7:I30))</f>
        <v>25.380000000000003</v>
      </c>
      <c r="J2" s="102">
        <f>-PMT('SR-Avoided Cost'!$B$1,24,NPV('SR-Avoided Cost'!$B$1,J7:J30))</f>
        <v>7.4596718145958647</v>
      </c>
      <c r="K2" s="102">
        <f>-PMT('SR-Avoided Cost'!$B$1,24,NPV('SR-Avoided Cost'!$B$1,K7:K30))</f>
        <v>13.749630139677711</v>
      </c>
      <c r="L2" s="102">
        <f>-PMT('SR-Avoided Cost'!$B$1,24,NPV('SR-Avoided Cost'!$B$1,L7:L30))</f>
        <v>105.83489357057502</v>
      </c>
      <c r="M2" s="102">
        <f>-PMT('SR-Avoided Cost'!$B$1,24,NPV('SR-Avoided Cost'!$B$1,M7:M30))</f>
        <v>151.24593153645478</v>
      </c>
      <c r="N2" s="109"/>
      <c r="S2" s="98">
        <f>S1-R1</f>
        <v>0</v>
      </c>
      <c r="T2" s="98">
        <f>T1-S1</f>
        <v>0</v>
      </c>
      <c r="U2" s="61"/>
      <c r="V2" s="61"/>
      <c r="X2" s="98">
        <f>X1-W1</f>
        <v>0</v>
      </c>
      <c r="Y2" s="61"/>
      <c r="Z2" s="65"/>
      <c r="AA2" s="63"/>
    </row>
    <row r="3" spans="1:31" ht="15" x14ac:dyDescent="0.25">
      <c r="B3" s="61"/>
      <c r="C3" s="61"/>
      <c r="D3" s="61"/>
      <c r="E3" s="61"/>
      <c r="F3" s="61"/>
      <c r="G3" s="109"/>
      <c r="H3" s="61"/>
      <c r="I3" s="61"/>
      <c r="J3" s="61"/>
      <c r="K3" s="61"/>
      <c r="U3" s="66">
        <v>0.02</v>
      </c>
      <c r="V3" s="66"/>
      <c r="Y3" s="65"/>
      <c r="Z3" s="65"/>
      <c r="AA3" s="67">
        <v>0.02</v>
      </c>
    </row>
    <row r="4" spans="1:31" ht="15.75" thickBot="1" x14ac:dyDescent="0.3">
      <c r="T4" s="68"/>
      <c r="U4" s="69" t="s">
        <v>75</v>
      </c>
      <c r="V4" s="69"/>
      <c r="Y4" s="70">
        <f>-PMT('SR-Avoided Cost'!$B$1,24,NPV('SR-Avoided Cost'!$B$1,Y7:Y30))</f>
        <v>1772.1720158183973</v>
      </c>
      <c r="Z4" s="70"/>
      <c r="AA4" s="60" t="s">
        <v>75</v>
      </c>
    </row>
    <row r="5" spans="1:31" s="71" customFormat="1" x14ac:dyDescent="0.2">
      <c r="B5" s="71" t="s">
        <v>49</v>
      </c>
      <c r="C5" s="71" t="s">
        <v>49</v>
      </c>
      <c r="D5" s="71" t="s">
        <v>49</v>
      </c>
      <c r="E5" s="71" t="s">
        <v>49</v>
      </c>
      <c r="F5" s="71" t="s">
        <v>49</v>
      </c>
      <c r="G5" s="110" t="s">
        <v>49</v>
      </c>
      <c r="H5" s="71" t="s">
        <v>76</v>
      </c>
      <c r="I5" s="71" t="s">
        <v>76</v>
      </c>
      <c r="J5" s="71" t="s">
        <v>76</v>
      </c>
      <c r="K5" s="71" t="s">
        <v>76</v>
      </c>
      <c r="L5" s="72" t="s">
        <v>49</v>
      </c>
      <c r="M5" s="72" t="s">
        <v>76</v>
      </c>
      <c r="O5" s="71" t="s">
        <v>77</v>
      </c>
      <c r="Q5" s="71" t="s">
        <v>78</v>
      </c>
      <c r="R5" s="71" t="s">
        <v>79</v>
      </c>
      <c r="S5" s="71" t="s">
        <v>79</v>
      </c>
      <c r="T5" s="71" t="s">
        <v>79</v>
      </c>
      <c r="U5" s="73" t="s">
        <v>76</v>
      </c>
      <c r="W5" s="71" t="s">
        <v>79</v>
      </c>
      <c r="X5" s="71" t="s">
        <v>79</v>
      </c>
      <c r="Y5" s="71" t="s">
        <v>97</v>
      </c>
      <c r="AA5" s="73" t="s">
        <v>49</v>
      </c>
      <c r="AC5" s="227" t="s">
        <v>99</v>
      </c>
      <c r="AD5" s="227"/>
      <c r="AE5" s="227"/>
    </row>
    <row r="6" spans="1:31" s="74" customFormat="1" ht="38.25" x14ac:dyDescent="0.2">
      <c r="A6" s="74" t="s">
        <v>0</v>
      </c>
      <c r="B6" s="74" t="s">
        <v>81</v>
      </c>
      <c r="C6" s="74" t="s">
        <v>82</v>
      </c>
      <c r="D6" s="74" t="s">
        <v>83</v>
      </c>
      <c r="E6" s="74" t="s">
        <v>84</v>
      </c>
      <c r="F6" s="74" t="s">
        <v>92</v>
      </c>
      <c r="G6" s="74" t="s">
        <v>91</v>
      </c>
      <c r="H6" s="74" t="s">
        <v>85</v>
      </c>
      <c r="I6" s="74" t="s">
        <v>86</v>
      </c>
      <c r="J6" s="74" t="s">
        <v>83</v>
      </c>
      <c r="K6" s="74" t="s">
        <v>84</v>
      </c>
      <c r="L6" s="75" t="s">
        <v>4</v>
      </c>
      <c r="M6" s="75" t="s">
        <v>4</v>
      </c>
      <c r="O6" s="74" t="s">
        <v>83</v>
      </c>
      <c r="Q6" s="74" t="s">
        <v>87</v>
      </c>
      <c r="R6" s="74" t="s">
        <v>88</v>
      </c>
      <c r="S6" s="74" t="s">
        <v>88</v>
      </c>
      <c r="T6" s="74" t="s">
        <v>89</v>
      </c>
      <c r="U6" s="76" t="s">
        <v>90</v>
      </c>
      <c r="W6" s="74" t="s">
        <v>82</v>
      </c>
      <c r="X6" s="74" t="s">
        <v>82</v>
      </c>
      <c r="Y6" s="74" t="s">
        <v>96</v>
      </c>
      <c r="AA6" s="77" t="s">
        <v>82</v>
      </c>
      <c r="AC6" s="74" t="s">
        <v>49</v>
      </c>
      <c r="AD6" s="74" t="s">
        <v>98</v>
      </c>
      <c r="AE6" s="74" t="s">
        <v>80</v>
      </c>
    </row>
    <row r="7" spans="1:31" ht="15" x14ac:dyDescent="0.25">
      <c r="A7" s="60">
        <v>2022</v>
      </c>
      <c r="B7" s="78">
        <f>'SR-Avoided Cost'!T4</f>
        <v>20.37</v>
      </c>
      <c r="C7" s="78">
        <f t="shared" ref="C7:C30" si="0">AA7</f>
        <v>0</v>
      </c>
      <c r="D7" s="78">
        <f>SUM(B7:C7)*O7</f>
        <v>1.1668166830631452</v>
      </c>
      <c r="E7" s="78">
        <f>SUM(B7:D7)*0.1</f>
        <v>2.1536816683063149</v>
      </c>
      <c r="F7" s="79">
        <v>8.9</v>
      </c>
      <c r="G7" s="79">
        <f>AC7</f>
        <v>40.674514756192011</v>
      </c>
      <c r="H7" s="79">
        <v>0</v>
      </c>
      <c r="I7" s="79">
        <v>25.38</v>
      </c>
      <c r="J7" s="79">
        <f>SUM(H7:I7)*O7</f>
        <v>1.4537951603408259</v>
      </c>
      <c r="K7" s="79">
        <f>SUM(H7:J7)*0.1</f>
        <v>2.6833795160340825</v>
      </c>
      <c r="L7" s="80">
        <f>SUM(B7:G7)</f>
        <v>73.265013107561472</v>
      </c>
      <c r="M7" s="81">
        <f>SUM(H7:K7)</f>
        <v>29.517174676374907</v>
      </c>
      <c r="O7" s="82">
        <v>5.728113318915784E-2</v>
      </c>
      <c r="P7" s="82"/>
      <c r="Q7" s="79">
        <f t="shared" ref="Q7:Q30" si="1">(P88+Q88)-(P115+Q115)</f>
        <v>0.76739760000000024</v>
      </c>
      <c r="R7" s="79">
        <f>D88-D115</f>
        <v>2.5116761329713881</v>
      </c>
      <c r="S7" s="79">
        <v>0</v>
      </c>
      <c r="T7" s="79">
        <v>0</v>
      </c>
      <c r="U7" s="83">
        <v>0</v>
      </c>
      <c r="V7" s="79"/>
      <c r="W7" s="64">
        <f>D61-D88</f>
        <v>-1.6842118143902098</v>
      </c>
      <c r="X7" s="97">
        <v>0</v>
      </c>
      <c r="Y7" s="64">
        <f t="shared" ref="Y7:Y30" si="2">T61+U61</f>
        <v>0</v>
      </c>
      <c r="Z7" s="64"/>
      <c r="AA7" s="84">
        <f t="shared" ref="AA7" si="3">X7*1000000/$Y$4</f>
        <v>0</v>
      </c>
      <c r="AC7" s="105">
        <f>AD7/2204.62*AE7</f>
        <v>40.674514756192011</v>
      </c>
      <c r="AD7" s="105">
        <v>1083.5999999999999</v>
      </c>
      <c r="AE7" s="105">
        <v>82.753644076962019</v>
      </c>
    </row>
    <row r="8" spans="1:31" ht="15" x14ac:dyDescent="0.25">
      <c r="A8" s="60">
        <v>2023</v>
      </c>
      <c r="B8" s="78">
        <f>'SR-Avoided Cost'!T5</f>
        <v>18.71</v>
      </c>
      <c r="C8" s="78">
        <f>AA8</f>
        <v>14.323813030527258</v>
      </c>
      <c r="D8" s="78">
        <f t="shared" ref="D8:D30" si="4">SUM(B8:C8)*O8</f>
        <v>1.8928874362989316</v>
      </c>
      <c r="E8" s="78">
        <f t="shared" ref="E8:E30" si="5">SUM(B8:D8)*0.1</f>
        <v>3.492670046682619</v>
      </c>
      <c r="F8" s="79">
        <v>8.9</v>
      </c>
      <c r="G8" s="79">
        <f t="shared" ref="G8:G30" si="6">AC8</f>
        <v>39.780405578307807</v>
      </c>
      <c r="H8" s="79">
        <v>0</v>
      </c>
      <c r="I8" s="79">
        <v>25.38</v>
      </c>
      <c r="J8" s="79">
        <f t="shared" ref="J8:J30" si="7">SUM(H8:I8)*O8</f>
        <v>1.4543123764995194</v>
      </c>
      <c r="K8" s="79">
        <f t="shared" ref="K8:K30" si="8">SUM(H8:J8)*0.1</f>
        <v>2.6834312376499518</v>
      </c>
      <c r="L8" s="80">
        <f t="shared" ref="L8:L30" si="9">SUM(B8:G8)</f>
        <v>87.099776091816608</v>
      </c>
      <c r="M8" s="81">
        <f t="shared" ref="M8:M30" si="10">SUM(H8:K8)</f>
        <v>29.51774361414947</v>
      </c>
      <c r="O8" s="82">
        <v>5.7301512076419203E-2</v>
      </c>
      <c r="P8" s="82"/>
      <c r="Q8" s="79">
        <f t="shared" si="1"/>
        <v>2.5024692000000002</v>
      </c>
      <c r="R8" s="79">
        <f t="shared" ref="R8:R30" si="11">D89-D116</f>
        <v>3.8503521944770682</v>
      </c>
      <c r="S8" s="79">
        <v>0</v>
      </c>
      <c r="T8" s="79">
        <f>(S8*1000000)/(Q8*1000)</f>
        <v>0</v>
      </c>
      <c r="U8" s="83">
        <v>0</v>
      </c>
      <c r="V8" s="79"/>
      <c r="W8" s="64">
        <f>D62-D89</f>
        <v>7.2765822028906086</v>
      </c>
      <c r="X8" s="85">
        <v>25.38426061251532</v>
      </c>
      <c r="Y8" s="64">
        <f t="shared" si="2"/>
        <v>420.41311591796875</v>
      </c>
      <c r="Z8" s="64"/>
      <c r="AA8" s="84">
        <f>X8*1000/$Y$4</f>
        <v>14.323813030527258</v>
      </c>
      <c r="AC8" s="105">
        <f t="shared" ref="AC8:AC30" si="12">AD8/2204.62*AE8</f>
        <v>39.780405578307807</v>
      </c>
      <c r="AD8" s="105">
        <v>1021.9376268173871</v>
      </c>
      <c r="AE8" s="105">
        <v>85.818033747494482</v>
      </c>
    </row>
    <row r="9" spans="1:31" ht="15" x14ac:dyDescent="0.25">
      <c r="A9" s="60">
        <v>2024</v>
      </c>
      <c r="B9" s="78">
        <f>'SR-Avoided Cost'!T6</f>
        <v>18.73</v>
      </c>
      <c r="C9" s="78">
        <f t="shared" si="0"/>
        <v>14.610289291137807</v>
      </c>
      <c r="D9" s="78">
        <f t="shared" si="4"/>
        <v>1.8204918693458931</v>
      </c>
      <c r="E9" s="78">
        <f t="shared" si="5"/>
        <v>3.5160781160483703</v>
      </c>
      <c r="F9" s="79">
        <v>8.9</v>
      </c>
      <c r="G9" s="79">
        <f t="shared" si="6"/>
        <v>39.787987611004858</v>
      </c>
      <c r="H9" s="79">
        <v>0</v>
      </c>
      <c r="I9" s="79">
        <v>25.38</v>
      </c>
      <c r="J9" s="79">
        <f t="shared" si="7"/>
        <v>1.3858333153779889</v>
      </c>
      <c r="K9" s="79">
        <f t="shared" si="8"/>
        <v>2.6765833315377989</v>
      </c>
      <c r="L9" s="80">
        <f t="shared" si="9"/>
        <v>87.364846887536928</v>
      </c>
      <c r="M9" s="81">
        <f t="shared" si="10"/>
        <v>29.442416646915788</v>
      </c>
      <c r="O9" s="82">
        <v>5.4603361520015326E-2</v>
      </c>
      <c r="P9" s="82"/>
      <c r="Q9" s="79">
        <f t="shared" si="1"/>
        <v>5.7091176000000008</v>
      </c>
      <c r="R9" s="79">
        <f t="shared" si="11"/>
        <v>4.564166972307703</v>
      </c>
      <c r="S9" s="79">
        <v>0</v>
      </c>
      <c r="T9" s="79">
        <f t="shared" ref="T9:T10" si="13">(S9*1000000)/(Q9*1000)</f>
        <v>0</v>
      </c>
      <c r="U9" s="83">
        <v>0</v>
      </c>
      <c r="V9" s="79"/>
      <c r="W9" s="64">
        <f t="shared" ref="W9:W30" si="14">D63-D90</f>
        <v>22.887115128829691</v>
      </c>
      <c r="X9" s="64">
        <f t="shared" ref="X9:X30" si="15">X8*(1+($U$3))</f>
        <v>25.891945824765628</v>
      </c>
      <c r="Y9" s="64">
        <f t="shared" si="2"/>
        <v>843.3210327148438</v>
      </c>
      <c r="Z9" s="64"/>
      <c r="AA9" s="84">
        <f>X9*1000/$Y$4</f>
        <v>14.610289291137807</v>
      </c>
      <c r="AB9" s="99"/>
      <c r="AC9" s="105">
        <f t="shared" si="12"/>
        <v>39.787987611004858</v>
      </c>
      <c r="AD9" s="105">
        <v>985.86745080008484</v>
      </c>
      <c r="AE9" s="105">
        <v>88.974834472713454</v>
      </c>
    </row>
    <row r="10" spans="1:31" ht="15" x14ac:dyDescent="0.25">
      <c r="A10" s="60">
        <v>2025</v>
      </c>
      <c r="B10" s="78">
        <f>'SR-Avoided Cost'!T7</f>
        <v>19.989999999999998</v>
      </c>
      <c r="C10" s="78">
        <f t="shared" si="0"/>
        <v>14.902495076960562</v>
      </c>
      <c r="D10" s="78">
        <f t="shared" si="4"/>
        <v>2.0018794193192893</v>
      </c>
      <c r="E10" s="78">
        <f t="shared" si="5"/>
        <v>3.6894374496279845</v>
      </c>
      <c r="F10" s="79">
        <v>8.9</v>
      </c>
      <c r="G10" s="79">
        <f t="shared" si="6"/>
        <v>40.771079471148894</v>
      </c>
      <c r="H10" s="79">
        <v>0</v>
      </c>
      <c r="I10" s="79">
        <v>25.38</v>
      </c>
      <c r="J10" s="79">
        <f t="shared" si="7"/>
        <v>1.4561211386649096</v>
      </c>
      <c r="K10" s="79">
        <f t="shared" si="8"/>
        <v>2.683612113866491</v>
      </c>
      <c r="L10" s="80">
        <f t="shared" si="9"/>
        <v>90.254891417056712</v>
      </c>
      <c r="M10" s="81">
        <f t="shared" si="10"/>
        <v>29.519733252531399</v>
      </c>
      <c r="O10" s="82">
        <v>5.7372779301217869E-2</v>
      </c>
      <c r="P10" s="82"/>
      <c r="Q10" s="79">
        <f t="shared" si="1"/>
        <v>7.0709843999999995</v>
      </c>
      <c r="R10" s="79">
        <f t="shared" si="11"/>
        <v>11.657276099852197</v>
      </c>
      <c r="S10" s="79">
        <v>0</v>
      </c>
      <c r="T10" s="79">
        <f t="shared" si="13"/>
        <v>0</v>
      </c>
      <c r="U10" s="83">
        <v>0</v>
      </c>
      <c r="V10" s="79"/>
      <c r="W10" s="64">
        <f t="shared" si="14"/>
        <v>17.83398847557055</v>
      </c>
      <c r="X10" s="64">
        <f t="shared" si="15"/>
        <v>26.409784741260943</v>
      </c>
      <c r="Y10" s="64">
        <f t="shared" si="2"/>
        <v>838.69109033203119</v>
      </c>
      <c r="Z10" s="64"/>
      <c r="AA10" s="84">
        <f t="shared" ref="AA10:AA30" si="16">X10*1000/$Y$4</f>
        <v>14.902495076960562</v>
      </c>
      <c r="AB10" s="99"/>
      <c r="AC10" s="105">
        <f t="shared" si="12"/>
        <v>40.771079471148894</v>
      </c>
      <c r="AD10" s="105">
        <v>960.27525363477446</v>
      </c>
      <c r="AE10" s="105">
        <v>93.60309649078026</v>
      </c>
    </row>
    <row r="11" spans="1:31" ht="15" x14ac:dyDescent="0.25">
      <c r="A11" s="60">
        <v>2026</v>
      </c>
      <c r="B11" s="78">
        <f>'SR-Avoided Cost'!T8</f>
        <v>23.74</v>
      </c>
      <c r="C11" s="78">
        <f>AA11</f>
        <v>15.200544978499773</v>
      </c>
      <c r="D11" s="78">
        <f t="shared" si="4"/>
        <v>2.2357324987963425</v>
      </c>
      <c r="E11" s="78">
        <f t="shared" si="5"/>
        <v>4.1176277477296122</v>
      </c>
      <c r="F11" s="79">
        <v>8.9</v>
      </c>
      <c r="G11" s="79">
        <f t="shared" si="6"/>
        <v>41.369339897894577</v>
      </c>
      <c r="H11" s="79">
        <f>U11</f>
        <v>126.36960716628668</v>
      </c>
      <c r="I11" s="79">
        <v>25.38</v>
      </c>
      <c r="J11" s="79">
        <f t="shared" si="7"/>
        <v>8.7125521383577809</v>
      </c>
      <c r="K11" s="79">
        <f t="shared" si="8"/>
        <v>16.046215930464449</v>
      </c>
      <c r="L11" s="80">
        <f t="shared" si="9"/>
        <v>95.563245122920307</v>
      </c>
      <c r="M11" s="81">
        <f t="shared" si="10"/>
        <v>176.50837523510893</v>
      </c>
      <c r="O11" s="82">
        <v>5.7414001268620063E-2</v>
      </c>
      <c r="P11" s="82"/>
      <c r="Q11" s="79">
        <f t="shared" si="1"/>
        <v>35.268510666291583</v>
      </c>
      <c r="R11" s="79">
        <f t="shared" si="11"/>
        <v>6.0153127934667054</v>
      </c>
      <c r="S11" s="86">
        <f>R11</f>
        <v>6.0153127934667054</v>
      </c>
      <c r="T11" s="79">
        <f>U11*Q11/1000</f>
        <v>4.4568678382392592</v>
      </c>
      <c r="U11" s="87">
        <v>126.36960716628668</v>
      </c>
      <c r="V11" s="79"/>
      <c r="W11" s="64">
        <f t="shared" si="14"/>
        <v>48.488025023052955</v>
      </c>
      <c r="X11" s="64">
        <f t="shared" si="15"/>
        <v>26.937980436086161</v>
      </c>
      <c r="Y11" s="64">
        <f t="shared" si="2"/>
        <v>1381.7835372587012</v>
      </c>
      <c r="Z11" s="64"/>
      <c r="AA11" s="84">
        <f t="shared" si="16"/>
        <v>15.200544978499773</v>
      </c>
      <c r="AB11" s="99"/>
      <c r="AC11" s="105">
        <f t="shared" si="12"/>
        <v>41.369339897894577</v>
      </c>
      <c r="AD11" s="105">
        <v>940.42440330986233</v>
      </c>
      <c r="AE11" s="105">
        <v>96.981398828764185</v>
      </c>
    </row>
    <row r="12" spans="1:31" ht="15" x14ac:dyDescent="0.25">
      <c r="A12" s="60">
        <v>2027</v>
      </c>
      <c r="B12" s="78">
        <f>'SR-Avoided Cost'!T9</f>
        <v>24.63</v>
      </c>
      <c r="C12" s="78">
        <f t="shared" si="0"/>
        <v>15.50455587806977</v>
      </c>
      <c r="D12" s="78">
        <f t="shared" si="4"/>
        <v>2.3051093598780721</v>
      </c>
      <c r="E12" s="78">
        <f t="shared" si="5"/>
        <v>4.2439665237947848</v>
      </c>
      <c r="F12" s="79">
        <v>8.9</v>
      </c>
      <c r="G12" s="79">
        <f t="shared" si="6"/>
        <v>42.114344996634912</v>
      </c>
      <c r="H12" s="79">
        <f t="shared" ref="H12:H30" si="17">U12</f>
        <v>128.89699930961243</v>
      </c>
      <c r="I12" s="79">
        <v>25.38</v>
      </c>
      <c r="J12" s="79">
        <f t="shared" si="7"/>
        <v>8.8608269692305335</v>
      </c>
      <c r="K12" s="79">
        <f t="shared" si="8"/>
        <v>16.313782627884297</v>
      </c>
      <c r="L12" s="80">
        <f t="shared" si="9"/>
        <v>97.697976758377536</v>
      </c>
      <c r="M12" s="81">
        <f t="shared" si="10"/>
        <v>179.45160890672727</v>
      </c>
      <c r="O12" s="82">
        <v>5.7434530156035057E-2</v>
      </c>
      <c r="P12" s="82"/>
      <c r="Q12" s="79">
        <f t="shared" si="1"/>
        <v>549.6810614622301</v>
      </c>
      <c r="R12" s="79">
        <f t="shared" si="11"/>
        <v>78.423908380644434</v>
      </c>
      <c r="S12" s="88">
        <v>82.204982935658919</v>
      </c>
      <c r="T12" s="79">
        <f t="shared" ref="T12:T30" si="18">U12*Q12/1000</f>
        <v>70.852239399804091</v>
      </c>
      <c r="U12" s="83">
        <f>U11*(1+$U$3)</f>
        <v>128.89699930961243</v>
      </c>
      <c r="V12" s="79"/>
      <c r="W12" s="64">
        <f t="shared" si="14"/>
        <v>-2.4662882369034378</v>
      </c>
      <c r="X12" s="64">
        <f t="shared" si="15"/>
        <v>27.476740044807883</v>
      </c>
      <c r="Y12" s="64">
        <f t="shared" si="2"/>
        <v>1599.2821527549618</v>
      </c>
      <c r="Z12" s="64"/>
      <c r="AA12" s="84">
        <f t="shared" si="16"/>
        <v>15.50455587806977</v>
      </c>
      <c r="AB12" s="99"/>
      <c r="AC12" s="105">
        <f t="shared" si="12"/>
        <v>42.114344996634912</v>
      </c>
      <c r="AD12" s="105">
        <v>924.20507761747217</v>
      </c>
      <c r="AE12" s="105">
        <v>100.46052495819571</v>
      </c>
    </row>
    <row r="13" spans="1:31" ht="15" x14ac:dyDescent="0.25">
      <c r="A13" s="60">
        <v>2028</v>
      </c>
      <c r="B13" s="78">
        <f>'SR-Avoided Cost'!T10</f>
        <v>25.67</v>
      </c>
      <c r="C13" s="78">
        <f t="shared" si="0"/>
        <v>15.814646995631163</v>
      </c>
      <c r="D13" s="78">
        <f t="shared" si="4"/>
        <v>2.3769645689229648</v>
      </c>
      <c r="E13" s="78">
        <f t="shared" si="5"/>
        <v>4.3861611564554135</v>
      </c>
      <c r="F13" s="79">
        <v>8.9</v>
      </c>
      <c r="G13" s="79">
        <f t="shared" si="6"/>
        <v>42.96908578223757</v>
      </c>
      <c r="H13" s="79">
        <f t="shared" si="17"/>
        <v>131.47493929580469</v>
      </c>
      <c r="I13" s="79">
        <v>25.38</v>
      </c>
      <c r="J13" s="79">
        <f t="shared" si="7"/>
        <v>8.9873883513087289</v>
      </c>
      <c r="K13" s="79">
        <f t="shared" si="8"/>
        <v>16.584232764711341</v>
      </c>
      <c r="L13" s="80">
        <f t="shared" si="9"/>
        <v>100.11685850324712</v>
      </c>
      <c r="M13" s="81">
        <f t="shared" si="10"/>
        <v>182.42656041182477</v>
      </c>
      <c r="O13" s="82">
        <v>5.7297451974782088E-2</v>
      </c>
      <c r="P13" s="82"/>
      <c r="Q13" s="79">
        <f t="shared" si="1"/>
        <v>550.39204586223013</v>
      </c>
      <c r="R13" s="79">
        <f t="shared" si="11"/>
        <v>80.470371174877982</v>
      </c>
      <c r="S13" s="79">
        <f>S12*(1+$U$3)</f>
        <v>83.849082594372092</v>
      </c>
      <c r="T13" s="79">
        <f t="shared" si="18"/>
        <v>72.362760818630463</v>
      </c>
      <c r="U13" s="83">
        <f t="shared" ref="U13:U30" si="19">U12*(1+$U$3)</f>
        <v>131.47493929580469</v>
      </c>
      <c r="V13" s="79"/>
      <c r="W13" s="64">
        <f t="shared" si="14"/>
        <v>10.03172024233163</v>
      </c>
      <c r="X13" s="64">
        <f t="shared" si="15"/>
        <v>28.026274845704041</v>
      </c>
      <c r="Y13" s="64">
        <f t="shared" si="2"/>
        <v>1988.0771671802938</v>
      </c>
      <c r="Z13" s="64"/>
      <c r="AA13" s="84">
        <f t="shared" si="16"/>
        <v>15.814646995631163</v>
      </c>
      <c r="AB13" s="99"/>
      <c r="AC13" s="105">
        <f t="shared" si="12"/>
        <v>42.96908578223757</v>
      </c>
      <c r="AD13" s="105">
        <v>910.49183314003926</v>
      </c>
      <c r="AE13" s="105">
        <v>104.04322416658783</v>
      </c>
    </row>
    <row r="14" spans="1:31" ht="15" x14ac:dyDescent="0.25">
      <c r="A14" s="60">
        <v>2029</v>
      </c>
      <c r="B14" s="78">
        <f>'SR-Avoided Cost'!T11</f>
        <v>26.65</v>
      </c>
      <c r="C14" s="78">
        <f t="shared" si="0"/>
        <v>16.13093993554379</v>
      </c>
      <c r="D14" s="78">
        <f t="shared" si="4"/>
        <v>2.4573009252441387</v>
      </c>
      <c r="E14" s="78">
        <f t="shared" si="5"/>
        <v>4.5238240860787924</v>
      </c>
      <c r="F14" s="79">
        <v>8.9</v>
      </c>
      <c r="G14" s="79">
        <f t="shared" si="6"/>
        <v>43.912169696668293</v>
      </c>
      <c r="H14" s="79">
        <f t="shared" si="17"/>
        <v>134.10443808172079</v>
      </c>
      <c r="I14" s="79">
        <v>25.38</v>
      </c>
      <c r="J14" s="79">
        <f t="shared" si="7"/>
        <v>9.1606509312491706</v>
      </c>
      <c r="K14" s="79">
        <f t="shared" si="8"/>
        <v>16.864508901296997</v>
      </c>
      <c r="L14" s="80">
        <f t="shared" si="9"/>
        <v>102.57423464353501</v>
      </c>
      <c r="M14" s="81">
        <f t="shared" si="10"/>
        <v>185.50959791426695</v>
      </c>
      <c r="O14" s="82">
        <v>5.7439152317514508E-2</v>
      </c>
      <c r="P14" s="82"/>
      <c r="Q14" s="79">
        <f t="shared" si="1"/>
        <v>551.8304234622301</v>
      </c>
      <c r="R14" s="79">
        <f t="shared" si="11"/>
        <v>79.500720878869743</v>
      </c>
      <c r="S14" s="79">
        <f t="shared" ref="S14:S30" si="20">S13*(1+$U$3)</f>
        <v>85.526064246259537</v>
      </c>
      <c r="T14" s="79">
        <f t="shared" si="18"/>
        <v>74.002908854800395</v>
      </c>
      <c r="U14" s="83">
        <f t="shared" si="19"/>
        <v>134.10443808172079</v>
      </c>
      <c r="V14" s="79"/>
      <c r="W14" s="64">
        <f t="shared" si="14"/>
        <v>10.061834451390268</v>
      </c>
      <c r="X14" s="64">
        <f t="shared" si="15"/>
        <v>28.586800342618123</v>
      </c>
      <c r="Y14" s="64">
        <f t="shared" si="2"/>
        <v>1986.1436400849698</v>
      </c>
      <c r="Z14" s="64"/>
      <c r="AA14" s="84">
        <f t="shared" si="16"/>
        <v>16.13093993554379</v>
      </c>
      <c r="AB14" s="99"/>
      <c r="AC14" s="105">
        <f t="shared" si="12"/>
        <v>43.912169696668293</v>
      </c>
      <c r="AD14" s="105">
        <v>898.61288045216179</v>
      </c>
      <c r="AE14" s="105">
        <v>107.73231684366289</v>
      </c>
    </row>
    <row r="15" spans="1:31" ht="15" x14ac:dyDescent="0.25">
      <c r="A15" s="60">
        <v>2030</v>
      </c>
      <c r="B15" s="78">
        <f>'SR-Avoided Cost'!T12</f>
        <v>26.46</v>
      </c>
      <c r="C15" s="78">
        <f t="shared" si="0"/>
        <v>16.453558734254663</v>
      </c>
      <c r="D15" s="78">
        <f t="shared" si="4"/>
        <v>2.4640739409634533</v>
      </c>
      <c r="E15" s="78">
        <f t="shared" si="5"/>
        <v>4.5377632675218118</v>
      </c>
      <c r="F15" s="79">
        <v>8.9</v>
      </c>
      <c r="G15" s="79">
        <f t="shared" si="6"/>
        <v>44.930329918901428</v>
      </c>
      <c r="H15" s="79">
        <f t="shared" si="17"/>
        <v>136.7865268433552</v>
      </c>
      <c r="I15" s="79">
        <v>25.38</v>
      </c>
      <c r="J15" s="79">
        <f t="shared" si="7"/>
        <v>9.3115165620673412</v>
      </c>
      <c r="K15" s="79">
        <f t="shared" si="8"/>
        <v>17.147804340542255</v>
      </c>
      <c r="L15" s="80">
        <f t="shared" si="9"/>
        <v>103.74572586164135</v>
      </c>
      <c r="M15" s="81">
        <f t="shared" si="10"/>
        <v>188.62584774596479</v>
      </c>
      <c r="O15" s="82">
        <v>5.7419473323627401E-2</v>
      </c>
      <c r="P15" s="82"/>
      <c r="Q15" s="79">
        <f t="shared" si="1"/>
        <v>554.04847346223016</v>
      </c>
      <c r="R15" s="79">
        <f t="shared" si="11"/>
        <v>82.811688135959685</v>
      </c>
      <c r="S15" s="79">
        <f t="shared" si="20"/>
        <v>87.23658553118473</v>
      </c>
      <c r="T15" s="79">
        <f t="shared" si="18"/>
        <v>75.786366387761319</v>
      </c>
      <c r="U15" s="83">
        <f t="shared" si="19"/>
        <v>136.7865268433552</v>
      </c>
      <c r="V15" s="79"/>
      <c r="W15" s="64">
        <f t="shared" si="14"/>
        <v>11.767654448122812</v>
      </c>
      <c r="X15" s="64">
        <f t="shared" si="15"/>
        <v>29.158536349470484</v>
      </c>
      <c r="Y15" s="64">
        <f t="shared" si="2"/>
        <v>1951.8835255916729</v>
      </c>
      <c r="Z15" s="64"/>
      <c r="AA15" s="84">
        <f t="shared" si="16"/>
        <v>16.453558734254663</v>
      </c>
      <c r="AB15" s="99"/>
      <c r="AC15" s="105">
        <f t="shared" si="12"/>
        <v>44.930329918901428</v>
      </c>
      <c r="AD15" s="105">
        <v>888.13490160016977</v>
      </c>
      <c r="AE15" s="105">
        <v>111.53069625722445</v>
      </c>
    </row>
    <row r="16" spans="1:31" ht="15" x14ac:dyDescent="0.25">
      <c r="A16" s="60">
        <v>2031</v>
      </c>
      <c r="B16" s="78">
        <f>'SR-Avoided Cost'!T13</f>
        <v>27.63</v>
      </c>
      <c r="C16" s="78">
        <f t="shared" si="0"/>
        <v>16.782629908939757</v>
      </c>
      <c r="D16" s="78">
        <f t="shared" si="4"/>
        <v>2.5496131085107567</v>
      </c>
      <c r="E16" s="78">
        <f t="shared" si="5"/>
        <v>4.6962243017450511</v>
      </c>
      <c r="F16" s="79">
        <v>8.9</v>
      </c>
      <c r="G16" s="79">
        <f t="shared" si="6"/>
        <v>46.014940370020547</v>
      </c>
      <c r="H16" s="79">
        <f t="shared" si="17"/>
        <v>139.5222573802223</v>
      </c>
      <c r="I16" s="79">
        <v>25.38</v>
      </c>
      <c r="J16" s="79">
        <f t="shared" si="7"/>
        <v>9.4666079874499918</v>
      </c>
      <c r="K16" s="79">
        <f t="shared" si="8"/>
        <v>17.436886536767229</v>
      </c>
      <c r="L16" s="80">
        <f t="shared" si="9"/>
        <v>106.57340768921611</v>
      </c>
      <c r="M16" s="81">
        <f t="shared" si="10"/>
        <v>191.80575190443952</v>
      </c>
      <c r="O16" s="82">
        <v>5.7407388703129891E-2</v>
      </c>
      <c r="P16" s="82"/>
      <c r="Q16" s="79">
        <f t="shared" si="1"/>
        <v>554.24111786223011</v>
      </c>
      <c r="R16" s="79">
        <f t="shared" si="11"/>
        <v>82.340434236975852</v>
      </c>
      <c r="S16" s="79">
        <f t="shared" si="20"/>
        <v>88.981317241808426</v>
      </c>
      <c r="T16" s="79">
        <f t="shared" si="18"/>
        <v>77.328971897076187</v>
      </c>
      <c r="U16" s="83">
        <f t="shared" si="19"/>
        <v>139.5222573802223</v>
      </c>
      <c r="V16" s="79"/>
      <c r="W16" s="64">
        <f t="shared" si="14"/>
        <v>30.08407026286477</v>
      </c>
      <c r="X16" s="64">
        <f t="shared" si="15"/>
        <v>29.741707076459896</v>
      </c>
      <c r="Y16" s="64">
        <f t="shared" si="2"/>
        <v>2266.1288440572871</v>
      </c>
      <c r="Z16" s="64"/>
      <c r="AA16" s="84">
        <f t="shared" si="16"/>
        <v>16.782629908939757</v>
      </c>
      <c r="AB16" s="99"/>
      <c r="AC16" s="105">
        <f t="shared" si="12"/>
        <v>46.014940370020547</v>
      </c>
      <c r="AD16" s="105">
        <v>878.76203012724955</v>
      </c>
      <c r="AE16" s="105">
        <v>115.44133037230209</v>
      </c>
    </row>
    <row r="17" spans="1:31" ht="15" x14ac:dyDescent="0.25">
      <c r="A17" s="60">
        <v>2032</v>
      </c>
      <c r="B17" s="78">
        <f>'SR-Avoided Cost'!T14</f>
        <v>28.02</v>
      </c>
      <c r="C17" s="78">
        <f t="shared" si="0"/>
        <v>17.118282507118554</v>
      </c>
      <c r="D17" s="78">
        <f t="shared" si="4"/>
        <v>2.5907224293099205</v>
      </c>
      <c r="E17" s="78">
        <f t="shared" si="5"/>
        <v>4.7729004936428474</v>
      </c>
      <c r="F17" s="79">
        <v>8.9</v>
      </c>
      <c r="G17" s="79">
        <f t="shared" si="6"/>
        <v>47.160216692741145</v>
      </c>
      <c r="H17" s="79">
        <f t="shared" si="17"/>
        <v>142.31270252782676</v>
      </c>
      <c r="I17" s="79">
        <v>25.38</v>
      </c>
      <c r="J17" s="79">
        <f t="shared" si="7"/>
        <v>9.6247624309126696</v>
      </c>
      <c r="K17" s="79">
        <f t="shared" si="8"/>
        <v>17.731746495873946</v>
      </c>
      <c r="L17" s="80">
        <f t="shared" si="9"/>
        <v>108.56212212281247</v>
      </c>
      <c r="M17" s="81">
        <f t="shared" si="10"/>
        <v>195.04921145461338</v>
      </c>
      <c r="O17" s="82">
        <v>5.7395237155985046E-2</v>
      </c>
      <c r="P17" s="82"/>
      <c r="Q17" s="79">
        <f t="shared" si="1"/>
        <v>597.71261426223009</v>
      </c>
      <c r="R17" s="79">
        <f t="shared" si="11"/>
        <v>89.794276173268372</v>
      </c>
      <c r="S17" s="79">
        <f t="shared" si="20"/>
        <v>90.760943586644601</v>
      </c>
      <c r="T17" s="79">
        <f t="shared" si="18"/>
        <v>85.062097470630405</v>
      </c>
      <c r="U17" s="83">
        <f t="shared" si="19"/>
        <v>142.31270252782676</v>
      </c>
      <c r="V17" s="79"/>
      <c r="W17" s="64">
        <f t="shared" si="14"/>
        <v>25.519076011146126</v>
      </c>
      <c r="X17" s="64">
        <f t="shared" si="15"/>
        <v>30.336541217989094</v>
      </c>
      <c r="Y17" s="64">
        <f t="shared" si="2"/>
        <v>2249.4268278170161</v>
      </c>
      <c r="Z17" s="64"/>
      <c r="AA17" s="84">
        <f t="shared" si="16"/>
        <v>17.118282507118554</v>
      </c>
      <c r="AB17" s="99"/>
      <c r="AC17" s="105">
        <f t="shared" si="12"/>
        <v>47.160216692741145</v>
      </c>
      <c r="AD17" s="105">
        <v>870.2832365318568</v>
      </c>
      <c r="AE17" s="105">
        <v>119.46726371460464</v>
      </c>
    </row>
    <row r="18" spans="1:31" ht="15" x14ac:dyDescent="0.25">
      <c r="A18" s="60">
        <v>2033</v>
      </c>
      <c r="B18" s="78">
        <f>'SR-Avoided Cost'!T15</f>
        <v>29.3</v>
      </c>
      <c r="C18" s="78">
        <f t="shared" si="0"/>
        <v>17.460648157260923</v>
      </c>
      <c r="D18" s="78">
        <f t="shared" si="4"/>
        <v>2.6857281512555287</v>
      </c>
      <c r="E18" s="78">
        <f t="shared" si="5"/>
        <v>4.9446376308516458</v>
      </c>
      <c r="F18" s="79">
        <v>8.9</v>
      </c>
      <c r="G18" s="79">
        <f t="shared" si="6"/>
        <v>48.362212260060765</v>
      </c>
      <c r="H18" s="79">
        <f t="shared" si="17"/>
        <v>145.15895657838328</v>
      </c>
      <c r="I18" s="79">
        <v>25.38</v>
      </c>
      <c r="J18" s="79">
        <f t="shared" si="7"/>
        <v>9.7950155658222489</v>
      </c>
      <c r="K18" s="79">
        <f t="shared" si="8"/>
        <v>18.033397214420553</v>
      </c>
      <c r="L18" s="80">
        <f t="shared" si="9"/>
        <v>111.65322619942887</v>
      </c>
      <c r="M18" s="81">
        <f t="shared" si="10"/>
        <v>198.36736935862606</v>
      </c>
      <c r="O18" s="82">
        <v>5.7435648501345526E-2</v>
      </c>
      <c r="P18" s="82"/>
      <c r="Q18" s="79">
        <f t="shared" si="1"/>
        <v>596.66226026223001</v>
      </c>
      <c r="R18" s="79">
        <f t="shared" si="11"/>
        <v>89.031018694728346</v>
      </c>
      <c r="S18" s="79">
        <f t="shared" si="20"/>
        <v>92.576162458377496</v>
      </c>
      <c r="T18" s="79">
        <f t="shared" si="18"/>
        <v>86.610871129365066</v>
      </c>
      <c r="U18" s="83">
        <f t="shared" si="19"/>
        <v>145.15895657838328</v>
      </c>
      <c r="V18" s="79"/>
      <c r="W18" s="64">
        <f t="shared" si="14"/>
        <v>27.097431298255742</v>
      </c>
      <c r="X18" s="64">
        <f t="shared" si="15"/>
        <v>30.943272042348877</v>
      </c>
      <c r="Y18" s="64">
        <f t="shared" si="2"/>
        <v>2249.2305488294696</v>
      </c>
      <c r="Z18" s="64"/>
      <c r="AA18" s="84">
        <f t="shared" si="16"/>
        <v>17.460648157260923</v>
      </c>
      <c r="AB18" s="99"/>
      <c r="AC18" s="105">
        <f t="shared" si="12"/>
        <v>48.362212260060765</v>
      </c>
      <c r="AD18" s="105">
        <v>862.54270443485939</v>
      </c>
      <c r="AE18" s="105">
        <v>123.6116192793412</v>
      </c>
    </row>
    <row r="19" spans="1:31" ht="15" x14ac:dyDescent="0.25">
      <c r="A19" s="60">
        <v>2034</v>
      </c>
      <c r="B19" s="78">
        <f>'SR-Avoided Cost'!T16</f>
        <v>29.42</v>
      </c>
      <c r="C19" s="78">
        <f t="shared" si="0"/>
        <v>17.809861120406143</v>
      </c>
      <c r="D19" s="78">
        <f t="shared" si="4"/>
        <v>2.7092707865063357</v>
      </c>
      <c r="E19" s="78">
        <f t="shared" si="5"/>
        <v>4.9939131906912486</v>
      </c>
      <c r="F19" s="79">
        <v>8.9</v>
      </c>
      <c r="G19" s="79">
        <f t="shared" si="6"/>
        <v>49.618222737249546</v>
      </c>
      <c r="H19" s="79">
        <f t="shared" si="17"/>
        <v>148.06213570995095</v>
      </c>
      <c r="I19" s="79">
        <v>25.38</v>
      </c>
      <c r="J19" s="79">
        <f t="shared" si="7"/>
        <v>9.9492503319094379</v>
      </c>
      <c r="K19" s="79">
        <f t="shared" si="8"/>
        <v>18.33913860418604</v>
      </c>
      <c r="L19" s="80">
        <f t="shared" si="9"/>
        <v>113.45126783485327</v>
      </c>
      <c r="M19" s="81">
        <f t="shared" si="10"/>
        <v>201.73052464604643</v>
      </c>
      <c r="O19" s="82">
        <v>5.7363513722799575E-2</v>
      </c>
      <c r="P19" s="82"/>
      <c r="Q19" s="79">
        <f t="shared" si="1"/>
        <v>595.80525026223006</v>
      </c>
      <c r="R19" s="79">
        <f t="shared" si="11"/>
        <v>91.039012569750184</v>
      </c>
      <c r="S19" s="79">
        <f t="shared" si="20"/>
        <v>94.427685707545052</v>
      </c>
      <c r="T19" s="79">
        <f t="shared" si="18"/>
        <v>88.216197821027606</v>
      </c>
      <c r="U19" s="83">
        <f t="shared" si="19"/>
        <v>148.06213570995095</v>
      </c>
      <c r="V19" s="79"/>
      <c r="W19" s="64">
        <f t="shared" si="14"/>
        <v>28.498893422917263</v>
      </c>
      <c r="X19" s="64">
        <f t="shared" si="15"/>
        <v>31.562137483195855</v>
      </c>
      <c r="Y19" s="64">
        <f t="shared" si="2"/>
        <v>2221.0436880007896</v>
      </c>
      <c r="Z19" s="64"/>
      <c r="AA19" s="84">
        <f t="shared" si="16"/>
        <v>17.809861120406143</v>
      </c>
      <c r="AB19" s="99"/>
      <c r="AC19" s="105">
        <f t="shared" si="12"/>
        <v>49.618222737249546</v>
      </c>
      <c r="AD19" s="105">
        <v>855.42210516022158</v>
      </c>
      <c r="AE19" s="105">
        <v>127.87760048649473</v>
      </c>
    </row>
    <row r="20" spans="1:31" ht="15" x14ac:dyDescent="0.25">
      <c r="A20" s="60">
        <v>2035</v>
      </c>
      <c r="B20" s="78">
        <f>'SR-Avoided Cost'!T17</f>
        <v>30.47</v>
      </c>
      <c r="C20" s="78">
        <f t="shared" si="0"/>
        <v>18.166058342814267</v>
      </c>
      <c r="D20" s="78">
        <f t="shared" si="4"/>
        <v>2.7897854372496522</v>
      </c>
      <c r="E20" s="78">
        <f t="shared" si="5"/>
        <v>5.1425843780063927</v>
      </c>
      <c r="F20" s="79">
        <v>8.9</v>
      </c>
      <c r="G20" s="79">
        <f t="shared" si="6"/>
        <v>50.926415272685269</v>
      </c>
      <c r="H20" s="79">
        <f t="shared" si="17"/>
        <v>151.02337842414997</v>
      </c>
      <c r="I20" s="79">
        <v>25.38</v>
      </c>
      <c r="J20" s="79">
        <f t="shared" si="7"/>
        <v>10.118574427650806</v>
      </c>
      <c r="K20" s="79">
        <f t="shared" si="8"/>
        <v>18.652195285180078</v>
      </c>
      <c r="L20" s="80">
        <f t="shared" si="9"/>
        <v>116.39484343075557</v>
      </c>
      <c r="M20" s="81">
        <f t="shared" si="10"/>
        <v>205.17414813698085</v>
      </c>
      <c r="O20" s="82">
        <v>5.7360434465837606E-2</v>
      </c>
      <c r="P20" s="82"/>
      <c r="Q20" s="79">
        <f t="shared" si="1"/>
        <v>595.18559546223014</v>
      </c>
      <c r="R20" s="79">
        <f t="shared" si="11"/>
        <v>90.176376776349343</v>
      </c>
      <c r="S20" s="79">
        <f t="shared" si="20"/>
        <v>96.316239421695954</v>
      </c>
      <c r="T20" s="79">
        <f t="shared" si="18"/>
        <v>89.88693941609543</v>
      </c>
      <c r="U20" s="83">
        <f t="shared" si="19"/>
        <v>151.02337842414997</v>
      </c>
      <c r="V20" s="79"/>
      <c r="W20" s="64">
        <f t="shared" si="14"/>
        <v>30.646091132207175</v>
      </c>
      <c r="X20" s="64">
        <f t="shared" si="15"/>
        <v>32.193380232859774</v>
      </c>
      <c r="Y20" s="64">
        <f t="shared" si="2"/>
        <v>2215.3826953794114</v>
      </c>
      <c r="Z20" s="64"/>
      <c r="AA20" s="84">
        <f t="shared" si="16"/>
        <v>18.166058342814267</v>
      </c>
      <c r="AB20" s="99"/>
      <c r="AC20" s="105">
        <f t="shared" si="12"/>
        <v>50.926415272685269</v>
      </c>
      <c r="AD20" s="105">
        <v>848.82945995742648</v>
      </c>
      <c r="AE20" s="105">
        <v>132.26849318365851</v>
      </c>
    </row>
    <row r="21" spans="1:31" ht="15" x14ac:dyDescent="0.25">
      <c r="A21" s="60">
        <v>2036</v>
      </c>
      <c r="B21" s="78">
        <f>'SR-Avoided Cost'!T18</f>
        <v>32.1</v>
      </c>
      <c r="C21" s="78">
        <f t="shared" si="0"/>
        <v>18.529379509670552</v>
      </c>
      <c r="D21" s="78">
        <f t="shared" si="4"/>
        <v>2.9092829464348227</v>
      </c>
      <c r="E21" s="78">
        <f t="shared" si="5"/>
        <v>5.3538662456105381</v>
      </c>
      <c r="F21" s="79">
        <v>8.9</v>
      </c>
      <c r="G21" s="79">
        <f t="shared" si="6"/>
        <v>52.285588133756157</v>
      </c>
      <c r="H21" s="79">
        <f t="shared" si="17"/>
        <v>154.04384599263298</v>
      </c>
      <c r="I21" s="79">
        <v>25.38</v>
      </c>
      <c r="J21" s="79">
        <f t="shared" si="7"/>
        <v>10.310115201597732</v>
      </c>
      <c r="K21" s="79">
        <f t="shared" si="8"/>
        <v>18.973396119423072</v>
      </c>
      <c r="L21" s="80">
        <f t="shared" si="9"/>
        <v>120.07811683547209</v>
      </c>
      <c r="M21" s="81">
        <f t="shared" si="10"/>
        <v>208.7073573136538</v>
      </c>
      <c r="O21" s="82">
        <v>5.7462346459907332E-2</v>
      </c>
      <c r="P21" s="82"/>
      <c r="Q21" s="79">
        <f t="shared" si="1"/>
        <v>693.56149098324249</v>
      </c>
      <c r="R21" s="79">
        <f t="shared" si="11"/>
        <v>102.09004708137581</v>
      </c>
      <c r="S21" s="79">
        <f t="shared" si="20"/>
        <v>98.242564210129871</v>
      </c>
      <c r="T21" s="79">
        <f t="shared" si="18"/>
        <v>106.83887950344352</v>
      </c>
      <c r="U21" s="83">
        <f t="shared" si="19"/>
        <v>154.04384599263298</v>
      </c>
      <c r="V21" s="79"/>
      <c r="W21" s="64">
        <f t="shared" si="14"/>
        <v>34.982352870047862</v>
      </c>
      <c r="X21" s="64">
        <f t="shared" si="15"/>
        <v>32.837247837516969</v>
      </c>
      <c r="Y21" s="64">
        <f t="shared" si="2"/>
        <v>2288.6687818261571</v>
      </c>
      <c r="Z21" s="64"/>
      <c r="AA21" s="84">
        <f t="shared" si="16"/>
        <v>18.529379509670552</v>
      </c>
      <c r="AB21" s="99"/>
      <c r="AC21" s="105">
        <f t="shared" si="12"/>
        <v>52.285588133756157</v>
      </c>
      <c r="AD21" s="105">
        <v>842.69185410994737</v>
      </c>
      <c r="AE21" s="105">
        <v>136.78766769757104</v>
      </c>
    </row>
    <row r="22" spans="1:31" ht="15" x14ac:dyDescent="0.25">
      <c r="A22" s="60">
        <v>2037</v>
      </c>
      <c r="B22" s="78">
        <f>'SR-Avoided Cost'!T19</f>
        <v>31.95</v>
      </c>
      <c r="C22" s="78">
        <f t="shared" si="0"/>
        <v>18.899967099863964</v>
      </c>
      <c r="D22" s="78">
        <f t="shared" si="4"/>
        <v>2.9203317231385202</v>
      </c>
      <c r="E22" s="78">
        <f t="shared" si="5"/>
        <v>5.3770298823002483</v>
      </c>
      <c r="F22" s="79">
        <v>8.9</v>
      </c>
      <c r="G22" s="79">
        <f t="shared" si="6"/>
        <v>54.366197218673442</v>
      </c>
      <c r="H22" s="79">
        <f t="shared" si="17"/>
        <v>157.12472291248565</v>
      </c>
      <c r="I22" s="79">
        <v>25.38</v>
      </c>
      <c r="J22" s="79">
        <f t="shared" si="7"/>
        <v>10.481311244454341</v>
      </c>
      <c r="K22" s="79">
        <f t="shared" si="8"/>
        <v>19.298603415694</v>
      </c>
      <c r="L22" s="80">
        <f t="shared" si="9"/>
        <v>122.41352592397618</v>
      </c>
      <c r="M22" s="81">
        <f t="shared" si="10"/>
        <v>212.28463757263398</v>
      </c>
      <c r="O22" s="82">
        <v>5.7430356196756183E-2</v>
      </c>
      <c r="P22" s="82"/>
      <c r="Q22" s="79">
        <f t="shared" si="1"/>
        <v>693.5836237832425</v>
      </c>
      <c r="R22" s="79">
        <f t="shared" si="11"/>
        <v>105.73879483275459</v>
      </c>
      <c r="S22" s="79">
        <f t="shared" si="20"/>
        <v>100.20741549433247</v>
      </c>
      <c r="T22" s="79">
        <f t="shared" si="18"/>
        <v>108.97913470357966</v>
      </c>
      <c r="U22" s="83">
        <f t="shared" si="19"/>
        <v>157.12472291248565</v>
      </c>
      <c r="V22" s="79"/>
      <c r="W22" s="64">
        <f t="shared" si="14"/>
        <v>35.973039339217848</v>
      </c>
      <c r="X22" s="64">
        <f t="shared" si="15"/>
        <v>33.493992794267307</v>
      </c>
      <c r="Y22" s="64">
        <f t="shared" si="2"/>
        <v>2236.6252974604226</v>
      </c>
      <c r="Z22" s="64"/>
      <c r="AA22" s="84">
        <f t="shared" si="16"/>
        <v>18.899967099863964</v>
      </c>
      <c r="AB22" s="99"/>
      <c r="AC22" s="105">
        <f t="shared" si="12"/>
        <v>54.366197218673442</v>
      </c>
      <c r="AD22" s="105">
        <v>836.95050726954901</v>
      </c>
      <c r="AE22" s="105">
        <v>143.20656319720786</v>
      </c>
    </row>
    <row r="23" spans="1:31" ht="15" x14ac:dyDescent="0.25">
      <c r="A23" s="60">
        <v>2038</v>
      </c>
      <c r="B23" s="78">
        <f>'SR-Avoided Cost'!T20</f>
        <v>34.46</v>
      </c>
      <c r="C23" s="78">
        <f t="shared" si="0"/>
        <v>19.277966441861242</v>
      </c>
      <c r="D23" s="78">
        <f t="shared" si="4"/>
        <v>3.0863131033411824</v>
      </c>
      <c r="E23" s="78">
        <f t="shared" si="5"/>
        <v>5.682427954520243</v>
      </c>
      <c r="F23" s="79">
        <v>8.9</v>
      </c>
      <c r="G23" s="79">
        <f t="shared" si="6"/>
        <v>55.835224240913874</v>
      </c>
      <c r="H23" s="79">
        <f t="shared" si="17"/>
        <v>160.26721737073538</v>
      </c>
      <c r="I23" s="79">
        <v>25.38</v>
      </c>
      <c r="J23" s="79">
        <f t="shared" si="7"/>
        <v>10.66220918854488</v>
      </c>
      <c r="K23" s="79">
        <f t="shared" si="8"/>
        <v>19.630942655928028</v>
      </c>
      <c r="L23" s="80">
        <f t="shared" si="9"/>
        <v>127.24193174063655</v>
      </c>
      <c r="M23" s="81">
        <f t="shared" si="10"/>
        <v>215.94036921520831</v>
      </c>
      <c r="O23" s="82">
        <v>5.7432636694212169E-2</v>
      </c>
      <c r="P23" s="82"/>
      <c r="Q23" s="79">
        <f t="shared" si="1"/>
        <v>693.86422698324236</v>
      </c>
      <c r="R23" s="79">
        <f t="shared" si="11"/>
        <v>103.51385081588478</v>
      </c>
      <c r="S23" s="79">
        <f t="shared" si="20"/>
        <v>102.21156380421911</v>
      </c>
      <c r="T23" s="79">
        <f t="shared" si="18"/>
        <v>111.20368889170057</v>
      </c>
      <c r="U23" s="83">
        <f t="shared" si="19"/>
        <v>160.26721737073538</v>
      </c>
      <c r="V23" s="79"/>
      <c r="W23" s="64">
        <f t="shared" si="14"/>
        <v>50.10448579534409</v>
      </c>
      <c r="X23" s="64">
        <f t="shared" si="15"/>
        <v>34.163872650152655</v>
      </c>
      <c r="Y23" s="64">
        <f t="shared" si="2"/>
        <v>2603.9075693502791</v>
      </c>
      <c r="Z23" s="64"/>
      <c r="AA23" s="84">
        <f t="shared" si="16"/>
        <v>19.277966441861242</v>
      </c>
      <c r="AB23" s="99"/>
      <c r="AC23" s="105">
        <f t="shared" si="12"/>
        <v>55.835224240913874</v>
      </c>
      <c r="AD23" s="105">
        <v>831.55734091275895</v>
      </c>
      <c r="AE23" s="105">
        <v>148.03002271724017</v>
      </c>
    </row>
    <row r="24" spans="1:31" ht="15" x14ac:dyDescent="0.25">
      <c r="A24" s="60">
        <v>2039</v>
      </c>
      <c r="B24" s="78">
        <f>'SR-Avoided Cost'!T21</f>
        <v>34.770000000000003</v>
      </c>
      <c r="C24" s="78">
        <f t="shared" si="0"/>
        <v>19.663525770698467</v>
      </c>
      <c r="D24" s="78">
        <f t="shared" si="4"/>
        <v>3.1298637803591012</v>
      </c>
      <c r="E24" s="78">
        <f t="shared" si="5"/>
        <v>5.7563389551057575</v>
      </c>
      <c r="F24" s="79">
        <v>8.9</v>
      </c>
      <c r="G24" s="79">
        <f t="shared" si="6"/>
        <v>57.354404540753492</v>
      </c>
      <c r="H24" s="79">
        <f t="shared" si="17"/>
        <v>163.4725617181501</v>
      </c>
      <c r="I24" s="79">
        <v>25.38</v>
      </c>
      <c r="J24" s="79">
        <f t="shared" si="7"/>
        <v>10.858800424569399</v>
      </c>
      <c r="K24" s="79">
        <f t="shared" si="8"/>
        <v>19.971136214271951</v>
      </c>
      <c r="L24" s="80">
        <f t="shared" si="9"/>
        <v>129.57413304691681</v>
      </c>
      <c r="M24" s="81">
        <f t="shared" si="10"/>
        <v>219.68249835699146</v>
      </c>
      <c r="O24" s="82">
        <v>5.7498825145805732E-2</v>
      </c>
      <c r="P24" s="82"/>
      <c r="Q24" s="79">
        <f t="shared" si="1"/>
        <v>699.5361737905838</v>
      </c>
      <c r="R24" s="79">
        <f t="shared" si="11"/>
        <v>103.80230689636051</v>
      </c>
      <c r="S24" s="79">
        <f t="shared" si="20"/>
        <v>104.2557950803035</v>
      </c>
      <c r="T24" s="79">
        <f t="shared" si="18"/>
        <v>114.35497034405978</v>
      </c>
      <c r="U24" s="83">
        <f t="shared" si="19"/>
        <v>163.4725617181501</v>
      </c>
      <c r="V24" s="79"/>
      <c r="W24" s="64">
        <f t="shared" si="14"/>
        <v>59.7134990726463</v>
      </c>
      <c r="X24" s="64">
        <f t="shared" si="15"/>
        <v>34.847150103155705</v>
      </c>
      <c r="Y24" s="64">
        <f t="shared" si="2"/>
        <v>2802.8858125758647</v>
      </c>
      <c r="Z24" s="64"/>
      <c r="AA24" s="84">
        <f t="shared" si="16"/>
        <v>19.663525770698467</v>
      </c>
      <c r="AB24" s="99"/>
      <c r="AC24" s="105">
        <f t="shared" si="12"/>
        <v>57.354404540753492</v>
      </c>
      <c r="AD24" s="105">
        <v>826.47252841755721</v>
      </c>
      <c r="AE24" s="105">
        <v>152.99318851013587</v>
      </c>
    </row>
    <row r="25" spans="1:31" ht="15" x14ac:dyDescent="0.25">
      <c r="A25" s="60">
        <v>2040</v>
      </c>
      <c r="B25" s="78">
        <f>'SR-Avoided Cost'!T22</f>
        <v>35.67</v>
      </c>
      <c r="C25" s="78">
        <f t="shared" si="0"/>
        <v>20.056796286112434</v>
      </c>
      <c r="D25" s="78">
        <f t="shared" si="4"/>
        <v>3.1927080795838263</v>
      </c>
      <c r="E25" s="78">
        <f t="shared" si="5"/>
        <v>5.8919504365696262</v>
      </c>
      <c r="F25" s="79">
        <v>8.9</v>
      </c>
      <c r="G25" s="79">
        <f t="shared" si="6"/>
        <v>58.923857870407403</v>
      </c>
      <c r="H25" s="79">
        <f t="shared" si="17"/>
        <v>166.74201295251311</v>
      </c>
      <c r="I25" s="79">
        <v>25.38</v>
      </c>
      <c r="J25" s="79">
        <f t="shared" si="7"/>
        <v>11.007083555819962</v>
      </c>
      <c r="K25" s="79">
        <f t="shared" si="8"/>
        <v>20.312909650833308</v>
      </c>
      <c r="L25" s="80">
        <f t="shared" si="9"/>
        <v>132.63531267267331</v>
      </c>
      <c r="M25" s="81">
        <f t="shared" si="10"/>
        <v>223.4420061591664</v>
      </c>
      <c r="O25" s="82">
        <v>5.7292151933368451E-2</v>
      </c>
      <c r="P25" s="82"/>
      <c r="Q25" s="79">
        <f t="shared" si="1"/>
        <v>753.10442498324244</v>
      </c>
      <c r="R25" s="79">
        <f t="shared" si="11"/>
        <v>114.37059932764532</v>
      </c>
      <c r="S25" s="79">
        <f t="shared" si="20"/>
        <v>106.34091098190957</v>
      </c>
      <c r="T25" s="79">
        <f t="shared" si="18"/>
        <v>125.57414778515076</v>
      </c>
      <c r="U25" s="83">
        <f t="shared" si="19"/>
        <v>166.74201295251311</v>
      </c>
      <c r="V25" s="79"/>
      <c r="W25" s="64">
        <f t="shared" si="14"/>
        <v>49.878132226045182</v>
      </c>
      <c r="X25" s="64">
        <f t="shared" si="15"/>
        <v>35.54409310521882</v>
      </c>
      <c r="Y25" s="64">
        <f t="shared" si="2"/>
        <v>2775.0693631602576</v>
      </c>
      <c r="Z25" s="64"/>
      <c r="AA25" s="84">
        <f t="shared" si="16"/>
        <v>20.056796286112434</v>
      </c>
      <c r="AB25" s="99"/>
      <c r="AC25" s="105">
        <f t="shared" si="12"/>
        <v>58.923857870407403</v>
      </c>
      <c r="AD25" s="105">
        <v>821.66270841335336</v>
      </c>
      <c r="AE25" s="105">
        <v>158.0998069014305</v>
      </c>
    </row>
    <row r="26" spans="1:31" ht="15" x14ac:dyDescent="0.25">
      <c r="A26" s="60">
        <v>2041</v>
      </c>
      <c r="B26" s="78">
        <f>'SR-Avoided Cost'!T23</f>
        <v>38.229999999999997</v>
      </c>
      <c r="C26" s="78">
        <f t="shared" si="0"/>
        <v>20.457932211834688</v>
      </c>
      <c r="D26" s="78">
        <f t="shared" si="4"/>
        <v>3.3671378707595214</v>
      </c>
      <c r="E26" s="78">
        <f t="shared" si="5"/>
        <v>6.2055070082594206</v>
      </c>
      <c r="F26" s="79">
        <v>8.9</v>
      </c>
      <c r="G26" s="79">
        <f t="shared" si="6"/>
        <v>60.543889030080024</v>
      </c>
      <c r="H26" s="79">
        <f t="shared" si="17"/>
        <v>170.07685321156336</v>
      </c>
      <c r="I26" s="79">
        <v>25.38</v>
      </c>
      <c r="J26" s="79">
        <f t="shared" si="7"/>
        <v>11.21406305767619</v>
      </c>
      <c r="K26" s="79">
        <f t="shared" si="8"/>
        <v>20.667091626923956</v>
      </c>
      <c r="L26" s="80">
        <f t="shared" si="9"/>
        <v>137.70446612093366</v>
      </c>
      <c r="M26" s="81">
        <f t="shared" si="10"/>
        <v>227.3380078961635</v>
      </c>
      <c r="O26" s="82">
        <v>5.7373598691564109E-2</v>
      </c>
      <c r="P26" s="82"/>
      <c r="Q26" s="79">
        <f t="shared" si="1"/>
        <v>753.13202738324253</v>
      </c>
      <c r="R26" s="79">
        <f t="shared" si="11"/>
        <v>109.98113705150354</v>
      </c>
      <c r="S26" s="79">
        <f t="shared" si="20"/>
        <v>108.46772920154777</v>
      </c>
      <c r="T26" s="79">
        <f t="shared" si="18"/>
        <v>128.09032527018687</v>
      </c>
      <c r="U26" s="83">
        <f t="shared" si="19"/>
        <v>170.07685321156336</v>
      </c>
      <c r="V26" s="79"/>
      <c r="W26" s="64">
        <f t="shared" si="14"/>
        <v>68.839814714211116</v>
      </c>
      <c r="X26" s="64">
        <f t="shared" si="15"/>
        <v>36.2549749673232</v>
      </c>
      <c r="Y26" s="64">
        <f t="shared" si="2"/>
        <v>3052.6192275936814</v>
      </c>
      <c r="Z26" s="64"/>
      <c r="AA26" s="84">
        <f t="shared" si="16"/>
        <v>20.457932211834688</v>
      </c>
      <c r="AB26" s="99"/>
      <c r="AC26" s="105">
        <f t="shared" si="12"/>
        <v>60.543889030080024</v>
      </c>
      <c r="AD26" s="105">
        <v>817.09965694463688</v>
      </c>
      <c r="AE26" s="105">
        <v>163.35372007448876</v>
      </c>
    </row>
    <row r="27" spans="1:31" ht="15" x14ac:dyDescent="0.25">
      <c r="A27" s="60">
        <v>2042</v>
      </c>
      <c r="B27" s="78">
        <f>'SR-Avoided Cost'!T24</f>
        <v>38.71</v>
      </c>
      <c r="C27" s="78">
        <f t="shared" si="0"/>
        <v>20.867090856071378</v>
      </c>
      <c r="D27" s="78">
        <f t="shared" si="4"/>
        <v>3.4238136366078797</v>
      </c>
      <c r="E27" s="78">
        <f t="shared" si="5"/>
        <v>6.3000904492679268</v>
      </c>
      <c r="F27" s="79">
        <v>8.9</v>
      </c>
      <c r="G27" s="79">
        <f t="shared" si="6"/>
        <v>62.214956354166866</v>
      </c>
      <c r="H27" s="79">
        <f t="shared" si="17"/>
        <v>173.47839027579462</v>
      </c>
      <c r="I27" s="79">
        <v>25.38</v>
      </c>
      <c r="J27" s="79">
        <f t="shared" si="7"/>
        <v>11.428118738207456</v>
      </c>
      <c r="K27" s="79">
        <f t="shared" si="8"/>
        <v>21.028650901400209</v>
      </c>
      <c r="L27" s="80">
        <f t="shared" si="9"/>
        <v>140.41595129611406</v>
      </c>
      <c r="M27" s="81">
        <f t="shared" si="10"/>
        <v>231.31515991540226</v>
      </c>
      <c r="O27" s="82">
        <v>5.7468627410479978E-2</v>
      </c>
      <c r="P27" s="82"/>
      <c r="Q27" s="79">
        <f t="shared" si="1"/>
        <v>752.99248898324254</v>
      </c>
      <c r="R27" s="79">
        <f t="shared" si="11"/>
        <v>108.93294852965118</v>
      </c>
      <c r="S27" s="79">
        <f t="shared" si="20"/>
        <v>110.63708378557872</v>
      </c>
      <c r="T27" s="79">
        <f t="shared" si="18"/>
        <v>130.62792487857692</v>
      </c>
      <c r="U27" s="83">
        <f t="shared" si="19"/>
        <v>173.47839027579462</v>
      </c>
      <c r="V27" s="79"/>
      <c r="W27" s="64">
        <f t="shared" si="14"/>
        <v>83.552484857621039</v>
      </c>
      <c r="X27" s="64">
        <f t="shared" si="15"/>
        <v>36.980074466669663</v>
      </c>
      <c r="Y27" s="64">
        <f t="shared" si="2"/>
        <v>3338.3064235562606</v>
      </c>
      <c r="Z27" s="64"/>
      <c r="AA27" s="84">
        <f t="shared" si="16"/>
        <v>20.867090856071378</v>
      </c>
      <c r="AB27" s="99"/>
      <c r="AC27" s="105">
        <f t="shared" si="12"/>
        <v>62.214956354166866</v>
      </c>
      <c r="AD27" s="105">
        <v>812.75928394012419</v>
      </c>
      <c r="AE27" s="105">
        <v>168.75886844699264</v>
      </c>
    </row>
    <row r="28" spans="1:31" ht="15" x14ac:dyDescent="0.25">
      <c r="A28" s="60">
        <v>2043</v>
      </c>
      <c r="B28" s="78">
        <f>'SR-Avoided Cost'!T25</f>
        <v>39.270000000000003</v>
      </c>
      <c r="C28" s="78">
        <f t="shared" si="0"/>
        <v>21.284432673192807</v>
      </c>
      <c r="D28" s="78">
        <f t="shared" si="4"/>
        <v>3.4814674409042876</v>
      </c>
      <c r="E28" s="78">
        <f t="shared" si="5"/>
        <v>6.4035900114097091</v>
      </c>
      <c r="F28" s="79">
        <v>8.9</v>
      </c>
      <c r="G28" s="79">
        <f t="shared" si="6"/>
        <v>63.93764788898492</v>
      </c>
      <c r="H28" s="79">
        <f t="shared" si="17"/>
        <v>176.94795808131053</v>
      </c>
      <c r="I28" s="79">
        <v>25.38</v>
      </c>
      <c r="J28" s="79">
        <f t="shared" si="7"/>
        <v>11.63247952872927</v>
      </c>
      <c r="K28" s="79">
        <f t="shared" si="8"/>
        <v>21.39604376100398</v>
      </c>
      <c r="L28" s="80">
        <f t="shared" si="9"/>
        <v>143.27713801449173</v>
      </c>
      <c r="M28" s="81">
        <f t="shared" si="10"/>
        <v>235.3564813710438</v>
      </c>
      <c r="O28" s="82">
        <v>5.7493188974182541E-2</v>
      </c>
      <c r="P28" s="82"/>
      <c r="Q28" s="79">
        <f t="shared" si="1"/>
        <v>764.27649877292163</v>
      </c>
      <c r="R28" s="79">
        <f t="shared" si="11"/>
        <v>114.91769324739926</v>
      </c>
      <c r="S28" s="79">
        <f t="shared" si="20"/>
        <v>112.84982546129029</v>
      </c>
      <c r="T28" s="79">
        <f t="shared" si="18"/>
        <v>135.23716586740173</v>
      </c>
      <c r="U28" s="83">
        <f t="shared" si="19"/>
        <v>176.94795808131053</v>
      </c>
      <c r="V28" s="79"/>
      <c r="W28" s="64">
        <f t="shared" si="14"/>
        <v>88.389400645660089</v>
      </c>
      <c r="X28" s="64">
        <f t="shared" si="15"/>
        <v>37.719675956003059</v>
      </c>
      <c r="Y28" s="64">
        <f t="shared" si="2"/>
        <v>3523.0352153049857</v>
      </c>
      <c r="Z28" s="64"/>
      <c r="AA28" s="84">
        <f t="shared" si="16"/>
        <v>21.284432673192807</v>
      </c>
      <c r="AB28" s="99"/>
      <c r="AC28" s="105">
        <f t="shared" si="12"/>
        <v>63.93764788898492</v>
      </c>
      <c r="AD28" s="105">
        <v>808.62086334924413</v>
      </c>
      <c r="AE28" s="105">
        <v>174.31929310502338</v>
      </c>
    </row>
    <row r="29" spans="1:31" ht="15" x14ac:dyDescent="0.25">
      <c r="A29" s="60">
        <v>2044</v>
      </c>
      <c r="B29" s="78">
        <f>'SR-Avoided Cost'!T26</f>
        <v>46.82</v>
      </c>
      <c r="C29" s="78">
        <f t="shared" si="0"/>
        <v>21.710121326656665</v>
      </c>
      <c r="D29" s="78">
        <f t="shared" si="4"/>
        <v>3.9355992666075355</v>
      </c>
      <c r="E29" s="78">
        <f t="shared" si="5"/>
        <v>7.2465720593264216</v>
      </c>
      <c r="F29" s="79">
        <v>8.9</v>
      </c>
      <c r="G29" s="79">
        <f t="shared" si="6"/>
        <v>65.712663176581415</v>
      </c>
      <c r="H29" s="79">
        <f t="shared" si="17"/>
        <v>180.48691724293676</v>
      </c>
      <c r="I29" s="79">
        <v>25.38</v>
      </c>
      <c r="J29" s="79">
        <f t="shared" si="7"/>
        <v>11.822679908271267</v>
      </c>
      <c r="K29" s="79">
        <f t="shared" si="8"/>
        <v>21.768959715120801</v>
      </c>
      <c r="L29" s="80">
        <f t="shared" si="9"/>
        <v>154.32495582917204</v>
      </c>
      <c r="M29" s="81">
        <f t="shared" si="10"/>
        <v>239.45855686632882</v>
      </c>
      <c r="O29" s="82">
        <v>5.742875089696764E-2</v>
      </c>
      <c r="P29" s="82"/>
      <c r="Q29" s="79">
        <f t="shared" si="1"/>
        <v>782.06752605503686</v>
      </c>
      <c r="R29" s="79">
        <f t="shared" si="11"/>
        <v>102.31831685221346</v>
      </c>
      <c r="S29" s="79">
        <f t="shared" si="20"/>
        <v>115.10682197051611</v>
      </c>
      <c r="T29" s="79">
        <f t="shared" si="18"/>
        <v>141.15295685348372</v>
      </c>
      <c r="U29" s="83">
        <f t="shared" si="19"/>
        <v>180.48691724293676</v>
      </c>
      <c r="V29" s="79"/>
      <c r="W29" s="64">
        <f t="shared" si="14"/>
        <v>72.745174649882756</v>
      </c>
      <c r="X29" s="64">
        <f t="shared" si="15"/>
        <v>38.474069475123123</v>
      </c>
      <c r="Y29" s="64">
        <f t="shared" si="2"/>
        <v>3602.2544902274794</v>
      </c>
      <c r="Z29" s="64"/>
      <c r="AA29" s="84">
        <f t="shared" si="16"/>
        <v>21.710121326656665</v>
      </c>
      <c r="AB29" s="99"/>
      <c r="AC29" s="105">
        <f t="shared" si="12"/>
        <v>65.712663176581415</v>
      </c>
      <c r="AD29" s="105">
        <v>804.66643455094277</v>
      </c>
      <c r="AE29" s="105">
        <v>180.03913829610997</v>
      </c>
    </row>
    <row r="30" spans="1:31" ht="15.75" thickBot="1" x14ac:dyDescent="0.3">
      <c r="A30" s="60">
        <v>2045</v>
      </c>
      <c r="B30" s="78">
        <f>'SR-Avoided Cost'!T27</f>
        <v>46.45</v>
      </c>
      <c r="C30" s="78">
        <f t="shared" si="0"/>
        <v>22.144323753189802</v>
      </c>
      <c r="D30" s="78">
        <f t="shared" si="4"/>
        <v>3.9340284054992942</v>
      </c>
      <c r="E30" s="78">
        <f t="shared" si="5"/>
        <v>7.2528352158689096</v>
      </c>
      <c r="F30" s="79">
        <v>8.9</v>
      </c>
      <c r="G30" s="79">
        <f t="shared" si="6"/>
        <v>67.540799189392828</v>
      </c>
      <c r="H30" s="79">
        <f t="shared" si="17"/>
        <v>184.09665558779548</v>
      </c>
      <c r="I30" s="79">
        <v>25.38</v>
      </c>
      <c r="J30" s="79">
        <f t="shared" si="7"/>
        <v>12.013925763544799</v>
      </c>
      <c r="K30" s="79">
        <f t="shared" si="8"/>
        <v>22.149058135134027</v>
      </c>
      <c r="L30" s="80">
        <f t="shared" si="9"/>
        <v>156.22198656395085</v>
      </c>
      <c r="M30" s="81">
        <f t="shared" si="10"/>
        <v>243.63963948647429</v>
      </c>
      <c r="O30" s="82">
        <v>5.7352098398905094E-2</v>
      </c>
      <c r="P30" s="82"/>
      <c r="Q30" s="79">
        <f t="shared" si="1"/>
        <v>800.99664107477918</v>
      </c>
      <c r="R30" s="79">
        <f t="shared" si="11"/>
        <v>108.71701233995236</v>
      </c>
      <c r="S30" s="79">
        <f t="shared" si="20"/>
        <v>117.40895840992643</v>
      </c>
      <c r="T30" s="79">
        <f t="shared" si="18"/>
        <v>147.46080275892467</v>
      </c>
      <c r="U30" s="89">
        <f t="shared" si="19"/>
        <v>184.09665558779548</v>
      </c>
      <c r="V30" s="79"/>
      <c r="W30" s="64">
        <f t="shared" si="14"/>
        <v>84.409998197634422</v>
      </c>
      <c r="X30" s="64">
        <f t="shared" si="15"/>
        <v>39.24355086462559</v>
      </c>
      <c r="Y30" s="64">
        <f t="shared" si="2"/>
        <v>3852.3358060993714</v>
      </c>
      <c r="Z30" s="64"/>
      <c r="AA30" s="90">
        <f t="shared" si="16"/>
        <v>22.144323753189802</v>
      </c>
      <c r="AB30" s="99"/>
      <c r="AC30" s="105">
        <f t="shared" si="12"/>
        <v>67.540799189392828</v>
      </c>
      <c r="AD30" s="105">
        <v>800.88033125224661</v>
      </c>
      <c r="AE30" s="105">
        <v>185.92265398264706</v>
      </c>
    </row>
    <row r="34" spans="18:54" x14ac:dyDescent="0.2">
      <c r="AE34" s="106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/>
      <c r="AP34" s="106"/>
      <c r="AQ34" s="106"/>
      <c r="AR34" s="106"/>
      <c r="AS34" s="106"/>
      <c r="AT34" s="106"/>
      <c r="AU34" s="106"/>
      <c r="AV34" s="106"/>
      <c r="AW34" s="106"/>
      <c r="AX34" s="106"/>
      <c r="AY34" s="106"/>
      <c r="AZ34" s="106"/>
      <c r="BA34" s="106"/>
      <c r="BB34" s="106"/>
    </row>
    <row r="35" spans="18:54" x14ac:dyDescent="0.2"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</row>
    <row r="39" spans="18:54" x14ac:dyDescent="0.2">
      <c r="R39" s="101"/>
      <c r="S39" s="101"/>
      <c r="T39" s="101"/>
      <c r="U39" s="101"/>
      <c r="V39" s="101"/>
      <c r="W39" s="101"/>
      <c r="X39" s="101"/>
      <c r="Y39" s="101"/>
      <c r="Z39" s="101"/>
      <c r="AA39" s="101"/>
    </row>
    <row r="58" spans="1:26" x14ac:dyDescent="0.2">
      <c r="A58" s="60" t="s">
        <v>93</v>
      </c>
    </row>
    <row r="59" spans="1:26" ht="25.5" customHeight="1" x14ac:dyDescent="0.2">
      <c r="A59" s="91"/>
      <c r="B59" s="226" t="s">
        <v>3</v>
      </c>
      <c r="C59" s="226"/>
      <c r="D59" s="226"/>
      <c r="E59" s="226" t="s">
        <v>24</v>
      </c>
      <c r="F59" s="226"/>
      <c r="G59" s="226"/>
      <c r="H59" s="147" t="s">
        <v>5</v>
      </c>
      <c r="I59" s="147"/>
      <c r="J59" s="147" t="s">
        <v>25</v>
      </c>
      <c r="K59" s="147"/>
      <c r="L59" s="148" t="s">
        <v>26</v>
      </c>
      <c r="M59" s="148"/>
      <c r="N59" s="148" t="s">
        <v>27</v>
      </c>
      <c r="O59" s="148"/>
      <c r="P59" s="148" t="s">
        <v>28</v>
      </c>
      <c r="Q59" s="148"/>
      <c r="R59" s="148" t="s">
        <v>29</v>
      </c>
      <c r="S59" s="148"/>
      <c r="T59" s="148" t="s">
        <v>30</v>
      </c>
      <c r="U59" s="148"/>
      <c r="V59" s="148" t="s">
        <v>31</v>
      </c>
      <c r="W59" s="148"/>
      <c r="X59" s="127"/>
      <c r="Y59" s="127"/>
    </row>
    <row r="60" spans="1:26" x14ac:dyDescent="0.2">
      <c r="A60" s="4" t="s">
        <v>0</v>
      </c>
      <c r="B60" s="4" t="s">
        <v>1</v>
      </c>
      <c r="C60" s="4" t="s">
        <v>2</v>
      </c>
      <c r="D60" s="4" t="s">
        <v>4</v>
      </c>
      <c r="E60" s="4" t="s">
        <v>1</v>
      </c>
      <c r="F60" s="4" t="s">
        <v>2</v>
      </c>
      <c r="G60" s="4" t="s">
        <v>4</v>
      </c>
      <c r="H60" s="4" t="s">
        <v>1</v>
      </c>
      <c r="I60" s="4" t="s">
        <v>2</v>
      </c>
      <c r="J60" s="4" t="s">
        <v>1</v>
      </c>
      <c r="K60" s="4" t="s">
        <v>2</v>
      </c>
      <c r="L60" s="4" t="s">
        <v>1</v>
      </c>
      <c r="M60" s="4" t="s">
        <v>2</v>
      </c>
      <c r="N60" s="4" t="s">
        <v>32</v>
      </c>
      <c r="O60" s="4" t="s">
        <v>33</v>
      </c>
      <c r="P60" s="4" t="s">
        <v>1</v>
      </c>
      <c r="Q60" s="4" t="s">
        <v>2</v>
      </c>
      <c r="R60" s="4" t="s">
        <v>1</v>
      </c>
      <c r="S60" s="4" t="s">
        <v>2</v>
      </c>
      <c r="T60" s="4" t="s">
        <v>1</v>
      </c>
      <c r="U60" s="4" t="s">
        <v>2</v>
      </c>
      <c r="V60" s="4" t="s">
        <v>1</v>
      </c>
      <c r="W60" s="4" t="s">
        <v>2</v>
      </c>
      <c r="X60" s="127"/>
      <c r="Y60" s="127"/>
    </row>
    <row r="61" spans="1:26" ht="15" x14ac:dyDescent="0.25">
      <c r="A61" s="2">
        <v>2022</v>
      </c>
      <c r="B61" s="92">
        <v>568.75802489378998</v>
      </c>
      <c r="C61" s="92">
        <v>304.89125846607732</v>
      </c>
      <c r="D61" s="92">
        <v>873.64928335986724</v>
      </c>
      <c r="E61" s="92">
        <v>250.84428172529471</v>
      </c>
      <c r="F61" s="92">
        <v>80.89125130469678</v>
      </c>
      <c r="G61" s="131">
        <v>331.73553302999147</v>
      </c>
      <c r="H61" s="132">
        <v>9.9772386235838451E-2</v>
      </c>
      <c r="I61" s="132">
        <v>8.851626416949876E-2</v>
      </c>
      <c r="J61" s="93">
        <v>17.719603476804249</v>
      </c>
      <c r="K61" s="93">
        <v>7.4241737208735632</v>
      </c>
      <c r="L61" s="93">
        <v>27.240538713245172</v>
      </c>
      <c r="M61" s="93">
        <v>11.335952534726886</v>
      </c>
      <c r="N61" s="132">
        <v>0.89311140173115522</v>
      </c>
      <c r="O61" s="94">
        <v>1.4574774164072011</v>
      </c>
      <c r="P61" s="93">
        <v>0.76739760000000024</v>
      </c>
      <c r="Q61" s="93">
        <v>0.57448574723239676</v>
      </c>
      <c r="R61" s="93">
        <v>0</v>
      </c>
      <c r="S61" s="93">
        <v>9.4560147232396696E-2</v>
      </c>
      <c r="T61" s="95">
        <v>0</v>
      </c>
      <c r="U61" s="96">
        <v>0</v>
      </c>
      <c r="V61" s="96">
        <v>5700.5554978847531</v>
      </c>
      <c r="W61" s="96">
        <v>3444.4659557959271</v>
      </c>
      <c r="X61" s="103" t="e">
        <f t="shared" ref="X61:X84" si="21">(X7/SUM(T61:U61))*1000</f>
        <v>#DIV/0!</v>
      </c>
      <c r="Y61" s="127"/>
      <c r="Z61" s="100">
        <f>SUM(T61:U61)</f>
        <v>0</v>
      </c>
    </row>
    <row r="62" spans="1:26" ht="15" x14ac:dyDescent="0.25">
      <c r="A62" s="2">
        <v>2023</v>
      </c>
      <c r="B62" s="92">
        <v>587.53738995217714</v>
      </c>
      <c r="C62" s="92">
        <v>313.32120631638645</v>
      </c>
      <c r="D62" s="92">
        <v>900.85859626856359</v>
      </c>
      <c r="E62" s="92">
        <v>261.13846253171931</v>
      </c>
      <c r="F62" s="92">
        <v>84.594807194475138</v>
      </c>
      <c r="G62" s="131">
        <v>345.73326972619446</v>
      </c>
      <c r="H62" s="132">
        <v>0.10184319249952038</v>
      </c>
      <c r="I62" s="132">
        <v>9.030300440664199E-2</v>
      </c>
      <c r="J62" s="93">
        <v>15.481137055799316</v>
      </c>
      <c r="K62" s="93">
        <v>7.5485517425693791</v>
      </c>
      <c r="L62" s="93">
        <v>30.935487484243467</v>
      </c>
      <c r="M62" s="93">
        <v>14.335307790458423</v>
      </c>
      <c r="N62" s="132">
        <v>0.83533368109393646</v>
      </c>
      <c r="O62" s="94">
        <v>1.3980889815184012</v>
      </c>
      <c r="P62" s="93">
        <v>35.773469199999994</v>
      </c>
      <c r="Q62" s="93">
        <v>1.5426180000000003</v>
      </c>
      <c r="R62" s="93">
        <v>45.628799999999998</v>
      </c>
      <c r="S62" s="93">
        <v>0</v>
      </c>
      <c r="T62" s="95">
        <v>420.41311591796875</v>
      </c>
      <c r="U62" s="96">
        <v>0</v>
      </c>
      <c r="V62" s="96">
        <v>5769.0393980426734</v>
      </c>
      <c r="W62" s="96">
        <v>3469.6653602517458</v>
      </c>
      <c r="X62" s="103">
        <f t="shared" si="21"/>
        <v>60.379326075707667</v>
      </c>
      <c r="Y62" s="127"/>
      <c r="Z62" s="100">
        <f t="shared" ref="Z62:Z84" si="22">SUM(T62:U62)</f>
        <v>420.41311591796875</v>
      </c>
    </row>
    <row r="63" spans="1:26" ht="15" x14ac:dyDescent="0.25">
      <c r="A63" s="2">
        <v>2024</v>
      </c>
      <c r="B63" s="92">
        <v>616.56727452431494</v>
      </c>
      <c r="C63" s="92">
        <v>322.66135649018662</v>
      </c>
      <c r="D63" s="92">
        <v>939.22863101450162</v>
      </c>
      <c r="E63" s="92">
        <v>285.5574773196123</v>
      </c>
      <c r="F63" s="92">
        <v>89.10883202799738</v>
      </c>
      <c r="G63" s="131">
        <v>374.66630934760968</v>
      </c>
      <c r="H63" s="132">
        <v>0.10563474190967269</v>
      </c>
      <c r="I63" s="132">
        <v>9.2352278130685667E-2</v>
      </c>
      <c r="J63" s="93">
        <v>15.367668990351769</v>
      </c>
      <c r="K63" s="93">
        <v>8.7549806839330824</v>
      </c>
      <c r="L63" s="93">
        <v>25.075734576166283</v>
      </c>
      <c r="M63" s="93">
        <v>14.46212631559991</v>
      </c>
      <c r="N63" s="132">
        <v>0.85893922814896995</v>
      </c>
      <c r="O63" s="94">
        <v>1.4062178236706013</v>
      </c>
      <c r="P63" s="93">
        <v>72.251117599999986</v>
      </c>
      <c r="Q63" s="93">
        <v>3.6337223999999999</v>
      </c>
      <c r="R63" s="93">
        <v>91.257599999999996</v>
      </c>
      <c r="S63" s="93">
        <v>0</v>
      </c>
      <c r="T63" s="95">
        <v>843.3210327148438</v>
      </c>
      <c r="U63" s="96">
        <v>0</v>
      </c>
      <c r="V63" s="96">
        <v>5836.7849760217714</v>
      </c>
      <c r="W63" s="96">
        <v>3493.8104724779573</v>
      </c>
      <c r="X63" s="103">
        <f t="shared" si="21"/>
        <v>30.702359861005149</v>
      </c>
      <c r="Y63" s="127"/>
      <c r="Z63" s="100">
        <f t="shared" si="22"/>
        <v>843.3210327148438</v>
      </c>
    </row>
    <row r="64" spans="1:26" ht="15" x14ac:dyDescent="0.25">
      <c r="A64" s="2">
        <v>2025</v>
      </c>
      <c r="B64" s="92">
        <v>638.63987638219032</v>
      </c>
      <c r="C64" s="92">
        <v>331.0084051385183</v>
      </c>
      <c r="D64" s="92">
        <v>969.64828152070868</v>
      </c>
      <c r="E64" s="92">
        <v>287.73707531698727</v>
      </c>
      <c r="F64" s="92">
        <v>92.527923645369242</v>
      </c>
      <c r="G64" s="131">
        <v>380.26499896235651</v>
      </c>
      <c r="H64" s="132">
        <v>0.10805151577217444</v>
      </c>
      <c r="I64" s="132">
        <v>9.4075672639826372E-2</v>
      </c>
      <c r="J64" s="93">
        <v>17.564769789623845</v>
      </c>
      <c r="K64" s="93">
        <v>10.033480857307469</v>
      </c>
      <c r="L64" s="93">
        <v>31.06768979432988</v>
      </c>
      <c r="M64" s="93">
        <v>17.513294085474307</v>
      </c>
      <c r="N64" s="132">
        <v>0.80166070705309289</v>
      </c>
      <c r="O64" s="94">
        <v>1.183907532506201</v>
      </c>
      <c r="P64" s="93">
        <v>75.878861599999993</v>
      </c>
      <c r="Q64" s="93">
        <v>4.28505</v>
      </c>
      <c r="R64" s="93">
        <v>91.257599999999996</v>
      </c>
      <c r="S64" s="93">
        <v>0</v>
      </c>
      <c r="T64" s="95">
        <v>838.69109033203119</v>
      </c>
      <c r="U64" s="96">
        <v>0</v>
      </c>
      <c r="V64" s="96">
        <v>5910.5128865453053</v>
      </c>
      <c r="W64" s="96">
        <v>3518.5334938374695</v>
      </c>
      <c r="X64" s="103">
        <f t="shared" si="21"/>
        <v>31.489287349893655</v>
      </c>
      <c r="Y64" s="127"/>
      <c r="Z64" s="100">
        <f t="shared" si="22"/>
        <v>838.69109033203119</v>
      </c>
    </row>
    <row r="65" spans="1:26" ht="15" x14ac:dyDescent="0.25">
      <c r="A65" s="2">
        <v>2026</v>
      </c>
      <c r="B65" s="92">
        <v>652.18802110648664</v>
      </c>
      <c r="C65" s="92">
        <v>351.78870458631872</v>
      </c>
      <c r="D65" s="92">
        <v>1003.9767256928053</v>
      </c>
      <c r="E65" s="92">
        <v>302.03334200826907</v>
      </c>
      <c r="F65" s="92">
        <v>108.27628985867193</v>
      </c>
      <c r="G65" s="131">
        <v>410.309631866941</v>
      </c>
      <c r="H65" s="132">
        <v>0.10899395672884209</v>
      </c>
      <c r="I65" s="132">
        <v>9.9360544876258242E-2</v>
      </c>
      <c r="J65" s="93">
        <v>17.219724464832296</v>
      </c>
      <c r="K65" s="93">
        <v>12.026932663710911</v>
      </c>
      <c r="L65" s="93">
        <v>31.002226460667657</v>
      </c>
      <c r="M65" s="93">
        <v>21.719706663556721</v>
      </c>
      <c r="N65" s="132">
        <v>0.82446372484935693</v>
      </c>
      <c r="O65" s="94">
        <v>1.3356732254347032</v>
      </c>
      <c r="P65" s="93">
        <v>107.63222719999997</v>
      </c>
      <c r="Q65" s="93">
        <v>100.02959524577261</v>
      </c>
      <c r="R65" s="93">
        <v>136.42079999999999</v>
      </c>
      <c r="S65" s="93">
        <v>77.686968440422874</v>
      </c>
      <c r="T65" s="95">
        <v>1261.7065456054686</v>
      </c>
      <c r="U65" s="96">
        <v>120.07699165323272</v>
      </c>
      <c r="V65" s="96">
        <v>5983.7080942846806</v>
      </c>
      <c r="W65" s="96">
        <v>3540.5271279905901</v>
      </c>
      <c r="X65" s="103">
        <f t="shared" si="21"/>
        <v>19.495079880259684</v>
      </c>
      <c r="Y65" s="127"/>
      <c r="Z65" s="100">
        <f t="shared" si="22"/>
        <v>1381.7835372587012</v>
      </c>
    </row>
    <row r="66" spans="1:26" ht="15" x14ac:dyDescent="0.25">
      <c r="A66" s="2">
        <v>2027</v>
      </c>
      <c r="B66" s="92">
        <v>692.3859891075881</v>
      </c>
      <c r="C66" s="92">
        <v>369.24377874630358</v>
      </c>
      <c r="D66" s="92">
        <v>1061.6297678538917</v>
      </c>
      <c r="E66" s="92">
        <v>302.01481700836791</v>
      </c>
      <c r="F66" s="92">
        <v>120.59326381123368</v>
      </c>
      <c r="G66" s="131">
        <v>422.60808081960158</v>
      </c>
      <c r="H66" s="132">
        <v>0.11426180080105597</v>
      </c>
      <c r="I66" s="132">
        <v>0.10360246821022574</v>
      </c>
      <c r="J66" s="93">
        <v>21.315336710173735</v>
      </c>
      <c r="K66" s="93">
        <v>14.465035022628708</v>
      </c>
      <c r="L66" s="93">
        <v>40.644367754026902</v>
      </c>
      <c r="M66" s="93">
        <v>26.696810686514027</v>
      </c>
      <c r="N66" s="132">
        <v>0.56774871292330475</v>
      </c>
      <c r="O66" s="94">
        <v>0.84007230682054057</v>
      </c>
      <c r="P66" s="93">
        <v>230.07349189649682</v>
      </c>
      <c r="Q66" s="93">
        <v>144.20592579296402</v>
      </c>
      <c r="R66" s="93">
        <v>204.38964066179477</v>
      </c>
      <c r="S66" s="93">
        <v>113.530361012165</v>
      </c>
      <c r="T66" s="95">
        <v>1404.4348355043737</v>
      </c>
      <c r="U66" s="96">
        <v>194.84731725058813</v>
      </c>
      <c r="V66" s="96">
        <v>6059.6453430059128</v>
      </c>
      <c r="W66" s="96">
        <v>3564.0442271804736</v>
      </c>
      <c r="X66" s="103">
        <f t="shared" si="21"/>
        <v>17.180670713717273</v>
      </c>
      <c r="Y66" s="127"/>
      <c r="Z66" s="100">
        <f t="shared" si="22"/>
        <v>1599.2821527549618</v>
      </c>
    </row>
    <row r="67" spans="1:26" ht="15" x14ac:dyDescent="0.25">
      <c r="A67" s="2">
        <v>2028</v>
      </c>
      <c r="B67" s="92">
        <v>722.05627761475921</v>
      </c>
      <c r="C67" s="92">
        <v>373.91882894434661</v>
      </c>
      <c r="D67" s="92">
        <v>1095.9751065591058</v>
      </c>
      <c r="E67" s="92">
        <v>322.10587379379865</v>
      </c>
      <c r="F67" s="92">
        <v>120.02181774382606</v>
      </c>
      <c r="G67" s="131">
        <v>442.12769153762474</v>
      </c>
      <c r="H67" s="132">
        <v>0.11761414824484955</v>
      </c>
      <c r="I67" s="132">
        <v>0.10420436467216643</v>
      </c>
      <c r="J67" s="93">
        <v>17.790365131718271</v>
      </c>
      <c r="K67" s="93">
        <v>15.046120677214301</v>
      </c>
      <c r="L67" s="93">
        <v>31.471833081890026</v>
      </c>
      <c r="M67" s="93">
        <v>26.029466317389961</v>
      </c>
      <c r="N67" s="132">
        <v>0.48795098655168612</v>
      </c>
      <c r="O67" s="94">
        <v>0.79946414605638039</v>
      </c>
      <c r="P67" s="93">
        <v>258.39404429649687</v>
      </c>
      <c r="Q67" s="93">
        <v>144.62689419296402</v>
      </c>
      <c r="R67" s="93">
        <v>249.55284066179479</v>
      </c>
      <c r="S67" s="93">
        <v>113.530361012165</v>
      </c>
      <c r="T67" s="95">
        <v>1816.0510423459521</v>
      </c>
      <c r="U67" s="96">
        <v>172.02612483434174</v>
      </c>
      <c r="V67" s="96">
        <v>6139.195737842525</v>
      </c>
      <c r="W67" s="96">
        <v>3588.3221410227784</v>
      </c>
      <c r="X67" s="103">
        <f t="shared" si="21"/>
        <v>14.09717656254457</v>
      </c>
      <c r="Y67" s="127"/>
      <c r="Z67" s="100">
        <f t="shared" si="22"/>
        <v>1988.0771671802938</v>
      </c>
    </row>
    <row r="68" spans="1:26" ht="15" x14ac:dyDescent="0.25">
      <c r="A68" s="2">
        <v>2029</v>
      </c>
      <c r="B68" s="92">
        <v>738.15757458078201</v>
      </c>
      <c r="C68" s="92">
        <v>380.20049812089968</v>
      </c>
      <c r="D68" s="92">
        <v>1118.3580727016817</v>
      </c>
      <c r="E68" s="92">
        <v>327.4675672201775</v>
      </c>
      <c r="F68" s="92">
        <v>120.94632196639012</v>
      </c>
      <c r="G68" s="131">
        <v>448.41388918656764</v>
      </c>
      <c r="H68" s="132">
        <v>0.11872648464758316</v>
      </c>
      <c r="I68" s="132">
        <v>0.1052634933106254</v>
      </c>
      <c r="J68" s="93">
        <v>19.130364889831522</v>
      </c>
      <c r="K68" s="93">
        <v>15.763278647672074</v>
      </c>
      <c r="L68" s="93">
        <v>33.245120080707338</v>
      </c>
      <c r="M68" s="93">
        <v>27.737133149584736</v>
      </c>
      <c r="N68" s="132">
        <v>0.50119114073314242</v>
      </c>
      <c r="O68" s="94">
        <v>0.75836270866884059</v>
      </c>
      <c r="P68" s="93">
        <v>261.86318809649686</v>
      </c>
      <c r="Q68" s="93">
        <v>146.656915592964</v>
      </c>
      <c r="R68" s="93">
        <v>252.46062604992264</v>
      </c>
      <c r="S68" s="93">
        <v>115.05179936832938</v>
      </c>
      <c r="T68" s="95">
        <v>1813.4811542617215</v>
      </c>
      <c r="U68" s="96">
        <v>172.6624858232482</v>
      </c>
      <c r="V68" s="96">
        <v>6217.2949596870612</v>
      </c>
      <c r="W68" s="96">
        <v>3611.8932230279866</v>
      </c>
      <c r="X68" s="103">
        <f t="shared" si="21"/>
        <v>14.393118284936905</v>
      </c>
      <c r="Y68" s="127"/>
      <c r="Z68" s="100">
        <f t="shared" si="22"/>
        <v>1986.1436400849698</v>
      </c>
    </row>
    <row r="69" spans="1:26" ht="15" x14ac:dyDescent="0.25">
      <c r="A69" s="2">
        <v>2030</v>
      </c>
      <c r="B69" s="92">
        <v>760.68112648945635</v>
      </c>
      <c r="C69" s="92">
        <v>384.28494056372307</v>
      </c>
      <c r="D69" s="92">
        <v>1144.9660670531794</v>
      </c>
      <c r="E69" s="92">
        <v>340.38386511201207</v>
      </c>
      <c r="F69" s="92">
        <v>119.56044470242995</v>
      </c>
      <c r="G69" s="131">
        <v>459.94430981444202</v>
      </c>
      <c r="H69" s="132">
        <v>0.12098132896102161</v>
      </c>
      <c r="I69" s="132">
        <v>0.10578505747307652</v>
      </c>
      <c r="J69" s="93">
        <v>22.877683357676318</v>
      </c>
      <c r="K69" s="93">
        <v>18.624759006214209</v>
      </c>
      <c r="L69" s="93">
        <v>39.207643270966784</v>
      </c>
      <c r="M69" s="93">
        <v>30.818869619164147</v>
      </c>
      <c r="N69" s="132">
        <v>0.48354677932264178</v>
      </c>
      <c r="O69" s="94">
        <v>0.72772114041628033</v>
      </c>
      <c r="P69" s="93">
        <v>274.46311850028366</v>
      </c>
      <c r="Q69" s="93">
        <v>146.71358319296399</v>
      </c>
      <c r="R69" s="93">
        <v>252.07776458285994</v>
      </c>
      <c r="S69" s="93">
        <v>115.05179936832938</v>
      </c>
      <c r="T69" s="95">
        <v>1797.1015074037089</v>
      </c>
      <c r="U69" s="96">
        <v>154.78201818796407</v>
      </c>
      <c r="V69" s="96">
        <v>6287.5910937838726</v>
      </c>
      <c r="W69" s="96">
        <v>3632.6958621876051</v>
      </c>
      <c r="X69" s="103">
        <f t="shared" si="21"/>
        <v>14.938666148448423</v>
      </c>
      <c r="Y69" s="127"/>
      <c r="Z69" s="100">
        <f t="shared" si="22"/>
        <v>1951.8835255916729</v>
      </c>
    </row>
    <row r="70" spans="1:26" ht="15" x14ac:dyDescent="0.25">
      <c r="A70" s="2">
        <v>2031</v>
      </c>
      <c r="B70" s="92">
        <v>783.34628149394905</v>
      </c>
      <c r="C70" s="92">
        <v>396.78429370431468</v>
      </c>
      <c r="D70" s="92">
        <v>1180.1305751982636</v>
      </c>
      <c r="E70" s="92">
        <v>350.99373199830245</v>
      </c>
      <c r="F70" s="92">
        <v>126.47412228989927</v>
      </c>
      <c r="G70" s="131">
        <v>477.46785428820169</v>
      </c>
      <c r="H70" s="132">
        <v>0.12330998357068225</v>
      </c>
      <c r="I70" s="132">
        <v>0.1086467070446991</v>
      </c>
      <c r="J70" s="93">
        <v>24.308940582636232</v>
      </c>
      <c r="K70" s="93">
        <v>21.213518833784228</v>
      </c>
      <c r="L70" s="93">
        <v>48.410170080106653</v>
      </c>
      <c r="M70" s="93">
        <v>42.345047213705001</v>
      </c>
      <c r="N70" s="132">
        <v>0.52451259153864604</v>
      </c>
      <c r="O70" s="94">
        <v>0.70148346497360015</v>
      </c>
      <c r="P70" s="93">
        <v>335.77729324151778</v>
      </c>
      <c r="Q70" s="93">
        <v>197.15136327129298</v>
      </c>
      <c r="R70" s="93">
        <v>284.28969542073395</v>
      </c>
      <c r="S70" s="93">
        <v>158.33876690257594</v>
      </c>
      <c r="T70" s="95">
        <v>2068.1436150114296</v>
      </c>
      <c r="U70" s="96">
        <v>197.98522904585752</v>
      </c>
      <c r="V70" s="96">
        <v>6352.6590370919057</v>
      </c>
      <c r="W70" s="96">
        <v>3652.0600071299987</v>
      </c>
      <c r="X70" s="103">
        <f t="shared" si="21"/>
        <v>13.124455458238735</v>
      </c>
      <c r="Y70" s="127"/>
      <c r="Z70" s="100">
        <f t="shared" si="22"/>
        <v>2266.1288440572871</v>
      </c>
    </row>
    <row r="71" spans="1:26" ht="15" x14ac:dyDescent="0.25">
      <c r="A71" s="2">
        <v>2032</v>
      </c>
      <c r="B71" s="92">
        <v>795.27032292387196</v>
      </c>
      <c r="C71" s="92">
        <v>400.81921861859655</v>
      </c>
      <c r="D71" s="92">
        <v>1196.0895415424684</v>
      </c>
      <c r="E71" s="92">
        <v>353.98478620894599</v>
      </c>
      <c r="F71" s="92">
        <v>124.80554521942355</v>
      </c>
      <c r="G71" s="131">
        <v>478.79033142836954</v>
      </c>
      <c r="H71" s="132">
        <v>0.12404831927015819</v>
      </c>
      <c r="I71" s="132">
        <v>0.10925341996568365</v>
      </c>
      <c r="J71" s="93">
        <v>24.179401342327068</v>
      </c>
      <c r="K71" s="93">
        <v>20.808457467102453</v>
      </c>
      <c r="L71" s="93">
        <v>41.960465254487318</v>
      </c>
      <c r="M71" s="93">
        <v>37.298772071787297</v>
      </c>
      <c r="N71" s="132">
        <v>0.53116229577351526</v>
      </c>
      <c r="O71" s="94">
        <v>0.68934298432190055</v>
      </c>
      <c r="P71" s="93">
        <v>346.19803553065952</v>
      </c>
      <c r="Q71" s="93">
        <v>197.10569847129295</v>
      </c>
      <c r="R71" s="93">
        <v>283.97477434952532</v>
      </c>
      <c r="S71" s="93">
        <v>158.33876690257594</v>
      </c>
      <c r="T71" s="95">
        <v>2065.0547478514027</v>
      </c>
      <c r="U71" s="96">
        <v>184.37207996561355</v>
      </c>
      <c r="V71" s="96">
        <v>6410.9721728022396</v>
      </c>
      <c r="W71" s="96">
        <v>3668.710954261142</v>
      </c>
      <c r="X71" s="103">
        <f t="shared" si="21"/>
        <v>13.486342762004648</v>
      </c>
      <c r="Y71" s="127"/>
      <c r="Z71" s="100">
        <f t="shared" si="22"/>
        <v>2249.4268278170161</v>
      </c>
    </row>
    <row r="72" spans="1:26" ht="15" x14ac:dyDescent="0.25">
      <c r="A72" s="2">
        <v>2033</v>
      </c>
      <c r="B72" s="92">
        <v>817.80791666335642</v>
      </c>
      <c r="C72" s="92">
        <v>409.48938034061359</v>
      </c>
      <c r="D72" s="92">
        <v>1227.29729700397</v>
      </c>
      <c r="E72" s="92">
        <v>366.25104369529976</v>
      </c>
      <c r="F72" s="92">
        <v>127.65180559555661</v>
      </c>
      <c r="G72" s="131">
        <v>493.90284929085635</v>
      </c>
      <c r="H72" s="132">
        <v>0.12653022954600607</v>
      </c>
      <c r="I72" s="132">
        <v>0.11112872318047114</v>
      </c>
      <c r="J72" s="93">
        <v>27.844101162729523</v>
      </c>
      <c r="K72" s="93">
        <v>23.919066220480879</v>
      </c>
      <c r="L72" s="93">
        <v>45.669451322172961</v>
      </c>
      <c r="M72" s="93">
        <v>40.063757375131388</v>
      </c>
      <c r="N72" s="132">
        <v>0.54372384880985369</v>
      </c>
      <c r="O72" s="94">
        <v>0.67496212812008038</v>
      </c>
      <c r="P72" s="93">
        <v>355.76935073065954</v>
      </c>
      <c r="Q72" s="93">
        <v>197.01436887129296</v>
      </c>
      <c r="R72" s="93">
        <v>283.68377434952532</v>
      </c>
      <c r="S72" s="93">
        <v>158.33876690257594</v>
      </c>
      <c r="T72" s="95">
        <v>2054.7652460501463</v>
      </c>
      <c r="U72" s="96">
        <v>194.46530277932311</v>
      </c>
      <c r="V72" s="96">
        <v>6463.3401804270306</v>
      </c>
      <c r="W72" s="96">
        <v>3684.8203472617056</v>
      </c>
      <c r="X72" s="103">
        <f t="shared" si="21"/>
        <v>13.757270039948629</v>
      </c>
      <c r="Y72" s="127"/>
      <c r="Z72" s="100">
        <f t="shared" si="22"/>
        <v>2249.2305488294696</v>
      </c>
    </row>
    <row r="73" spans="1:26" ht="15" x14ac:dyDescent="0.25">
      <c r="A73" s="2">
        <v>2034</v>
      </c>
      <c r="B73" s="92">
        <v>835.89642256488048</v>
      </c>
      <c r="C73" s="92">
        <v>416.39907348227575</v>
      </c>
      <c r="D73" s="92">
        <v>1252.2954960471561</v>
      </c>
      <c r="E73" s="92">
        <v>373.32263535055142</v>
      </c>
      <c r="F73" s="92">
        <v>128.61470748197613</v>
      </c>
      <c r="G73" s="131">
        <v>501.93734283252752</v>
      </c>
      <c r="H73" s="132">
        <v>0.12838763289006727</v>
      </c>
      <c r="I73" s="132">
        <v>0.1125469126524957</v>
      </c>
      <c r="J73" s="93">
        <v>30.163616151252462</v>
      </c>
      <c r="K73" s="93">
        <v>25.553298577430883</v>
      </c>
      <c r="L73" s="93">
        <v>60.873604805552802</v>
      </c>
      <c r="M73" s="93">
        <v>52.256785520595628</v>
      </c>
      <c r="N73" s="132">
        <v>0.51794602949255486</v>
      </c>
      <c r="O73" s="94">
        <v>0.64130836735996044</v>
      </c>
      <c r="P73" s="93">
        <v>365.3406659306595</v>
      </c>
      <c r="Q73" s="93">
        <v>196.91165487129297</v>
      </c>
      <c r="R73" s="93">
        <v>283.39277434952533</v>
      </c>
      <c r="S73" s="93">
        <v>158.33876690257594</v>
      </c>
      <c r="T73" s="95">
        <v>2045.7390978421549</v>
      </c>
      <c r="U73" s="96">
        <v>175.30459015863457</v>
      </c>
      <c r="V73" s="96">
        <v>6510.7238426977001</v>
      </c>
      <c r="W73" s="96">
        <v>3699.7822833929354</v>
      </c>
      <c r="X73" s="103">
        <f t="shared" si="21"/>
        <v>14.210498268769143</v>
      </c>
      <c r="Y73" s="127"/>
      <c r="Z73" s="100">
        <f t="shared" si="22"/>
        <v>2221.0436880007896</v>
      </c>
    </row>
    <row r="74" spans="1:26" ht="15" x14ac:dyDescent="0.25">
      <c r="A74" s="2">
        <v>2035</v>
      </c>
      <c r="B74" s="92">
        <v>855.86602090306371</v>
      </c>
      <c r="C74" s="92">
        <v>424.24912501777288</v>
      </c>
      <c r="D74" s="92">
        <v>1280.1151459208365</v>
      </c>
      <c r="E74" s="92">
        <v>381.00959147688809</v>
      </c>
      <c r="F74" s="92">
        <v>130.39250741481004</v>
      </c>
      <c r="G74" s="131">
        <v>511.40209889169813</v>
      </c>
      <c r="H74" s="132">
        <v>0.13059090536001847</v>
      </c>
      <c r="I74" s="132">
        <v>0.11423399614639773</v>
      </c>
      <c r="J74" s="93">
        <v>28.697579288003041</v>
      </c>
      <c r="K74" s="93">
        <v>24.6128303159112</v>
      </c>
      <c r="L74" s="93">
        <v>50.026223799364047</v>
      </c>
      <c r="M74" s="93">
        <v>41.761849924881616</v>
      </c>
      <c r="N74" s="132">
        <v>0.50629074101341831</v>
      </c>
      <c r="O74" s="94">
        <v>0.60717946141752033</v>
      </c>
      <c r="P74" s="93">
        <v>374.91198113065951</v>
      </c>
      <c r="Q74" s="93">
        <v>196.82032527129297</v>
      </c>
      <c r="R74" s="93">
        <v>283.10177434952533</v>
      </c>
      <c r="S74" s="93">
        <v>158.33876690257594</v>
      </c>
      <c r="T74" s="95">
        <v>2038.4963600322358</v>
      </c>
      <c r="U74" s="96">
        <v>176.88633534717584</v>
      </c>
      <c r="V74" s="96">
        <v>6553.7949870519424</v>
      </c>
      <c r="W74" s="96">
        <v>3713.8604910054282</v>
      </c>
      <c r="X74" s="103">
        <f t="shared" si="21"/>
        <v>14.531746727102725</v>
      </c>
      <c r="Y74" s="127"/>
      <c r="Z74" s="100">
        <f t="shared" si="22"/>
        <v>2215.3826953794114</v>
      </c>
    </row>
    <row r="75" spans="1:26" ht="15" x14ac:dyDescent="0.25">
      <c r="A75" s="2">
        <v>2036</v>
      </c>
      <c r="B75" s="92">
        <v>885.5203837236968</v>
      </c>
      <c r="C75" s="92">
        <v>440.31081383676667</v>
      </c>
      <c r="D75" s="92">
        <v>1325.8311975604634</v>
      </c>
      <c r="E75" s="92">
        <v>406.66787534611723</v>
      </c>
      <c r="F75" s="92">
        <v>140.25402457613291</v>
      </c>
      <c r="G75" s="131">
        <v>546.92189992225008</v>
      </c>
      <c r="H75" s="132">
        <v>0.13430795377912833</v>
      </c>
      <c r="I75" s="132">
        <v>0.11813785582020264</v>
      </c>
      <c r="J75" s="93">
        <v>32.418283349628091</v>
      </c>
      <c r="K75" s="93">
        <v>27.2089311274942</v>
      </c>
      <c r="L75" s="93">
        <v>60.33235104123807</v>
      </c>
      <c r="M75" s="93">
        <v>49.268375152308977</v>
      </c>
      <c r="N75" s="132">
        <v>0.58512182029403526</v>
      </c>
      <c r="O75" s="94">
        <v>0.68863235076974094</v>
      </c>
      <c r="P75" s="93">
        <v>423.80678630642598</v>
      </c>
      <c r="Q75" s="93">
        <v>232.04838007129297</v>
      </c>
      <c r="R75" s="93">
        <v>281.14320155049467</v>
      </c>
      <c r="S75" s="93">
        <v>191.23324745052113</v>
      </c>
      <c r="T75" s="95">
        <v>2047.0169401469172</v>
      </c>
      <c r="U75" s="96">
        <v>241.65184167923965</v>
      </c>
      <c r="V75" s="96">
        <v>6593.2088071265671</v>
      </c>
      <c r="W75" s="96">
        <v>3727.0933248262791</v>
      </c>
      <c r="X75" s="103">
        <f t="shared" si="21"/>
        <v>14.347750141160978</v>
      </c>
      <c r="Y75" s="127"/>
      <c r="Z75" s="100">
        <f t="shared" si="22"/>
        <v>2288.6687818261571</v>
      </c>
    </row>
    <row r="76" spans="1:26" ht="15" x14ac:dyDescent="0.25">
      <c r="A76" s="2">
        <v>2037</v>
      </c>
      <c r="B76" s="92">
        <v>905.66891515557302</v>
      </c>
      <c r="C76" s="92">
        <v>447.96202705475878</v>
      </c>
      <c r="D76" s="92">
        <v>1353.6309422103318</v>
      </c>
      <c r="E76" s="92">
        <v>407.79036953627741</v>
      </c>
      <c r="F76" s="92">
        <v>141.57395878723472</v>
      </c>
      <c r="G76" s="131">
        <v>549.36432832351215</v>
      </c>
      <c r="H76" s="132">
        <v>0.13665067991614885</v>
      </c>
      <c r="I76" s="132">
        <v>0.11982829438437359</v>
      </c>
      <c r="J76" s="93">
        <v>34.107969494724635</v>
      </c>
      <c r="K76" s="93">
        <v>29.015785854095171</v>
      </c>
      <c r="L76" s="93">
        <v>68.049041620083344</v>
      </c>
      <c r="M76" s="93">
        <v>61.624336364207394</v>
      </c>
      <c r="N76" s="132">
        <v>0.52406356613322602</v>
      </c>
      <c r="O76" s="94">
        <v>0.58095353545567996</v>
      </c>
      <c r="P76" s="93">
        <v>434.95861187968848</v>
      </c>
      <c r="Q76" s="93">
        <v>231.95705047129294</v>
      </c>
      <c r="R76" s="93">
        <v>280.80315719271431</v>
      </c>
      <c r="S76" s="93">
        <v>191.23324745052113</v>
      </c>
      <c r="T76" s="95">
        <v>2025.7804475080343</v>
      </c>
      <c r="U76" s="96">
        <v>210.84484995238853</v>
      </c>
      <c r="V76" s="96">
        <v>6627.6209947239686</v>
      </c>
      <c r="W76" s="96">
        <v>3738.3660458174395</v>
      </c>
      <c r="X76" s="103">
        <f t="shared" si="21"/>
        <v>14.975236501303137</v>
      </c>
      <c r="Y76" s="127"/>
      <c r="Z76" s="100">
        <f t="shared" si="22"/>
        <v>2236.6252974604226</v>
      </c>
    </row>
    <row r="77" spans="1:26" ht="15" x14ac:dyDescent="0.25">
      <c r="A77" s="2">
        <v>2038</v>
      </c>
      <c r="B77" s="92">
        <v>936.287109366344</v>
      </c>
      <c r="C77" s="92">
        <v>464.56167709115164</v>
      </c>
      <c r="D77" s="92">
        <v>1400.8487864574956</v>
      </c>
      <c r="E77" s="92">
        <v>433.09497354768536</v>
      </c>
      <c r="F77" s="92">
        <v>151.70873281246608</v>
      </c>
      <c r="G77" s="131">
        <v>584.80370636015141</v>
      </c>
      <c r="H77" s="132">
        <v>0.14053246819900603</v>
      </c>
      <c r="I77" s="132">
        <v>0.12390201891645425</v>
      </c>
      <c r="J77" s="93">
        <v>31.693019796358243</v>
      </c>
      <c r="K77" s="93">
        <v>31.927244422096052</v>
      </c>
      <c r="L77" s="93">
        <v>57.854338187634355</v>
      </c>
      <c r="M77" s="93">
        <v>57.409584560281672</v>
      </c>
      <c r="N77" s="132">
        <v>0.51532511178052698</v>
      </c>
      <c r="O77" s="94">
        <v>0.62045666624626028</v>
      </c>
      <c r="P77" s="93">
        <v>440.03922694195518</v>
      </c>
      <c r="Q77" s="93">
        <v>231.86572087129295</v>
      </c>
      <c r="R77" s="93">
        <v>318.91411817348757</v>
      </c>
      <c r="S77" s="93">
        <v>191.23324745052113</v>
      </c>
      <c r="T77" s="95">
        <v>2375.7954704435042</v>
      </c>
      <c r="U77" s="96">
        <v>228.11209890677503</v>
      </c>
      <c r="V77" s="96">
        <v>6662.4255687339182</v>
      </c>
      <c r="W77" s="96">
        <v>3749.4278233222367</v>
      </c>
      <c r="X77" s="103">
        <f t="shared" si="21"/>
        <v>13.120232473795967</v>
      </c>
      <c r="Y77" s="127"/>
      <c r="Z77" s="100">
        <f t="shared" si="22"/>
        <v>2603.9075693502791</v>
      </c>
    </row>
    <row r="78" spans="1:26" ht="15" x14ac:dyDescent="0.25">
      <c r="A78" s="2">
        <v>2039</v>
      </c>
      <c r="B78" s="92">
        <v>957.84320920442713</v>
      </c>
      <c r="C78" s="92">
        <v>476.75718898546927</v>
      </c>
      <c r="D78" s="92">
        <v>1434.6003981898964</v>
      </c>
      <c r="E78" s="92">
        <v>441.79251769710055</v>
      </c>
      <c r="F78" s="92">
        <v>157.30308728543767</v>
      </c>
      <c r="G78" s="131">
        <v>599.09560498253825</v>
      </c>
      <c r="H78" s="132">
        <v>0.14308999694017566</v>
      </c>
      <c r="I78" s="132">
        <v>0.12675494770654824</v>
      </c>
      <c r="J78" s="93">
        <v>31.340196746293167</v>
      </c>
      <c r="K78" s="93">
        <v>34.716491261879554</v>
      </c>
      <c r="L78" s="93">
        <v>54.213822203906645</v>
      </c>
      <c r="M78" s="93">
        <v>59.319637684521695</v>
      </c>
      <c r="N78" s="132">
        <v>0.472147810425537</v>
      </c>
      <c r="O78" s="94">
        <v>0.56978108482017964</v>
      </c>
      <c r="P78" s="93">
        <v>449.14254534195521</v>
      </c>
      <c r="Q78" s="93">
        <v>232.95041887129295</v>
      </c>
      <c r="R78" s="93">
        <v>343.64911817348758</v>
      </c>
      <c r="S78" s="93">
        <v>191.23324745052113</v>
      </c>
      <c r="T78" s="95">
        <v>2575.1942102229209</v>
      </c>
      <c r="U78" s="96">
        <v>227.69160235294379</v>
      </c>
      <c r="V78" s="96">
        <v>6693.9914018230829</v>
      </c>
      <c r="W78" s="96">
        <v>3761.2511196739633</v>
      </c>
      <c r="X78" s="103">
        <f t="shared" si="21"/>
        <v>12.43259712786195</v>
      </c>
      <c r="Y78" s="127"/>
      <c r="Z78" s="100">
        <f t="shared" si="22"/>
        <v>2802.8858125758647</v>
      </c>
    </row>
    <row r="79" spans="1:26" ht="15" x14ac:dyDescent="0.25">
      <c r="A79" s="2">
        <v>2040</v>
      </c>
      <c r="B79" s="92">
        <v>974.73550792493165</v>
      </c>
      <c r="C79" s="92">
        <v>484.58799935078662</v>
      </c>
      <c r="D79" s="92">
        <v>1459.3235072757184</v>
      </c>
      <c r="E79" s="92">
        <v>444.50578819630994</v>
      </c>
      <c r="F79" s="92">
        <v>158.39342809220662</v>
      </c>
      <c r="G79" s="131">
        <v>602.89921628851653</v>
      </c>
      <c r="H79" s="132">
        <v>0.14495412090475315</v>
      </c>
      <c r="I79" s="132">
        <v>0.12841032202160452</v>
      </c>
      <c r="J79" s="93">
        <v>32.068192356629623</v>
      </c>
      <c r="K79" s="93">
        <v>35.298082384101043</v>
      </c>
      <c r="L79" s="93">
        <v>60.049461693727707</v>
      </c>
      <c r="M79" s="93">
        <v>67.056617011438334</v>
      </c>
      <c r="N79" s="132">
        <v>0.46904603629740116</v>
      </c>
      <c r="O79" s="94">
        <v>0.5350607277974202</v>
      </c>
      <c r="P79" s="93">
        <v>458.69910534195515</v>
      </c>
      <c r="Q79" s="93">
        <v>234.46015567129297</v>
      </c>
      <c r="R79" s="93">
        <v>343.35811817348753</v>
      </c>
      <c r="S79" s="93">
        <v>191.23324745052113</v>
      </c>
      <c r="T79" s="95">
        <v>2566.3532941599883</v>
      </c>
      <c r="U79" s="96">
        <v>208.71606900026933</v>
      </c>
      <c r="V79" s="96">
        <v>6724.4415118450715</v>
      </c>
      <c r="W79" s="96">
        <v>3773.7464693006273</v>
      </c>
      <c r="X79" s="103">
        <f t="shared" si="21"/>
        <v>12.808362045675535</v>
      </c>
      <c r="Y79" s="127"/>
      <c r="Z79" s="100">
        <f t="shared" si="22"/>
        <v>2775.0693631602576</v>
      </c>
    </row>
    <row r="80" spans="1:26" ht="15" x14ac:dyDescent="0.25">
      <c r="A80" s="2">
        <v>2041</v>
      </c>
      <c r="B80" s="92">
        <v>990.40030493655331</v>
      </c>
      <c r="C80" s="92">
        <v>491.85119323921111</v>
      </c>
      <c r="D80" s="92">
        <v>1482.2514981757645</v>
      </c>
      <c r="E80" s="92">
        <v>451.88561368495186</v>
      </c>
      <c r="F80" s="92">
        <v>158.77403776489695</v>
      </c>
      <c r="G80" s="131">
        <v>610.65965144984875</v>
      </c>
      <c r="H80" s="132">
        <v>0.1467108908020871</v>
      </c>
      <c r="I80" s="132">
        <v>0.12991906307190249</v>
      </c>
      <c r="J80" s="93">
        <v>34.883106036840132</v>
      </c>
      <c r="K80" s="93">
        <v>38.752990164014015</v>
      </c>
      <c r="L80" s="93">
        <v>65.585404084416581</v>
      </c>
      <c r="M80" s="93">
        <v>77.10001464085174</v>
      </c>
      <c r="N80" s="132">
        <v>0.52218115802220744</v>
      </c>
      <c r="O80" s="94">
        <v>0.52871563757779938</v>
      </c>
      <c r="P80" s="93">
        <v>483.59508583065826</v>
      </c>
      <c r="Q80" s="93">
        <v>247.83635022717255</v>
      </c>
      <c r="R80" s="93">
        <v>378.45577393967397</v>
      </c>
      <c r="S80" s="93">
        <v>189.07220181934522</v>
      </c>
      <c r="T80" s="95">
        <v>2844.1571048902465</v>
      </c>
      <c r="U80" s="96">
        <v>208.4621227034348</v>
      </c>
      <c r="V80" s="96">
        <v>6750.6938273083133</v>
      </c>
      <c r="W80" s="96">
        <v>3785.8277423614168</v>
      </c>
      <c r="X80" s="103">
        <f t="shared" si="21"/>
        <v>11.876677785294</v>
      </c>
      <c r="Y80" s="127"/>
      <c r="Z80" s="100">
        <f t="shared" si="22"/>
        <v>3052.6192275936814</v>
      </c>
    </row>
    <row r="81" spans="1:26" ht="15" x14ac:dyDescent="0.25">
      <c r="A81" s="2">
        <v>2042</v>
      </c>
      <c r="B81" s="92">
        <v>1013.2427877151808</v>
      </c>
      <c r="C81" s="92">
        <v>508.90555163367458</v>
      </c>
      <c r="D81" s="92">
        <v>1522.1483393488554</v>
      </c>
      <c r="E81" s="92">
        <v>469.03034318521537</v>
      </c>
      <c r="F81" s="92">
        <v>168.80040806373117</v>
      </c>
      <c r="G81" s="131">
        <v>637.83075124894651</v>
      </c>
      <c r="H81" s="132">
        <v>0.14949794887326551</v>
      </c>
      <c r="I81" s="132">
        <v>0.13395349616744898</v>
      </c>
      <c r="J81" s="93">
        <v>28.880211715521941</v>
      </c>
      <c r="K81" s="93">
        <v>37.047075702170538</v>
      </c>
      <c r="L81" s="93">
        <v>61.81916329213611</v>
      </c>
      <c r="M81" s="93">
        <v>78.356306432132826</v>
      </c>
      <c r="N81" s="132">
        <v>0.52743152571470098</v>
      </c>
      <c r="O81" s="94">
        <v>0.55618958123783946</v>
      </c>
      <c r="P81" s="93">
        <v>497.34807103065822</v>
      </c>
      <c r="Q81" s="93">
        <v>252.85379750498018</v>
      </c>
      <c r="R81" s="93">
        <v>415.558273939674</v>
      </c>
      <c r="S81" s="93">
        <v>188.27424212378369</v>
      </c>
      <c r="T81" s="95">
        <v>3126.1284158806602</v>
      </c>
      <c r="U81" s="96">
        <v>212.17800767560027</v>
      </c>
      <c r="V81" s="96">
        <v>6777.6367191107165</v>
      </c>
      <c r="W81" s="96">
        <v>3799.1210845106693</v>
      </c>
      <c r="X81" s="103">
        <f t="shared" si="21"/>
        <v>11.077495524594534</v>
      </c>
      <c r="Y81" s="127"/>
      <c r="Z81" s="100">
        <f t="shared" si="22"/>
        <v>3338.3064235562606</v>
      </c>
    </row>
    <row r="82" spans="1:26" ht="15" x14ac:dyDescent="0.25">
      <c r="A82" s="2">
        <v>2043</v>
      </c>
      <c r="B82" s="92">
        <v>1053.7391195351445</v>
      </c>
      <c r="C82" s="92">
        <v>528.36860933232219</v>
      </c>
      <c r="D82" s="92">
        <v>1582.1077288674667</v>
      </c>
      <c r="E82" s="92">
        <v>492.18132056261783</v>
      </c>
      <c r="F82" s="92">
        <v>181.0872844846244</v>
      </c>
      <c r="G82" s="131">
        <v>673.2686050472422</v>
      </c>
      <c r="H82" s="132">
        <v>0.15488808779193966</v>
      </c>
      <c r="I82" s="132">
        <v>0.13852578701383517</v>
      </c>
      <c r="J82" s="93">
        <v>30.233325461541359</v>
      </c>
      <c r="K82" s="93">
        <v>36.736395764362172</v>
      </c>
      <c r="L82" s="93">
        <v>57.387732977834588</v>
      </c>
      <c r="M82" s="93">
        <v>69.603009649630394</v>
      </c>
      <c r="N82" s="132">
        <v>0.50350997433476063</v>
      </c>
      <c r="O82" s="94">
        <v>0.4780134654848191</v>
      </c>
      <c r="P82" s="93">
        <v>508.72850990529446</v>
      </c>
      <c r="Q82" s="93">
        <v>260.11492745560179</v>
      </c>
      <c r="R82" s="93">
        <v>446.02638491896073</v>
      </c>
      <c r="S82" s="93">
        <v>186.86199509365937</v>
      </c>
      <c r="T82" s="95">
        <v>3349.1802617286944</v>
      </c>
      <c r="U82" s="96">
        <v>173.85495357629148</v>
      </c>
      <c r="V82" s="96">
        <v>6803.2289284288063</v>
      </c>
      <c r="W82" s="96">
        <v>3814.2256450746727</v>
      </c>
      <c r="X82" s="103">
        <f t="shared" si="21"/>
        <v>10.706584990163858</v>
      </c>
      <c r="Y82" s="127"/>
      <c r="Z82" s="100">
        <f t="shared" si="22"/>
        <v>3523.0352153049857</v>
      </c>
    </row>
    <row r="83" spans="1:26" ht="15" x14ac:dyDescent="0.25">
      <c r="A83" s="2">
        <v>2044</v>
      </c>
      <c r="B83" s="92">
        <v>1075.4912647548758</v>
      </c>
      <c r="C83" s="92">
        <v>545.55910562539134</v>
      </c>
      <c r="D83" s="92">
        <v>1621.0503703802672</v>
      </c>
      <c r="E83" s="92">
        <v>512.75639729958391</v>
      </c>
      <c r="F83" s="92">
        <v>190.95014208500049</v>
      </c>
      <c r="G83" s="131">
        <v>703.7065393845844</v>
      </c>
      <c r="H83" s="132">
        <v>0.15745401581401752</v>
      </c>
      <c r="I83" s="132">
        <v>0.142396641236813</v>
      </c>
      <c r="J83" s="93">
        <v>35.32440971428111</v>
      </c>
      <c r="K83" s="93">
        <v>42.463867482452429</v>
      </c>
      <c r="L83" s="93">
        <v>65.909983415338388</v>
      </c>
      <c r="M83" s="93">
        <v>86.508573158757585</v>
      </c>
      <c r="N83" s="132">
        <v>0.6180877238702972</v>
      </c>
      <c r="O83" s="94">
        <v>0.5923163631739794</v>
      </c>
      <c r="P83" s="93">
        <v>518.70569764991342</v>
      </c>
      <c r="Q83" s="93">
        <v>266.38728040512348</v>
      </c>
      <c r="R83" s="93">
        <v>445.72529752552219</v>
      </c>
      <c r="S83" s="93">
        <v>185.59878586375504</v>
      </c>
      <c r="T83" s="95">
        <v>3386.45700208482</v>
      </c>
      <c r="U83" s="96">
        <v>215.79748814265932</v>
      </c>
      <c r="V83" s="96">
        <v>6830.5102235387321</v>
      </c>
      <c r="W83" s="96">
        <v>3831.2638618919268</v>
      </c>
      <c r="X83" s="103">
        <f t="shared" si="21"/>
        <v>10.680552853636257</v>
      </c>
      <c r="Y83" s="127"/>
      <c r="Z83" s="100">
        <f t="shared" si="22"/>
        <v>3602.2544902274794</v>
      </c>
    </row>
    <row r="84" spans="1:26" ht="15" x14ac:dyDescent="0.25">
      <c r="A84" s="2">
        <v>2045</v>
      </c>
      <c r="B84" s="92">
        <v>1105.2338614923065</v>
      </c>
      <c r="C84" s="92">
        <v>564.81776432052493</v>
      </c>
      <c r="D84" s="92">
        <v>1670.0516258128314</v>
      </c>
      <c r="E84" s="92">
        <v>522.94159665290579</v>
      </c>
      <c r="F84" s="92">
        <v>202.72654155645432</v>
      </c>
      <c r="G84" s="131">
        <v>725.66813820936011</v>
      </c>
      <c r="H84" s="132">
        <v>0.16110514230670228</v>
      </c>
      <c r="I84" s="132">
        <v>0.14671402783970339</v>
      </c>
      <c r="J84" s="93">
        <v>28.85248901803946</v>
      </c>
      <c r="K84" s="93">
        <v>42.343417318351214</v>
      </c>
      <c r="L84" s="93">
        <v>50.235044000327647</v>
      </c>
      <c r="M84" s="93">
        <v>73.296075479089978</v>
      </c>
      <c r="N84" s="132">
        <v>0.52359423373941616</v>
      </c>
      <c r="O84" s="94">
        <v>0.49729821407221886</v>
      </c>
      <c r="P84" s="93">
        <v>530.88522043973228</v>
      </c>
      <c r="Q84" s="93">
        <v>273.08459343504705</v>
      </c>
      <c r="R84" s="93">
        <v>482.03957523153139</v>
      </c>
      <c r="S84" s="93">
        <v>184.25971757777032</v>
      </c>
      <c r="T84" s="95">
        <v>3683.7803690063802</v>
      </c>
      <c r="U84" s="96">
        <v>168.55543709299144</v>
      </c>
      <c r="V84" s="96">
        <v>6860.3264034131744</v>
      </c>
      <c r="W84" s="96">
        <v>3849.7870492495285</v>
      </c>
      <c r="X84" s="103">
        <f t="shared" si="21"/>
        <v>10.18694964299104</v>
      </c>
      <c r="Y84" s="127"/>
      <c r="Z84" s="100">
        <f t="shared" si="22"/>
        <v>3852.3358060993714</v>
      </c>
    </row>
    <row r="85" spans="1:26" x14ac:dyDescent="0.2">
      <c r="G85" s="127"/>
      <c r="H85" s="127"/>
      <c r="I85" s="127"/>
      <c r="J85" s="127"/>
      <c r="K85" s="127"/>
      <c r="L85" s="127"/>
      <c r="M85" s="127"/>
      <c r="N85" s="127"/>
      <c r="O85" s="127"/>
      <c r="P85" s="127"/>
      <c r="Q85" s="127"/>
      <c r="R85" s="127"/>
      <c r="S85" s="127"/>
      <c r="T85" s="127"/>
      <c r="U85" s="127"/>
      <c r="V85" s="127"/>
      <c r="W85" s="127"/>
      <c r="X85" s="127"/>
      <c r="Y85" s="127"/>
    </row>
    <row r="86" spans="1:26" ht="12.75" customHeight="1" x14ac:dyDescent="0.2">
      <c r="A86" s="91" t="s">
        <v>94</v>
      </c>
      <c r="B86" s="226" t="s">
        <v>3</v>
      </c>
      <c r="C86" s="226"/>
      <c r="D86" s="226"/>
      <c r="E86" s="226" t="s">
        <v>24</v>
      </c>
      <c r="F86" s="226"/>
      <c r="G86" s="226"/>
      <c r="H86" s="147" t="s">
        <v>5</v>
      </c>
      <c r="I86" s="147"/>
      <c r="J86" s="147" t="s">
        <v>25</v>
      </c>
      <c r="K86" s="147"/>
      <c r="L86" s="148" t="s">
        <v>26</v>
      </c>
      <c r="M86" s="148"/>
      <c r="N86" s="148" t="s">
        <v>27</v>
      </c>
      <c r="O86" s="148"/>
      <c r="P86" s="148" t="s">
        <v>28</v>
      </c>
      <c r="Q86" s="148"/>
      <c r="R86" s="148" t="s">
        <v>29</v>
      </c>
      <c r="S86" s="148"/>
      <c r="T86" s="148" t="s">
        <v>30</v>
      </c>
      <c r="U86" s="148"/>
      <c r="V86" s="148" t="s">
        <v>31</v>
      </c>
      <c r="W86" s="148"/>
      <c r="X86" s="127"/>
      <c r="Y86" s="127"/>
    </row>
    <row r="87" spans="1:26" x14ac:dyDescent="0.2">
      <c r="A87" s="4" t="s">
        <v>0</v>
      </c>
      <c r="B87" s="4" t="s">
        <v>1</v>
      </c>
      <c r="C87" s="4" t="s">
        <v>2</v>
      </c>
      <c r="D87" s="4" t="s">
        <v>4</v>
      </c>
      <c r="E87" s="4" t="s">
        <v>1</v>
      </c>
      <c r="F87" s="4" t="s">
        <v>2</v>
      </c>
      <c r="G87" s="4" t="s">
        <v>4</v>
      </c>
      <c r="H87" s="4" t="s">
        <v>1</v>
      </c>
      <c r="I87" s="4" t="s">
        <v>2</v>
      </c>
      <c r="J87" s="4" t="s">
        <v>1</v>
      </c>
      <c r="K87" s="4" t="s">
        <v>2</v>
      </c>
      <c r="L87" s="4" t="s">
        <v>1</v>
      </c>
      <c r="M87" s="4" t="s">
        <v>2</v>
      </c>
      <c r="N87" s="4" t="s">
        <v>32</v>
      </c>
      <c r="O87" s="4" t="s">
        <v>33</v>
      </c>
      <c r="P87" s="4" t="s">
        <v>1</v>
      </c>
      <c r="Q87" s="4" t="s">
        <v>2</v>
      </c>
      <c r="R87" s="4" t="s">
        <v>1</v>
      </c>
      <c r="S87" s="4" t="s">
        <v>2</v>
      </c>
      <c r="T87" s="4" t="s">
        <v>1</v>
      </c>
      <c r="U87" s="4" t="s">
        <v>2</v>
      </c>
      <c r="V87" s="4" t="s">
        <v>1</v>
      </c>
      <c r="W87" s="4" t="s">
        <v>2</v>
      </c>
      <c r="X87" s="127"/>
      <c r="Y87" s="127"/>
    </row>
    <row r="88" spans="1:26" ht="15" x14ac:dyDescent="0.25">
      <c r="A88" s="2">
        <v>2022</v>
      </c>
      <c r="B88" s="92">
        <v>568.304699181758</v>
      </c>
      <c r="C88" s="92">
        <v>307.0287959924994</v>
      </c>
      <c r="D88" s="92">
        <v>875.33349517425745</v>
      </c>
      <c r="E88" s="92">
        <v>166.3021196674774</v>
      </c>
      <c r="F88" s="92">
        <v>83.028795992499383</v>
      </c>
      <c r="G88" s="131">
        <v>249.33091565997677</v>
      </c>
      <c r="H88" s="132">
        <v>9.9692863159148798E-2</v>
      </c>
      <c r="I88" s="132">
        <v>8.9136835704782855E-2</v>
      </c>
      <c r="J88" s="93">
        <v>14.790218966098221</v>
      </c>
      <c r="K88" s="93">
        <v>6.0313331732126194</v>
      </c>
      <c r="L88" s="93">
        <v>23.009606233415866</v>
      </c>
      <c r="M88" s="93">
        <v>9.5025557936860068</v>
      </c>
      <c r="N88" s="132">
        <v>1.114258612381205</v>
      </c>
      <c r="O88" s="94">
        <v>1.6786246270572509</v>
      </c>
      <c r="P88" s="93">
        <v>0.76739760000000024</v>
      </c>
      <c r="Q88" s="93">
        <v>0</v>
      </c>
      <c r="R88" s="93">
        <v>0</v>
      </c>
      <c r="S88" s="93">
        <v>0</v>
      </c>
      <c r="T88" s="95">
        <v>0</v>
      </c>
      <c r="U88" s="96">
        <v>0</v>
      </c>
      <c r="V88" s="96">
        <v>5700.5554978847531</v>
      </c>
      <c r="W88" s="96">
        <v>3444.4659557959271</v>
      </c>
      <c r="X88" s="127"/>
      <c r="Y88" s="127"/>
      <c r="Z88" s="100">
        <f>SUM(T88:U88)</f>
        <v>0</v>
      </c>
    </row>
    <row r="89" spans="1:26" ht="15" x14ac:dyDescent="0.25">
      <c r="A89" s="2">
        <v>2023</v>
      </c>
      <c r="B89" s="92">
        <v>579.18797325886771</v>
      </c>
      <c r="C89" s="92">
        <v>314.39404080680526</v>
      </c>
      <c r="D89" s="92">
        <v>893.58201406567298</v>
      </c>
      <c r="E89" s="92">
        <v>168.70399617240633</v>
      </c>
      <c r="F89" s="92">
        <v>85.667640806805252</v>
      </c>
      <c r="G89" s="131">
        <v>254.37163697921159</v>
      </c>
      <c r="H89" s="132">
        <v>0.10039591226493882</v>
      </c>
      <c r="I89" s="132">
        <v>9.0612208430381314E-2</v>
      </c>
      <c r="J89" s="93">
        <v>15.078877120752558</v>
      </c>
      <c r="K89" s="93">
        <v>6.1674430706431771</v>
      </c>
      <c r="L89" s="93">
        <v>29.038291389123827</v>
      </c>
      <c r="M89" s="93">
        <v>11.545477344035895</v>
      </c>
      <c r="N89" s="132">
        <v>1.1498524106438541</v>
      </c>
      <c r="O89" s="94">
        <v>1.6100180964056139</v>
      </c>
      <c r="P89" s="93">
        <v>2.5024692000000002</v>
      </c>
      <c r="Q89" s="93">
        <v>0</v>
      </c>
      <c r="R89" s="93">
        <v>0</v>
      </c>
      <c r="S89" s="93">
        <v>0</v>
      </c>
      <c r="T89" s="95">
        <v>0</v>
      </c>
      <c r="U89" s="96">
        <v>0</v>
      </c>
      <c r="V89" s="96">
        <v>5769.0393980426734</v>
      </c>
      <c r="W89" s="96">
        <v>3469.6653602517458</v>
      </c>
      <c r="X89" s="127"/>
      <c r="Y89" s="127"/>
      <c r="Z89" s="100">
        <f t="shared" ref="Z89:Z111" si="23">SUM(T89:U89)</f>
        <v>0</v>
      </c>
    </row>
    <row r="90" spans="1:26" ht="15" x14ac:dyDescent="0.25">
      <c r="A90" s="2">
        <v>2024</v>
      </c>
      <c r="B90" s="92">
        <v>591.85102050225146</v>
      </c>
      <c r="C90" s="92">
        <v>324.49049538342047</v>
      </c>
      <c r="D90" s="92">
        <v>916.34151588567192</v>
      </c>
      <c r="E90" s="92">
        <v>172.70352029872237</v>
      </c>
      <c r="F90" s="92">
        <v>90.937968343420522</v>
      </c>
      <c r="G90" s="131">
        <v>263.64148864214292</v>
      </c>
      <c r="H90" s="132">
        <v>0.10140017542767946</v>
      </c>
      <c r="I90" s="132">
        <v>9.2875815084862964E-2</v>
      </c>
      <c r="J90" s="93">
        <v>17.40389044379274</v>
      </c>
      <c r="K90" s="93">
        <v>7.23671195585377</v>
      </c>
      <c r="L90" s="93">
        <v>29.092985544342696</v>
      </c>
      <c r="M90" s="93">
        <v>11.727473053057018</v>
      </c>
      <c r="N90" s="132">
        <v>1.2674918868707925</v>
      </c>
      <c r="O90" s="94">
        <v>1.6164240911301515</v>
      </c>
      <c r="P90" s="93">
        <v>5.7091176000000008</v>
      </c>
      <c r="Q90" s="93">
        <v>0</v>
      </c>
      <c r="R90" s="93">
        <v>0</v>
      </c>
      <c r="S90" s="93">
        <v>0</v>
      </c>
      <c r="T90" s="95">
        <v>0</v>
      </c>
      <c r="U90" s="96">
        <v>0</v>
      </c>
      <c r="V90" s="96">
        <v>5836.7849760217714</v>
      </c>
      <c r="W90" s="96">
        <v>3493.8104724779573</v>
      </c>
      <c r="X90" s="127"/>
      <c r="Y90" s="127"/>
      <c r="Z90" s="100">
        <f t="shared" si="23"/>
        <v>0</v>
      </c>
    </row>
    <row r="91" spans="1:26" ht="15" x14ac:dyDescent="0.25">
      <c r="A91" s="2">
        <v>2025</v>
      </c>
      <c r="B91" s="92">
        <v>616.94738948547888</v>
      </c>
      <c r="C91" s="92">
        <v>334.86690355965931</v>
      </c>
      <c r="D91" s="92">
        <v>951.81429304513813</v>
      </c>
      <c r="E91" s="92">
        <v>188.95258262138196</v>
      </c>
      <c r="F91" s="92">
        <v>96.38641819911534</v>
      </c>
      <c r="G91" s="131">
        <v>285.33900082049729</v>
      </c>
      <c r="H91" s="132">
        <v>0.10438136272232791</v>
      </c>
      <c r="I91" s="132">
        <v>9.5172293839510549E-2</v>
      </c>
      <c r="J91" s="93">
        <v>20.293030661751846</v>
      </c>
      <c r="K91" s="93">
        <v>8.3063545150846316</v>
      </c>
      <c r="L91" s="93">
        <v>35.38111236655395</v>
      </c>
      <c r="M91" s="93">
        <v>14.317532445732468</v>
      </c>
      <c r="N91" s="132">
        <v>1.1818063164244144</v>
      </c>
      <c r="O91" s="94">
        <v>1.3729420032597948</v>
      </c>
      <c r="P91" s="93">
        <v>7.0709843999999995</v>
      </c>
      <c r="Q91" s="93">
        <v>0</v>
      </c>
      <c r="R91" s="93">
        <v>0</v>
      </c>
      <c r="S91" s="93">
        <v>0</v>
      </c>
      <c r="T91" s="95">
        <v>0</v>
      </c>
      <c r="U91" s="96">
        <v>0</v>
      </c>
      <c r="V91" s="96">
        <v>5910.5128865453053</v>
      </c>
      <c r="W91" s="96">
        <v>3518.5334938374695</v>
      </c>
      <c r="X91" s="127"/>
      <c r="Y91" s="127"/>
      <c r="Z91" s="100">
        <f t="shared" si="23"/>
        <v>0</v>
      </c>
    </row>
    <row r="92" spans="1:26" ht="15" x14ac:dyDescent="0.25">
      <c r="A92" s="2">
        <v>2026</v>
      </c>
      <c r="B92" s="92">
        <v>612.8056077427068</v>
      </c>
      <c r="C92" s="92">
        <v>342.68309292704555</v>
      </c>
      <c r="D92" s="92">
        <v>955.48870066975235</v>
      </c>
      <c r="E92" s="92">
        <v>175.7606998003682</v>
      </c>
      <c r="F92" s="92">
        <v>99.170669325394158</v>
      </c>
      <c r="G92" s="131">
        <v>274.93136912576233</v>
      </c>
      <c r="H92" s="132">
        <v>0.10241235001554071</v>
      </c>
      <c r="I92" s="132">
        <v>9.678872115337632E-2</v>
      </c>
      <c r="J92" s="93">
        <v>27.779177098324265</v>
      </c>
      <c r="K92" s="93">
        <v>9.3014210203308387</v>
      </c>
      <c r="L92" s="93">
        <v>53.080714512877677</v>
      </c>
      <c r="M92" s="93">
        <v>16.64107932546365</v>
      </c>
      <c r="N92" s="132">
        <v>1.2623657637557475</v>
      </c>
      <c r="O92" s="94">
        <v>1.486793417049701</v>
      </c>
      <c r="P92" s="93">
        <v>31.270170666291584</v>
      </c>
      <c r="Q92" s="93">
        <v>3.9983400000000007</v>
      </c>
      <c r="R92" s="93">
        <v>6.4837678662915827</v>
      </c>
      <c r="S92" s="93">
        <v>3.3319500000000004</v>
      </c>
      <c r="T92" s="95">
        <v>51.2743371319131</v>
      </c>
      <c r="U92" s="96">
        <v>26.828232756758769</v>
      </c>
      <c r="V92" s="96">
        <v>5983.7080942846806</v>
      </c>
      <c r="W92" s="96">
        <v>3540.5271279905901</v>
      </c>
      <c r="X92" s="127"/>
      <c r="Y92" s="127"/>
      <c r="Z92" s="100">
        <f t="shared" si="23"/>
        <v>78.102569888671866</v>
      </c>
    </row>
    <row r="93" spans="1:26" ht="15" x14ac:dyDescent="0.25">
      <c r="A93" s="2">
        <v>2027</v>
      </c>
      <c r="B93" s="92">
        <v>685.28555212339916</v>
      </c>
      <c r="C93" s="92">
        <v>378.81050396739596</v>
      </c>
      <c r="D93" s="92">
        <v>1064.0960560907952</v>
      </c>
      <c r="E93" s="92">
        <v>239.01927371456318</v>
      </c>
      <c r="F93" s="92">
        <v>130.15997293264095</v>
      </c>
      <c r="G93" s="131">
        <v>369.17924664720414</v>
      </c>
      <c r="H93" s="132">
        <v>0.11309004295348089</v>
      </c>
      <c r="I93" s="132">
        <v>0.10628670123632952</v>
      </c>
      <c r="J93" s="93">
        <v>29.231831313502774</v>
      </c>
      <c r="K93" s="93">
        <v>12.286528594090189</v>
      </c>
      <c r="L93" s="93">
        <v>56.392847736210229</v>
      </c>
      <c r="M93" s="93">
        <v>23.836022895907874</v>
      </c>
      <c r="N93" s="132">
        <v>1.0033677740205116</v>
      </c>
      <c r="O93" s="94">
        <v>1.4049779137365681</v>
      </c>
      <c r="P93" s="93">
        <v>368.82795375535403</v>
      </c>
      <c r="Q93" s="93">
        <v>180.85310770687605</v>
      </c>
      <c r="R93" s="93">
        <v>291.86529211796756</v>
      </c>
      <c r="S93" s="93">
        <v>152.71245672889853</v>
      </c>
      <c r="T93" s="95">
        <v>1409.0295007175409</v>
      </c>
      <c r="U93" s="96">
        <v>737.24544325434238</v>
      </c>
      <c r="V93" s="96">
        <v>6059.6453430059128</v>
      </c>
      <c r="W93" s="96">
        <v>3564.0442271804736</v>
      </c>
      <c r="X93" s="127"/>
      <c r="Y93" s="127"/>
      <c r="Z93" s="100">
        <f t="shared" si="23"/>
        <v>2146.2749439718832</v>
      </c>
    </row>
    <row r="94" spans="1:26" ht="15" x14ac:dyDescent="0.25">
      <c r="A94" s="2">
        <v>2028</v>
      </c>
      <c r="B94" s="92">
        <v>702.72848603974955</v>
      </c>
      <c r="C94" s="92">
        <v>383.21490027702458</v>
      </c>
      <c r="D94" s="92">
        <v>1085.9433863167742</v>
      </c>
      <c r="E94" s="92">
        <v>247.0370770888656</v>
      </c>
      <c r="F94" s="92">
        <v>129.31786060207489</v>
      </c>
      <c r="G94" s="131">
        <v>376.35493769094046</v>
      </c>
      <c r="H94" s="132">
        <v>0.11446588707183114</v>
      </c>
      <c r="I94" s="132">
        <v>0.10679501037434642</v>
      </c>
      <c r="J94" s="93">
        <v>31.327387429968216</v>
      </c>
      <c r="K94" s="93">
        <v>13.054684647518071</v>
      </c>
      <c r="L94" s="93">
        <v>54.346077839653503</v>
      </c>
      <c r="M94" s="93">
        <v>23.954175063582042</v>
      </c>
      <c r="N94" s="132">
        <v>1.0179318238873074</v>
      </c>
      <c r="O94" s="94">
        <v>1.348885473444617</v>
      </c>
      <c r="P94" s="93">
        <v>368.72886495535403</v>
      </c>
      <c r="Q94" s="93">
        <v>181.66318090687605</v>
      </c>
      <c r="R94" s="93">
        <v>291.86529211796756</v>
      </c>
      <c r="S94" s="93">
        <v>152.71245672889853</v>
      </c>
      <c r="T94" s="95">
        <v>1337.7774158527538</v>
      </c>
      <c r="U94" s="96">
        <v>699.96426861450198</v>
      </c>
      <c r="V94" s="96">
        <v>6139.195737842525</v>
      </c>
      <c r="W94" s="96">
        <v>3588.3221410227784</v>
      </c>
      <c r="X94" s="127"/>
      <c r="Y94" s="127"/>
      <c r="Z94" s="100">
        <f t="shared" si="23"/>
        <v>2037.7416844672557</v>
      </c>
    </row>
    <row r="95" spans="1:26" ht="15" x14ac:dyDescent="0.25">
      <c r="A95" s="2">
        <v>2029</v>
      </c>
      <c r="B95" s="92">
        <v>717.44100336545239</v>
      </c>
      <c r="C95" s="92">
        <v>390.85523488483904</v>
      </c>
      <c r="D95" s="92">
        <v>1108.2962382502915</v>
      </c>
      <c r="E95" s="92">
        <v>252.11346688333097</v>
      </c>
      <c r="F95" s="92">
        <v>131.60101971539629</v>
      </c>
      <c r="G95" s="131">
        <v>383.71448659872726</v>
      </c>
      <c r="H95" s="132">
        <v>0.11539439708383463</v>
      </c>
      <c r="I95" s="132">
        <v>0.1082133968947095</v>
      </c>
      <c r="J95" s="93">
        <v>32.515109103446868</v>
      </c>
      <c r="K95" s="93">
        <v>13.63442085320953</v>
      </c>
      <c r="L95" s="93">
        <v>54.483538616761422</v>
      </c>
      <c r="M95" s="93">
        <v>21.952792743687809</v>
      </c>
      <c r="N95" s="132">
        <v>1.0272550547679185</v>
      </c>
      <c r="O95" s="94">
        <v>1.3023541239065952</v>
      </c>
      <c r="P95" s="93">
        <v>368.61502095535405</v>
      </c>
      <c r="Q95" s="93">
        <v>183.21540250687605</v>
      </c>
      <c r="R95" s="93">
        <v>291.86529211796756</v>
      </c>
      <c r="S95" s="93">
        <v>152.71245672889853</v>
      </c>
      <c r="T95" s="95">
        <v>1330.3647722894525</v>
      </c>
      <c r="U95" s="96">
        <v>696.08575671200015</v>
      </c>
      <c r="V95" s="96">
        <v>6217.2949596870612</v>
      </c>
      <c r="W95" s="96">
        <v>3611.8932230279866</v>
      </c>
      <c r="X95" s="127"/>
      <c r="Y95" s="127"/>
      <c r="Z95" s="100">
        <f t="shared" si="23"/>
        <v>2026.4505290014527</v>
      </c>
    </row>
    <row r="96" spans="1:26" ht="15" x14ac:dyDescent="0.25">
      <c r="A96" s="2">
        <v>2030</v>
      </c>
      <c r="B96" s="92">
        <v>733.58109374183982</v>
      </c>
      <c r="C96" s="92">
        <v>399.61731886321684</v>
      </c>
      <c r="D96" s="92">
        <v>1133.1984126050565</v>
      </c>
      <c r="E96" s="92">
        <v>258.46680857485694</v>
      </c>
      <c r="F96" s="92">
        <v>134.89281765485165</v>
      </c>
      <c r="G96" s="131">
        <v>393.35962622970862</v>
      </c>
      <c r="H96" s="132">
        <v>0.11667124703244192</v>
      </c>
      <c r="I96" s="132">
        <v>0.1100057186242307</v>
      </c>
      <c r="J96" s="93">
        <v>38.716249055816064</v>
      </c>
      <c r="K96" s="93">
        <v>16.444797112054008</v>
      </c>
      <c r="L96" s="93">
        <v>63.59800608698751</v>
      </c>
      <c r="M96" s="93">
        <v>27.204599664982723</v>
      </c>
      <c r="N96" s="132">
        <v>0.99953905230897366</v>
      </c>
      <c r="O96" s="94">
        <v>1.2438572761179669</v>
      </c>
      <c r="P96" s="93">
        <v>368.48642175535406</v>
      </c>
      <c r="Q96" s="93">
        <v>185.73911410687606</v>
      </c>
      <c r="R96" s="93">
        <v>291.86529211796756</v>
      </c>
      <c r="S96" s="93">
        <v>152.71245672889853</v>
      </c>
      <c r="T96" s="95">
        <v>1245.0555122040591</v>
      </c>
      <c r="U96" s="96">
        <v>651.44945688057078</v>
      </c>
      <c r="V96" s="96">
        <v>6287.5910937838726</v>
      </c>
      <c r="W96" s="96">
        <v>3632.6958621876051</v>
      </c>
      <c r="X96" s="127"/>
      <c r="Y96" s="127"/>
      <c r="Z96" s="100">
        <f t="shared" si="23"/>
        <v>1896.5049690846299</v>
      </c>
    </row>
    <row r="97" spans="1:26" ht="15" x14ac:dyDescent="0.25">
      <c r="A97" s="2">
        <v>2031</v>
      </c>
      <c r="B97" s="92">
        <v>744.54792913009999</v>
      </c>
      <c r="C97" s="92">
        <v>405.49857580529891</v>
      </c>
      <c r="D97" s="92">
        <v>1150.0465049353988</v>
      </c>
      <c r="E97" s="92">
        <v>259.40293921972881</v>
      </c>
      <c r="F97" s="92">
        <v>135.18840545360823</v>
      </c>
      <c r="G97" s="131">
        <v>394.59134467333706</v>
      </c>
      <c r="H97" s="132">
        <v>0.11720256427786122</v>
      </c>
      <c r="I97" s="132">
        <v>0.11103283489691707</v>
      </c>
      <c r="J97" s="93">
        <v>43.933285116500741</v>
      </c>
      <c r="K97" s="93">
        <v>18.973419822755258</v>
      </c>
      <c r="L97" s="93">
        <v>83.522369944710732</v>
      </c>
      <c r="M97" s="93">
        <v>37.013941022786497</v>
      </c>
      <c r="N97" s="132">
        <v>1.0679862868707108</v>
      </c>
      <c r="O97" s="94">
        <v>1.1822285715954088</v>
      </c>
      <c r="P97" s="93">
        <v>368.33041095535407</v>
      </c>
      <c r="Q97" s="93">
        <v>186.51567010687606</v>
      </c>
      <c r="R97" s="93">
        <v>291.86529211796756</v>
      </c>
      <c r="S97" s="93">
        <v>152.71245672889853</v>
      </c>
      <c r="T97" s="95">
        <v>1220.9591036851393</v>
      </c>
      <c r="U97" s="96">
        <v>638.8415112198719</v>
      </c>
      <c r="V97" s="96">
        <v>6352.6590370919057</v>
      </c>
      <c r="W97" s="96">
        <v>3652.0600071299987</v>
      </c>
      <c r="X97" s="127"/>
      <c r="Y97" s="127"/>
      <c r="Z97" s="100">
        <f t="shared" si="23"/>
        <v>1859.8006149050111</v>
      </c>
    </row>
    <row r="98" spans="1:26" ht="15" x14ac:dyDescent="0.25">
      <c r="A98" s="2">
        <v>2032</v>
      </c>
      <c r="B98" s="92">
        <v>757.74654645773899</v>
      </c>
      <c r="C98" s="92">
        <v>412.82391907358334</v>
      </c>
      <c r="D98" s="92">
        <v>1170.5704655313223</v>
      </c>
      <c r="E98" s="92">
        <v>262.34496362140032</v>
      </c>
      <c r="F98" s="92">
        <v>136.81024740977222</v>
      </c>
      <c r="G98" s="131">
        <v>399.15521103117254</v>
      </c>
      <c r="H98" s="132">
        <v>0.11819526368752394</v>
      </c>
      <c r="I98" s="132">
        <v>0.11252560482970068</v>
      </c>
      <c r="J98" s="93">
        <v>41.46188466966499</v>
      </c>
      <c r="K98" s="93">
        <v>17.859718190350243</v>
      </c>
      <c r="L98" s="93">
        <v>77.454572476843936</v>
      </c>
      <c r="M98" s="93">
        <v>33.019218376649064</v>
      </c>
      <c r="N98" s="132">
        <v>1.0204556006396828</v>
      </c>
      <c r="O98" s="94">
        <v>1.1558457565962186</v>
      </c>
      <c r="P98" s="93">
        <v>397.16851583035401</v>
      </c>
      <c r="Q98" s="93">
        <v>201.92014803187607</v>
      </c>
      <c r="R98" s="93">
        <v>313.35746086796757</v>
      </c>
      <c r="S98" s="93">
        <v>163.95778797889852</v>
      </c>
      <c r="T98" s="95">
        <v>1352.0896323890845</v>
      </c>
      <c r="U98" s="96">
        <v>707.45283888141796</v>
      </c>
      <c r="V98" s="96">
        <v>6410.9721728022396</v>
      </c>
      <c r="W98" s="96">
        <v>3668.710954261142</v>
      </c>
      <c r="X98" s="127"/>
      <c r="Y98" s="127"/>
      <c r="Z98" s="100">
        <f t="shared" si="23"/>
        <v>2059.5424712705026</v>
      </c>
    </row>
    <row r="99" spans="1:26" ht="15" x14ac:dyDescent="0.25">
      <c r="A99" s="2">
        <v>2033</v>
      </c>
      <c r="B99" s="92">
        <v>777.1815682135616</v>
      </c>
      <c r="C99" s="92">
        <v>423.01829749215261</v>
      </c>
      <c r="D99" s="92">
        <v>1200.1998657057143</v>
      </c>
      <c r="E99" s="92">
        <v>271.33294637908438</v>
      </c>
      <c r="F99" s="92">
        <v>141.1807252030687</v>
      </c>
      <c r="G99" s="131">
        <v>412.51367158215305</v>
      </c>
      <c r="H99" s="132">
        <v>0.12024457115333415</v>
      </c>
      <c r="I99" s="132">
        <v>0.11480025011436704</v>
      </c>
      <c r="J99" s="93">
        <v>47.759266662557906</v>
      </c>
      <c r="K99" s="93">
        <v>20.61778709454267</v>
      </c>
      <c r="L99" s="93">
        <v>80.354286490194568</v>
      </c>
      <c r="M99" s="93">
        <v>33.840191157070905</v>
      </c>
      <c r="N99" s="132">
        <v>1.0200686799872698</v>
      </c>
      <c r="O99" s="94">
        <v>1.129605337978298</v>
      </c>
      <c r="P99" s="93">
        <v>397.05467183035404</v>
      </c>
      <c r="Q99" s="93">
        <v>201.87448323187604</v>
      </c>
      <c r="R99" s="93">
        <v>313.35746086796757</v>
      </c>
      <c r="S99" s="93">
        <v>163.95778797889852</v>
      </c>
      <c r="T99" s="95">
        <v>1345.6225839055612</v>
      </c>
      <c r="U99" s="96">
        <v>704.06908997952826</v>
      </c>
      <c r="V99" s="96">
        <v>6463.3401804270306</v>
      </c>
      <c r="W99" s="96">
        <v>3684.8203472617056</v>
      </c>
      <c r="X99" s="127"/>
      <c r="Y99" s="127"/>
      <c r="Z99" s="100">
        <f t="shared" si="23"/>
        <v>2049.6916738850896</v>
      </c>
    </row>
    <row r="100" spans="1:26" ht="15" x14ac:dyDescent="0.25">
      <c r="A100" s="2">
        <v>2034</v>
      </c>
      <c r="B100" s="92">
        <v>792.3717565399769</v>
      </c>
      <c r="C100" s="92">
        <v>431.42484608426196</v>
      </c>
      <c r="D100" s="92">
        <v>1223.7966026242389</v>
      </c>
      <c r="E100" s="92">
        <v>275.85791337044208</v>
      </c>
      <c r="F100" s="92">
        <v>143.64048289338169</v>
      </c>
      <c r="G100" s="131">
        <v>419.49839626382379</v>
      </c>
      <c r="H100" s="132">
        <v>0.1217025596053633</v>
      </c>
      <c r="I100" s="132">
        <v>0.11660817124855735</v>
      </c>
      <c r="J100" s="93">
        <v>51.121102507767667</v>
      </c>
      <c r="K100" s="93">
        <v>22.155995729049941</v>
      </c>
      <c r="L100" s="93">
        <v>102.48124378708286</v>
      </c>
      <c r="M100" s="93">
        <v>43.817951892603801</v>
      </c>
      <c r="N100" s="132">
        <v>0.98229548203425632</v>
      </c>
      <c r="O100" s="94">
        <v>1.0716368900790774</v>
      </c>
      <c r="P100" s="93">
        <v>396.94082783035401</v>
      </c>
      <c r="Q100" s="93">
        <v>201.78315363187605</v>
      </c>
      <c r="R100" s="93">
        <v>313.35746086796757</v>
      </c>
      <c r="S100" s="93">
        <v>163.95778797889852</v>
      </c>
      <c r="T100" s="95">
        <v>1270.7846026636998</v>
      </c>
      <c r="U100" s="96">
        <v>664.91166948207331</v>
      </c>
      <c r="V100" s="96">
        <v>6510.7238426977001</v>
      </c>
      <c r="W100" s="96">
        <v>3699.7822833929354</v>
      </c>
      <c r="X100" s="127"/>
      <c r="Y100" s="127"/>
      <c r="Z100" s="100">
        <f t="shared" si="23"/>
        <v>1935.696272145773</v>
      </c>
    </row>
    <row r="101" spans="1:26" ht="15" x14ac:dyDescent="0.25">
      <c r="A101" s="2">
        <v>2035</v>
      </c>
      <c r="B101" s="92">
        <v>809.12866955463255</v>
      </c>
      <c r="C101" s="92">
        <v>440.34038523399681</v>
      </c>
      <c r="D101" s="92">
        <v>1249.4690547886294</v>
      </c>
      <c r="E101" s="92">
        <v>281.71704977561785</v>
      </c>
      <c r="F101" s="92">
        <v>146.48376989460249</v>
      </c>
      <c r="G101" s="131">
        <v>428.20081967022031</v>
      </c>
      <c r="H101" s="132">
        <v>0.12345956368076727</v>
      </c>
      <c r="I101" s="132">
        <v>0.11856675454031028</v>
      </c>
      <c r="J101" s="93">
        <v>49.61980401777366</v>
      </c>
      <c r="K101" s="93">
        <v>21.486873768124084</v>
      </c>
      <c r="L101" s="93">
        <v>81.784805562217088</v>
      </c>
      <c r="M101" s="93">
        <v>35.091246715127909</v>
      </c>
      <c r="N101" s="132">
        <v>0.96727214360408342</v>
      </c>
      <c r="O101" s="94">
        <v>1.0330877375812686</v>
      </c>
      <c r="P101" s="93">
        <v>396.82698383035404</v>
      </c>
      <c r="Q101" s="93">
        <v>201.68043963187606</v>
      </c>
      <c r="R101" s="93">
        <v>313.35746086796757</v>
      </c>
      <c r="S101" s="93">
        <v>163.95778797889852</v>
      </c>
      <c r="T101" s="95">
        <v>1264.7207636263163</v>
      </c>
      <c r="U101" s="96">
        <v>661.73889155466838</v>
      </c>
      <c r="V101" s="96">
        <v>6553.7949870519424</v>
      </c>
      <c r="W101" s="96">
        <v>3713.8604910054282</v>
      </c>
      <c r="X101" s="127"/>
      <c r="Y101" s="127"/>
      <c r="Z101" s="100">
        <f t="shared" si="23"/>
        <v>1926.4596551809846</v>
      </c>
    </row>
    <row r="102" spans="1:26" ht="15" x14ac:dyDescent="0.25">
      <c r="A102" s="2">
        <v>2036</v>
      </c>
      <c r="B102" s="92">
        <v>836.08196952759556</v>
      </c>
      <c r="C102" s="92">
        <v>454.76687516281993</v>
      </c>
      <c r="D102" s="92">
        <v>1290.8488446904155</v>
      </c>
      <c r="E102" s="92">
        <v>297.44495397974811</v>
      </c>
      <c r="F102" s="92">
        <v>154.71009135775753</v>
      </c>
      <c r="G102" s="131">
        <v>452.15504533750561</v>
      </c>
      <c r="H102" s="132">
        <v>0.12680956935928961</v>
      </c>
      <c r="I102" s="132">
        <v>0.12201649798613957</v>
      </c>
      <c r="J102" s="93">
        <v>54.779140116868888</v>
      </c>
      <c r="K102" s="93">
        <v>23.929345376183768</v>
      </c>
      <c r="L102" s="93">
        <v>95.496189379518029</v>
      </c>
      <c r="M102" s="93">
        <v>42.02685048792668</v>
      </c>
      <c r="N102" s="132">
        <v>1.0609739201549804</v>
      </c>
      <c r="O102" s="94">
        <v>1.1350729950690055</v>
      </c>
      <c r="P102" s="93">
        <v>461.50413736409865</v>
      </c>
      <c r="Q102" s="93">
        <v>235.48965481914382</v>
      </c>
      <c r="R102" s="93">
        <v>366.17432764175152</v>
      </c>
      <c r="S102" s="93">
        <v>191.59311735710838</v>
      </c>
      <c r="T102" s="95">
        <v>1324.9539932051844</v>
      </c>
      <c r="U102" s="96">
        <v>693.25467885145565</v>
      </c>
      <c r="V102" s="96">
        <v>6593.2088071265671</v>
      </c>
      <c r="W102" s="96">
        <v>3727.0933248262791</v>
      </c>
      <c r="X102" s="127"/>
      <c r="Y102" s="127"/>
      <c r="Z102" s="100">
        <f t="shared" si="23"/>
        <v>2018.2086720566399</v>
      </c>
    </row>
    <row r="103" spans="1:26" ht="15" x14ac:dyDescent="0.25">
      <c r="A103" s="2">
        <v>2037</v>
      </c>
      <c r="B103" s="92">
        <v>853.05150128837431</v>
      </c>
      <c r="C103" s="92">
        <v>464.60640158273975</v>
      </c>
      <c r="D103" s="92">
        <v>1317.6579028711139</v>
      </c>
      <c r="E103" s="92">
        <v>303.0880407548533</v>
      </c>
      <c r="F103" s="92">
        <v>158.21833961519656</v>
      </c>
      <c r="G103" s="131">
        <v>461.30638037004985</v>
      </c>
      <c r="H103" s="132">
        <v>0.12871156965183445</v>
      </c>
      <c r="I103" s="132">
        <v>0.12428060705894516</v>
      </c>
      <c r="J103" s="93">
        <v>58.664113850924835</v>
      </c>
      <c r="K103" s="93">
        <v>25.564214820608623</v>
      </c>
      <c r="L103" s="93">
        <v>129.8816842328645</v>
      </c>
      <c r="M103" s="93">
        <v>54.50673831848367</v>
      </c>
      <c r="N103" s="132">
        <v>0.96887176676619924</v>
      </c>
      <c r="O103" s="94">
        <v>0.98142913280788813</v>
      </c>
      <c r="P103" s="93">
        <v>461.39029336409868</v>
      </c>
      <c r="Q103" s="93">
        <v>235.57335241914382</v>
      </c>
      <c r="R103" s="93">
        <v>366.17432764175152</v>
      </c>
      <c r="S103" s="93">
        <v>191.59311735710838</v>
      </c>
      <c r="T103" s="95">
        <v>1203.030071708075</v>
      </c>
      <c r="U103" s="96">
        <v>629.46051733697436</v>
      </c>
      <c r="V103" s="96">
        <v>6627.6209947239686</v>
      </c>
      <c r="W103" s="96">
        <v>3738.3660458174395</v>
      </c>
      <c r="X103" s="127"/>
      <c r="Y103" s="127"/>
      <c r="Z103" s="100">
        <f t="shared" si="23"/>
        <v>1832.4905890450493</v>
      </c>
    </row>
    <row r="104" spans="1:26" ht="15" x14ac:dyDescent="0.25">
      <c r="A104" s="2">
        <v>2038</v>
      </c>
      <c r="B104" s="92">
        <v>875.13517263524716</v>
      </c>
      <c r="C104" s="92">
        <v>475.60912802690444</v>
      </c>
      <c r="D104" s="92">
        <v>1350.7443006621515</v>
      </c>
      <c r="E104" s="92">
        <v>313.60960307809228</v>
      </c>
      <c r="F104" s="92">
        <v>162.75618879336918</v>
      </c>
      <c r="G104" s="131">
        <v>476.36579187146145</v>
      </c>
      <c r="H104" s="132">
        <v>0.13135383856926927</v>
      </c>
      <c r="I104" s="132">
        <v>0.12684845540125209</v>
      </c>
      <c r="J104" s="93">
        <v>64.649338708904693</v>
      </c>
      <c r="K104" s="93">
        <v>28.108949446221498</v>
      </c>
      <c r="L104" s="93">
        <v>120.67404395888889</v>
      </c>
      <c r="M104" s="93">
        <v>52.590400780367574</v>
      </c>
      <c r="N104" s="132">
        <v>0.99283586610838837</v>
      </c>
      <c r="O104" s="94">
        <v>1.0084467534433923</v>
      </c>
      <c r="P104" s="93">
        <v>461.27644936409865</v>
      </c>
      <c r="Q104" s="93">
        <v>235.9121496191438</v>
      </c>
      <c r="R104" s="93">
        <v>366.17432764175152</v>
      </c>
      <c r="S104" s="93">
        <v>191.59311735710838</v>
      </c>
      <c r="T104" s="95">
        <v>1199.1862384074373</v>
      </c>
      <c r="U104" s="96">
        <v>627.44931133732644</v>
      </c>
      <c r="V104" s="96">
        <v>6662.4255687339182</v>
      </c>
      <c r="W104" s="96">
        <v>3749.4278233222367</v>
      </c>
      <c r="X104" s="127"/>
      <c r="Y104" s="127"/>
      <c r="Z104" s="100">
        <f t="shared" si="23"/>
        <v>1826.6355497447637</v>
      </c>
    </row>
    <row r="105" spans="1:26" ht="15" x14ac:dyDescent="0.25">
      <c r="A105" s="2">
        <v>2039</v>
      </c>
      <c r="B105" s="92">
        <v>890.54775791486418</v>
      </c>
      <c r="C105" s="92">
        <v>484.33914120238592</v>
      </c>
      <c r="D105" s="92">
        <v>1374.8868991172501</v>
      </c>
      <c r="E105" s="92">
        <v>317.15809400488013</v>
      </c>
      <c r="F105" s="92">
        <v>164.88500850713851</v>
      </c>
      <c r="G105" s="131">
        <v>482.04310251201866</v>
      </c>
      <c r="H105" s="132">
        <v>0.13303688404384967</v>
      </c>
      <c r="I105" s="132">
        <v>0.12877075361146584</v>
      </c>
      <c r="J105" s="93">
        <v>69.982847769359282</v>
      </c>
      <c r="K105" s="93">
        <v>30.671814617500711</v>
      </c>
      <c r="L105" s="93">
        <v>124.74393896417553</v>
      </c>
      <c r="M105" s="93">
        <v>56.022391404510813</v>
      </c>
      <c r="N105" s="132">
        <v>0.94456651812233638</v>
      </c>
      <c r="O105" s="94">
        <v>0.92799126527938791</v>
      </c>
      <c r="P105" s="93">
        <v>464.30446356409868</v>
      </c>
      <c r="Q105" s="93">
        <v>238.50380302648512</v>
      </c>
      <c r="R105" s="93">
        <v>369.08211302987939</v>
      </c>
      <c r="S105" s="93">
        <v>193.31513052061408</v>
      </c>
      <c r="T105" s="95">
        <v>1144.7568396440076</v>
      </c>
      <c r="U105" s="96">
        <v>598.97025806202089</v>
      </c>
      <c r="V105" s="96">
        <v>6693.9914018230829</v>
      </c>
      <c r="W105" s="96">
        <v>3761.2511196739633</v>
      </c>
      <c r="X105" s="127"/>
      <c r="Y105" s="127"/>
      <c r="Z105" s="100">
        <f t="shared" si="23"/>
        <v>1743.7270977060284</v>
      </c>
    </row>
    <row r="106" spans="1:26" ht="15" x14ac:dyDescent="0.25">
      <c r="A106" s="2">
        <v>2040</v>
      </c>
      <c r="B106" s="92">
        <v>913.09438492962431</v>
      </c>
      <c r="C106" s="92">
        <v>496.35099012004878</v>
      </c>
      <c r="D106" s="92">
        <v>1409.4453750496732</v>
      </c>
      <c r="E106" s="92">
        <v>327.60485824820012</v>
      </c>
      <c r="F106" s="92">
        <v>170.1564118356346</v>
      </c>
      <c r="G106" s="131">
        <v>497.76127008383469</v>
      </c>
      <c r="H106" s="132">
        <v>0.13578739339485857</v>
      </c>
      <c r="I106" s="132">
        <v>0.13152738112055404</v>
      </c>
      <c r="J106" s="93">
        <v>71.301420820505029</v>
      </c>
      <c r="K106" s="93">
        <v>31.359663372020989</v>
      </c>
      <c r="L106" s="93">
        <v>137.3297007332047</v>
      </c>
      <c r="M106" s="93">
        <v>60.286546658965278</v>
      </c>
      <c r="N106" s="132">
        <v>0.9312495136929797</v>
      </c>
      <c r="O106" s="94">
        <v>0.89084023190688533</v>
      </c>
      <c r="P106" s="93">
        <v>499.32750036409868</v>
      </c>
      <c r="Q106" s="93">
        <v>257.00010901914379</v>
      </c>
      <c r="R106" s="93">
        <v>401.83091802111227</v>
      </c>
      <c r="S106" s="93">
        <v>210.24968825628645</v>
      </c>
      <c r="T106" s="95">
        <v>1104.1158986590847</v>
      </c>
      <c r="U106" s="96">
        <v>577.70572915368621</v>
      </c>
      <c r="V106" s="96">
        <v>6724.4415118450715</v>
      </c>
      <c r="W106" s="96">
        <v>3773.7464693006273</v>
      </c>
      <c r="X106" s="127"/>
      <c r="Y106" s="127"/>
      <c r="Z106" s="100">
        <f t="shared" si="23"/>
        <v>1681.8216278127709</v>
      </c>
    </row>
    <row r="107" spans="1:26" ht="15" x14ac:dyDescent="0.25">
      <c r="A107" s="2">
        <v>2041</v>
      </c>
      <c r="B107" s="92">
        <v>915.64599934709304</v>
      </c>
      <c r="C107" s="92">
        <v>497.76568411446033</v>
      </c>
      <c r="D107" s="92">
        <v>1413.4116834615534</v>
      </c>
      <c r="E107" s="92">
        <v>317.76004018485389</v>
      </c>
      <c r="F107" s="92">
        <v>164.68849764704319</v>
      </c>
      <c r="G107" s="131">
        <v>482.44853783189706</v>
      </c>
      <c r="H107" s="132">
        <v>0.13563731710703078</v>
      </c>
      <c r="I107" s="132">
        <v>0.13148133459552971</v>
      </c>
      <c r="J107" s="93">
        <v>84.220832212858937</v>
      </c>
      <c r="K107" s="93">
        <v>37.42894473851365</v>
      </c>
      <c r="L107" s="93">
        <v>168.58679616124437</v>
      </c>
      <c r="M107" s="93">
        <v>75.870955741526885</v>
      </c>
      <c r="N107" s="132">
        <v>0.99365345746300726</v>
      </c>
      <c r="O107" s="94">
        <v>0.88506373583946962</v>
      </c>
      <c r="P107" s="93">
        <v>499.17148956409869</v>
      </c>
      <c r="Q107" s="93">
        <v>257.13144301914383</v>
      </c>
      <c r="R107" s="93">
        <v>401.83091802111227</v>
      </c>
      <c r="S107" s="93">
        <v>210.24968825628645</v>
      </c>
      <c r="T107" s="95">
        <v>1101.469997828174</v>
      </c>
      <c r="U107" s="96">
        <v>576.32131645693562</v>
      </c>
      <c r="V107" s="96">
        <v>6750.6938273083133</v>
      </c>
      <c r="W107" s="96">
        <v>3785.8277423614168</v>
      </c>
      <c r="X107" s="127"/>
      <c r="Y107" s="127"/>
      <c r="Z107" s="100">
        <f t="shared" si="23"/>
        <v>1677.7913142851096</v>
      </c>
    </row>
    <row r="108" spans="1:26" ht="15" x14ac:dyDescent="0.25">
      <c r="A108" s="2">
        <v>2042</v>
      </c>
      <c r="B108" s="92">
        <v>931.86275801942293</v>
      </c>
      <c r="C108" s="92">
        <v>506.73309647181151</v>
      </c>
      <c r="D108" s="92">
        <v>1438.5958544912344</v>
      </c>
      <c r="E108" s="92">
        <v>321.38787353905923</v>
      </c>
      <c r="F108" s="92">
        <v>166.62792110117056</v>
      </c>
      <c r="G108" s="131">
        <v>488.01579464022979</v>
      </c>
      <c r="H108" s="132">
        <v>0.1374908093542215</v>
      </c>
      <c r="I108" s="132">
        <v>0.13338166517982389</v>
      </c>
      <c r="J108" s="93">
        <v>83.92879840918404</v>
      </c>
      <c r="K108" s="93">
        <v>37.387613629419974</v>
      </c>
      <c r="L108" s="93">
        <v>173.31954840910922</v>
      </c>
      <c r="M108" s="93">
        <v>79.132179711780708</v>
      </c>
      <c r="N108" s="132">
        <v>1.0007649006947119</v>
      </c>
      <c r="O108" s="94">
        <v>0.89564123449716915</v>
      </c>
      <c r="P108" s="93">
        <v>499.05764556409866</v>
      </c>
      <c r="Q108" s="93">
        <v>257.06485381914382</v>
      </c>
      <c r="R108" s="93">
        <v>401.83091802111227</v>
      </c>
      <c r="S108" s="93">
        <v>210.24968825628645</v>
      </c>
      <c r="T108" s="95">
        <v>1083.5544497893404</v>
      </c>
      <c r="U108" s="96">
        <v>566.94737776487182</v>
      </c>
      <c r="V108" s="96">
        <v>6777.6367191107165</v>
      </c>
      <c r="W108" s="96">
        <v>3799.1210845106693</v>
      </c>
      <c r="X108" s="127"/>
      <c r="Y108" s="127"/>
      <c r="Z108" s="100">
        <f t="shared" si="23"/>
        <v>1650.5018275542122</v>
      </c>
    </row>
    <row r="109" spans="1:26" ht="15" x14ac:dyDescent="0.25">
      <c r="A109" s="2">
        <v>2043</v>
      </c>
      <c r="B109" s="92">
        <v>968.10599992873949</v>
      </c>
      <c r="C109" s="92">
        <v>525.61232829306698</v>
      </c>
      <c r="D109" s="92">
        <v>1493.7183282218066</v>
      </c>
      <c r="E109" s="92">
        <v>344.73560383431635</v>
      </c>
      <c r="F109" s="92">
        <v>178.33096661294283</v>
      </c>
      <c r="G109" s="131">
        <v>523.06657044725921</v>
      </c>
      <c r="H109" s="132">
        <v>0.14230095887017605</v>
      </c>
      <c r="I109" s="132">
        <v>0.13780315513629685</v>
      </c>
      <c r="J109" s="93">
        <v>85.719585829988077</v>
      </c>
      <c r="K109" s="93">
        <v>38.977071225791761</v>
      </c>
      <c r="L109" s="93">
        <v>160.6795441364028</v>
      </c>
      <c r="M109" s="93">
        <v>71.654173950196153</v>
      </c>
      <c r="N109" s="132">
        <v>0.93653549763873156</v>
      </c>
      <c r="O109" s="94">
        <v>0.76928966560903245</v>
      </c>
      <c r="P109" s="93">
        <v>507.23930251731997</v>
      </c>
      <c r="Q109" s="93">
        <v>260.11492745560167</v>
      </c>
      <c r="R109" s="93">
        <v>400.19163559046802</v>
      </c>
      <c r="S109" s="93">
        <v>209.62635568899486</v>
      </c>
      <c r="T109" s="95">
        <v>952.72371250835056</v>
      </c>
      <c r="U109" s="96">
        <v>500.50720598573122</v>
      </c>
      <c r="V109" s="96">
        <v>6803.2289284288063</v>
      </c>
      <c r="W109" s="96">
        <v>3814.2256450746727</v>
      </c>
      <c r="X109" s="127"/>
      <c r="Y109" s="127"/>
      <c r="Z109" s="100">
        <f t="shared" si="23"/>
        <v>1453.2309184940818</v>
      </c>
    </row>
    <row r="110" spans="1:26" ht="15" x14ac:dyDescent="0.25">
      <c r="A110" s="2">
        <v>2044</v>
      </c>
      <c r="B110" s="92">
        <v>1004.9941510073472</v>
      </c>
      <c r="C110" s="92">
        <v>543.31104472303718</v>
      </c>
      <c r="D110" s="92">
        <v>1548.3051957303844</v>
      </c>
      <c r="E110" s="92">
        <v>368.47045932532728</v>
      </c>
      <c r="F110" s="92">
        <v>188.70204326312987</v>
      </c>
      <c r="G110" s="131">
        <v>557.17250258845718</v>
      </c>
      <c r="H110" s="132">
        <v>0.14713310105942315</v>
      </c>
      <c r="I110" s="132">
        <v>0.14180987379312041</v>
      </c>
      <c r="J110" s="93">
        <v>98.05918027984589</v>
      </c>
      <c r="K110" s="93">
        <v>43.98856665788098</v>
      </c>
      <c r="L110" s="93">
        <v>200.50694125334215</v>
      </c>
      <c r="M110" s="93">
        <v>90.906963324597186</v>
      </c>
      <c r="N110" s="132">
        <v>1.0886327814177386</v>
      </c>
      <c r="O110" s="94">
        <v>0.9145174919079847</v>
      </c>
      <c r="P110" s="93">
        <v>518.70569764991353</v>
      </c>
      <c r="Q110" s="93">
        <v>266.38728040512325</v>
      </c>
      <c r="R110" s="93">
        <v>397.88992320394931</v>
      </c>
      <c r="S110" s="93">
        <v>208.35856725909056</v>
      </c>
      <c r="T110" s="95">
        <v>1049.4062339745624</v>
      </c>
      <c r="U110" s="96">
        <v>550.60726240126007</v>
      </c>
      <c r="V110" s="96">
        <v>6830.5102235387321</v>
      </c>
      <c r="W110" s="96">
        <v>3831.2638618919268</v>
      </c>
      <c r="X110" s="127"/>
      <c r="Y110" s="127"/>
      <c r="Z110" s="100">
        <f t="shared" si="23"/>
        <v>1600.0134963758223</v>
      </c>
    </row>
    <row r="111" spans="1:26" ht="15" x14ac:dyDescent="0.25">
      <c r="A111" s="2">
        <v>2045</v>
      </c>
      <c r="B111" s="92">
        <v>1028.7379643275574</v>
      </c>
      <c r="C111" s="92">
        <v>556.90366328763957</v>
      </c>
      <c r="D111" s="92">
        <v>1585.641627615197</v>
      </c>
      <c r="E111" s="92">
        <v>378.78611990396166</v>
      </c>
      <c r="F111" s="92">
        <v>194.81240071526875</v>
      </c>
      <c r="G111" s="131">
        <v>573.59852061923038</v>
      </c>
      <c r="H111" s="132">
        <v>0.14995466743619312</v>
      </c>
      <c r="I111" s="132">
        <v>0.14465830347582512</v>
      </c>
      <c r="J111" s="93">
        <v>101.48878563311381</v>
      </c>
      <c r="K111" s="93">
        <v>45.240306702000446</v>
      </c>
      <c r="L111" s="93">
        <v>175.27288529914597</v>
      </c>
      <c r="M111" s="93">
        <v>79.473213543459849</v>
      </c>
      <c r="N111" s="132">
        <v>0.99378307082970063</v>
      </c>
      <c r="O111" s="94">
        <v>0.77293361931394788</v>
      </c>
      <c r="P111" s="93">
        <v>530.88522043973228</v>
      </c>
      <c r="Q111" s="93">
        <v>273.08459343504688</v>
      </c>
      <c r="R111" s="93">
        <v>395.45401864598557</v>
      </c>
      <c r="S111" s="93">
        <v>206.99665385310584</v>
      </c>
      <c r="T111" s="95">
        <v>903.02468680989853</v>
      </c>
      <c r="U111" s="96">
        <v>473.24360473955346</v>
      </c>
      <c r="V111" s="96">
        <v>6860.3264034131744</v>
      </c>
      <c r="W111" s="96">
        <v>3849.7870492495285</v>
      </c>
      <c r="X111" s="127"/>
      <c r="Y111" s="127"/>
      <c r="Z111" s="100">
        <f t="shared" si="23"/>
        <v>1376.268291549452</v>
      </c>
    </row>
    <row r="112" spans="1:26" x14ac:dyDescent="0.2">
      <c r="G112" s="127"/>
      <c r="H112" s="127"/>
      <c r="I112" s="127"/>
      <c r="J112" s="127"/>
      <c r="K112" s="127"/>
      <c r="L112" s="127"/>
      <c r="M112" s="127"/>
      <c r="N112" s="127"/>
      <c r="O112" s="127"/>
      <c r="P112" s="127"/>
      <c r="Q112" s="127"/>
      <c r="R112" s="127"/>
      <c r="S112" s="127"/>
      <c r="T112" s="127"/>
      <c r="U112" s="127"/>
      <c r="V112" s="127"/>
      <c r="W112" s="127"/>
      <c r="X112" s="127"/>
      <c r="Y112" s="127"/>
    </row>
    <row r="113" spans="1:25" ht="12.75" customHeight="1" x14ac:dyDescent="0.2">
      <c r="A113" s="91" t="s">
        <v>95</v>
      </c>
      <c r="B113" s="226" t="s">
        <v>3</v>
      </c>
      <c r="C113" s="226"/>
      <c r="D113" s="226"/>
      <c r="E113" s="226" t="s">
        <v>24</v>
      </c>
      <c r="F113" s="226"/>
      <c r="G113" s="226"/>
      <c r="H113" s="147" t="s">
        <v>5</v>
      </c>
      <c r="I113" s="147"/>
      <c r="J113" s="147" t="s">
        <v>25</v>
      </c>
      <c r="K113" s="147"/>
      <c r="L113" s="148" t="s">
        <v>26</v>
      </c>
      <c r="M113" s="148"/>
      <c r="N113" s="148" t="s">
        <v>27</v>
      </c>
      <c r="O113" s="148"/>
      <c r="P113" s="148" t="s">
        <v>28</v>
      </c>
      <c r="Q113" s="148"/>
      <c r="R113" s="148" t="s">
        <v>29</v>
      </c>
      <c r="S113" s="148"/>
      <c r="T113" s="148" t="s">
        <v>30</v>
      </c>
      <c r="U113" s="148"/>
      <c r="V113" s="148" t="s">
        <v>31</v>
      </c>
      <c r="W113" s="148"/>
      <c r="X113" s="127"/>
      <c r="Y113" s="127"/>
    </row>
    <row r="114" spans="1:25" x14ac:dyDescent="0.2">
      <c r="A114" s="4" t="s">
        <v>0</v>
      </c>
      <c r="B114" s="4" t="s">
        <v>1</v>
      </c>
      <c r="C114" s="4" t="s">
        <v>2</v>
      </c>
      <c r="D114" s="4" t="s">
        <v>4</v>
      </c>
      <c r="E114" s="4" t="s">
        <v>1</v>
      </c>
      <c r="F114" s="4" t="s">
        <v>2</v>
      </c>
      <c r="G114" s="4" t="s">
        <v>4</v>
      </c>
      <c r="H114" s="4" t="s">
        <v>1</v>
      </c>
      <c r="I114" s="4" t="s">
        <v>2</v>
      </c>
      <c r="J114" s="4" t="s">
        <v>1</v>
      </c>
      <c r="K114" s="4" t="s">
        <v>2</v>
      </c>
      <c r="L114" s="4" t="s">
        <v>1</v>
      </c>
      <c r="M114" s="4" t="s">
        <v>2</v>
      </c>
      <c r="N114" s="4" t="s">
        <v>32</v>
      </c>
      <c r="O114" s="4" t="s">
        <v>33</v>
      </c>
      <c r="P114" s="4" t="s">
        <v>1</v>
      </c>
      <c r="Q114" s="4" t="s">
        <v>2</v>
      </c>
      <c r="R114" s="4" t="s">
        <v>1</v>
      </c>
      <c r="S114" s="4" t="s">
        <v>2</v>
      </c>
      <c r="T114" s="4" t="s">
        <v>1</v>
      </c>
      <c r="U114" s="4" t="s">
        <v>2</v>
      </c>
      <c r="V114" s="4" t="s">
        <v>1</v>
      </c>
      <c r="W114" s="4" t="s">
        <v>2</v>
      </c>
      <c r="X114" s="127"/>
      <c r="Y114" s="127"/>
    </row>
    <row r="115" spans="1:25" ht="15" x14ac:dyDescent="0.25">
      <c r="A115" s="2">
        <v>2022</v>
      </c>
      <c r="B115" s="92">
        <v>566.50569983932201</v>
      </c>
      <c r="C115" s="92">
        <v>306.31611920196406</v>
      </c>
      <c r="D115" s="92">
        <v>872.82181904128606</v>
      </c>
      <c r="E115" s="92">
        <v>164.50569983932195</v>
      </c>
      <c r="F115" s="92">
        <v>82.316119201964085</v>
      </c>
      <c r="G115" s="131">
        <v>246.82181904128603</v>
      </c>
      <c r="H115" s="132">
        <v>9.9377279994823223E-2</v>
      </c>
      <c r="I115" s="132">
        <v>8.8929930831957466E-2</v>
      </c>
      <c r="J115" s="93">
        <v>17.798836984047188</v>
      </c>
      <c r="K115" s="93">
        <v>7.4564527886503082</v>
      </c>
      <c r="L115" s="93">
        <v>27.758426362981709</v>
      </c>
      <c r="M115" s="93">
        <v>11.331488443624096</v>
      </c>
      <c r="N115" s="132">
        <v>0.87394860501335492</v>
      </c>
      <c r="O115" s="94">
        <v>1.4383146196894008</v>
      </c>
      <c r="P115" s="93">
        <v>0</v>
      </c>
      <c r="Q115" s="93">
        <v>0</v>
      </c>
      <c r="R115" s="93">
        <v>0</v>
      </c>
      <c r="S115" s="93">
        <v>0</v>
      </c>
      <c r="T115" s="95">
        <v>0</v>
      </c>
      <c r="U115" s="96">
        <v>0</v>
      </c>
      <c r="V115" s="96">
        <v>5700.5554978847531</v>
      </c>
      <c r="W115" s="96">
        <v>3444.4659557959271</v>
      </c>
      <c r="X115" s="127"/>
      <c r="Y115" s="127"/>
    </row>
    <row r="116" spans="1:25" ht="15" x14ac:dyDescent="0.25">
      <c r="A116" s="2">
        <v>2023</v>
      </c>
      <c r="B116" s="92">
        <v>576.46411987300201</v>
      </c>
      <c r="C116" s="92">
        <v>313.26754199819391</v>
      </c>
      <c r="D116" s="92">
        <v>889.73166187119591</v>
      </c>
      <c r="E116" s="92">
        <v>165.98191987300206</v>
      </c>
      <c r="F116" s="92">
        <v>84.541141998193893</v>
      </c>
      <c r="G116" s="131">
        <v>250.52306187119595</v>
      </c>
      <c r="H116" s="132">
        <v>9.9923762016356735E-2</v>
      </c>
      <c r="I116" s="132">
        <v>9.0287537693682487E-2</v>
      </c>
      <c r="J116" s="93">
        <v>17.794257333281664</v>
      </c>
      <c r="K116" s="93">
        <v>7.4872998809914177</v>
      </c>
      <c r="L116" s="93">
        <v>34.112756838057308</v>
      </c>
      <c r="M116" s="93">
        <v>14.085700936090163</v>
      </c>
      <c r="N116" s="132">
        <v>0.75477076462324111</v>
      </c>
      <c r="O116" s="94">
        <v>1.2149364503850009</v>
      </c>
      <c r="P116" s="93">
        <v>0</v>
      </c>
      <c r="Q116" s="93">
        <v>0</v>
      </c>
      <c r="R116" s="93">
        <v>0</v>
      </c>
      <c r="S116" s="93">
        <v>0</v>
      </c>
      <c r="T116" s="95">
        <v>0</v>
      </c>
      <c r="U116" s="96">
        <v>0</v>
      </c>
      <c r="V116" s="96">
        <v>5769.0393980426734</v>
      </c>
      <c r="W116" s="96">
        <v>3469.6653602517458</v>
      </c>
      <c r="X116" s="127"/>
      <c r="Y116" s="127"/>
    </row>
    <row r="117" spans="1:25" ht="15" x14ac:dyDescent="0.25">
      <c r="A117" s="2">
        <v>2024</v>
      </c>
      <c r="B117" s="92">
        <v>588.58890679299157</v>
      </c>
      <c r="C117" s="92">
        <v>323.18844212037266</v>
      </c>
      <c r="D117" s="92">
        <v>911.77734891336422</v>
      </c>
      <c r="E117" s="92">
        <v>169.44553237299166</v>
      </c>
      <c r="F117" s="92">
        <v>89.635915080372698</v>
      </c>
      <c r="G117" s="131">
        <v>259.08144745336438</v>
      </c>
      <c r="H117" s="132">
        <v>0.10084128663484898</v>
      </c>
      <c r="I117" s="132">
        <v>9.2503140816094079E-2</v>
      </c>
      <c r="J117" s="93">
        <v>20.325707683715432</v>
      </c>
      <c r="K117" s="93">
        <v>8.6821182141268878</v>
      </c>
      <c r="L117" s="93">
        <v>32.879512224512567</v>
      </c>
      <c r="M117" s="93">
        <v>14.458010020557275</v>
      </c>
      <c r="N117" s="132">
        <v>0.87871748759784196</v>
      </c>
      <c r="O117" s="94">
        <v>1.2276496918572011</v>
      </c>
      <c r="P117" s="93">
        <v>0</v>
      </c>
      <c r="Q117" s="93">
        <v>0</v>
      </c>
      <c r="R117" s="93">
        <v>0</v>
      </c>
      <c r="S117" s="93">
        <v>0</v>
      </c>
      <c r="T117" s="95">
        <v>0</v>
      </c>
      <c r="U117" s="96">
        <v>0</v>
      </c>
      <c r="V117" s="96">
        <v>5836.7849760217714</v>
      </c>
      <c r="W117" s="96">
        <v>3493.8104724779573</v>
      </c>
      <c r="X117" s="127"/>
      <c r="Y117" s="127"/>
    </row>
    <row r="118" spans="1:25" ht="15" x14ac:dyDescent="0.25">
      <c r="A118" s="2">
        <v>2025</v>
      </c>
      <c r="B118" s="92">
        <v>607.73538847709926</v>
      </c>
      <c r="C118" s="92">
        <v>332.42162846818667</v>
      </c>
      <c r="D118" s="92">
        <v>940.15701694528593</v>
      </c>
      <c r="E118" s="92">
        <v>179.74808885683743</v>
      </c>
      <c r="F118" s="92">
        <v>93.941143107642716</v>
      </c>
      <c r="G118" s="131">
        <v>273.68923196448014</v>
      </c>
      <c r="H118" s="132">
        <v>0.10282278376560999</v>
      </c>
      <c r="I118" s="132">
        <v>9.4477323876667949E-2</v>
      </c>
      <c r="J118" s="93">
        <v>23.643601596302773</v>
      </c>
      <c r="K118" s="93">
        <v>10.006740546631901</v>
      </c>
      <c r="L118" s="93">
        <v>42.631900938857527</v>
      </c>
      <c r="M118" s="93">
        <v>17.206794065675197</v>
      </c>
      <c r="N118" s="132">
        <v>0.86966413675262078</v>
      </c>
      <c r="O118" s="94">
        <v>1.0607998235880012</v>
      </c>
      <c r="P118" s="93">
        <v>0</v>
      </c>
      <c r="Q118" s="93">
        <v>0</v>
      </c>
      <c r="R118" s="93">
        <v>0</v>
      </c>
      <c r="S118" s="93">
        <v>0</v>
      </c>
      <c r="T118" s="95">
        <v>0</v>
      </c>
      <c r="U118" s="96">
        <v>0</v>
      </c>
      <c r="V118" s="96">
        <v>5910.5128865453053</v>
      </c>
      <c r="W118" s="96">
        <v>3518.5334938374695</v>
      </c>
      <c r="X118" s="127"/>
      <c r="Y118" s="127"/>
    </row>
    <row r="119" spans="1:25" ht="15" x14ac:dyDescent="0.25">
      <c r="A119" s="2">
        <v>2026</v>
      </c>
      <c r="B119" s="92">
        <v>609.68906076000121</v>
      </c>
      <c r="C119" s="92">
        <v>339.78432711628437</v>
      </c>
      <c r="D119" s="92">
        <v>949.47338787628564</v>
      </c>
      <c r="E119" s="92">
        <v>172.67122911775184</v>
      </c>
      <c r="F119" s="92">
        <v>96.271903514632982</v>
      </c>
      <c r="G119" s="131">
        <v>268.94313263238485</v>
      </c>
      <c r="H119" s="132">
        <v>0.10189151127581637</v>
      </c>
      <c r="I119" s="132">
        <v>9.5969982670102399E-2</v>
      </c>
      <c r="J119" s="93">
        <v>28.218971389360338</v>
      </c>
      <c r="K119" s="93">
        <v>11.870812503620247</v>
      </c>
      <c r="L119" s="93">
        <v>54.053898545347806</v>
      </c>
      <c r="M119" s="93">
        <v>21.364977249335297</v>
      </c>
      <c r="N119" s="132">
        <v>0.93464760248933321</v>
      </c>
      <c r="O119" s="94">
        <v>1.1416527560988008</v>
      </c>
      <c r="P119" s="93">
        <v>0</v>
      </c>
      <c r="Q119" s="93">
        <v>0</v>
      </c>
      <c r="R119" s="93">
        <v>0</v>
      </c>
      <c r="S119" s="93">
        <v>0</v>
      </c>
      <c r="T119" s="95">
        <v>0</v>
      </c>
      <c r="U119" s="96">
        <v>0</v>
      </c>
      <c r="V119" s="96">
        <v>5983.7080942846806</v>
      </c>
      <c r="W119" s="96">
        <v>3540.5271279905901</v>
      </c>
      <c r="X119" s="127"/>
      <c r="Y119" s="127"/>
    </row>
    <row r="120" spans="1:25" ht="15" x14ac:dyDescent="0.25">
      <c r="A120" s="2">
        <v>2027</v>
      </c>
      <c r="B120" s="92">
        <v>633.72901398512727</v>
      </c>
      <c r="C120" s="92">
        <v>351.94313372502347</v>
      </c>
      <c r="D120" s="92">
        <v>985.67214771015074</v>
      </c>
      <c r="E120" s="92">
        <v>187.49010609522657</v>
      </c>
      <c r="F120" s="92">
        <v>103.29259798537727</v>
      </c>
      <c r="G120" s="131">
        <v>290.78270408060382</v>
      </c>
      <c r="H120" s="132">
        <v>0.10458186545794829</v>
      </c>
      <c r="I120" s="132">
        <v>9.8748250945091876E-2</v>
      </c>
      <c r="J120" s="93">
        <v>33.864702795473193</v>
      </c>
      <c r="K120" s="93">
        <v>14.629445654661222</v>
      </c>
      <c r="L120" s="93">
        <v>64.765283586543887</v>
      </c>
      <c r="M120" s="93">
        <v>26.809988813712209</v>
      </c>
      <c r="N120" s="132">
        <v>0.64215377325934786</v>
      </c>
      <c r="O120" s="94">
        <v>0.56350613422560047</v>
      </c>
      <c r="P120" s="93">
        <v>0</v>
      </c>
      <c r="Q120" s="93">
        <v>0</v>
      </c>
      <c r="R120" s="93">
        <v>0</v>
      </c>
      <c r="S120" s="93">
        <v>0</v>
      </c>
      <c r="T120" s="95">
        <v>0</v>
      </c>
      <c r="U120" s="96">
        <v>0</v>
      </c>
      <c r="V120" s="96">
        <v>6059.6453430059128</v>
      </c>
      <c r="W120" s="96">
        <v>3564.0442271804736</v>
      </c>
      <c r="X120" s="127"/>
      <c r="Y120" s="127"/>
    </row>
    <row r="121" spans="1:25" ht="15" x14ac:dyDescent="0.25">
      <c r="A121" s="2">
        <v>2028</v>
      </c>
      <c r="B121" s="92">
        <v>649.9792857633895</v>
      </c>
      <c r="C121" s="92">
        <v>355.49372937850677</v>
      </c>
      <c r="D121" s="92">
        <v>1005.4730151418962</v>
      </c>
      <c r="E121" s="92">
        <v>194.32473691701182</v>
      </c>
      <c r="F121" s="92">
        <v>101.59666733475406</v>
      </c>
      <c r="G121" s="131">
        <v>295.92140425176586</v>
      </c>
      <c r="H121" s="132">
        <v>0.10587368663892924</v>
      </c>
      <c r="I121" s="132">
        <v>9.9069625136047709E-2</v>
      </c>
      <c r="J121" s="93">
        <v>35.703576644299453</v>
      </c>
      <c r="K121" s="93">
        <v>15.27216693001812</v>
      </c>
      <c r="L121" s="93">
        <v>58.605014081114177</v>
      </c>
      <c r="M121" s="93">
        <v>26.330368367052543</v>
      </c>
      <c r="N121" s="132">
        <v>0.64956690810425777</v>
      </c>
      <c r="O121" s="94">
        <v>0.56457523246280039</v>
      </c>
      <c r="P121" s="93">
        <v>0</v>
      </c>
      <c r="Q121" s="93">
        <v>0</v>
      </c>
      <c r="R121" s="93">
        <v>0</v>
      </c>
      <c r="S121" s="93">
        <v>0</v>
      </c>
      <c r="T121" s="95">
        <v>0</v>
      </c>
      <c r="U121" s="96">
        <v>0</v>
      </c>
      <c r="V121" s="96">
        <v>6139.195737842525</v>
      </c>
      <c r="W121" s="96">
        <v>3588.3221410227784</v>
      </c>
      <c r="X121" s="127"/>
      <c r="Y121" s="127"/>
    </row>
    <row r="122" spans="1:25" ht="15" x14ac:dyDescent="0.25">
      <c r="A122" s="2">
        <v>2029</v>
      </c>
      <c r="B122" s="92">
        <v>665.37840281067349</v>
      </c>
      <c r="C122" s="92">
        <v>363.41711456074825</v>
      </c>
      <c r="D122" s="92">
        <v>1028.7955173714217</v>
      </c>
      <c r="E122" s="92">
        <v>200.10954298363737</v>
      </c>
      <c r="F122" s="92">
        <v>104.16282450787236</v>
      </c>
      <c r="G122" s="131">
        <v>304.27236749150973</v>
      </c>
      <c r="H122" s="132">
        <v>0.10702056233860334</v>
      </c>
      <c r="I122" s="132">
        <v>0.1006167934986965</v>
      </c>
      <c r="J122" s="93">
        <v>37.135368771149558</v>
      </c>
      <c r="K122" s="93">
        <v>15.97979307063242</v>
      </c>
      <c r="L122" s="93">
        <v>66.286568183882338</v>
      </c>
      <c r="M122" s="93">
        <v>28.452304831953271</v>
      </c>
      <c r="N122" s="132">
        <v>0.64705504297564009</v>
      </c>
      <c r="O122" s="94">
        <v>0.52310127462180056</v>
      </c>
      <c r="P122" s="93">
        <v>0</v>
      </c>
      <c r="Q122" s="93">
        <v>0</v>
      </c>
      <c r="R122" s="93">
        <v>0</v>
      </c>
      <c r="S122" s="93">
        <v>0</v>
      </c>
      <c r="T122" s="95">
        <v>0</v>
      </c>
      <c r="U122" s="96">
        <v>0</v>
      </c>
      <c r="V122" s="96">
        <v>6217.2949596870612</v>
      </c>
      <c r="W122" s="96">
        <v>3611.8932230279866</v>
      </c>
      <c r="X122" s="127"/>
      <c r="Y122" s="127"/>
    </row>
    <row r="123" spans="1:25" ht="15" x14ac:dyDescent="0.25">
      <c r="A123" s="2">
        <v>2030</v>
      </c>
      <c r="B123" s="92">
        <v>679.27144617534293</v>
      </c>
      <c r="C123" s="92">
        <v>371.11527829375393</v>
      </c>
      <c r="D123" s="92">
        <v>1050.3867244690969</v>
      </c>
      <c r="E123" s="92">
        <v>204.18453944748222</v>
      </c>
      <c r="F123" s="92">
        <v>106.39072272076238</v>
      </c>
      <c r="G123" s="131">
        <v>310.57526216824459</v>
      </c>
      <c r="H123" s="132">
        <v>0.10803365486774322</v>
      </c>
      <c r="I123" s="132">
        <v>0.10215974371999002</v>
      </c>
      <c r="J123" s="93">
        <v>43.500860042537511</v>
      </c>
      <c r="K123" s="93">
        <v>18.900029572365593</v>
      </c>
      <c r="L123" s="93">
        <v>70.188196551292066</v>
      </c>
      <c r="M123" s="93">
        <v>30.813374746700319</v>
      </c>
      <c r="N123" s="132">
        <v>0.64437662142958518</v>
      </c>
      <c r="O123" s="94">
        <v>0.52355824930480033</v>
      </c>
      <c r="P123" s="93">
        <v>0.17706240000000001</v>
      </c>
      <c r="Q123" s="93">
        <v>0</v>
      </c>
      <c r="R123" s="93">
        <v>0</v>
      </c>
      <c r="S123" s="93">
        <v>0</v>
      </c>
      <c r="T123" s="95">
        <v>0</v>
      </c>
      <c r="U123" s="96">
        <v>0</v>
      </c>
      <c r="V123" s="96">
        <v>6287.5910937838726</v>
      </c>
      <c r="W123" s="96">
        <v>3632.6958621876051</v>
      </c>
      <c r="X123" s="127"/>
      <c r="Y123" s="127"/>
    </row>
    <row r="124" spans="1:25" ht="15" x14ac:dyDescent="0.25">
      <c r="A124" s="2">
        <v>2031</v>
      </c>
      <c r="B124" s="92">
        <v>690.54836975588319</v>
      </c>
      <c r="C124" s="92">
        <v>377.15770094253986</v>
      </c>
      <c r="D124" s="92">
        <v>1067.706070698423</v>
      </c>
      <c r="E124" s="92">
        <v>205.43433431354651</v>
      </c>
      <c r="F124" s="92">
        <v>106.84745724695819</v>
      </c>
      <c r="G124" s="131">
        <v>312.2817915605047</v>
      </c>
      <c r="H124" s="132">
        <v>0.1087022561298992</v>
      </c>
      <c r="I124" s="132">
        <v>0.1032725914158602</v>
      </c>
      <c r="J124" s="93">
        <v>48.88411814132899</v>
      </c>
      <c r="K124" s="93">
        <v>21.520093729282351</v>
      </c>
      <c r="L124" s="93">
        <v>96.860699953963348</v>
      </c>
      <c r="M124" s="93">
        <v>42.270674608517396</v>
      </c>
      <c r="N124" s="132">
        <v>0.71434565627656776</v>
      </c>
      <c r="O124" s="94">
        <v>0.47638353843980008</v>
      </c>
      <c r="P124" s="93">
        <v>0.60496319999999992</v>
      </c>
      <c r="Q124" s="93">
        <v>0</v>
      </c>
      <c r="R124" s="93">
        <v>0</v>
      </c>
      <c r="S124" s="93">
        <v>0</v>
      </c>
      <c r="T124" s="95">
        <v>0</v>
      </c>
      <c r="U124" s="96">
        <v>0</v>
      </c>
      <c r="V124" s="96">
        <v>6352.6590370919057</v>
      </c>
      <c r="W124" s="96">
        <v>3652.0600071299987</v>
      </c>
      <c r="X124" s="127"/>
      <c r="Y124" s="127"/>
    </row>
    <row r="125" spans="1:25" ht="15" x14ac:dyDescent="0.25">
      <c r="A125" s="2">
        <v>2032</v>
      </c>
      <c r="B125" s="92">
        <v>698.74710895856902</v>
      </c>
      <c r="C125" s="92">
        <v>382.02908039948494</v>
      </c>
      <c r="D125" s="92">
        <v>1080.7761893580539</v>
      </c>
      <c r="E125" s="92">
        <v>203.38880014589321</v>
      </c>
      <c r="F125" s="92">
        <v>106.01530036182916</v>
      </c>
      <c r="G125" s="131">
        <v>309.40410050772238</v>
      </c>
      <c r="H125" s="132">
        <v>0.10899237902215793</v>
      </c>
      <c r="I125" s="132">
        <v>0.10413169234708039</v>
      </c>
      <c r="J125" s="93">
        <v>47.662400879549097</v>
      </c>
      <c r="K125" s="93">
        <v>21.054735551594774</v>
      </c>
      <c r="L125" s="93">
        <v>86.739919995494262</v>
      </c>
      <c r="M125" s="93">
        <v>37.469638137930886</v>
      </c>
      <c r="N125" s="132">
        <v>0.7257653067120664</v>
      </c>
      <c r="O125" s="94">
        <v>0.4847041948568005</v>
      </c>
      <c r="P125" s="93">
        <v>1.2394368</v>
      </c>
      <c r="Q125" s="93">
        <v>0.13661280000000001</v>
      </c>
      <c r="R125" s="93">
        <v>0</v>
      </c>
      <c r="S125" s="93">
        <v>0</v>
      </c>
      <c r="T125" s="95">
        <v>0</v>
      </c>
      <c r="U125" s="96">
        <v>0</v>
      </c>
      <c r="V125" s="96">
        <v>6410.9721728022396</v>
      </c>
      <c r="W125" s="96">
        <v>3668.710954261142</v>
      </c>
      <c r="X125" s="127"/>
      <c r="Y125" s="127"/>
    </row>
    <row r="126" spans="1:25" ht="15" x14ac:dyDescent="0.25">
      <c r="A126" s="2">
        <v>2033</v>
      </c>
      <c r="B126" s="92">
        <v>718.68804809536994</v>
      </c>
      <c r="C126" s="92">
        <v>392.48079891561594</v>
      </c>
      <c r="D126" s="92">
        <v>1111.1688470109859</v>
      </c>
      <c r="E126" s="92">
        <v>212.87380099359765</v>
      </c>
      <c r="F126" s="92">
        <v>110.64314902167342</v>
      </c>
      <c r="G126" s="131">
        <v>323.51695001527105</v>
      </c>
      <c r="H126" s="132">
        <v>0.1111945260550848</v>
      </c>
      <c r="I126" s="132">
        <v>0.10651287225095778</v>
      </c>
      <c r="J126" s="93">
        <v>54.724446872004307</v>
      </c>
      <c r="K126" s="93">
        <v>24.196389162957001</v>
      </c>
      <c r="L126" s="93">
        <v>89.017682374061906</v>
      </c>
      <c r="M126" s="93">
        <v>39.936927843590567</v>
      </c>
      <c r="N126" s="132">
        <v>0.70373817601677491</v>
      </c>
      <c r="O126" s="94">
        <v>0.45439736444260048</v>
      </c>
      <c r="P126" s="93">
        <v>1.8001343999999999</v>
      </c>
      <c r="Q126" s="93">
        <v>0.46676040000000002</v>
      </c>
      <c r="R126" s="93">
        <v>0</v>
      </c>
      <c r="S126" s="93">
        <v>0</v>
      </c>
      <c r="T126" s="95">
        <v>0</v>
      </c>
      <c r="U126" s="96">
        <v>0</v>
      </c>
      <c r="V126" s="96">
        <v>6463.3401804270306</v>
      </c>
      <c r="W126" s="96">
        <v>3684.8203472617056</v>
      </c>
      <c r="X126" s="127"/>
      <c r="Y126" s="127"/>
    </row>
    <row r="127" spans="1:25" ht="15" x14ac:dyDescent="0.25">
      <c r="A127" s="2">
        <v>2034</v>
      </c>
      <c r="B127" s="92">
        <v>732.57212017730808</v>
      </c>
      <c r="C127" s="92">
        <v>400.18546987718065</v>
      </c>
      <c r="D127" s="92">
        <v>1132.7575900544887</v>
      </c>
      <c r="E127" s="92">
        <v>216.08648908467183</v>
      </c>
      <c r="F127" s="92">
        <v>112.40106869306192</v>
      </c>
      <c r="G127" s="131">
        <v>328.48755777773374</v>
      </c>
      <c r="H127" s="132">
        <v>0.11251776881904561</v>
      </c>
      <c r="I127" s="132">
        <v>0.10816459975860665</v>
      </c>
      <c r="J127" s="93">
        <v>58.360463640145348</v>
      </c>
      <c r="K127" s="93">
        <v>25.882394778271816</v>
      </c>
      <c r="L127" s="93">
        <v>115.8780768095117</v>
      </c>
      <c r="M127" s="93">
        <v>52.403119979492729</v>
      </c>
      <c r="N127" s="132">
        <v>0.68827054136378885</v>
      </c>
      <c r="O127" s="94">
        <v>0.44711519789100052</v>
      </c>
      <c r="P127" s="93">
        <v>1.9624416</v>
      </c>
      <c r="Q127" s="93">
        <v>0.95628959999999996</v>
      </c>
      <c r="R127" s="93">
        <v>0</v>
      </c>
      <c r="S127" s="93">
        <v>0</v>
      </c>
      <c r="T127" s="95">
        <v>0</v>
      </c>
      <c r="U127" s="96">
        <v>0</v>
      </c>
      <c r="V127" s="96">
        <v>6510.7238426977001</v>
      </c>
      <c r="W127" s="96">
        <v>3699.7822833929354</v>
      </c>
      <c r="X127" s="127"/>
      <c r="Y127" s="127"/>
    </row>
    <row r="128" spans="1:25" ht="15" x14ac:dyDescent="0.25">
      <c r="A128" s="2">
        <v>2035</v>
      </c>
      <c r="B128" s="92">
        <v>749.93948061755725</v>
      </c>
      <c r="C128" s="92">
        <v>409.35319739472277</v>
      </c>
      <c r="D128" s="92">
        <v>1159.29267801228</v>
      </c>
      <c r="E128" s="92">
        <v>222.55636901347333</v>
      </c>
      <c r="F128" s="92">
        <v>115.49656991483172</v>
      </c>
      <c r="G128" s="131">
        <v>338.05293892830503</v>
      </c>
      <c r="H128" s="132">
        <v>0.11442827889782656</v>
      </c>
      <c r="I128" s="132">
        <v>0.11022309491326675</v>
      </c>
      <c r="J128" s="93">
        <v>56.342164278937879</v>
      </c>
      <c r="K128" s="93">
        <v>24.949470519931928</v>
      </c>
      <c r="L128" s="93">
        <v>97.059177946513756</v>
      </c>
      <c r="M128" s="93">
        <v>41.963941999285225</v>
      </c>
      <c r="N128" s="132">
        <v>0.66488315210683313</v>
      </c>
      <c r="O128" s="94">
        <v>0.40970559713980026</v>
      </c>
      <c r="P128" s="93">
        <v>1.9329312000000001</v>
      </c>
      <c r="Q128" s="93">
        <v>1.3888968000000002</v>
      </c>
      <c r="R128" s="93">
        <v>0</v>
      </c>
      <c r="S128" s="93">
        <v>0</v>
      </c>
      <c r="T128" s="95">
        <v>0</v>
      </c>
      <c r="U128" s="96">
        <v>0</v>
      </c>
      <c r="V128" s="96">
        <v>6553.7949870519424</v>
      </c>
      <c r="W128" s="96">
        <v>3713.8604910054282</v>
      </c>
      <c r="X128" s="127"/>
      <c r="Y128" s="127"/>
    </row>
    <row r="129" spans="1:25" ht="15" x14ac:dyDescent="0.25">
      <c r="A129" s="2">
        <v>2036</v>
      </c>
      <c r="B129" s="92">
        <v>769.40681395697038</v>
      </c>
      <c r="C129" s="92">
        <v>419.35198365206929</v>
      </c>
      <c r="D129" s="92">
        <v>1188.7587976090397</v>
      </c>
      <c r="E129" s="92">
        <v>230.86183635588134</v>
      </c>
      <c r="F129" s="92">
        <v>119.29518657988392</v>
      </c>
      <c r="G129" s="131">
        <v>350.15702293576527</v>
      </c>
      <c r="H129" s="132">
        <v>0.11669686740776697</v>
      </c>
      <c r="I129" s="132">
        <v>0.11251448437278276</v>
      </c>
      <c r="J129" s="93">
        <v>62.120161001169102</v>
      </c>
      <c r="K129" s="93">
        <v>27.698967738586589</v>
      </c>
      <c r="L129" s="93">
        <v>114.38079781598782</v>
      </c>
      <c r="M129" s="93">
        <v>51.505360751312466</v>
      </c>
      <c r="N129" s="132">
        <v>0.70325304205812134</v>
      </c>
      <c r="O129" s="94">
        <v>0.44319647694020081</v>
      </c>
      <c r="P129" s="93">
        <v>1.9181759999999999</v>
      </c>
      <c r="Q129" s="93">
        <v>1.5141252000000001</v>
      </c>
      <c r="R129" s="93">
        <v>0</v>
      </c>
      <c r="S129" s="93">
        <v>0</v>
      </c>
      <c r="T129" s="95">
        <v>0</v>
      </c>
      <c r="U129" s="96">
        <v>0</v>
      </c>
      <c r="V129" s="96">
        <v>6593.2088071265671</v>
      </c>
      <c r="W129" s="96">
        <v>3727.0933248262791</v>
      </c>
      <c r="X129" s="127"/>
      <c r="Y129" s="127"/>
    </row>
    <row r="130" spans="1:25" ht="15" x14ac:dyDescent="0.25">
      <c r="A130" s="2">
        <v>2037</v>
      </c>
      <c r="B130" s="92">
        <v>784.17073293162184</v>
      </c>
      <c r="C130" s="92">
        <v>427.7483751067374</v>
      </c>
      <c r="D130" s="92">
        <v>1211.9191080383594</v>
      </c>
      <c r="E130" s="92">
        <v>234.27631550685945</v>
      </c>
      <c r="F130" s="92">
        <v>121.36029952010327</v>
      </c>
      <c r="G130" s="131">
        <v>355.63661502696272</v>
      </c>
      <c r="H130" s="132">
        <v>0.11831858423344883</v>
      </c>
      <c r="I130" s="132">
        <v>0.11442121233294184</v>
      </c>
      <c r="J130" s="93">
        <v>66.607359403912241</v>
      </c>
      <c r="K130" s="93">
        <v>29.677635061143882</v>
      </c>
      <c r="L130" s="93">
        <v>138.22217505488987</v>
      </c>
      <c r="M130" s="93">
        <v>62.208502831034068</v>
      </c>
      <c r="N130" s="132">
        <v>0.6279173976685809</v>
      </c>
      <c r="O130" s="94">
        <v>0.37267555852839995</v>
      </c>
      <c r="P130" s="93">
        <v>1.8886656000000002</v>
      </c>
      <c r="Q130" s="93">
        <v>1.4913563999999999</v>
      </c>
      <c r="R130" s="93">
        <v>0</v>
      </c>
      <c r="S130" s="93">
        <v>0</v>
      </c>
      <c r="T130" s="95">
        <v>0</v>
      </c>
      <c r="U130" s="96">
        <v>0</v>
      </c>
      <c r="V130" s="96">
        <v>6627.6209947239686</v>
      </c>
      <c r="W130" s="96">
        <v>3738.3660458174395</v>
      </c>
      <c r="X130" s="127"/>
      <c r="Y130" s="127"/>
    </row>
    <row r="131" spans="1:25" ht="15" x14ac:dyDescent="0.25">
      <c r="A131" s="2">
        <v>2038</v>
      </c>
      <c r="B131" s="92">
        <v>807.61434020776039</v>
      </c>
      <c r="C131" s="92">
        <v>439.61610963850632</v>
      </c>
      <c r="D131" s="92">
        <v>1247.2304498462668</v>
      </c>
      <c r="E131" s="92">
        <v>246.1322032423233</v>
      </c>
      <c r="F131" s="92">
        <v>126.76316066644949</v>
      </c>
      <c r="G131" s="131">
        <v>372.89536390877277</v>
      </c>
      <c r="H131" s="132">
        <v>0.12121926644821548</v>
      </c>
      <c r="I131" s="132">
        <v>0.11724885245263313</v>
      </c>
      <c r="J131" s="93">
        <v>73.671358781791739</v>
      </c>
      <c r="K131" s="93">
        <v>32.76429902430656</v>
      </c>
      <c r="L131" s="93">
        <v>129.21858338834522</v>
      </c>
      <c r="M131" s="93">
        <v>57.35216770618014</v>
      </c>
      <c r="N131" s="132">
        <v>0.62590049100462575</v>
      </c>
      <c r="O131" s="94">
        <v>0.39188815155560008</v>
      </c>
      <c r="P131" s="93">
        <v>1.8444</v>
      </c>
      <c r="Q131" s="93">
        <v>1.4799720000000003</v>
      </c>
      <c r="R131" s="93">
        <v>0</v>
      </c>
      <c r="S131" s="93">
        <v>0</v>
      </c>
      <c r="T131" s="95">
        <v>0</v>
      </c>
      <c r="U131" s="96">
        <v>0</v>
      </c>
      <c r="V131" s="96">
        <v>6662.4255687339182</v>
      </c>
      <c r="W131" s="96">
        <v>3749.4278233222367</v>
      </c>
      <c r="X131" s="127"/>
      <c r="Y131" s="127"/>
    </row>
    <row r="132" spans="1:25" ht="15" x14ac:dyDescent="0.25">
      <c r="A132" s="2">
        <v>2039</v>
      </c>
      <c r="B132" s="92">
        <v>822.97659267900599</v>
      </c>
      <c r="C132" s="92">
        <v>448.10799954188371</v>
      </c>
      <c r="D132" s="92">
        <v>1271.0845922208896</v>
      </c>
      <c r="E132" s="92">
        <v>249.64186962618658</v>
      </c>
      <c r="F132" s="92">
        <v>128.65388469337546</v>
      </c>
      <c r="G132" s="131">
        <v>378.29575431956204</v>
      </c>
      <c r="H132" s="132">
        <v>0.12294258287437768</v>
      </c>
      <c r="I132" s="132">
        <v>0.11913801692154154</v>
      </c>
      <c r="J132" s="93">
        <v>79.524428854907711</v>
      </c>
      <c r="K132" s="93">
        <v>35.611428648368417</v>
      </c>
      <c r="L132" s="93">
        <v>137.80138275682796</v>
      </c>
      <c r="M132" s="93">
        <v>61.012425919313742</v>
      </c>
      <c r="N132" s="132">
        <v>0.58707493310114522</v>
      </c>
      <c r="O132" s="94">
        <v>0.34053140822499983</v>
      </c>
      <c r="P132" s="93">
        <v>1.8148895999999997</v>
      </c>
      <c r="Q132" s="93">
        <v>1.4572032000000001</v>
      </c>
      <c r="R132" s="93">
        <v>0</v>
      </c>
      <c r="S132" s="93">
        <v>0</v>
      </c>
      <c r="T132" s="95">
        <v>0</v>
      </c>
      <c r="U132" s="96">
        <v>0</v>
      </c>
      <c r="V132" s="96">
        <v>6693.9914018230829</v>
      </c>
      <c r="W132" s="96">
        <v>3761.2511196739633</v>
      </c>
      <c r="X132" s="127"/>
      <c r="Y132" s="127"/>
    </row>
    <row r="133" spans="1:25" ht="15" x14ac:dyDescent="0.25">
      <c r="A133" s="2">
        <v>2040</v>
      </c>
      <c r="B133" s="92">
        <v>838.55525253661358</v>
      </c>
      <c r="C133" s="92">
        <v>456.51952318541419</v>
      </c>
      <c r="D133" s="92">
        <v>1295.0747757220279</v>
      </c>
      <c r="E133" s="92">
        <v>253.12262147996074</v>
      </c>
      <c r="F133" s="92">
        <v>130.32492704161476</v>
      </c>
      <c r="G133" s="131">
        <v>383.44754852157553</v>
      </c>
      <c r="H133" s="132">
        <v>0.1247025869820568</v>
      </c>
      <c r="I133" s="132">
        <v>0.12097249428364992</v>
      </c>
      <c r="J133" s="93">
        <v>80.942296195043184</v>
      </c>
      <c r="K133" s="93">
        <v>36.34522885238416</v>
      </c>
      <c r="L133" s="93">
        <v>153.36387973622374</v>
      </c>
      <c r="M133" s="93">
        <v>68.173909996005648</v>
      </c>
      <c r="N133" s="132">
        <v>0.57166163429070971</v>
      </c>
      <c r="O133" s="94">
        <v>0.32788622166939996</v>
      </c>
      <c r="P133" s="93">
        <v>1.8001343999999999</v>
      </c>
      <c r="Q133" s="93">
        <v>1.4230499999999999</v>
      </c>
      <c r="R133" s="93">
        <v>0</v>
      </c>
      <c r="S133" s="93">
        <v>0</v>
      </c>
      <c r="T133" s="95">
        <v>0</v>
      </c>
      <c r="U133" s="96">
        <v>0</v>
      </c>
      <c r="V133" s="96">
        <v>6724.4415118450715</v>
      </c>
      <c r="W133" s="96">
        <v>3773.7464693006273</v>
      </c>
      <c r="X133" s="127"/>
      <c r="Y133" s="127"/>
    </row>
    <row r="134" spans="1:25" ht="15" x14ac:dyDescent="0.25">
      <c r="A134" s="2">
        <v>2041</v>
      </c>
      <c r="B134" s="92">
        <v>844.14628900036359</v>
      </c>
      <c r="C134" s="92">
        <v>459.28425740968612</v>
      </c>
      <c r="D134" s="92">
        <v>1303.4305464100498</v>
      </c>
      <c r="E134" s="92">
        <v>246.34652726091042</v>
      </c>
      <c r="F134" s="92">
        <v>126.20703940553369</v>
      </c>
      <c r="G134" s="131">
        <v>372.55356666644411</v>
      </c>
      <c r="H134" s="132">
        <v>0.125045856114163</v>
      </c>
      <c r="I134" s="132">
        <v>0.12131673405806011</v>
      </c>
      <c r="J134" s="93">
        <v>96.139199289846971</v>
      </c>
      <c r="K134" s="93">
        <v>43.59871447640711</v>
      </c>
      <c r="L134" s="93">
        <v>187.80436261523658</v>
      </c>
      <c r="M134" s="93">
        <v>85.462244747544574</v>
      </c>
      <c r="N134" s="132">
        <v>0.62167009437095921</v>
      </c>
      <c r="O134" s="94">
        <v>0.31126717206259946</v>
      </c>
      <c r="P134" s="93">
        <v>1.770624</v>
      </c>
      <c r="Q134" s="93">
        <v>1.4002812000000002</v>
      </c>
      <c r="R134" s="93">
        <v>0</v>
      </c>
      <c r="S134" s="93">
        <v>0</v>
      </c>
      <c r="T134" s="95">
        <v>0</v>
      </c>
      <c r="U134" s="96">
        <v>0</v>
      </c>
      <c r="V134" s="96">
        <v>6750.6938273083133</v>
      </c>
      <c r="W134" s="96">
        <v>3785.8277423614168</v>
      </c>
      <c r="X134" s="127"/>
      <c r="Y134" s="127"/>
    </row>
    <row r="135" spans="1:25" ht="15" x14ac:dyDescent="0.25">
      <c r="A135" s="2">
        <v>2042</v>
      </c>
      <c r="B135" s="92">
        <v>860.99743007386292</v>
      </c>
      <c r="C135" s="92">
        <v>468.66547588772028</v>
      </c>
      <c r="D135" s="92">
        <v>1329.6629059615832</v>
      </c>
      <c r="E135" s="92">
        <v>250.59363766643617</v>
      </c>
      <c r="F135" s="92">
        <v>128.56027508245779</v>
      </c>
      <c r="G135" s="131">
        <v>379.15391274889396</v>
      </c>
      <c r="H135" s="132">
        <v>0.12703505156098616</v>
      </c>
      <c r="I135" s="132">
        <v>0.12336155270188891</v>
      </c>
      <c r="J135" s="93">
        <v>94.556543232318305</v>
      </c>
      <c r="K135" s="93">
        <v>42.8839789358723</v>
      </c>
      <c r="L135" s="93">
        <v>202.45046497971433</v>
      </c>
      <c r="M135" s="93">
        <v>91.340432932176213</v>
      </c>
      <c r="N135" s="132">
        <v>0.6259894254721986</v>
      </c>
      <c r="O135" s="94">
        <v>0.32393067467099923</v>
      </c>
      <c r="P135" s="93">
        <v>1.7411135999999998</v>
      </c>
      <c r="Q135" s="93">
        <v>1.3888968000000002</v>
      </c>
      <c r="R135" s="93">
        <v>0</v>
      </c>
      <c r="S135" s="93">
        <v>0</v>
      </c>
      <c r="T135" s="95">
        <v>0</v>
      </c>
      <c r="U135" s="96">
        <v>0</v>
      </c>
      <c r="V135" s="96">
        <v>6777.6367191107165</v>
      </c>
      <c r="W135" s="96">
        <v>3799.1210845106693</v>
      </c>
      <c r="X135" s="127"/>
      <c r="Y135" s="127"/>
    </row>
    <row r="136" spans="1:25" ht="15" x14ac:dyDescent="0.25">
      <c r="A136" s="2">
        <v>2043</v>
      </c>
      <c r="B136" s="92">
        <v>893.08391622348995</v>
      </c>
      <c r="C136" s="92">
        <v>485.71671875091727</v>
      </c>
      <c r="D136" s="92">
        <v>1378.8006349744073</v>
      </c>
      <c r="E136" s="92">
        <v>269.7960480676673</v>
      </c>
      <c r="F136" s="92">
        <v>138.43532497763471</v>
      </c>
      <c r="G136" s="131">
        <v>408.23137304530201</v>
      </c>
      <c r="H136" s="132">
        <v>0.13127353578997467</v>
      </c>
      <c r="I136" s="132">
        <v>0.12734346731115018</v>
      </c>
      <c r="J136" s="93">
        <v>98.104444949691711</v>
      </c>
      <c r="K136" s="93">
        <v>45.018583727889869</v>
      </c>
      <c r="L136" s="93">
        <v>185.2810854134263</v>
      </c>
      <c r="M136" s="93">
        <v>82.5837986888411</v>
      </c>
      <c r="N136" s="132">
        <v>0.56907823196624208</v>
      </c>
      <c r="O136" s="94">
        <v>0.26822814487939906</v>
      </c>
      <c r="P136" s="93">
        <v>1.7116032000000001</v>
      </c>
      <c r="Q136" s="93">
        <v>1.366128</v>
      </c>
      <c r="R136" s="93">
        <v>0</v>
      </c>
      <c r="S136" s="93">
        <v>0</v>
      </c>
      <c r="T136" s="95">
        <v>0</v>
      </c>
      <c r="U136" s="96">
        <v>0</v>
      </c>
      <c r="V136" s="96">
        <v>6803.2289284288063</v>
      </c>
      <c r="W136" s="96">
        <v>3814.2256450746727</v>
      </c>
      <c r="X136" s="127"/>
      <c r="Y136" s="127"/>
    </row>
    <row r="137" spans="1:25" ht="15" x14ac:dyDescent="0.25">
      <c r="A137" s="2">
        <v>2044</v>
      </c>
      <c r="B137" s="92">
        <v>938.66471568996508</v>
      </c>
      <c r="C137" s="92">
        <v>507.32216318820576</v>
      </c>
      <c r="D137" s="92">
        <v>1445.986878878171</v>
      </c>
      <c r="E137" s="92">
        <v>302.2254724407282</v>
      </c>
      <c r="F137" s="92">
        <v>152.71313210309449</v>
      </c>
      <c r="G137" s="131">
        <v>454.93860454382269</v>
      </c>
      <c r="H137" s="132">
        <v>0.13742234254407781</v>
      </c>
      <c r="I137" s="132">
        <v>0.13241639873315425</v>
      </c>
      <c r="J137" s="93">
        <v>119.00991179090629</v>
      </c>
      <c r="K137" s="93">
        <v>54.532951165087596</v>
      </c>
      <c r="L137" s="93">
        <v>230.10473618626449</v>
      </c>
      <c r="M137" s="93">
        <v>104.63921239318773</v>
      </c>
      <c r="N137" s="132">
        <v>0.62664044487282</v>
      </c>
      <c r="O137" s="94">
        <v>0.32101884086859933</v>
      </c>
      <c r="P137" s="93">
        <v>1.6820927999999997</v>
      </c>
      <c r="Q137" s="93">
        <v>1.3433591999999999</v>
      </c>
      <c r="R137" s="93">
        <v>0</v>
      </c>
      <c r="S137" s="93">
        <v>0</v>
      </c>
      <c r="T137" s="95">
        <v>0</v>
      </c>
      <c r="U137" s="96">
        <v>0</v>
      </c>
      <c r="V137" s="96">
        <v>6830.5102235387321</v>
      </c>
      <c r="W137" s="96">
        <v>3831.2638618919268</v>
      </c>
      <c r="X137" s="127"/>
      <c r="Y137" s="127"/>
    </row>
    <row r="138" spans="1:25" ht="15" x14ac:dyDescent="0.25">
      <c r="A138" s="2">
        <v>2045</v>
      </c>
      <c r="B138" s="92">
        <v>958.42628176419294</v>
      </c>
      <c r="C138" s="92">
        <v>518.49833351105167</v>
      </c>
      <c r="D138" s="92">
        <v>1476.9246152752446</v>
      </c>
      <c r="E138" s="92">
        <v>308.55968762279656</v>
      </c>
      <c r="F138" s="92">
        <v>156.40704314368463</v>
      </c>
      <c r="G138" s="131">
        <v>464.96673076648119</v>
      </c>
      <c r="H138" s="132">
        <v>0.1397056386832197</v>
      </c>
      <c r="I138" s="132">
        <v>0.1346823413549918</v>
      </c>
      <c r="J138" s="93">
        <v>128.70374388624899</v>
      </c>
      <c r="K138" s="93">
        <v>59.206295839586481</v>
      </c>
      <c r="L138" s="93">
        <v>224.08016361778942</v>
      </c>
      <c r="M138" s="93">
        <v>101.17952913708305</v>
      </c>
      <c r="N138" s="132">
        <v>0.57360537979614756</v>
      </c>
      <c r="O138" s="94">
        <v>0.2626477266161989</v>
      </c>
      <c r="P138" s="93">
        <v>1.6525823999999998</v>
      </c>
      <c r="Q138" s="93">
        <v>1.3205904000000002</v>
      </c>
      <c r="R138" s="93">
        <v>0</v>
      </c>
      <c r="S138" s="93">
        <v>0</v>
      </c>
      <c r="T138" s="95">
        <v>0</v>
      </c>
      <c r="U138" s="96">
        <v>0</v>
      </c>
      <c r="V138" s="96">
        <v>6860.3264034131744</v>
      </c>
      <c r="W138" s="96">
        <v>3849.7870492495285</v>
      </c>
      <c r="X138" s="127"/>
      <c r="Y138" s="127"/>
    </row>
  </sheetData>
  <mergeCells count="7">
    <mergeCell ref="E86:G86"/>
    <mergeCell ref="E113:G113"/>
    <mergeCell ref="AC5:AE5"/>
    <mergeCell ref="B59:D59"/>
    <mergeCell ref="E59:G59"/>
    <mergeCell ref="B86:D86"/>
    <mergeCell ref="B113:D113"/>
  </mergeCells>
  <pageMargins left="0.7" right="0.7" top="0.75" bottom="0.75" header="0.3" footer="0.3"/>
  <pageSetup orientation="portrait" horizontalDpi="90" verticalDpi="9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X607"/>
  <sheetViews>
    <sheetView workbookViewId="0">
      <pane xSplit="2" ySplit="2" topLeftCell="C585" activePane="bottomRight" state="frozen"/>
      <selection pane="topRight" activeCell="C1" sqref="C1"/>
      <selection pane="bottomLeft" activeCell="A3" sqref="A3"/>
      <selection pane="bottomRight" activeCell="M606" sqref="M606:N606"/>
    </sheetView>
  </sheetViews>
  <sheetFormatPr defaultRowHeight="12.75" x14ac:dyDescent="0.2"/>
  <cols>
    <col min="1" max="1" width="30.28515625" style="10" bestFit="1" customWidth="1"/>
    <col min="2" max="2" width="9.140625" style="10"/>
    <col min="3" max="8" width="9.140625" style="12"/>
    <col min="9" max="10" width="9.140625" style="16"/>
    <col min="11" max="14" width="9.140625" style="12"/>
    <col min="15" max="16" width="9.140625" style="19"/>
    <col min="17" max="24" width="9.140625" style="12"/>
    <col min="25" max="16384" width="9.140625" style="10"/>
  </cols>
  <sheetData>
    <row r="1" spans="1:24" ht="44.25" customHeight="1" x14ac:dyDescent="0.2">
      <c r="A1" s="1">
        <v>6.6799999999999998E-2</v>
      </c>
      <c r="B1" s="1"/>
      <c r="C1" s="218" t="s">
        <v>3</v>
      </c>
      <c r="D1" s="218"/>
      <c r="E1" s="218"/>
      <c r="F1" s="218" t="s">
        <v>24</v>
      </c>
      <c r="G1" s="218"/>
      <c r="H1" s="218"/>
      <c r="I1" s="219" t="s">
        <v>5</v>
      </c>
      <c r="J1" s="219"/>
      <c r="K1" s="218" t="s">
        <v>25</v>
      </c>
      <c r="L1" s="218"/>
      <c r="M1" s="217" t="s">
        <v>26</v>
      </c>
      <c r="N1" s="217"/>
      <c r="O1" s="220" t="s">
        <v>27</v>
      </c>
      <c r="P1" s="220"/>
      <c r="Q1" s="217" t="s">
        <v>28</v>
      </c>
      <c r="R1" s="217"/>
      <c r="S1" s="217" t="s">
        <v>29</v>
      </c>
      <c r="T1" s="217"/>
      <c r="U1" s="217" t="s">
        <v>30</v>
      </c>
      <c r="V1" s="217"/>
      <c r="W1" s="217" t="s">
        <v>31</v>
      </c>
      <c r="X1" s="217"/>
    </row>
    <row r="2" spans="1:24" x14ac:dyDescent="0.2">
      <c r="A2" s="8" t="s">
        <v>34</v>
      </c>
      <c r="B2" s="4" t="s">
        <v>0</v>
      </c>
      <c r="C2" s="13" t="s">
        <v>1</v>
      </c>
      <c r="D2" s="13" t="s">
        <v>2</v>
      </c>
      <c r="E2" s="13" t="s">
        <v>4</v>
      </c>
      <c r="F2" s="13" t="s">
        <v>1</v>
      </c>
      <c r="G2" s="13" t="s">
        <v>2</v>
      </c>
      <c r="H2" s="13" t="s">
        <v>4</v>
      </c>
      <c r="I2" s="15" t="s">
        <v>1</v>
      </c>
      <c r="J2" s="15" t="s">
        <v>2</v>
      </c>
      <c r="K2" s="13" t="s">
        <v>1</v>
      </c>
      <c r="L2" s="13" t="s">
        <v>2</v>
      </c>
      <c r="M2" s="13" t="s">
        <v>1</v>
      </c>
      <c r="N2" s="13" t="s">
        <v>2</v>
      </c>
      <c r="O2" s="17" t="s">
        <v>32</v>
      </c>
      <c r="P2" s="17" t="s">
        <v>33</v>
      </c>
      <c r="Q2" s="13" t="s">
        <v>1</v>
      </c>
      <c r="R2" s="13" t="s">
        <v>2</v>
      </c>
      <c r="S2" s="13" t="s">
        <v>1</v>
      </c>
      <c r="T2" s="13" t="s">
        <v>2</v>
      </c>
      <c r="U2" s="13" t="s">
        <v>1</v>
      </c>
      <c r="V2" s="13" t="s">
        <v>2</v>
      </c>
      <c r="W2" s="13" t="s">
        <v>1</v>
      </c>
      <c r="X2" s="13" t="s">
        <v>2</v>
      </c>
    </row>
    <row r="3" spans="1:24" x14ac:dyDescent="0.2">
      <c r="A3" s="10" t="str">
        <f>'Scenario List'!$A$3</f>
        <v>1- Preferred Resource Strategy</v>
      </c>
      <c r="B3" s="2">
        <v>2022</v>
      </c>
      <c r="C3" s="14">
        <v>568.05838622493638</v>
      </c>
      <c r="D3" s="14">
        <v>304.74284662464908</v>
      </c>
      <c r="E3" s="14">
        <v>872.8012328495854</v>
      </c>
      <c r="F3" s="14">
        <v>248.3877893034263</v>
      </c>
      <c r="G3" s="14">
        <v>80.709503578061856</v>
      </c>
      <c r="H3" s="14">
        <v>329.09729288148816</v>
      </c>
      <c r="I3" s="151">
        <v>0.10024286279163672</v>
      </c>
      <c r="J3" s="151">
        <v>8.8818159710523786E-2</v>
      </c>
      <c r="K3" s="12">
        <v>17.535512068229249</v>
      </c>
      <c r="L3" s="12">
        <v>7.3594152378922599</v>
      </c>
      <c r="M3" s="12">
        <v>26.948928045400237</v>
      </c>
      <c r="N3" s="12">
        <v>11.23676624541698</v>
      </c>
      <c r="O3" s="18">
        <v>0.89311140173115522</v>
      </c>
      <c r="P3" s="19">
        <v>1.4574774164072011</v>
      </c>
      <c r="Q3" s="12">
        <v>0</v>
      </c>
      <c r="R3" s="12">
        <v>0</v>
      </c>
      <c r="S3" s="12">
        <v>0</v>
      </c>
      <c r="T3" s="12">
        <v>0</v>
      </c>
      <c r="U3" s="11">
        <v>0</v>
      </c>
      <c r="V3" s="12">
        <v>0</v>
      </c>
      <c r="W3" s="12">
        <v>5666.8212619355645</v>
      </c>
      <c r="X3" s="12">
        <v>3431.0871517476517</v>
      </c>
    </row>
    <row r="4" spans="1:24" x14ac:dyDescent="0.2">
      <c r="A4" s="10" t="str">
        <f>'Scenario List'!$A$3</f>
        <v>1- Preferred Resource Strategy</v>
      </c>
      <c r="B4" s="2">
        <v>2023</v>
      </c>
      <c r="C4" s="14">
        <v>587.06570636991432</v>
      </c>
      <c r="D4" s="14">
        <v>312.87827125249567</v>
      </c>
      <c r="E4" s="14">
        <v>899.94397762240999</v>
      </c>
      <c r="F4" s="14">
        <v>256.8927602217326</v>
      </c>
      <c r="G4" s="14">
        <v>84.079013635363907</v>
      </c>
      <c r="H4" s="14">
        <v>340.97177385709654</v>
      </c>
      <c r="I4" s="151">
        <v>0.10307706050722897</v>
      </c>
      <c r="J4" s="151">
        <v>9.091547838763063E-2</v>
      </c>
      <c r="K4" s="12">
        <v>15.105331611000285</v>
      </c>
      <c r="L4" s="12">
        <v>7.4124233806777511</v>
      </c>
      <c r="M4" s="12">
        <v>29.847778049063777</v>
      </c>
      <c r="N4" s="12">
        <v>14.128103028829145</v>
      </c>
      <c r="O4" s="18">
        <v>0.83533368109393646</v>
      </c>
      <c r="P4" s="19">
        <v>1.3980889815184012</v>
      </c>
      <c r="Q4" s="12">
        <v>33.270999999999994</v>
      </c>
      <c r="R4" s="12">
        <v>0</v>
      </c>
      <c r="S4" s="12">
        <v>45.628799999999998</v>
      </c>
      <c r="T4" s="12">
        <v>0</v>
      </c>
      <c r="U4" s="11">
        <v>420.41311591796875</v>
      </c>
      <c r="V4" s="12">
        <v>0</v>
      </c>
      <c r="W4" s="12">
        <v>5695.4059756946835</v>
      </c>
      <c r="X4" s="12">
        <v>3441.419181874578</v>
      </c>
    </row>
    <row r="5" spans="1:24" x14ac:dyDescent="0.2">
      <c r="A5" s="10" t="str">
        <f>'Scenario List'!$A$3</f>
        <v>1- Preferred Resource Strategy</v>
      </c>
      <c r="B5" s="2">
        <v>2024</v>
      </c>
      <c r="C5" s="14">
        <v>615.89438073220379</v>
      </c>
      <c r="D5" s="14">
        <v>323.85907943391487</v>
      </c>
      <c r="E5" s="14">
        <v>939.75346016611866</v>
      </c>
      <c r="F5" s="14">
        <v>278.80975649178441</v>
      </c>
      <c r="G5" s="14">
        <v>90.190512769999842</v>
      </c>
      <c r="H5" s="14">
        <v>369.00026926178424</v>
      </c>
      <c r="I5" s="151">
        <v>0.10769305520813385</v>
      </c>
      <c r="J5" s="151">
        <v>9.3846969832554264E-2</v>
      </c>
      <c r="K5" s="12">
        <v>14.744812813391579</v>
      </c>
      <c r="L5" s="12">
        <v>8.531977734701222</v>
      </c>
      <c r="M5" s="12">
        <v>23.611273646311631</v>
      </c>
      <c r="N5" s="12">
        <v>14.090033006565406</v>
      </c>
      <c r="O5" s="18">
        <v>0.85893922814896995</v>
      </c>
      <c r="P5" s="19">
        <v>1.4062178236706013</v>
      </c>
      <c r="Q5" s="12">
        <v>67.309397599999983</v>
      </c>
      <c r="R5" s="12">
        <v>1.6289232</v>
      </c>
      <c r="S5" s="12">
        <v>91.257599999999996</v>
      </c>
      <c r="T5" s="12">
        <v>0</v>
      </c>
      <c r="U5" s="11">
        <v>843.3210327148438</v>
      </c>
      <c r="V5" s="12">
        <v>0</v>
      </c>
      <c r="W5" s="12">
        <v>5718.9795529701569</v>
      </c>
      <c r="X5" s="12">
        <v>3450.9273982075069</v>
      </c>
    </row>
    <row r="6" spans="1:24" x14ac:dyDescent="0.2">
      <c r="A6" s="10" t="str">
        <f>'Scenario List'!$A$3</f>
        <v>1- Preferred Resource Strategy</v>
      </c>
      <c r="B6" s="2">
        <v>2025</v>
      </c>
      <c r="C6" s="14">
        <v>634.34706639863168</v>
      </c>
      <c r="D6" s="14">
        <v>331.98956176812607</v>
      </c>
      <c r="E6" s="14">
        <v>966.33662816675769</v>
      </c>
      <c r="F6" s="14">
        <v>274.36738411570116</v>
      </c>
      <c r="G6" s="14">
        <v>93.345481806185703</v>
      </c>
      <c r="H6" s="14">
        <v>367.71286592188687</v>
      </c>
      <c r="I6" s="151">
        <v>0.11050895956710592</v>
      </c>
      <c r="J6" s="151">
        <v>9.5964006318951856E-2</v>
      </c>
      <c r="K6" s="12">
        <v>16.453860737053859</v>
      </c>
      <c r="L6" s="12">
        <v>9.6596985888710645</v>
      </c>
      <c r="M6" s="12">
        <v>28.829291768688904</v>
      </c>
      <c r="N6" s="12">
        <v>16.94695378215004</v>
      </c>
      <c r="O6" s="18">
        <v>0.80166070705309289</v>
      </c>
      <c r="P6" s="19">
        <v>1.183907532506201</v>
      </c>
      <c r="Q6" s="12">
        <v>69.04446919999998</v>
      </c>
      <c r="R6" s="12">
        <v>4.2269832000000003</v>
      </c>
      <c r="S6" s="12">
        <v>91.257599999999996</v>
      </c>
      <c r="T6" s="12">
        <v>0</v>
      </c>
      <c r="U6" s="11">
        <v>838.69109033203119</v>
      </c>
      <c r="V6" s="12">
        <v>0</v>
      </c>
      <c r="W6" s="12">
        <v>5740.23200366327</v>
      </c>
      <c r="X6" s="12">
        <v>3459.5216946727423</v>
      </c>
    </row>
    <row r="7" spans="1:24" x14ac:dyDescent="0.2">
      <c r="A7" s="10" t="str">
        <f>'Scenario List'!$A$3</f>
        <v>1- Preferred Resource Strategy</v>
      </c>
      <c r="B7" s="2">
        <v>2026</v>
      </c>
      <c r="C7" s="14">
        <v>635.90745821574069</v>
      </c>
      <c r="D7" s="14">
        <v>337.92232301196861</v>
      </c>
      <c r="E7" s="14">
        <v>973.8297812277093</v>
      </c>
      <c r="F7" s="14">
        <v>272.50159874873498</v>
      </c>
      <c r="G7" s="14">
        <v>94.192101854337821</v>
      </c>
      <c r="H7" s="14">
        <v>366.69370060307278</v>
      </c>
      <c r="I7" s="151">
        <v>0.11050312424389092</v>
      </c>
      <c r="J7" s="151">
        <v>9.7541290830164704E-2</v>
      </c>
      <c r="K7" s="12">
        <v>18.473871657018996</v>
      </c>
      <c r="L7" s="12">
        <v>11.06454010351546</v>
      </c>
      <c r="M7" s="12">
        <v>33.092203339234757</v>
      </c>
      <c r="N7" s="12">
        <v>20.011004210850203</v>
      </c>
      <c r="O7" s="18">
        <v>0.85316748333592451</v>
      </c>
      <c r="P7" s="19">
        <v>1.2620948563888008</v>
      </c>
      <c r="Q7" s="12">
        <v>79.892777599999988</v>
      </c>
      <c r="R7" s="12">
        <v>12.686100000000001</v>
      </c>
      <c r="S7" s="12">
        <v>97.625649999999993</v>
      </c>
      <c r="T7" s="12">
        <v>3.3319500000000004</v>
      </c>
      <c r="U7" s="11">
        <v>892.41203420222553</v>
      </c>
      <c r="V7" s="12">
        <v>26.828232756758769</v>
      </c>
      <c r="W7" s="12">
        <v>5754.6559209695497</v>
      </c>
      <c r="X7" s="12">
        <v>3464.4028199334216</v>
      </c>
    </row>
    <row r="8" spans="1:24" x14ac:dyDescent="0.2">
      <c r="A8" s="10" t="str">
        <f>'Scenario List'!$A$3</f>
        <v>1- Preferred Resource Strategy</v>
      </c>
      <c r="B8" s="2">
        <v>2027</v>
      </c>
      <c r="C8" s="14">
        <v>672.35802494947438</v>
      </c>
      <c r="D8" s="14">
        <v>367.32332870686071</v>
      </c>
      <c r="E8" s="14">
        <v>1039.681353656335</v>
      </c>
      <c r="F8" s="14">
        <v>266.10039275005551</v>
      </c>
      <c r="G8" s="14">
        <v>118.39673631996028</v>
      </c>
      <c r="H8" s="14">
        <v>384.49712907001577</v>
      </c>
      <c r="I8" s="151">
        <v>0.11658358307363341</v>
      </c>
      <c r="J8" s="151">
        <v>0.10585501844654541</v>
      </c>
      <c r="K8" s="12">
        <v>22.735115944863821</v>
      </c>
      <c r="L8" s="12">
        <v>13.688940247303288</v>
      </c>
      <c r="M8" s="12">
        <v>42.634773383928945</v>
      </c>
      <c r="N8" s="12">
        <v>25.37630377279514</v>
      </c>
      <c r="O8" s="18">
        <v>0.66940353113065676</v>
      </c>
      <c r="P8" s="19">
        <v>0.85746878478767785</v>
      </c>
      <c r="Q8" s="12">
        <v>188.94602934627434</v>
      </c>
      <c r="R8" s="12">
        <v>156.87131736411092</v>
      </c>
      <c r="S8" s="12">
        <v>172.45291820440556</v>
      </c>
      <c r="T8" s="12">
        <v>119.39696051208267</v>
      </c>
      <c r="U8" s="11">
        <v>1005.1287310628485</v>
      </c>
      <c r="V8" s="12">
        <v>203.82228682361847</v>
      </c>
      <c r="W8" s="12">
        <v>5767.1758512072629</v>
      </c>
      <c r="X8" s="12">
        <v>3470.06059889689</v>
      </c>
    </row>
    <row r="9" spans="1:24" x14ac:dyDescent="0.2">
      <c r="A9" s="10" t="str">
        <f>'Scenario List'!$A$3</f>
        <v>1- Preferred Resource Strategy</v>
      </c>
      <c r="B9" s="2">
        <v>2028</v>
      </c>
      <c r="C9" s="14">
        <v>701.25400167594898</v>
      </c>
      <c r="D9" s="14">
        <v>372.18047575974697</v>
      </c>
      <c r="E9" s="14">
        <v>1073.434477435696</v>
      </c>
      <c r="F9" s="14">
        <v>281.25116815304983</v>
      </c>
      <c r="G9" s="14">
        <v>117.9478829316009</v>
      </c>
      <c r="H9" s="14">
        <v>399.1990510846507</v>
      </c>
      <c r="I9" s="151">
        <v>0.12130991343556677</v>
      </c>
      <c r="J9" s="151">
        <v>0.10706633236993744</v>
      </c>
      <c r="K9" s="12">
        <v>18.675354386685502</v>
      </c>
      <c r="L9" s="12">
        <v>14.034121847108935</v>
      </c>
      <c r="M9" s="12">
        <v>31.901966920513672</v>
      </c>
      <c r="N9" s="12">
        <v>24.616982132388785</v>
      </c>
      <c r="O9" s="18">
        <v>0.5807152345067732</v>
      </c>
      <c r="P9" s="19">
        <v>0.81455557473658446</v>
      </c>
      <c r="Q9" s="12">
        <v>217.71483774627436</v>
      </c>
      <c r="R9" s="12">
        <v>157.30506936411092</v>
      </c>
      <c r="S9" s="12">
        <v>217.61611820440555</v>
      </c>
      <c r="T9" s="12">
        <v>119.39696051208267</v>
      </c>
      <c r="U9" s="11">
        <v>1413.1207515993387</v>
      </c>
      <c r="V9" s="12">
        <v>179.81190414852574</v>
      </c>
      <c r="W9" s="12">
        <v>5780.68174163208</v>
      </c>
      <c r="X9" s="12">
        <v>3476.1672275630267</v>
      </c>
    </row>
    <row r="10" spans="1:24" x14ac:dyDescent="0.2">
      <c r="A10" s="10" t="str">
        <f>'Scenario List'!$A$3</f>
        <v>1- Preferred Resource Strategy</v>
      </c>
      <c r="B10" s="2">
        <v>2029</v>
      </c>
      <c r="C10" s="14">
        <v>716.39920903127222</v>
      </c>
      <c r="D10" s="14">
        <v>378.37604795848716</v>
      </c>
      <c r="E10" s="14">
        <v>1094.7752569897593</v>
      </c>
      <c r="F10" s="14">
        <v>281.46394308731311</v>
      </c>
      <c r="G10" s="14">
        <v>118.72970562907908</v>
      </c>
      <c r="H10" s="14">
        <v>400.1936487163922</v>
      </c>
      <c r="I10" s="151">
        <v>0.12364129810044916</v>
      </c>
      <c r="J10" s="151">
        <v>0.1086581027134704</v>
      </c>
      <c r="K10" s="12">
        <v>19.361181265939283</v>
      </c>
      <c r="L10" s="12">
        <v>14.567543117063341</v>
      </c>
      <c r="M10" s="12">
        <v>33.260132436348613</v>
      </c>
      <c r="N10" s="12">
        <v>25.852259656610585</v>
      </c>
      <c r="O10" s="18">
        <v>0.58939644897334098</v>
      </c>
      <c r="P10" s="19">
        <v>0.77172010741321007</v>
      </c>
      <c r="Q10" s="12">
        <v>217.64316054627434</v>
      </c>
      <c r="R10" s="12">
        <v>157.24802016411093</v>
      </c>
      <c r="S10" s="12">
        <v>217.61611820440555</v>
      </c>
      <c r="T10" s="12">
        <v>119.39696051208267</v>
      </c>
      <c r="U10" s="11">
        <v>1409.9598108637051</v>
      </c>
      <c r="V10" s="12">
        <v>179.50928341920573</v>
      </c>
      <c r="W10" s="12">
        <v>5794.1741152640789</v>
      </c>
      <c r="X10" s="12">
        <v>3482.2626063723797</v>
      </c>
    </row>
    <row r="11" spans="1:24" x14ac:dyDescent="0.2">
      <c r="A11" s="10" t="str">
        <f>'Scenario List'!$A$3</f>
        <v>1- Preferred Resource Strategy</v>
      </c>
      <c r="B11" s="2">
        <v>2030</v>
      </c>
      <c r="C11" s="14">
        <v>734.26421794074372</v>
      </c>
      <c r="D11" s="14">
        <v>382.84962362065761</v>
      </c>
      <c r="E11" s="14">
        <v>1117.1138415614014</v>
      </c>
      <c r="F11" s="14">
        <v>285.42008578404551</v>
      </c>
      <c r="G11" s="14">
        <v>117.68212440107071</v>
      </c>
      <c r="H11" s="14">
        <v>403.10221018511623</v>
      </c>
      <c r="I11" s="151">
        <v>0.12653918399064093</v>
      </c>
      <c r="J11" s="151">
        <v>0.10982380967820123</v>
      </c>
      <c r="K11" s="12">
        <v>22.602773412272896</v>
      </c>
      <c r="L11" s="12">
        <v>17.111820505288716</v>
      </c>
      <c r="M11" s="12">
        <v>38.625966262266829</v>
      </c>
      <c r="N11" s="12">
        <v>28.010501538149896</v>
      </c>
      <c r="O11" s="18">
        <v>0.56814683975058611</v>
      </c>
      <c r="P11" s="19">
        <v>0.73964250716241642</v>
      </c>
      <c r="Q11" s="12">
        <v>217.54407174627437</v>
      </c>
      <c r="R11" s="12">
        <v>157.16807496411093</v>
      </c>
      <c r="S11" s="12">
        <v>217.61611820440555</v>
      </c>
      <c r="T11" s="12">
        <v>119.39696051208267</v>
      </c>
      <c r="U11" s="11">
        <v>1394.4038483295476</v>
      </c>
      <c r="V11" s="12">
        <v>160.89577125132422</v>
      </c>
      <c r="W11" s="12">
        <v>5802.6628178276487</v>
      </c>
      <c r="X11" s="12">
        <v>3486.0348110528976</v>
      </c>
    </row>
    <row r="12" spans="1:24" x14ac:dyDescent="0.2">
      <c r="A12" s="10" t="str">
        <f>'Scenario List'!$A$3</f>
        <v>1- Preferred Resource Strategy</v>
      </c>
      <c r="B12" s="2">
        <v>2031</v>
      </c>
      <c r="C12" s="14">
        <v>752.08225793480415</v>
      </c>
      <c r="D12" s="14">
        <v>387.37651037424695</v>
      </c>
      <c r="E12" s="14">
        <v>1139.458768309051</v>
      </c>
      <c r="F12" s="14">
        <v>287.37136747928957</v>
      </c>
      <c r="G12" s="14">
        <v>116.5810401455263</v>
      </c>
      <c r="H12" s="14">
        <v>403.95240762481586</v>
      </c>
      <c r="I12" s="151">
        <v>0.12942369649208488</v>
      </c>
      <c r="J12" s="151">
        <v>0.11100426942598401</v>
      </c>
      <c r="K12" s="12">
        <v>23.481513133568345</v>
      </c>
      <c r="L12" s="12">
        <v>19.471268574433957</v>
      </c>
      <c r="M12" s="12">
        <v>46.481823637098913</v>
      </c>
      <c r="N12" s="12">
        <v>38.211771464943666</v>
      </c>
      <c r="O12" s="18">
        <v>0.591631201025697</v>
      </c>
      <c r="P12" s="19">
        <v>0.68979081065077763</v>
      </c>
      <c r="Q12" s="12">
        <v>261.79861134627436</v>
      </c>
      <c r="R12" s="12">
        <v>157.07674536411093</v>
      </c>
      <c r="S12" s="12">
        <v>250.35361820440556</v>
      </c>
      <c r="T12" s="12">
        <v>119.39696051208267</v>
      </c>
      <c r="U12" s="11">
        <v>1667.6452289059055</v>
      </c>
      <c r="V12" s="12">
        <v>159.65892841455718</v>
      </c>
      <c r="W12" s="12">
        <v>5811.00894441536</v>
      </c>
      <c r="X12" s="12">
        <v>3489.7442447701869</v>
      </c>
    </row>
    <row r="13" spans="1:24" x14ac:dyDescent="0.2">
      <c r="A13" s="10" t="str">
        <f>'Scenario List'!$A$3</f>
        <v>1- Preferred Resource Strategy</v>
      </c>
      <c r="B13" s="2">
        <v>2032</v>
      </c>
      <c r="C13" s="14">
        <v>762.41922229869658</v>
      </c>
      <c r="D13" s="14">
        <v>391.68638655414611</v>
      </c>
      <c r="E13" s="14">
        <v>1154.1056088528426</v>
      </c>
      <c r="F13" s="14">
        <v>285.36464426071166</v>
      </c>
      <c r="G13" s="14">
        <v>115.15573315063469</v>
      </c>
      <c r="H13" s="14">
        <v>400.52037741134632</v>
      </c>
      <c r="I13" s="151">
        <v>0.13101493317062257</v>
      </c>
      <c r="J13" s="151">
        <v>0.11211961245621377</v>
      </c>
      <c r="K13" s="12">
        <v>22.871894871415826</v>
      </c>
      <c r="L13" s="12">
        <v>18.996154542216932</v>
      </c>
      <c r="M13" s="12">
        <v>40.20606524586556</v>
      </c>
      <c r="N13" s="12">
        <v>33.520444448741017</v>
      </c>
      <c r="O13" s="18">
        <v>0.59599673129807784</v>
      </c>
      <c r="P13" s="19">
        <v>0.67905828031574345</v>
      </c>
      <c r="Q13" s="12">
        <v>264.29052294627434</v>
      </c>
      <c r="R13" s="12">
        <v>156.97403136411091</v>
      </c>
      <c r="S13" s="12">
        <v>250.35361820440556</v>
      </c>
      <c r="T13" s="12">
        <v>119.39696051208267</v>
      </c>
      <c r="U13" s="11">
        <v>1665.6354733452449</v>
      </c>
      <c r="V13" s="12">
        <v>149.73436044921982</v>
      </c>
      <c r="W13" s="12">
        <v>5819.3306964923413</v>
      </c>
      <c r="X13" s="12">
        <v>3493.468965629113</v>
      </c>
    </row>
    <row r="14" spans="1:24" x14ac:dyDescent="0.2">
      <c r="A14" s="10" t="str">
        <f>'Scenario List'!$A$3</f>
        <v>1- Preferred Resource Strategy</v>
      </c>
      <c r="B14" s="2">
        <v>2033</v>
      </c>
      <c r="C14" s="14">
        <v>781.68283429004384</v>
      </c>
      <c r="D14" s="14">
        <v>400.63091568630193</v>
      </c>
      <c r="E14" s="14">
        <v>1182.3137499763457</v>
      </c>
      <c r="F14" s="14">
        <v>291.2761256768942</v>
      </c>
      <c r="G14" s="14">
        <v>118.25265382905809</v>
      </c>
      <c r="H14" s="14">
        <v>409.52877950595229</v>
      </c>
      <c r="I14" s="151">
        <v>0.13413055251886935</v>
      </c>
      <c r="J14" s="151">
        <v>0.11455558664257165</v>
      </c>
      <c r="K14" s="12">
        <v>25.82729472242406</v>
      </c>
      <c r="L14" s="12">
        <v>21.698936209612601</v>
      </c>
      <c r="M14" s="12">
        <v>41.872531990910062</v>
      </c>
      <c r="N14" s="12">
        <v>36.882246213110264</v>
      </c>
      <c r="O14" s="18">
        <v>0.60286949966181214</v>
      </c>
      <c r="P14" s="19">
        <v>0.66342182264121541</v>
      </c>
      <c r="Q14" s="12">
        <v>267.87266574627432</v>
      </c>
      <c r="R14" s="12">
        <v>156.84842136411092</v>
      </c>
      <c r="S14" s="12">
        <v>250.35361820440556</v>
      </c>
      <c r="T14" s="12">
        <v>119.39696051208267</v>
      </c>
      <c r="U14" s="11">
        <v>1660.9147562303815</v>
      </c>
      <c r="V14" s="12">
        <v>156.64274730244989</v>
      </c>
      <c r="W14" s="12">
        <v>5827.776145036587</v>
      </c>
      <c r="X14" s="12">
        <v>3497.262136471114</v>
      </c>
    </row>
    <row r="15" spans="1:24" x14ac:dyDescent="0.2">
      <c r="A15" s="10" t="str">
        <f>'Scenario List'!$A$3</f>
        <v>1- Preferred Resource Strategy</v>
      </c>
      <c r="B15" s="2">
        <v>2034</v>
      </c>
      <c r="C15" s="14">
        <v>796.83456412814417</v>
      </c>
      <c r="D15" s="14">
        <v>407.92279377258808</v>
      </c>
      <c r="E15" s="14">
        <v>1204.7573579007321</v>
      </c>
      <c r="F15" s="14">
        <v>292.46329429460587</v>
      </c>
      <c r="G15" s="14">
        <v>119.58035336364898</v>
      </c>
      <c r="H15" s="14">
        <v>412.04364765825483</v>
      </c>
      <c r="I15" s="151">
        <v>0.13652570498967595</v>
      </c>
      <c r="J15" s="151">
        <v>0.1165092132131914</v>
      </c>
      <c r="K15" s="12">
        <v>27.656088421247308</v>
      </c>
      <c r="L15" s="12">
        <v>23.111024948089124</v>
      </c>
      <c r="M15" s="12">
        <v>54.451707769855304</v>
      </c>
      <c r="N15" s="12">
        <v>46.993194115377236</v>
      </c>
      <c r="O15" s="18">
        <v>0.57519303564867497</v>
      </c>
      <c r="P15" s="19">
        <v>0.63115613171547835</v>
      </c>
      <c r="Q15" s="12">
        <v>272.07446334627434</v>
      </c>
      <c r="R15" s="12">
        <v>156.80275656411092</v>
      </c>
      <c r="S15" s="12">
        <v>250.35361820440556</v>
      </c>
      <c r="T15" s="12">
        <v>119.39696051208267</v>
      </c>
      <c r="U15" s="11">
        <v>1653.0855437273951</v>
      </c>
      <c r="V15" s="12">
        <v>141.77112295200735</v>
      </c>
      <c r="W15" s="12">
        <v>5836.5167511011987</v>
      </c>
      <c r="X15" s="12">
        <v>3501.2063211358318</v>
      </c>
    </row>
    <row r="16" spans="1:24" x14ac:dyDescent="0.2">
      <c r="A16" s="10" t="str">
        <f>'Scenario List'!$A$3</f>
        <v>1- Preferred Resource Strategy</v>
      </c>
      <c r="B16" s="2">
        <v>2035</v>
      </c>
      <c r="C16" s="14">
        <v>814.10969091215179</v>
      </c>
      <c r="D16" s="14">
        <v>416.24834312011791</v>
      </c>
      <c r="E16" s="14">
        <v>1230.3580340322696</v>
      </c>
      <c r="F16" s="14">
        <v>294.89145600230131</v>
      </c>
      <c r="G16" s="14">
        <v>121.82041879268216</v>
      </c>
      <c r="H16" s="14">
        <v>416.71187479498349</v>
      </c>
      <c r="I16" s="151">
        <v>0.13926533157553875</v>
      </c>
      <c r="J16" s="151">
        <v>0.11874535764283782</v>
      </c>
      <c r="K16" s="12">
        <v>25.989769200678378</v>
      </c>
      <c r="L16" s="12">
        <v>22.108319421613821</v>
      </c>
      <c r="M16" s="12">
        <v>45.07820135441392</v>
      </c>
      <c r="N16" s="12">
        <v>37.577686432117787</v>
      </c>
      <c r="O16" s="18">
        <v>0.56091857276373425</v>
      </c>
      <c r="P16" s="19">
        <v>0.59796596984957873</v>
      </c>
      <c r="Q16" s="12">
        <v>276.90878114627435</v>
      </c>
      <c r="R16" s="12">
        <v>158.3774019641109</v>
      </c>
      <c r="S16" s="12">
        <v>253.26140359253338</v>
      </c>
      <c r="T16" s="12">
        <v>120.91839886824705</v>
      </c>
      <c r="U16" s="11">
        <v>1653.2493645829511</v>
      </c>
      <c r="V16" s="12">
        <v>143.39452969284699</v>
      </c>
      <c r="W16" s="12">
        <v>5845.745539840771</v>
      </c>
      <c r="X16" s="12">
        <v>3505.3862431583161</v>
      </c>
    </row>
    <row r="17" spans="1:24" x14ac:dyDescent="0.2">
      <c r="A17" s="10" t="str">
        <f>'Scenario List'!$A$3</f>
        <v>1- Preferred Resource Strategy</v>
      </c>
      <c r="B17" s="2">
        <v>2036</v>
      </c>
      <c r="C17" s="14">
        <v>839.94096537136431</v>
      </c>
      <c r="D17" s="14">
        <v>429.7189592155097</v>
      </c>
      <c r="E17" s="14">
        <v>1269.659924586874</v>
      </c>
      <c r="F17" s="14">
        <v>319.56206431209478</v>
      </c>
      <c r="G17" s="14">
        <v>129.08059291705811</v>
      </c>
      <c r="H17" s="14">
        <v>448.64265722915286</v>
      </c>
      <c r="I17" s="151">
        <v>0.14344049714218535</v>
      </c>
      <c r="J17" s="151">
        <v>0.12243053038892442</v>
      </c>
      <c r="K17" s="12">
        <v>29.460051093255629</v>
      </c>
      <c r="L17" s="12">
        <v>24.634407136997879</v>
      </c>
      <c r="M17" s="12">
        <v>54.098354132690872</v>
      </c>
      <c r="N17" s="12">
        <v>45.174207373071596</v>
      </c>
      <c r="O17" s="18">
        <v>0.66482564358285723</v>
      </c>
      <c r="P17" s="19">
        <v>0.71373097714506306</v>
      </c>
      <c r="Q17" s="12">
        <v>340.07524849040169</v>
      </c>
      <c r="R17" s="12">
        <v>191.37298762154842</v>
      </c>
      <c r="S17" s="12">
        <v>304.81063992704486</v>
      </c>
      <c r="T17" s="12">
        <v>147.89046692750779</v>
      </c>
      <c r="U17" s="11">
        <v>1725.0724315833249</v>
      </c>
      <c r="V17" s="12">
        <v>189.44316572959349</v>
      </c>
      <c r="W17" s="12">
        <v>5855.6752249594692</v>
      </c>
      <c r="X17" s="12">
        <v>3509.9003316445969</v>
      </c>
    </row>
    <row r="18" spans="1:24" x14ac:dyDescent="0.2">
      <c r="A18" s="10" t="str">
        <f>'Scenario List'!$A$3</f>
        <v>1- Preferred Resource Strategy</v>
      </c>
      <c r="B18" s="2">
        <v>2037</v>
      </c>
      <c r="C18" s="14">
        <v>856.78559582738922</v>
      </c>
      <c r="D18" s="14">
        <v>437.84162292006158</v>
      </c>
      <c r="E18" s="14">
        <v>1294.6272187474508</v>
      </c>
      <c r="F18" s="14">
        <v>314.39719902767285</v>
      </c>
      <c r="G18" s="14">
        <v>130.86387029988694</v>
      </c>
      <c r="H18" s="14">
        <v>445.26106932755977</v>
      </c>
      <c r="I18" s="151">
        <v>0.14604600178895846</v>
      </c>
      <c r="J18" s="151">
        <v>0.12456873001258853</v>
      </c>
      <c r="K18" s="12">
        <v>30.540803671626733</v>
      </c>
      <c r="L18" s="12">
        <v>26.150549673334993</v>
      </c>
      <c r="M18" s="12">
        <v>58.984235680024625</v>
      </c>
      <c r="N18" s="12">
        <v>55.144133226790899</v>
      </c>
      <c r="O18" s="18">
        <v>0.59233802214459796</v>
      </c>
      <c r="P18" s="19">
        <v>0.60244082536749421</v>
      </c>
      <c r="Q18" s="12">
        <v>340.00573369040171</v>
      </c>
      <c r="R18" s="12">
        <v>191.28165802154842</v>
      </c>
      <c r="S18" s="12">
        <v>304.81063992704486</v>
      </c>
      <c r="T18" s="12">
        <v>147.89046692750779</v>
      </c>
      <c r="U18" s="11">
        <v>1701.0786043547653</v>
      </c>
      <c r="V18" s="12">
        <v>165.30163558087028</v>
      </c>
      <c r="W18" s="12">
        <v>5866.5460562588642</v>
      </c>
      <c r="X18" s="12">
        <v>3514.8598117345714</v>
      </c>
    </row>
    <row r="19" spans="1:24" x14ac:dyDescent="0.2">
      <c r="A19" s="10" t="str">
        <f>'Scenario List'!$A$3</f>
        <v>1- Preferred Resource Strategy</v>
      </c>
      <c r="B19" s="2">
        <v>2038</v>
      </c>
      <c r="C19" s="14">
        <v>882.71049816456878</v>
      </c>
      <c r="D19" s="14">
        <v>453.42974109380043</v>
      </c>
      <c r="E19" s="14">
        <v>1336.1402392583691</v>
      </c>
      <c r="F19" s="14">
        <v>334.07754197626224</v>
      </c>
      <c r="G19" s="14">
        <v>139.98046734561811</v>
      </c>
      <c r="H19" s="14">
        <v>474.05800932188038</v>
      </c>
      <c r="I19" s="151">
        <v>0.15015586955459373</v>
      </c>
      <c r="J19" s="151">
        <v>0.12880077765282172</v>
      </c>
      <c r="K19" s="12">
        <v>31.327642895186727</v>
      </c>
      <c r="L19" s="12">
        <v>27.534961760531189</v>
      </c>
      <c r="M19" s="12">
        <v>56.976465638650197</v>
      </c>
      <c r="N19" s="12">
        <v>49.4048433422372</v>
      </c>
      <c r="O19" s="18">
        <v>0.60736670255636405</v>
      </c>
      <c r="P19" s="19">
        <v>0.64310902046356477</v>
      </c>
      <c r="Q19" s="12">
        <v>350.7619038904017</v>
      </c>
      <c r="R19" s="12">
        <v>194.35568092154841</v>
      </c>
      <c r="S19" s="12">
        <v>321.04916742704484</v>
      </c>
      <c r="T19" s="12">
        <v>156.38693942750777</v>
      </c>
      <c r="U19" s="11">
        <v>1839.7006714178856</v>
      </c>
      <c r="V19" s="12">
        <v>246.65943163169746</v>
      </c>
      <c r="W19" s="12">
        <v>5878.6279935839111</v>
      </c>
      <c r="X19" s="12">
        <v>3520.3959895025282</v>
      </c>
    </row>
    <row r="20" spans="1:24" x14ac:dyDescent="0.2">
      <c r="A20" s="10" t="str">
        <f>'Scenario List'!$A$3</f>
        <v>1- Preferred Resource Strategy</v>
      </c>
      <c r="B20" s="2">
        <v>2039</v>
      </c>
      <c r="C20" s="14">
        <v>899.77562297150894</v>
      </c>
      <c r="D20" s="14">
        <v>459.85439771870051</v>
      </c>
      <c r="E20" s="14">
        <v>1359.6300206902094</v>
      </c>
      <c r="F20" s="14">
        <v>333.11417360738096</v>
      </c>
      <c r="G20" s="14">
        <v>139.79770593699268</v>
      </c>
      <c r="H20" s="14">
        <v>472.91187954437362</v>
      </c>
      <c r="I20" s="151">
        <v>0.15270562388407619</v>
      </c>
      <c r="J20" s="151">
        <v>0.1303948634339788</v>
      </c>
      <c r="K20" s="12">
        <v>34.407207872802921</v>
      </c>
      <c r="L20" s="12">
        <v>30.093211071579265</v>
      </c>
      <c r="M20" s="12">
        <v>59.992759498356094</v>
      </c>
      <c r="N20" s="12">
        <v>51.068306926832236</v>
      </c>
      <c r="O20" s="18">
        <v>0.57829099545717755</v>
      </c>
      <c r="P20" s="19">
        <v>0.59150451357186218</v>
      </c>
      <c r="Q20" s="12">
        <v>350.69238909040172</v>
      </c>
      <c r="R20" s="12">
        <v>194.26435132154842</v>
      </c>
      <c r="S20" s="12">
        <v>321.04916742704484</v>
      </c>
      <c r="T20" s="12">
        <v>156.38693942750777</v>
      </c>
      <c r="U20" s="11">
        <v>1841.1419047989307</v>
      </c>
      <c r="V20" s="12">
        <v>244.90188193820384</v>
      </c>
      <c r="W20" s="12">
        <v>5892.2232206363133</v>
      </c>
      <c r="X20" s="12">
        <v>3526.6296969706391</v>
      </c>
    </row>
    <row r="21" spans="1:24" x14ac:dyDescent="0.2">
      <c r="A21" s="10" t="str">
        <f>'Scenario List'!$A$3</f>
        <v>1- Preferred Resource Strategy</v>
      </c>
      <c r="B21" s="2">
        <v>2040</v>
      </c>
      <c r="C21" s="14">
        <v>914.561154293144</v>
      </c>
      <c r="D21" s="14">
        <v>469.16168657650644</v>
      </c>
      <c r="E21" s="14">
        <v>1383.7228408696506</v>
      </c>
      <c r="F21" s="14">
        <v>332.14186327099071</v>
      </c>
      <c r="G21" s="14">
        <v>142.35794231828137</v>
      </c>
      <c r="H21" s="14">
        <v>474.49980558927211</v>
      </c>
      <c r="I21" s="151">
        <v>0.15480896462134142</v>
      </c>
      <c r="J21" s="151">
        <v>0.13276680722229012</v>
      </c>
      <c r="K21" s="12">
        <v>35.457163852055608</v>
      </c>
      <c r="L21" s="12">
        <v>30.620904353591062</v>
      </c>
      <c r="M21" s="12">
        <v>65.418214013037314</v>
      </c>
      <c r="N21" s="12">
        <v>57.500290046333475</v>
      </c>
      <c r="O21" s="18">
        <v>0.56360184335780372</v>
      </c>
      <c r="P21" s="19">
        <v>0.55429762543816552</v>
      </c>
      <c r="Q21" s="12">
        <v>350.62287429040168</v>
      </c>
      <c r="R21" s="12">
        <v>196.82289755982518</v>
      </c>
      <c r="S21" s="12">
        <v>321.04916742704484</v>
      </c>
      <c r="T21" s="12">
        <v>159.03681526578453</v>
      </c>
      <c r="U21" s="11">
        <v>1832.7696401037849</v>
      </c>
      <c r="V21" s="12">
        <v>229.98662562419526</v>
      </c>
      <c r="W21" s="12">
        <v>5907.6756732411204</v>
      </c>
      <c r="X21" s="12">
        <v>3533.7272650610162</v>
      </c>
    </row>
    <row r="22" spans="1:24" x14ac:dyDescent="0.2">
      <c r="A22" s="10" t="str">
        <f>'Scenario List'!$A$3</f>
        <v>1- Preferred Resource Strategy</v>
      </c>
      <c r="B22" s="2">
        <v>2041</v>
      </c>
      <c r="C22" s="14">
        <v>928.60375672704254</v>
      </c>
      <c r="D22" s="14">
        <v>477.38091888584233</v>
      </c>
      <c r="E22" s="14">
        <v>1405.984675612885</v>
      </c>
      <c r="F22" s="14">
        <v>333.42575597975667</v>
      </c>
      <c r="G22" s="14">
        <v>143.69229624371545</v>
      </c>
      <c r="H22" s="14">
        <v>477.11805222347209</v>
      </c>
      <c r="I22" s="151">
        <v>0.15671511249809306</v>
      </c>
      <c r="J22" s="151">
        <v>0.13478165672555575</v>
      </c>
      <c r="K22" s="12">
        <v>36.121303398670491</v>
      </c>
      <c r="L22" s="12">
        <v>36.266378718217091</v>
      </c>
      <c r="M22" s="12">
        <v>67.319248359689254</v>
      </c>
      <c r="N22" s="12">
        <v>72.1414555976381</v>
      </c>
      <c r="O22" s="18">
        <v>0.58955620888971816</v>
      </c>
      <c r="P22" s="19">
        <v>0.56770722518090155</v>
      </c>
      <c r="Q22" s="12">
        <v>377.02849429040168</v>
      </c>
      <c r="R22" s="12">
        <v>229.35541172154842</v>
      </c>
      <c r="S22" s="12">
        <v>366.21236742704491</v>
      </c>
      <c r="T22" s="12">
        <v>189.28141997545299</v>
      </c>
      <c r="U22" s="11">
        <v>2259.3339167138552</v>
      </c>
      <c r="V22" s="12">
        <v>284.40846186280714</v>
      </c>
      <c r="W22" s="12">
        <v>5925.425709906197</v>
      </c>
      <c r="X22" s="12">
        <v>3541.8834467800903</v>
      </c>
    </row>
    <row r="23" spans="1:24" x14ac:dyDescent="0.2">
      <c r="A23" s="10" t="str">
        <f>'Scenario List'!$A$3</f>
        <v>1- Preferred Resource Strategy</v>
      </c>
      <c r="B23" s="2">
        <v>2042</v>
      </c>
      <c r="C23" s="14">
        <v>952.87970431410213</v>
      </c>
      <c r="D23" s="14">
        <v>491.33962710924453</v>
      </c>
      <c r="E23" s="14">
        <v>1444.2193314233466</v>
      </c>
      <c r="F23" s="14">
        <v>352.03172502102694</v>
      </c>
      <c r="G23" s="14">
        <v>150.62035661937787</v>
      </c>
      <c r="H23" s="14">
        <v>502.65208164040484</v>
      </c>
      <c r="I23" s="151">
        <v>0.16025811445537499</v>
      </c>
      <c r="J23" s="151">
        <v>0.13835583906222759</v>
      </c>
      <c r="K23" s="12">
        <v>31.989519395523931</v>
      </c>
      <c r="L23" s="12">
        <v>35.999568561516156</v>
      </c>
      <c r="M23" s="12">
        <v>66.106077170094622</v>
      </c>
      <c r="N23" s="12">
        <v>76.690360679672381</v>
      </c>
      <c r="O23" s="18">
        <v>0.59338434136483542</v>
      </c>
      <c r="P23" s="19">
        <v>0.59735719290819389</v>
      </c>
      <c r="Q23" s="12">
        <v>387.92751324576398</v>
      </c>
      <c r="R23" s="12">
        <v>229.25269772154843</v>
      </c>
      <c r="S23" s="12">
        <v>395.14787815985937</v>
      </c>
      <c r="T23" s="12">
        <v>189.28141997545299</v>
      </c>
      <c r="U23" s="11">
        <v>2491.4725293153101</v>
      </c>
      <c r="V23" s="12">
        <v>294.01246952553907</v>
      </c>
      <c r="W23" s="12">
        <v>5945.9061249559263</v>
      </c>
      <c r="X23" s="12">
        <v>3551.2749620076193</v>
      </c>
    </row>
    <row r="24" spans="1:24" x14ac:dyDescent="0.2">
      <c r="A24" s="10" t="str">
        <f>'Scenario List'!$A$3</f>
        <v>1- Preferred Resource Strategy</v>
      </c>
      <c r="B24" s="2">
        <v>2043</v>
      </c>
      <c r="C24" s="14">
        <v>994.64871176744839</v>
      </c>
      <c r="D24" s="14">
        <v>508.80322876447394</v>
      </c>
      <c r="E24" s="14">
        <v>1503.4519405319224</v>
      </c>
      <c r="F24" s="14">
        <v>374.53683630557032</v>
      </c>
      <c r="G24" s="14">
        <v>160.90502016324598</v>
      </c>
      <c r="H24" s="14">
        <v>535.44185646881624</v>
      </c>
      <c r="I24" s="151">
        <v>0.16661673788567777</v>
      </c>
      <c r="J24" s="151">
        <v>0.14283391837671372</v>
      </c>
      <c r="K24" s="12">
        <v>33.008918153900765</v>
      </c>
      <c r="L24" s="12">
        <v>38.242789595336525</v>
      </c>
      <c r="M24" s="12">
        <v>60.42136946685217</v>
      </c>
      <c r="N24" s="12">
        <v>68.204573578132425</v>
      </c>
      <c r="O24" s="18">
        <v>0.55049895314644848</v>
      </c>
      <c r="P24" s="19">
        <v>0.51436431735253862</v>
      </c>
      <c r="Q24" s="12">
        <v>399.46196151496213</v>
      </c>
      <c r="R24" s="12">
        <v>229.12708772154841</v>
      </c>
      <c r="S24" s="12">
        <v>425.40117089941879</v>
      </c>
      <c r="T24" s="12">
        <v>189.28141997545299</v>
      </c>
      <c r="U24" s="11">
        <v>2712.6835030023526</v>
      </c>
      <c r="V24" s="12">
        <v>269.16482189488397</v>
      </c>
      <c r="W24" s="12">
        <v>5969.6806238633453</v>
      </c>
      <c r="X24" s="12">
        <v>3562.2017133391505</v>
      </c>
    </row>
    <row r="25" spans="1:24" x14ac:dyDescent="0.2">
      <c r="A25" s="10" t="str">
        <f>'Scenario List'!$A$3</f>
        <v>1- Preferred Resource Strategy</v>
      </c>
      <c r="B25" s="2">
        <v>2044</v>
      </c>
      <c r="C25" s="14">
        <v>1017.9097677234994</v>
      </c>
      <c r="D25" s="14">
        <v>525.62945512704528</v>
      </c>
      <c r="E25" s="14">
        <v>1543.5392228505448</v>
      </c>
      <c r="F25" s="14">
        <v>396.8848435064935</v>
      </c>
      <c r="G25" s="14">
        <v>170.40076942611717</v>
      </c>
      <c r="H25" s="14">
        <v>567.28561293261066</v>
      </c>
      <c r="I25" s="151">
        <v>0.16972494072660863</v>
      </c>
      <c r="J25" s="151">
        <v>0.1470274504272546</v>
      </c>
      <c r="K25" s="12">
        <v>39.024322253654432</v>
      </c>
      <c r="L25" s="12">
        <v>46.010335670707875</v>
      </c>
      <c r="M25" s="12">
        <v>76.317931243024645</v>
      </c>
      <c r="N25" s="12">
        <v>91.826906601020795</v>
      </c>
      <c r="O25" s="18">
        <v>0.66330993203103328</v>
      </c>
      <c r="P25" s="19">
        <v>0.63832239647368361</v>
      </c>
      <c r="Q25" s="12">
        <v>411.18816521307156</v>
      </c>
      <c r="R25" s="12">
        <v>229.03575812154841</v>
      </c>
      <c r="S25" s="12">
        <v>424.85547175728192</v>
      </c>
      <c r="T25" s="12">
        <v>189.28141997545299</v>
      </c>
      <c r="U25" s="11">
        <v>2762.2428190411074</v>
      </c>
      <c r="V25" s="12">
        <v>320.71998919086928</v>
      </c>
      <c r="W25" s="12">
        <v>5997.4082970112158</v>
      </c>
      <c r="X25" s="12">
        <v>3575.0429841474615</v>
      </c>
    </row>
    <row r="26" spans="1:24" x14ac:dyDescent="0.2">
      <c r="A26" s="10" t="str">
        <f>'Scenario List'!$A$3</f>
        <v>1- Preferred Resource Strategy</v>
      </c>
      <c r="B26" s="2">
        <v>2045</v>
      </c>
      <c r="C26" s="14">
        <v>1044.8852393681591</v>
      </c>
      <c r="D26" s="14">
        <v>547.77646281730495</v>
      </c>
      <c r="E26" s="14">
        <v>1592.661702185464</v>
      </c>
      <c r="F26" s="14">
        <v>404.45961601742528</v>
      </c>
      <c r="G26" s="14">
        <v>185.06349914634785</v>
      </c>
      <c r="H26" s="14">
        <v>589.52311516377313</v>
      </c>
      <c r="I26" s="151">
        <v>0.17328516252112264</v>
      </c>
      <c r="J26" s="151">
        <v>0.15258078786299334</v>
      </c>
      <c r="K26" s="12">
        <v>37.11915788418105</v>
      </c>
      <c r="L26" s="12">
        <v>49.401003656000078</v>
      </c>
      <c r="M26" s="12">
        <v>65.263705480812021</v>
      </c>
      <c r="N26" s="12">
        <v>84.868754005496001</v>
      </c>
      <c r="O26" s="18">
        <v>0.56322385992565693</v>
      </c>
      <c r="P26" s="19">
        <v>0.53725079261187458</v>
      </c>
      <c r="Q26" s="12">
        <v>424.96607945570622</v>
      </c>
      <c r="R26" s="12">
        <v>235.0783158355238</v>
      </c>
      <c r="S26" s="12">
        <v>461.81490613488035</v>
      </c>
      <c r="T26" s="12">
        <v>188.97872286975422</v>
      </c>
      <c r="U26" s="11">
        <v>3025.016306791948</v>
      </c>
      <c r="V26" s="12">
        <v>280.91958593511259</v>
      </c>
      <c r="W26" s="12">
        <v>6029.859822769261</v>
      </c>
      <c r="X26" s="12">
        <v>3590.0749399011438</v>
      </c>
    </row>
    <row r="27" spans="1:24" s="8" customFormat="1" x14ac:dyDescent="0.2">
      <c r="A27" s="10" t="str">
        <f>'Scenario List'!$A$3</f>
        <v>1- Preferred Resource Strategy</v>
      </c>
      <c r="B27" s="3" t="s">
        <v>6</v>
      </c>
      <c r="C27" s="20">
        <f t="shared" ref="C27:H27" si="0">NPV($A$1,C3:C26)</f>
        <v>8702.8311346612863</v>
      </c>
      <c r="D27" s="20">
        <f t="shared" si="0"/>
        <v>4542.8695615682736</v>
      </c>
      <c r="E27" s="20">
        <f t="shared" si="0"/>
        <v>13245.70069622956</v>
      </c>
      <c r="F27" s="20">
        <f t="shared" si="0"/>
        <v>3447.1628876953346</v>
      </c>
      <c r="G27" s="20">
        <f t="shared" si="0"/>
        <v>1350.8836101593977</v>
      </c>
      <c r="H27" s="20">
        <f t="shared" si="0"/>
        <v>4798.0464978547334</v>
      </c>
      <c r="I27" s="21"/>
      <c r="J27" s="21"/>
      <c r="K27" s="111">
        <f t="shared" ref="K27:N27" si="1">NPV($A$1,K3:K26)</f>
        <v>273.61964736670302</v>
      </c>
      <c r="L27" s="111">
        <f t="shared" si="1"/>
        <v>216.24457597967393</v>
      </c>
      <c r="M27" s="111">
        <f t="shared" si="1"/>
        <v>492.29496745232967</v>
      </c>
      <c r="N27" s="111">
        <f t="shared" si="1"/>
        <v>395.62346767187518</v>
      </c>
      <c r="O27" s="111">
        <f t="shared" ref="O27:P27" si="2">NPV($A$1,O3:O26)</f>
        <v>8.0890860350149403</v>
      </c>
      <c r="P27" s="111">
        <f t="shared" si="2"/>
        <v>10.805079918257807</v>
      </c>
      <c r="Q27" s="20"/>
      <c r="R27" s="20"/>
      <c r="S27" s="20"/>
      <c r="T27" s="20"/>
      <c r="U27" s="20"/>
      <c r="V27" s="20"/>
      <c r="W27" s="20"/>
      <c r="X27" s="20"/>
    </row>
    <row r="28" spans="1:24" s="8" customFormat="1" x14ac:dyDescent="0.2">
      <c r="A28" s="10" t="str">
        <f>'Scenario List'!$A$3</f>
        <v>1- Preferred Resource Strategy</v>
      </c>
      <c r="B28" s="3" t="s">
        <v>7</v>
      </c>
      <c r="C28" s="20">
        <f t="shared" ref="C28:H28" si="3">-PMT($A$1,COUNT(C3:C26),C27)</f>
        <v>737.60286083627489</v>
      </c>
      <c r="D28" s="20">
        <f t="shared" si="3"/>
        <v>385.02799068147232</v>
      </c>
      <c r="E28" s="20">
        <f t="shared" si="3"/>
        <v>1122.6308515177473</v>
      </c>
      <c r="F28" s="20">
        <f t="shared" si="3"/>
        <v>292.16207558089923</v>
      </c>
      <c r="G28" s="20">
        <f t="shared" si="3"/>
        <v>114.4932723722425</v>
      </c>
      <c r="H28" s="20">
        <f t="shared" si="3"/>
        <v>406.65534795314176</v>
      </c>
      <c r="I28" s="21"/>
      <c r="J28" s="21"/>
      <c r="K28" s="111">
        <f t="shared" ref="K28:N28" si="4">-PMT($A$1,COUNT(K3:K26),K27)</f>
        <v>23.190457398958571</v>
      </c>
      <c r="L28" s="111">
        <f t="shared" si="4"/>
        <v>18.327670089756666</v>
      </c>
      <c r="M28" s="111">
        <f>-PMT($A$1,COUNT(M3:M26),M27)</f>
        <v>41.724143643546832</v>
      </c>
      <c r="N28" s="111">
        <f t="shared" si="4"/>
        <v>33.530812795679964</v>
      </c>
      <c r="O28" s="111">
        <f t="shared" ref="O28:P28" si="5">-PMT($A$1,COUNT(O3:O26),O27)</f>
        <v>0.68558528927609674</v>
      </c>
      <c r="P28" s="111">
        <f t="shared" si="5"/>
        <v>0.91577760569540545</v>
      </c>
      <c r="Q28" s="20"/>
      <c r="R28" s="20"/>
      <c r="S28" s="20"/>
      <c r="T28" s="20"/>
      <c r="U28" s="20"/>
      <c r="V28" s="20"/>
      <c r="W28" s="20"/>
      <c r="X28" s="20"/>
    </row>
    <row r="31" spans="1:24" x14ac:dyDescent="0.2">
      <c r="A31" s="10" t="str">
        <f>'Scenario List'!$A$4</f>
        <v>2- Baseline 1</v>
      </c>
      <c r="B31" s="2">
        <v>2022</v>
      </c>
      <c r="C31" s="12">
        <v>566.87016511712864</v>
      </c>
      <c r="D31" s="12">
        <v>306.45488351794597</v>
      </c>
      <c r="E31" s="12">
        <v>873.32504863507461</v>
      </c>
      <c r="F31" s="12">
        <v>247.20286550050741</v>
      </c>
      <c r="G31" s="12">
        <v>82.417555647915819</v>
      </c>
      <c r="H31" s="12">
        <v>329.62042114842325</v>
      </c>
      <c r="I31" s="16">
        <v>0.10003087136574217</v>
      </c>
      <c r="J31" s="16">
        <v>8.9329948706730972E-2</v>
      </c>
      <c r="K31" s="12">
        <v>17.536231071175454</v>
      </c>
      <c r="L31" s="12">
        <v>7.3567208160761428</v>
      </c>
      <c r="M31" s="12">
        <v>26.950068732209232</v>
      </c>
      <c r="N31" s="12">
        <v>11.232629064731796</v>
      </c>
      <c r="O31" s="19">
        <v>0.89311140173115522</v>
      </c>
      <c r="P31" s="19">
        <v>1.4574774164072011</v>
      </c>
      <c r="Q31" s="12">
        <v>0.76739760000000024</v>
      </c>
      <c r="R31" s="12">
        <v>0.47992560000000006</v>
      </c>
      <c r="S31" s="12">
        <v>0</v>
      </c>
      <c r="T31" s="12">
        <v>0</v>
      </c>
      <c r="U31" s="12">
        <v>0</v>
      </c>
      <c r="V31" s="12">
        <v>0</v>
      </c>
      <c r="W31" s="12">
        <v>5666.952185635625</v>
      </c>
      <c r="X31" s="12">
        <v>3430.5950910599227</v>
      </c>
    </row>
    <row r="32" spans="1:24" x14ac:dyDescent="0.2">
      <c r="A32" s="10" t="str">
        <f>'Scenario List'!$A$4</f>
        <v>2- Baseline 1</v>
      </c>
      <c r="B32" s="2">
        <v>2023</v>
      </c>
      <c r="C32" s="12">
        <v>576.44584210806374</v>
      </c>
      <c r="D32" s="12">
        <v>313.1309694585853</v>
      </c>
      <c r="E32" s="12">
        <v>889.57681156664898</v>
      </c>
      <c r="F32" s="12">
        <v>245.86681534640994</v>
      </c>
      <c r="G32" s="12">
        <v>84.322723209736679</v>
      </c>
      <c r="H32" s="12">
        <v>330.1895385561466</v>
      </c>
      <c r="I32" s="16">
        <v>0.10120707008175857</v>
      </c>
      <c r="J32" s="16">
        <v>9.1018253229844318E-2</v>
      </c>
      <c r="K32" s="12">
        <v>17.479235229115403</v>
      </c>
      <c r="L32" s="12">
        <v>7.4062880086131582</v>
      </c>
      <c r="M32" s="12">
        <v>34.388278204944058</v>
      </c>
      <c r="N32" s="12">
        <v>14.122090882209775</v>
      </c>
      <c r="O32" s="19">
        <v>0.93792329575664146</v>
      </c>
      <c r="P32" s="19">
        <v>1.3980889815184012</v>
      </c>
      <c r="Q32" s="12">
        <v>2.5024692000000002</v>
      </c>
      <c r="R32" s="12">
        <v>1.5426180000000003</v>
      </c>
      <c r="S32" s="12">
        <v>0</v>
      </c>
      <c r="T32" s="12">
        <v>0</v>
      </c>
      <c r="U32" s="12">
        <v>0</v>
      </c>
      <c r="V32" s="12">
        <v>0</v>
      </c>
      <c r="W32" s="12">
        <v>5695.7072430057588</v>
      </c>
      <c r="X32" s="12">
        <v>3440.3095900758467</v>
      </c>
    </row>
    <row r="33" spans="1:24" x14ac:dyDescent="0.2">
      <c r="A33" s="10" t="str">
        <f>'Scenario List'!$A$4</f>
        <v>2- Baseline 1</v>
      </c>
      <c r="B33" s="2">
        <v>2024</v>
      </c>
      <c r="C33" s="12">
        <v>588.82067476924772</v>
      </c>
      <c r="D33" s="12">
        <v>323.21727441595067</v>
      </c>
      <c r="E33" s="12">
        <v>912.03794918519839</v>
      </c>
      <c r="F33" s="12">
        <v>250.88599890010317</v>
      </c>
      <c r="G33" s="12">
        <v>89.533700078454345</v>
      </c>
      <c r="H33" s="12">
        <v>340.41969897855751</v>
      </c>
      <c r="I33" s="16">
        <v>0.10294999895558926</v>
      </c>
      <c r="J33" s="16">
        <v>9.3711130852050809E-2</v>
      </c>
      <c r="K33" s="12">
        <v>19.753287409946129</v>
      </c>
      <c r="L33" s="12">
        <v>8.520819055308948</v>
      </c>
      <c r="M33" s="12">
        <v>32.055286851948509</v>
      </c>
      <c r="N33" s="12">
        <v>14.059032055197378</v>
      </c>
      <c r="O33" s="19">
        <v>1.0572856194112421</v>
      </c>
      <c r="P33" s="19">
        <v>1.4062178236706013</v>
      </c>
      <c r="Q33" s="12">
        <v>5.7091176000000008</v>
      </c>
      <c r="R33" s="12">
        <v>3.7703351999999999</v>
      </c>
      <c r="S33" s="12">
        <v>0</v>
      </c>
      <c r="T33" s="12">
        <v>0</v>
      </c>
      <c r="U33" s="12">
        <v>0</v>
      </c>
      <c r="V33" s="12">
        <v>0</v>
      </c>
      <c r="W33" s="12">
        <v>5719.4820858935036</v>
      </c>
      <c r="X33" s="12">
        <v>3449.08093069797</v>
      </c>
    </row>
    <row r="34" spans="1:24" x14ac:dyDescent="0.2">
      <c r="A34" s="10" t="str">
        <f>'Scenario List'!$A$4</f>
        <v>2- Baseline 1</v>
      </c>
      <c r="B34" s="2">
        <v>2025</v>
      </c>
      <c r="C34" s="12">
        <v>607.72175877402356</v>
      </c>
      <c r="D34" s="12">
        <v>332.1166017414987</v>
      </c>
      <c r="E34" s="12">
        <v>939.83836051552225</v>
      </c>
      <c r="F34" s="12">
        <v>247.03434152610635</v>
      </c>
      <c r="G34" s="12">
        <v>93.450385295205166</v>
      </c>
      <c r="H34" s="12">
        <v>340.48472682131148</v>
      </c>
      <c r="I34" s="16">
        <v>0.10585699780981385</v>
      </c>
      <c r="J34" s="16">
        <v>9.6076446804912424E-2</v>
      </c>
      <c r="K34" s="12">
        <v>22.509702662866104</v>
      </c>
      <c r="L34" s="12">
        <v>9.6403927496257573</v>
      </c>
      <c r="M34" s="12">
        <v>40.64522561904036</v>
      </c>
      <c r="N34" s="12">
        <v>16.928428046529568</v>
      </c>
      <c r="O34" s="19">
        <v>0.99419690085431189</v>
      </c>
      <c r="P34" s="19">
        <v>1.1861812187742009</v>
      </c>
      <c r="Q34" s="12">
        <v>10.255009399999999</v>
      </c>
      <c r="R34" s="12">
        <v>6.4177853999999996</v>
      </c>
      <c r="S34" s="12">
        <v>2.9077853881278535</v>
      </c>
      <c r="T34" s="12">
        <v>1.5214383561643836</v>
      </c>
      <c r="U34" s="12">
        <v>2.3535026958848335</v>
      </c>
      <c r="V34" s="12">
        <v>1.2314214410303748</v>
      </c>
      <c r="W34" s="12">
        <v>5740.969150342582</v>
      </c>
      <c r="X34" s="12">
        <v>3456.7952165828583</v>
      </c>
    </row>
    <row r="35" spans="1:24" x14ac:dyDescent="0.2">
      <c r="A35" s="10" t="str">
        <f>'Scenario List'!$A$4</f>
        <v>2- Baseline 1</v>
      </c>
      <c r="B35" s="2">
        <v>2026</v>
      </c>
      <c r="C35" s="12">
        <v>610.84971139797858</v>
      </c>
      <c r="D35" s="12">
        <v>339.62912902335972</v>
      </c>
      <c r="E35" s="12">
        <v>950.4788404213383</v>
      </c>
      <c r="F35" s="12">
        <v>246.69002665761613</v>
      </c>
      <c r="G35" s="12">
        <v>95.868281132631807</v>
      </c>
      <c r="H35" s="12">
        <v>342.55830779024791</v>
      </c>
      <c r="I35" s="16">
        <v>0.10613182647259534</v>
      </c>
      <c r="J35" s="16">
        <v>9.8140592976094093E-2</v>
      </c>
      <c r="K35" s="12">
        <v>25.865715665887244</v>
      </c>
      <c r="L35" s="12">
        <v>11.031634742512674</v>
      </c>
      <c r="M35" s="12">
        <v>47.744399358410988</v>
      </c>
      <c r="N35" s="12">
        <v>19.954061092482789</v>
      </c>
      <c r="O35" s="19">
        <v>1.0391204437682744</v>
      </c>
      <c r="P35" s="19">
        <v>1.2643626623618007</v>
      </c>
      <c r="Q35" s="12">
        <v>18.793111400000001</v>
      </c>
      <c r="R35" s="12">
        <v>11.214224558052894</v>
      </c>
      <c r="S35" s="12">
        <v>9.2758353881278541</v>
      </c>
      <c r="T35" s="12">
        <v>4.8534347142172756</v>
      </c>
      <c r="U35" s="12">
        <v>53.621753098264264</v>
      </c>
      <c r="V35" s="12">
        <v>28.05646944288463</v>
      </c>
      <c r="W35" s="12">
        <v>5755.575228470304</v>
      </c>
      <c r="X35" s="12">
        <v>3460.6386483326978</v>
      </c>
    </row>
    <row r="36" spans="1:24" x14ac:dyDescent="0.2">
      <c r="A36" s="10" t="str">
        <f>'Scenario List'!$A$4</f>
        <v>2- Baseline 1</v>
      </c>
      <c r="B36" s="2">
        <v>2027</v>
      </c>
      <c r="C36" s="12">
        <v>658.23618497954556</v>
      </c>
      <c r="D36" s="12">
        <v>365.52004944116345</v>
      </c>
      <c r="E36" s="12">
        <v>1023.756234420709</v>
      </c>
      <c r="F36" s="12">
        <v>256.97817149036922</v>
      </c>
      <c r="G36" s="12">
        <v>116.55326323794286</v>
      </c>
      <c r="H36" s="12">
        <v>373.53143472831209</v>
      </c>
      <c r="I36" s="16">
        <v>0.11411294875729204</v>
      </c>
      <c r="J36" s="16">
        <v>0.10548512248446508</v>
      </c>
      <c r="K36" s="12">
        <v>30.827779234186462</v>
      </c>
      <c r="L36" s="12">
        <v>13.607348147726483</v>
      </c>
      <c r="M36" s="12">
        <v>58.072168306000677</v>
      </c>
      <c r="N36" s="12">
        <v>25.193812858475795</v>
      </c>
      <c r="O36" s="19">
        <v>0.86988291130031559</v>
      </c>
      <c r="P36" s="19">
        <v>0.8848210389831882</v>
      </c>
      <c r="Q36" s="12">
        <v>196.41494957417225</v>
      </c>
      <c r="R36" s="12">
        <v>119.56981215177548</v>
      </c>
      <c r="S36" s="12">
        <v>139.03181533269327</v>
      </c>
      <c r="T36" s="12">
        <v>92.85892810915368</v>
      </c>
      <c r="U36" s="12">
        <v>250.93704329955409</v>
      </c>
      <c r="V36" s="12">
        <v>162.06794629534281</v>
      </c>
      <c r="W36" s="12">
        <v>5768.2865279343068</v>
      </c>
      <c r="X36" s="12">
        <v>3465.1336684468847</v>
      </c>
    </row>
    <row r="37" spans="1:24" x14ac:dyDescent="0.2">
      <c r="A37" s="10" t="str">
        <f>'Scenario List'!$A$4</f>
        <v>2- Baseline 1</v>
      </c>
      <c r="B37" s="2">
        <v>2028</v>
      </c>
      <c r="C37" s="12">
        <v>674.54597415750709</v>
      </c>
      <c r="D37" s="12">
        <v>368.92061846723163</v>
      </c>
      <c r="E37" s="12">
        <v>1043.4665926247387</v>
      </c>
      <c r="F37" s="12">
        <v>258.13097788323029</v>
      </c>
      <c r="G37" s="12">
        <v>114.63751883491572</v>
      </c>
      <c r="H37" s="12">
        <v>372.76849671814603</v>
      </c>
      <c r="I37" s="16">
        <v>0.11666224523049316</v>
      </c>
      <c r="J37" s="16">
        <v>0.10631739675225339</v>
      </c>
      <c r="K37" s="12">
        <v>31.684349843464297</v>
      </c>
      <c r="L37" s="12">
        <v>13.940309570146574</v>
      </c>
      <c r="M37" s="12">
        <v>53.400189328103181</v>
      </c>
      <c r="N37" s="12">
        <v>24.361367726298454</v>
      </c>
      <c r="O37" s="19">
        <v>0.84749061137282844</v>
      </c>
      <c r="P37" s="19">
        <v>0.83813109524010476</v>
      </c>
      <c r="Q37" s="12">
        <v>200.05401437417225</v>
      </c>
      <c r="R37" s="12">
        <v>119.62647975177548</v>
      </c>
      <c r="S37" s="12">
        <v>139.03181533269327</v>
      </c>
      <c r="T37" s="12">
        <v>92.85892810915368</v>
      </c>
      <c r="U37" s="12">
        <v>223.25621404076003</v>
      </c>
      <c r="V37" s="12">
        <v>143.50743270336568</v>
      </c>
      <c r="W37" s="12">
        <v>5782.0417635952917</v>
      </c>
      <c r="X37" s="12">
        <v>3469.9929619882491</v>
      </c>
    </row>
    <row r="38" spans="1:24" x14ac:dyDescent="0.2">
      <c r="A38" s="10" t="str">
        <f>'Scenario List'!$A$4</f>
        <v>2- Baseline 1</v>
      </c>
      <c r="B38" s="2">
        <v>2029</v>
      </c>
      <c r="C38" s="12">
        <v>689.30021238350423</v>
      </c>
      <c r="D38" s="12">
        <v>376.33563114784113</v>
      </c>
      <c r="E38" s="12">
        <v>1065.6358435313455</v>
      </c>
      <c r="F38" s="12">
        <v>258.08895199520833</v>
      </c>
      <c r="G38" s="12">
        <v>116.62813013350454</v>
      </c>
      <c r="H38" s="12">
        <v>374.71708212871289</v>
      </c>
      <c r="I38" s="16">
        <v>0.11893099836475488</v>
      </c>
      <c r="J38" s="16">
        <v>0.10830412207273434</v>
      </c>
      <c r="K38" s="12">
        <v>32.396463440330848</v>
      </c>
      <c r="L38" s="12">
        <v>14.455679195880409</v>
      </c>
      <c r="M38" s="12">
        <v>57.474177465843326</v>
      </c>
      <c r="N38" s="12">
        <v>25.770840158549561</v>
      </c>
      <c r="O38" s="19">
        <v>0.8461638130809146</v>
      </c>
      <c r="P38" s="19">
        <v>0.79528724846368626</v>
      </c>
      <c r="Q38" s="12">
        <v>204.19888997417226</v>
      </c>
      <c r="R38" s="12">
        <v>119.53515015177548</v>
      </c>
      <c r="S38" s="12">
        <v>139.03181533269327</v>
      </c>
      <c r="T38" s="12">
        <v>92.85892810915368</v>
      </c>
      <c r="U38" s="12">
        <v>222.73751229691922</v>
      </c>
      <c r="V38" s="12">
        <v>143.223424456488</v>
      </c>
      <c r="W38" s="12">
        <v>5795.7994287532856</v>
      </c>
      <c r="X38" s="12">
        <v>3474.804319036939</v>
      </c>
    </row>
    <row r="39" spans="1:24" x14ac:dyDescent="0.2">
      <c r="A39" s="10" t="str">
        <f>'Scenario List'!$A$4</f>
        <v>2- Baseline 1</v>
      </c>
      <c r="B39" s="2">
        <v>2030</v>
      </c>
      <c r="C39" s="12">
        <v>703.82475899691735</v>
      </c>
      <c r="D39" s="12">
        <v>383.92143785301386</v>
      </c>
      <c r="E39" s="12">
        <v>1087.7461968499313</v>
      </c>
      <c r="F39" s="12">
        <v>258.22099695142509</v>
      </c>
      <c r="G39" s="12">
        <v>118.68220319022186</v>
      </c>
      <c r="H39" s="12">
        <v>376.90320014164695</v>
      </c>
      <c r="I39" s="16">
        <v>0.1212535177548596</v>
      </c>
      <c r="J39" s="16">
        <v>0.11040774344342327</v>
      </c>
      <c r="K39" s="12">
        <v>37.482417672117293</v>
      </c>
      <c r="L39" s="12">
        <v>16.973710338360174</v>
      </c>
      <c r="M39" s="12">
        <v>61.374856143675373</v>
      </c>
      <c r="N39" s="12">
        <v>27.703967981614795</v>
      </c>
      <c r="O39" s="19">
        <v>0.81686446142181879</v>
      </c>
      <c r="P39" s="19">
        <v>0.76038694107662541</v>
      </c>
      <c r="Q39" s="12">
        <v>205.83442757417225</v>
      </c>
      <c r="R39" s="12">
        <v>119.45520495177549</v>
      </c>
      <c r="S39" s="12">
        <v>139.03181533269327</v>
      </c>
      <c r="T39" s="12">
        <v>92.85892810915368</v>
      </c>
      <c r="U39" s="12">
        <v>200.93463927585941</v>
      </c>
      <c r="V39" s="12">
        <v>128.73831129109504</v>
      </c>
      <c r="W39" s="12">
        <v>5804.571875760771</v>
      </c>
      <c r="X39" s="12">
        <v>3477.3053581132958</v>
      </c>
    </row>
    <row r="40" spans="1:24" x14ac:dyDescent="0.2">
      <c r="A40" s="10" t="str">
        <f>'Scenario List'!$A$4</f>
        <v>2- Baseline 1</v>
      </c>
      <c r="B40" s="2">
        <v>2031</v>
      </c>
      <c r="C40" s="12">
        <v>724.21982747420952</v>
      </c>
      <c r="D40" s="12">
        <v>394.40692748275956</v>
      </c>
      <c r="E40" s="12">
        <v>1118.6267549569691</v>
      </c>
      <c r="F40" s="12">
        <v>264.90139689158116</v>
      </c>
      <c r="G40" s="12">
        <v>123.52950322827304</v>
      </c>
      <c r="H40" s="12">
        <v>388.43090011985419</v>
      </c>
      <c r="I40" s="16">
        <v>0.12458121706135539</v>
      </c>
      <c r="J40" s="16">
        <v>0.11334203350496408</v>
      </c>
      <c r="K40" s="12">
        <v>40.149465323300795</v>
      </c>
      <c r="L40" s="12">
        <v>18.403524029213905</v>
      </c>
      <c r="M40" s="12">
        <v>78.000842243355578</v>
      </c>
      <c r="N40" s="12">
        <v>37.040569244091216</v>
      </c>
      <c r="O40" s="19">
        <v>0.85153305697452875</v>
      </c>
      <c r="P40" s="19">
        <v>0.73390349802809185</v>
      </c>
      <c r="Q40" s="12">
        <v>267.8126384355952</v>
      </c>
      <c r="R40" s="12">
        <v>151.81684256868147</v>
      </c>
      <c r="S40" s="12">
        <v>188.94187826892613</v>
      </c>
      <c r="T40" s="12">
        <v>118.97333270716737</v>
      </c>
      <c r="U40" s="12">
        <v>406.80924292751018</v>
      </c>
      <c r="V40" s="12">
        <v>236.2803488209766</v>
      </c>
      <c r="W40" s="12">
        <v>5813.2344871662017</v>
      </c>
      <c r="X40" s="12">
        <v>3479.7939942156199</v>
      </c>
    </row>
    <row r="41" spans="1:24" x14ac:dyDescent="0.2">
      <c r="A41" s="10" t="str">
        <f>'Scenario List'!$A$4</f>
        <v>2- Baseline 1</v>
      </c>
      <c r="B41" s="2">
        <v>2032</v>
      </c>
      <c r="C41" s="12">
        <v>732.75384914908057</v>
      </c>
      <c r="D41" s="12">
        <v>398.89804959267479</v>
      </c>
      <c r="E41" s="12">
        <v>1131.6518987417553</v>
      </c>
      <c r="F41" s="12">
        <v>260.55666852155838</v>
      </c>
      <c r="G41" s="12">
        <v>122.27590372018477</v>
      </c>
      <c r="H41" s="12">
        <v>382.83257224174315</v>
      </c>
      <c r="I41" s="16">
        <v>0.12586237780256768</v>
      </c>
      <c r="J41" s="16">
        <v>0.11454737379388022</v>
      </c>
      <c r="K41" s="12">
        <v>38.758702388318504</v>
      </c>
      <c r="L41" s="12">
        <v>17.939998234203443</v>
      </c>
      <c r="M41" s="12">
        <v>68.710187574971656</v>
      </c>
      <c r="N41" s="12">
        <v>31.492306027129288</v>
      </c>
      <c r="O41" s="19">
        <v>0.84787669502920415</v>
      </c>
      <c r="P41" s="19">
        <v>0.71944736848668522</v>
      </c>
      <c r="Q41" s="12">
        <v>267.80004563559521</v>
      </c>
      <c r="R41" s="12">
        <v>151.74840896868147</v>
      </c>
      <c r="S41" s="12">
        <v>188.94187826892613</v>
      </c>
      <c r="T41" s="12">
        <v>118.97333270716737</v>
      </c>
      <c r="U41" s="12">
        <v>394.23887440751645</v>
      </c>
      <c r="V41" s="12">
        <v>228.02991250847924</v>
      </c>
      <c r="W41" s="12">
        <v>5821.8656118074068</v>
      </c>
      <c r="X41" s="12">
        <v>3482.3849415392378</v>
      </c>
    </row>
    <row r="42" spans="1:24" x14ac:dyDescent="0.2">
      <c r="A42" s="10" t="str">
        <f>'Scenario List'!$A$4</f>
        <v>2- Baseline 1</v>
      </c>
      <c r="B42" s="2">
        <v>2033</v>
      </c>
      <c r="C42" s="12">
        <v>752.15522754535527</v>
      </c>
      <c r="D42" s="12">
        <v>409.16647958280055</v>
      </c>
      <c r="E42" s="12">
        <v>1161.3217071281558</v>
      </c>
      <c r="F42" s="12">
        <v>267.25895832641845</v>
      </c>
      <c r="G42" s="12">
        <v>126.68803543591994</v>
      </c>
      <c r="H42" s="12">
        <v>393.94699376233837</v>
      </c>
      <c r="I42" s="16">
        <v>0.12900048148623453</v>
      </c>
      <c r="J42" s="16">
        <v>0.11740291833293784</v>
      </c>
      <c r="K42" s="12">
        <v>44.030790130911463</v>
      </c>
      <c r="L42" s="12">
        <v>20.492936415847986</v>
      </c>
      <c r="M42" s="12">
        <v>72.521988208794625</v>
      </c>
      <c r="N42" s="12">
        <v>34.835337193620035</v>
      </c>
      <c r="O42" s="19">
        <v>0.84573810581330955</v>
      </c>
      <c r="P42" s="19">
        <v>0.70687455618751249</v>
      </c>
      <c r="Q42" s="12">
        <v>267.73053083559523</v>
      </c>
      <c r="R42" s="12">
        <v>151.85500256868147</v>
      </c>
      <c r="S42" s="12">
        <v>188.94187826892613</v>
      </c>
      <c r="T42" s="12">
        <v>118.97333270716737</v>
      </c>
      <c r="U42" s="12">
        <v>402.86992091908525</v>
      </c>
      <c r="V42" s="12">
        <v>233.85234420167868</v>
      </c>
      <c r="W42" s="12">
        <v>5830.6389160696026</v>
      </c>
      <c r="X42" s="12">
        <v>3485.1474340907189</v>
      </c>
    </row>
    <row r="43" spans="1:24" x14ac:dyDescent="0.2">
      <c r="A43" s="10" t="str">
        <f>'Scenario List'!$A$4</f>
        <v>2- Baseline 1</v>
      </c>
      <c r="B43" s="2">
        <v>2034</v>
      </c>
      <c r="C43" s="12">
        <v>769.83136991962886</v>
      </c>
      <c r="D43" s="12">
        <v>416.89774360874753</v>
      </c>
      <c r="E43" s="12">
        <v>1186.7291135283763</v>
      </c>
      <c r="F43" s="12">
        <v>270.42695020510189</v>
      </c>
      <c r="G43" s="12">
        <v>128.44746801216823</v>
      </c>
      <c r="H43" s="12">
        <v>398.87441821727009</v>
      </c>
      <c r="I43" s="16">
        <v>0.13182737147162799</v>
      </c>
      <c r="J43" s="16">
        <v>0.11951699438504308</v>
      </c>
      <c r="K43" s="12">
        <v>46.565447319036899</v>
      </c>
      <c r="L43" s="12">
        <v>21.838951910367044</v>
      </c>
      <c r="M43" s="12">
        <v>92.772620755120073</v>
      </c>
      <c r="N43" s="12">
        <v>44.351795113191912</v>
      </c>
      <c r="O43" s="19">
        <v>0.80923757106933647</v>
      </c>
      <c r="P43" s="19">
        <v>0.66978539166659423</v>
      </c>
      <c r="Q43" s="12">
        <v>277.30184603559519</v>
      </c>
      <c r="R43" s="12">
        <v>152.17090376868148</v>
      </c>
      <c r="S43" s="12">
        <v>188.65087826892614</v>
      </c>
      <c r="T43" s="12">
        <v>118.97333270716737</v>
      </c>
      <c r="U43" s="12">
        <v>382.71445671484952</v>
      </c>
      <c r="V43" s="12">
        <v>221.76811016030186</v>
      </c>
      <c r="W43" s="12">
        <v>5839.6929357368908</v>
      </c>
      <c r="X43" s="12">
        <v>3488.1879832557106</v>
      </c>
    </row>
    <row r="44" spans="1:24" x14ac:dyDescent="0.2">
      <c r="A44" s="10" t="str">
        <f>'Scenario List'!$A$4</f>
        <v>2- Baseline 1</v>
      </c>
      <c r="B44" s="2">
        <v>2035</v>
      </c>
      <c r="C44" s="12">
        <v>786.82850241248093</v>
      </c>
      <c r="D44" s="12">
        <v>425.58092840780353</v>
      </c>
      <c r="E44" s="12">
        <v>1212.4094308202843</v>
      </c>
      <c r="F44" s="12">
        <v>272.64741761835103</v>
      </c>
      <c r="G44" s="12">
        <v>131.03871706578798</v>
      </c>
      <c r="H44" s="12">
        <v>403.68613468413901</v>
      </c>
      <c r="I44" s="16">
        <v>0.13451844557737938</v>
      </c>
      <c r="J44" s="16">
        <v>0.12188684419449818</v>
      </c>
      <c r="K44" s="12">
        <v>44.262072843272435</v>
      </c>
      <c r="L44" s="12">
        <v>20.821764595403764</v>
      </c>
      <c r="M44" s="12">
        <v>75.78642396091854</v>
      </c>
      <c r="N44" s="12">
        <v>36.082994155258689</v>
      </c>
      <c r="O44" s="19">
        <v>0.79142460240458412</v>
      </c>
      <c r="P44" s="19">
        <v>0.63592872846405624</v>
      </c>
      <c r="Q44" s="12">
        <v>277.23233123559521</v>
      </c>
      <c r="R44" s="12">
        <v>152.89600736868147</v>
      </c>
      <c r="S44" s="12">
        <v>188.65087826892614</v>
      </c>
      <c r="T44" s="12">
        <v>118.97333270716737</v>
      </c>
      <c r="U44" s="12">
        <v>383.09772030099316</v>
      </c>
      <c r="V44" s="12">
        <v>222.40030353135427</v>
      </c>
      <c r="W44" s="12">
        <v>5849.2238669221879</v>
      </c>
      <c r="X44" s="12">
        <v>3491.6067539552701</v>
      </c>
    </row>
    <row r="45" spans="1:24" x14ac:dyDescent="0.2">
      <c r="A45" s="10" t="str">
        <f>'Scenario List'!$A$4</f>
        <v>2- Baseline 1</v>
      </c>
      <c r="B45" s="2">
        <v>2036</v>
      </c>
      <c r="C45" s="12">
        <v>813.12679496233955</v>
      </c>
      <c r="D45" s="12">
        <v>439.53910646780855</v>
      </c>
      <c r="E45" s="12">
        <v>1252.6659014301481</v>
      </c>
      <c r="F45" s="12">
        <v>298.71269341257329</v>
      </c>
      <c r="G45" s="12">
        <v>138.7812312157827</v>
      </c>
      <c r="H45" s="12">
        <v>437.49392462835601</v>
      </c>
      <c r="I45" s="16">
        <v>0.13877208687539816</v>
      </c>
      <c r="J45" s="16">
        <v>0.12574397437843707</v>
      </c>
      <c r="K45" s="12">
        <v>49.028210635669382</v>
      </c>
      <c r="L45" s="12">
        <v>23.269336526024048</v>
      </c>
      <c r="M45" s="12">
        <v>90.322699028844966</v>
      </c>
      <c r="N45" s="12">
        <v>43.331374853803538</v>
      </c>
      <c r="O45" s="19">
        <v>0.89662563522894478</v>
      </c>
      <c r="P45" s="19">
        <v>0.75512565851756031</v>
      </c>
      <c r="Q45" s="12">
        <v>338.29609643559525</v>
      </c>
      <c r="R45" s="12">
        <v>185.1872441686815</v>
      </c>
      <c r="S45" s="12">
        <v>238.4860162990631</v>
      </c>
      <c r="T45" s="12">
        <v>145.04853440305777</v>
      </c>
      <c r="U45" s="12">
        <v>458.25993828405814</v>
      </c>
      <c r="V45" s="12">
        <v>264.49136664628725</v>
      </c>
      <c r="W45" s="12">
        <v>5859.4405638104772</v>
      </c>
      <c r="X45" s="12">
        <v>3495.5083028072472</v>
      </c>
    </row>
    <row r="46" spans="1:24" x14ac:dyDescent="0.2">
      <c r="A46" s="10" t="str">
        <f>'Scenario List'!$A$4</f>
        <v>2- Baseline 1</v>
      </c>
      <c r="B46" s="2">
        <v>2037</v>
      </c>
      <c r="C46" s="12">
        <v>829.35041792536094</v>
      </c>
      <c r="D46" s="12">
        <v>449.01563826417407</v>
      </c>
      <c r="E46" s="12">
        <v>1278.3660561895349</v>
      </c>
      <c r="F46" s="12">
        <v>292.04868548073421</v>
      </c>
      <c r="G46" s="12">
        <v>141.91454125540062</v>
      </c>
      <c r="H46" s="12">
        <v>433.96322673613486</v>
      </c>
      <c r="I46" s="16">
        <v>0.14127260232341277</v>
      </c>
      <c r="J46" s="16">
        <v>0.12828967868445801</v>
      </c>
      <c r="K46" s="12">
        <v>51.846905348673054</v>
      </c>
      <c r="L46" s="12">
        <v>24.654669824441406</v>
      </c>
      <c r="M46" s="12">
        <v>108.57577141759651</v>
      </c>
      <c r="N46" s="12">
        <v>50.715382916642881</v>
      </c>
      <c r="O46" s="19">
        <v>0.79666777723057414</v>
      </c>
      <c r="P46" s="19">
        <v>0.6380351276236178</v>
      </c>
      <c r="Q46" s="12">
        <v>338.22658163559527</v>
      </c>
      <c r="R46" s="12">
        <v>186.33096296868149</v>
      </c>
      <c r="S46" s="12">
        <v>238.4860162990631</v>
      </c>
      <c r="T46" s="12">
        <v>145.04853440305777</v>
      </c>
      <c r="U46" s="12">
        <v>425.92376475337971</v>
      </c>
      <c r="V46" s="12">
        <v>244.49740840255311</v>
      </c>
      <c r="W46" s="12">
        <v>5870.5679960983825</v>
      </c>
      <c r="X46" s="12">
        <v>3500.0137413125444</v>
      </c>
    </row>
    <row r="47" spans="1:24" x14ac:dyDescent="0.2">
      <c r="A47" s="10" t="str">
        <f>'Scenario List'!$A$4</f>
        <v>2- Baseline 1</v>
      </c>
      <c r="B47" s="2">
        <v>2038</v>
      </c>
      <c r="C47" s="12">
        <v>852.3611417072766</v>
      </c>
      <c r="D47" s="12">
        <v>459.74468024550845</v>
      </c>
      <c r="E47" s="12">
        <v>1312.1058219527849</v>
      </c>
      <c r="F47" s="12">
        <v>308.15153944156384</v>
      </c>
      <c r="G47" s="12">
        <v>146.16951220995529</v>
      </c>
      <c r="H47" s="12">
        <v>454.32105165151916</v>
      </c>
      <c r="I47" s="16">
        <v>0.14488797377545551</v>
      </c>
      <c r="J47" s="16">
        <v>0.1311587640141246</v>
      </c>
      <c r="K47" s="12">
        <v>56.852428033850757</v>
      </c>
      <c r="L47" s="12">
        <v>27.060406572058636</v>
      </c>
      <c r="M47" s="12">
        <v>100.12839933789726</v>
      </c>
      <c r="N47" s="12">
        <v>48.261207490961027</v>
      </c>
      <c r="O47" s="19">
        <v>0.82249293516023447</v>
      </c>
      <c r="P47" s="19">
        <v>0.68247369980444961</v>
      </c>
      <c r="Q47" s="12">
        <v>338.11273763559529</v>
      </c>
      <c r="R47" s="12">
        <v>187.46959376868148</v>
      </c>
      <c r="S47" s="12">
        <v>238.4860162990631</v>
      </c>
      <c r="T47" s="12">
        <v>145.04853440305777</v>
      </c>
      <c r="U47" s="12">
        <v>441.42419688579992</v>
      </c>
      <c r="V47" s="12">
        <v>254.41741328402429</v>
      </c>
      <c r="W47" s="12">
        <v>5882.8977968057507</v>
      </c>
      <c r="X47" s="12">
        <v>3505.2532226973267</v>
      </c>
    </row>
    <row r="48" spans="1:24" x14ac:dyDescent="0.2">
      <c r="A48" s="10" t="str">
        <f>'Scenario List'!$A$4</f>
        <v>2- Baseline 1</v>
      </c>
      <c r="B48" s="2">
        <v>2039</v>
      </c>
      <c r="C48" s="12">
        <v>871.97688004321549</v>
      </c>
      <c r="D48" s="12">
        <v>467.79994005604669</v>
      </c>
      <c r="E48" s="12">
        <v>1339.7768200992623</v>
      </c>
      <c r="F48" s="12">
        <v>310.74626579905055</v>
      </c>
      <c r="G48" s="12">
        <v>147.61580341161115</v>
      </c>
      <c r="H48" s="12">
        <v>458.36206921066173</v>
      </c>
      <c r="I48" s="16">
        <v>0.14787523989366647</v>
      </c>
      <c r="J48" s="16">
        <v>0.13322716951592084</v>
      </c>
      <c r="K48" s="12">
        <v>61.338009877470242</v>
      </c>
      <c r="L48" s="12">
        <v>29.518210345695017</v>
      </c>
      <c r="M48" s="12">
        <v>105.92266770058009</v>
      </c>
      <c r="N48" s="12">
        <v>50.916801139038455</v>
      </c>
      <c r="O48" s="19">
        <v>0.78866730816370723</v>
      </c>
      <c r="P48" s="19">
        <v>0.63123490057961384</v>
      </c>
      <c r="Q48" s="12">
        <v>351.33264613820268</v>
      </c>
      <c r="R48" s="12">
        <v>189.24886736868149</v>
      </c>
      <c r="S48" s="12">
        <v>238.08361394160437</v>
      </c>
      <c r="T48" s="12">
        <v>145.04853440305777</v>
      </c>
      <c r="U48" s="12">
        <v>436.76177855358878</v>
      </c>
      <c r="V48" s="12">
        <v>254.68123742709821</v>
      </c>
      <c r="W48" s="12">
        <v>5896.706444366434</v>
      </c>
      <c r="X48" s="12">
        <v>3511.2953443039555</v>
      </c>
    </row>
    <row r="49" spans="1:24" x14ac:dyDescent="0.2">
      <c r="A49" s="10" t="str">
        <f>'Scenario List'!$A$4</f>
        <v>2- Baseline 1</v>
      </c>
      <c r="B49" s="2">
        <v>2040</v>
      </c>
      <c r="C49" s="12">
        <v>886.8639286963105</v>
      </c>
      <c r="D49" s="12">
        <v>476.25762743036478</v>
      </c>
      <c r="E49" s="12">
        <v>1363.1215561266754</v>
      </c>
      <c r="F49" s="12">
        <v>309.22159207189242</v>
      </c>
      <c r="G49" s="12">
        <v>149.32580836337354</v>
      </c>
      <c r="H49" s="12">
        <v>458.54740043526596</v>
      </c>
      <c r="I49" s="16">
        <v>0.15000198854081831</v>
      </c>
      <c r="J49" s="16">
        <v>0.13536682257196841</v>
      </c>
      <c r="K49" s="12">
        <v>62.17030748632228</v>
      </c>
      <c r="L49" s="12">
        <v>30.026455756810794</v>
      </c>
      <c r="M49" s="12">
        <v>116.79946551282711</v>
      </c>
      <c r="N49" s="12">
        <v>56.572604132438912</v>
      </c>
      <c r="O49" s="19">
        <v>0.75758922879552704</v>
      </c>
      <c r="P49" s="19">
        <v>0.59086415185819874</v>
      </c>
      <c r="Q49" s="12">
        <v>351.24837613820267</v>
      </c>
      <c r="R49" s="12">
        <v>190.6699647860641</v>
      </c>
      <c r="S49" s="12">
        <v>238.08361394160437</v>
      </c>
      <c r="T49" s="12">
        <v>145.81308902044037</v>
      </c>
      <c r="U49" s="12">
        <v>414.26580036408569</v>
      </c>
      <c r="V49" s="12">
        <v>241.62953154329588</v>
      </c>
      <c r="W49" s="12">
        <v>5912.3478116756996</v>
      </c>
      <c r="X49" s="12">
        <v>3518.2744071366537</v>
      </c>
    </row>
    <row r="50" spans="1:24" x14ac:dyDescent="0.2">
      <c r="A50" s="10" t="str">
        <f>'Scenario List'!$A$4</f>
        <v>2- Baseline 1</v>
      </c>
      <c r="B50" s="2">
        <v>2041</v>
      </c>
      <c r="C50" s="12">
        <v>897.26867735422798</v>
      </c>
      <c r="D50" s="12">
        <v>486.49059374238362</v>
      </c>
      <c r="E50" s="12">
        <v>1383.7592710966117</v>
      </c>
      <c r="F50" s="12">
        <v>306.93744718758433</v>
      </c>
      <c r="G50" s="12">
        <v>152.67382698238703</v>
      </c>
      <c r="H50" s="12">
        <v>459.61127416997135</v>
      </c>
      <c r="I50" s="16">
        <v>0.15130408523362102</v>
      </c>
      <c r="J50" s="16">
        <v>0.13795456531553557</v>
      </c>
      <c r="K50" s="12">
        <v>74.319064721099977</v>
      </c>
      <c r="L50" s="12">
        <v>36.023072140578975</v>
      </c>
      <c r="M50" s="12">
        <v>145.71414184176325</v>
      </c>
      <c r="N50" s="12">
        <v>70.707912134084268</v>
      </c>
      <c r="O50" s="19">
        <v>0.82027912481652376</v>
      </c>
      <c r="P50" s="19">
        <v>0.58927459483585798</v>
      </c>
      <c r="Q50" s="12">
        <v>377.23966093820263</v>
      </c>
      <c r="R50" s="12">
        <v>226.17954056868149</v>
      </c>
      <c r="S50" s="12">
        <v>238.08361394160437</v>
      </c>
      <c r="T50" s="12">
        <v>143.59353440305779</v>
      </c>
      <c r="U50" s="12">
        <v>428.42835070303619</v>
      </c>
      <c r="V50" s="12">
        <v>251.5368408811423</v>
      </c>
      <c r="W50" s="12">
        <v>5930.2343090657505</v>
      </c>
      <c r="X50" s="12">
        <v>3526.455196532725</v>
      </c>
    </row>
    <row r="51" spans="1:24" x14ac:dyDescent="0.2">
      <c r="A51" s="10" t="str">
        <f>'Scenario List'!$A$4</f>
        <v>2- Baseline 1</v>
      </c>
      <c r="B51" s="2">
        <v>2042</v>
      </c>
      <c r="C51" s="12">
        <v>918.64113926800405</v>
      </c>
      <c r="D51" s="12">
        <v>495.32095505887628</v>
      </c>
      <c r="E51" s="12">
        <v>1413.9620943268803</v>
      </c>
      <c r="F51" s="12">
        <v>320.18993686253771</v>
      </c>
      <c r="G51" s="12">
        <v>154.4736211065736</v>
      </c>
      <c r="H51" s="12">
        <v>474.66355796911131</v>
      </c>
      <c r="I51" s="16">
        <v>0.15437139992087689</v>
      </c>
      <c r="J51" s="16">
        <v>0.14008621047401149</v>
      </c>
      <c r="K51" s="12">
        <v>73.068949697047614</v>
      </c>
      <c r="L51" s="12">
        <v>35.724864866353855</v>
      </c>
      <c r="M51" s="12">
        <v>151.70108823581103</v>
      </c>
      <c r="N51" s="12">
        <v>72.901039171489145</v>
      </c>
      <c r="O51" s="19">
        <v>0.84318578142004796</v>
      </c>
      <c r="P51" s="19">
        <v>0.6205846646291695</v>
      </c>
      <c r="Q51" s="12">
        <v>388.05397453820262</v>
      </c>
      <c r="R51" s="12">
        <v>226.10156696868148</v>
      </c>
      <c r="S51" s="12">
        <v>237.79261394160437</v>
      </c>
      <c r="T51" s="12">
        <v>143.59353440305779</v>
      </c>
      <c r="U51" s="12">
        <v>434.36452197353054</v>
      </c>
      <c r="V51" s="12">
        <v>259.49288276106012</v>
      </c>
      <c r="W51" s="12">
        <v>5950.8506092375519</v>
      </c>
      <c r="X51" s="12">
        <v>3535.8294965853702</v>
      </c>
    </row>
    <row r="52" spans="1:24" x14ac:dyDescent="0.2">
      <c r="A52" s="10" t="str">
        <f>'Scenario List'!$A$4</f>
        <v>2- Baseline 1</v>
      </c>
      <c r="B52" s="2">
        <v>2043</v>
      </c>
      <c r="C52" s="12">
        <v>952.21964715942943</v>
      </c>
      <c r="D52" s="12">
        <v>511.77866345375548</v>
      </c>
      <c r="E52" s="12">
        <v>1463.9983106131849</v>
      </c>
      <c r="F52" s="12">
        <v>331.50837735686218</v>
      </c>
      <c r="G52" s="12">
        <v>163.75248080995311</v>
      </c>
      <c r="H52" s="12">
        <v>495.2608581668153</v>
      </c>
      <c r="I52" s="16">
        <v>0.15937371442240175</v>
      </c>
      <c r="J52" s="16">
        <v>0.14429562977464067</v>
      </c>
      <c r="K52" s="12">
        <v>76.588214442992168</v>
      </c>
      <c r="L52" s="12">
        <v>37.876602431868015</v>
      </c>
      <c r="M52" s="12">
        <v>140.81230648211914</v>
      </c>
      <c r="N52" s="12">
        <v>70.312081553923733</v>
      </c>
      <c r="O52" s="19">
        <v>0.77627573960487628</v>
      </c>
      <c r="P52" s="19">
        <v>0.53519310765128758</v>
      </c>
      <c r="Q52" s="12">
        <v>400.20415396283863</v>
      </c>
      <c r="R52" s="12">
        <v>226.1035385686815</v>
      </c>
      <c r="S52" s="12">
        <v>237.46428291158216</v>
      </c>
      <c r="T52" s="12">
        <v>143.59353440305779</v>
      </c>
      <c r="U52" s="12">
        <v>397.99469098976698</v>
      </c>
      <c r="V52" s="12">
        <v>242.54296098041348</v>
      </c>
      <c r="W52" s="12">
        <v>5974.7597062065106</v>
      </c>
      <c r="X52" s="12">
        <v>3546.73709975171</v>
      </c>
    </row>
    <row r="53" spans="1:24" x14ac:dyDescent="0.2">
      <c r="A53" s="10" t="str">
        <f>'Scenario List'!$A$4</f>
        <v>2- Baseline 1</v>
      </c>
      <c r="B53" s="2">
        <v>2044</v>
      </c>
      <c r="C53" s="12">
        <v>989.01855945737793</v>
      </c>
      <c r="D53" s="12">
        <v>528.7125954380208</v>
      </c>
      <c r="E53" s="12">
        <v>1517.7311548953987</v>
      </c>
      <c r="F53" s="12">
        <v>371.35280252928391</v>
      </c>
      <c r="G53" s="12">
        <v>173.35623468590589</v>
      </c>
      <c r="H53" s="12">
        <v>544.70903721518982</v>
      </c>
      <c r="I53" s="16">
        <v>0.16476665512831565</v>
      </c>
      <c r="J53" s="16">
        <v>0.14853132258353899</v>
      </c>
      <c r="K53" s="12">
        <v>92.548409641898502</v>
      </c>
      <c r="L53" s="12">
        <v>45.730041637088235</v>
      </c>
      <c r="M53" s="12">
        <v>182.20196044478712</v>
      </c>
      <c r="N53" s="12">
        <v>89.936450356536611</v>
      </c>
      <c r="O53" s="19">
        <v>0.90199097362789593</v>
      </c>
      <c r="P53" s="19">
        <v>0.66556425516552231</v>
      </c>
      <c r="Q53" s="12">
        <v>411.93437034767055</v>
      </c>
      <c r="R53" s="12">
        <v>226.07122976868149</v>
      </c>
      <c r="S53" s="12">
        <v>237.14780070256217</v>
      </c>
      <c r="T53" s="12">
        <v>143.59353440305779</v>
      </c>
      <c r="U53" s="12">
        <v>448.90648872086894</v>
      </c>
      <c r="V53" s="12">
        <v>278.91560521007386</v>
      </c>
      <c r="W53" s="12">
        <v>6002.5407366991703</v>
      </c>
      <c r="X53" s="12">
        <v>3559.6033633959942</v>
      </c>
    </row>
    <row r="54" spans="1:24" x14ac:dyDescent="0.2">
      <c r="A54" s="10" t="str">
        <f>'Scenario List'!$A$4</f>
        <v>2- Baseline 1</v>
      </c>
      <c r="B54" s="2">
        <v>2045</v>
      </c>
      <c r="C54" s="12">
        <v>1011.7667055844785</v>
      </c>
      <c r="D54" s="12">
        <v>541.76647604886421</v>
      </c>
      <c r="E54" s="12">
        <v>1553.5331816333428</v>
      </c>
      <c r="F54" s="12">
        <v>368.76408481213343</v>
      </c>
      <c r="G54" s="12">
        <v>178.92612669898512</v>
      </c>
      <c r="H54" s="12">
        <v>547.6902115111186</v>
      </c>
      <c r="I54" s="16">
        <v>0.16764840549884338</v>
      </c>
      <c r="J54" s="16">
        <v>0.15155760053254894</v>
      </c>
      <c r="K54" s="12">
        <v>99.592762506841751</v>
      </c>
      <c r="L54" s="12">
        <v>48.379894738782724</v>
      </c>
      <c r="M54" s="12">
        <v>170.52442492990821</v>
      </c>
      <c r="N54" s="12">
        <v>83.495174819962216</v>
      </c>
      <c r="O54" s="19">
        <v>0.81564103326411375</v>
      </c>
      <c r="P54" s="19">
        <v>0.56101275108327209</v>
      </c>
      <c r="Q54" s="12">
        <v>424.5681148420644</v>
      </c>
      <c r="R54" s="12">
        <v>228.97905542341644</v>
      </c>
      <c r="S54" s="12">
        <v>236.80531905769669</v>
      </c>
      <c r="T54" s="12">
        <v>143.00969239211079</v>
      </c>
      <c r="U54" s="12">
        <v>400.9052789530719</v>
      </c>
      <c r="V54" s="12">
        <v>250.90888173072773</v>
      </c>
      <c r="W54" s="12">
        <v>6035.0511689862669</v>
      </c>
      <c r="X54" s="12">
        <v>3574.657253382109</v>
      </c>
    </row>
    <row r="55" spans="1:24" x14ac:dyDescent="0.2">
      <c r="A55" s="10" t="str">
        <f>'Scenario List'!$A$4</f>
        <v>2- Baseline 1</v>
      </c>
      <c r="B55" s="3" t="s">
        <v>6</v>
      </c>
      <c r="C55" s="20">
        <f t="shared" ref="C55:H55" si="6">NPV($A$1,C31:C54)</f>
        <v>8418.2411009678544</v>
      </c>
      <c r="D55" s="20">
        <f t="shared" si="6"/>
        <v>4578.4054814773153</v>
      </c>
      <c r="E55" s="20">
        <f t="shared" si="6"/>
        <v>12996.646582445168</v>
      </c>
      <c r="F55" s="20">
        <f t="shared" si="6"/>
        <v>3192.7083775813944</v>
      </c>
      <c r="G55" s="20">
        <f t="shared" si="6"/>
        <v>1385.6304952964874</v>
      </c>
      <c r="H55" s="20">
        <f t="shared" si="6"/>
        <v>4578.3388728778818</v>
      </c>
      <c r="K55" s="111">
        <f t="shared" ref="K55:P55" si="7">NPV($A$1,K31:K54)</f>
        <v>456.7661338645637</v>
      </c>
      <c r="L55" s="111">
        <f t="shared" si="7"/>
        <v>211.16174509496557</v>
      </c>
      <c r="M55" s="111">
        <f t="shared" si="7"/>
        <v>832.06732963329557</v>
      </c>
      <c r="N55" s="111">
        <f t="shared" si="7"/>
        <v>386.18129869212737</v>
      </c>
      <c r="O55" s="111">
        <f t="shared" si="7"/>
        <v>10.433357490444536</v>
      </c>
      <c r="P55" s="111">
        <f t="shared" si="7"/>
        <v>11.055289839334163</v>
      </c>
    </row>
    <row r="56" spans="1:24" x14ac:dyDescent="0.2">
      <c r="A56" s="10" t="str">
        <f>'Scenario List'!$A$4</f>
        <v>2- Baseline 1</v>
      </c>
      <c r="B56" s="3" t="s">
        <v>7</v>
      </c>
      <c r="C56" s="20">
        <f t="shared" ref="C56:H56" si="8">-PMT($A$1,COUNT(C31:C54),C55)</f>
        <v>713.4826153931881</v>
      </c>
      <c r="D56" s="20">
        <f t="shared" si="8"/>
        <v>388.0398147398484</v>
      </c>
      <c r="E56" s="20">
        <f t="shared" si="8"/>
        <v>1101.5224301330363</v>
      </c>
      <c r="F56" s="20">
        <f t="shared" si="8"/>
        <v>270.59594707528851</v>
      </c>
      <c r="G56" s="20">
        <f t="shared" si="8"/>
        <v>117.43822229551414</v>
      </c>
      <c r="H56" s="20">
        <f t="shared" si="8"/>
        <v>388.03416937080266</v>
      </c>
      <c r="K56" s="111">
        <f t="shared" ref="K56:P56" si="9">-PMT($A$1,COUNT(K31:K54),K55)</f>
        <v>38.712920181777108</v>
      </c>
      <c r="L56" s="111">
        <f t="shared" si="9"/>
        <v>17.896878024083225</v>
      </c>
      <c r="M56" s="111">
        <f t="shared" si="9"/>
        <v>70.521331880330138</v>
      </c>
      <c r="N56" s="111">
        <f t="shared" si="9"/>
        <v>32.73054783084303</v>
      </c>
      <c r="O56" s="111">
        <f t="shared" si="9"/>
        <v>0.88427251017538933</v>
      </c>
      <c r="P56" s="111">
        <f t="shared" si="9"/>
        <v>0.93698398678448558</v>
      </c>
    </row>
    <row r="60" spans="1:24" x14ac:dyDescent="0.2">
      <c r="A60" s="10" t="str">
        <f>'Scenario List'!$A$5</f>
        <v>3- Baseline 2</v>
      </c>
      <c r="B60" s="2">
        <v>2022</v>
      </c>
      <c r="C60" s="12">
        <v>566.73375684580708</v>
      </c>
      <c r="D60" s="12">
        <v>306.42467243155738</v>
      </c>
      <c r="E60" s="12">
        <v>873.15842927736446</v>
      </c>
      <c r="F60" s="12">
        <v>164.21689435877957</v>
      </c>
      <c r="G60" s="12">
        <v>82.391331203552937</v>
      </c>
      <c r="H60" s="12">
        <v>246.60822556233251</v>
      </c>
      <c r="I60" s="16">
        <v>0.10000911104301055</v>
      </c>
      <c r="J60" s="16">
        <v>8.9308332571930604E-2</v>
      </c>
      <c r="K60" s="12">
        <v>17.535512068229249</v>
      </c>
      <c r="L60" s="12">
        <v>7.3594152378922599</v>
      </c>
      <c r="M60" s="12">
        <v>26.948928045400237</v>
      </c>
      <c r="N60" s="12">
        <v>11.23676624541698</v>
      </c>
      <c r="O60" s="19">
        <v>0.89311140173115522</v>
      </c>
      <c r="P60" s="19">
        <v>1.4574774164072011</v>
      </c>
      <c r="Q60" s="12">
        <v>0.59033520000000017</v>
      </c>
      <c r="R60" s="12">
        <v>0.47992560000000006</v>
      </c>
      <c r="S60" s="12">
        <v>0</v>
      </c>
      <c r="T60" s="12">
        <v>0</v>
      </c>
      <c r="U60" s="12">
        <v>0</v>
      </c>
      <c r="V60" s="12">
        <v>0</v>
      </c>
      <c r="W60" s="12">
        <v>5666.8212619355645</v>
      </c>
      <c r="X60" s="12">
        <v>3431.0871517476517</v>
      </c>
    </row>
    <row r="61" spans="1:24" x14ac:dyDescent="0.2">
      <c r="A61" s="10" t="str">
        <f>'Scenario List'!$A$5</f>
        <v>3- Baseline 2</v>
      </c>
      <c r="B61" s="2">
        <v>2023</v>
      </c>
      <c r="C61" s="12">
        <v>576.48080561882944</v>
      </c>
      <c r="D61" s="12">
        <v>313.42394353368564</v>
      </c>
      <c r="E61" s="12">
        <v>889.90474915251502</v>
      </c>
      <c r="F61" s="12">
        <v>164.87567727519385</v>
      </c>
      <c r="G61" s="12">
        <v>84.624686857105857</v>
      </c>
      <c r="H61" s="12">
        <v>249.50036413229969</v>
      </c>
      <c r="I61" s="16">
        <v>0.10121856248333809</v>
      </c>
      <c r="J61" s="16">
        <v>9.107403863628151E-2</v>
      </c>
      <c r="K61" s="12">
        <v>17.477624164439376</v>
      </c>
      <c r="L61" s="12">
        <v>7.4124233806777511</v>
      </c>
      <c r="M61" s="12">
        <v>34.384833205226627</v>
      </c>
      <c r="N61" s="12">
        <v>14.128103028829145</v>
      </c>
      <c r="O61" s="19">
        <v>0.93792329575664146</v>
      </c>
      <c r="P61" s="19">
        <v>1.3980889815184012</v>
      </c>
      <c r="Q61" s="12">
        <v>2.0745684</v>
      </c>
      <c r="R61" s="12">
        <v>1.7405412000000002</v>
      </c>
      <c r="S61" s="12">
        <v>0</v>
      </c>
      <c r="T61" s="12">
        <v>0</v>
      </c>
      <c r="U61" s="12">
        <v>0</v>
      </c>
      <c r="V61" s="12">
        <v>0</v>
      </c>
      <c r="W61" s="12">
        <v>5695.4059756946835</v>
      </c>
      <c r="X61" s="12">
        <v>3441.419181874578</v>
      </c>
    </row>
    <row r="62" spans="1:24" x14ac:dyDescent="0.2">
      <c r="A62" s="10" t="str">
        <f>'Scenario List'!$A$5</f>
        <v>3- Baseline 2</v>
      </c>
      <c r="B62" s="2">
        <v>2024</v>
      </c>
      <c r="C62" s="12">
        <v>588.87739919768865</v>
      </c>
      <c r="D62" s="12">
        <v>323.45726195725695</v>
      </c>
      <c r="E62" s="12">
        <v>912.33466115494559</v>
      </c>
      <c r="F62" s="12">
        <v>167.91056932040294</v>
      </c>
      <c r="G62" s="12">
        <v>89.788696272950233</v>
      </c>
      <c r="H62" s="12">
        <v>257.69926559335318</v>
      </c>
      <c r="I62" s="16">
        <v>0.10296896391102757</v>
      </c>
      <c r="J62" s="16">
        <v>9.3730532298439043E-2</v>
      </c>
      <c r="K62" s="12">
        <v>19.75041564831248</v>
      </c>
      <c r="L62" s="12">
        <v>8.531977734701222</v>
      </c>
      <c r="M62" s="12">
        <v>32.051295563305061</v>
      </c>
      <c r="N62" s="12">
        <v>14.090033006565406</v>
      </c>
      <c r="O62" s="19">
        <v>1.0572856194112421</v>
      </c>
      <c r="P62" s="19">
        <v>1.4062178236706013</v>
      </c>
      <c r="Q62" s="12">
        <v>5.074644000000001</v>
      </c>
      <c r="R62" s="12">
        <v>4.3641047999999998</v>
      </c>
      <c r="S62" s="12">
        <v>0</v>
      </c>
      <c r="T62" s="12">
        <v>0</v>
      </c>
      <c r="U62" s="12">
        <v>0</v>
      </c>
      <c r="V62" s="12">
        <v>0</v>
      </c>
      <c r="W62" s="12">
        <v>5718.9795529701569</v>
      </c>
      <c r="X62" s="12">
        <v>3450.9273982075069</v>
      </c>
    </row>
    <row r="63" spans="1:24" x14ac:dyDescent="0.2">
      <c r="A63" s="10" t="str">
        <f>'Scenario List'!$A$5</f>
        <v>3- Baseline 2</v>
      </c>
      <c r="B63" s="2">
        <v>2025</v>
      </c>
      <c r="C63" s="12">
        <v>607.79503284642669</v>
      </c>
      <c r="D63" s="12">
        <v>332.2933054784616</v>
      </c>
      <c r="E63" s="12">
        <v>940.08833832488835</v>
      </c>
      <c r="F63" s="12">
        <v>176.9174522681146</v>
      </c>
      <c r="G63" s="12">
        <v>93.649224443750199</v>
      </c>
      <c r="H63" s="12">
        <v>270.56667671186483</v>
      </c>
      <c r="I63" s="16">
        <v>0.10588335671076489</v>
      </c>
      <c r="J63" s="16">
        <v>9.6051805655722383E-2</v>
      </c>
      <c r="K63" s="12">
        <v>22.504590568754452</v>
      </c>
      <c r="L63" s="12">
        <v>9.6606796065791087</v>
      </c>
      <c r="M63" s="12">
        <v>40.635215531202917</v>
      </c>
      <c r="N63" s="12">
        <v>16.951293286350051</v>
      </c>
      <c r="O63" s="19">
        <v>0.99419690085431189</v>
      </c>
      <c r="P63" s="19">
        <v>1.1861812187742009</v>
      </c>
      <c r="Q63" s="12">
        <v>9.6943117999999995</v>
      </c>
      <c r="R63" s="12">
        <v>7.8279882000000001</v>
      </c>
      <c r="S63" s="12">
        <v>2.9077853881278535</v>
      </c>
      <c r="T63" s="12">
        <v>1.5214383561643836</v>
      </c>
      <c r="U63" s="12">
        <v>2.3535026958848335</v>
      </c>
      <c r="V63" s="12">
        <v>1.2314214410303748</v>
      </c>
      <c r="W63" s="12">
        <v>5740.23200366327</v>
      </c>
      <c r="X63" s="12">
        <v>3459.5216946727423</v>
      </c>
    </row>
    <row r="64" spans="1:24" x14ac:dyDescent="0.2">
      <c r="A64" s="10" t="str">
        <f>'Scenario List'!$A$5</f>
        <v>3- Baseline 2</v>
      </c>
      <c r="B64" s="2">
        <v>2026</v>
      </c>
      <c r="C64" s="12">
        <v>610.21687561881504</v>
      </c>
      <c r="D64" s="12">
        <v>339.73800868780438</v>
      </c>
      <c r="E64" s="12">
        <v>949.95488430661942</v>
      </c>
      <c r="F64" s="12">
        <v>168.91396603222316</v>
      </c>
      <c r="G64" s="12">
        <v>96.007780092297764</v>
      </c>
      <c r="H64" s="12">
        <v>264.92174612452095</v>
      </c>
      <c r="I64" s="16">
        <v>0.10603881170292544</v>
      </c>
      <c r="J64" s="16">
        <v>9.8065388566544759E-2</v>
      </c>
      <c r="K64" s="12">
        <v>25.857856065305331</v>
      </c>
      <c r="L64" s="12">
        <v>11.065813884613197</v>
      </c>
      <c r="M64" s="12">
        <v>47.72080899483332</v>
      </c>
      <c r="N64" s="12">
        <v>20.015685909750154</v>
      </c>
      <c r="O64" s="19">
        <v>1.0391204437682744</v>
      </c>
      <c r="P64" s="19">
        <v>1.2643626623618007</v>
      </c>
      <c r="Q64" s="12">
        <v>18.2761706</v>
      </c>
      <c r="R64" s="12">
        <v>13.020227400000003</v>
      </c>
      <c r="S64" s="12">
        <v>9.2758353881278541</v>
      </c>
      <c r="T64" s="12">
        <v>4.853388356164384</v>
      </c>
      <c r="U64" s="12">
        <v>53.621753098264264</v>
      </c>
      <c r="V64" s="12">
        <v>28.05646944288463</v>
      </c>
      <c r="W64" s="12">
        <v>5754.6559209695497</v>
      </c>
      <c r="X64" s="12">
        <v>3464.4028199334216</v>
      </c>
    </row>
    <row r="65" spans="1:24" x14ac:dyDescent="0.2">
      <c r="A65" s="10" t="str">
        <f>'Scenario List'!$A$5</f>
        <v>3- Baseline 2</v>
      </c>
      <c r="B65" s="2">
        <v>2027</v>
      </c>
      <c r="C65" s="12">
        <v>658.02851824143465</v>
      </c>
      <c r="D65" s="12">
        <v>365.42595566732018</v>
      </c>
      <c r="E65" s="12">
        <v>1023.4544739087548</v>
      </c>
      <c r="F65" s="12">
        <v>206.27651756563603</v>
      </c>
      <c r="G65" s="12">
        <v>116.49935336730076</v>
      </c>
      <c r="H65" s="12">
        <v>322.77587093293675</v>
      </c>
      <c r="I65" s="16">
        <v>0.11409891690812363</v>
      </c>
      <c r="J65" s="16">
        <v>0.10530823461223897</v>
      </c>
      <c r="K65" s="12">
        <v>30.820256249965624</v>
      </c>
      <c r="L65" s="12">
        <v>13.655380274381946</v>
      </c>
      <c r="M65" s="12">
        <v>57.994879457602977</v>
      </c>
      <c r="N65" s="12">
        <v>25.25824421434649</v>
      </c>
      <c r="O65" s="19">
        <v>0.8710179860853241</v>
      </c>
      <c r="P65" s="19">
        <v>0.88662709852322064</v>
      </c>
      <c r="Q65" s="12">
        <v>198.6958512571436</v>
      </c>
      <c r="R65" s="12">
        <v>120.64663542857069</v>
      </c>
      <c r="S65" s="12">
        <v>141.73440283601545</v>
      </c>
      <c r="T65" s="12">
        <v>92.082958853482282</v>
      </c>
      <c r="U65" s="12">
        <v>255.07157483031719</v>
      </c>
      <c r="V65" s="12">
        <v>160.88083603507124</v>
      </c>
      <c r="W65" s="12">
        <v>5767.1758512072629</v>
      </c>
      <c r="X65" s="12">
        <v>3470.06059889689</v>
      </c>
    </row>
    <row r="66" spans="1:24" x14ac:dyDescent="0.2">
      <c r="A66" s="10" t="str">
        <f>'Scenario List'!$A$5</f>
        <v>3- Baseline 2</v>
      </c>
      <c r="B66" s="2">
        <v>2028</v>
      </c>
      <c r="C66" s="12">
        <v>674.36210889127346</v>
      </c>
      <c r="D66" s="12">
        <v>368.72902580317623</v>
      </c>
      <c r="E66" s="12">
        <v>1043.0911346944497</v>
      </c>
      <c r="F66" s="12">
        <v>211.94280090354238</v>
      </c>
      <c r="G66" s="12">
        <v>114.49641908770019</v>
      </c>
      <c r="H66" s="12">
        <v>326.43921999124257</v>
      </c>
      <c r="I66" s="16">
        <v>0.11665788552837342</v>
      </c>
      <c r="J66" s="16">
        <v>0.10607344286531185</v>
      </c>
      <c r="K66" s="12">
        <v>31.6728754281291</v>
      </c>
      <c r="L66" s="12">
        <v>14.006707522779129</v>
      </c>
      <c r="M66" s="12">
        <v>53.382303394263801</v>
      </c>
      <c r="N66" s="12">
        <v>24.485907397201458</v>
      </c>
      <c r="O66" s="19">
        <v>0.8485273996707986</v>
      </c>
      <c r="P66" s="19">
        <v>0.83969785023454035</v>
      </c>
      <c r="Q66" s="12">
        <v>200.85729725714359</v>
      </c>
      <c r="R66" s="12">
        <v>120.72804342857069</v>
      </c>
      <c r="S66" s="12">
        <v>141.73440283601545</v>
      </c>
      <c r="T66" s="12">
        <v>92.082958853482282</v>
      </c>
      <c r="U66" s="12">
        <v>226.84291701552993</v>
      </c>
      <c r="V66" s="12">
        <v>142.47761545074189</v>
      </c>
      <c r="W66" s="12">
        <v>5780.68174163208</v>
      </c>
      <c r="X66" s="12">
        <v>3476.1672275630267</v>
      </c>
    </row>
    <row r="67" spans="1:24" x14ac:dyDescent="0.2">
      <c r="A67" s="10" t="str">
        <f>'Scenario List'!$A$5</f>
        <v>3- Baseline 2</v>
      </c>
      <c r="B67" s="2">
        <v>2029</v>
      </c>
      <c r="C67" s="12">
        <v>689.13693047458446</v>
      </c>
      <c r="D67" s="12">
        <v>376.04099128773157</v>
      </c>
      <c r="E67" s="12">
        <v>1065.1779217623161</v>
      </c>
      <c r="F67" s="12">
        <v>215.8794314890547</v>
      </c>
      <c r="G67" s="12">
        <v>116.39462681799847</v>
      </c>
      <c r="H67" s="12">
        <v>332.27405830705317</v>
      </c>
      <c r="I67" s="16">
        <v>0.11893617912846859</v>
      </c>
      <c r="J67" s="16">
        <v>0.10798754539637359</v>
      </c>
      <c r="K67" s="12">
        <v>32.382102557409709</v>
      </c>
      <c r="L67" s="12">
        <v>14.538146770018608</v>
      </c>
      <c r="M67" s="12">
        <v>57.44376417212942</v>
      </c>
      <c r="N67" s="12">
        <v>25.902456319216896</v>
      </c>
      <c r="O67" s="19">
        <v>0.8472163255870192</v>
      </c>
      <c r="P67" s="19">
        <v>0.79685326717252081</v>
      </c>
      <c r="Q67" s="12">
        <v>204.30766085714359</v>
      </c>
      <c r="R67" s="12">
        <v>120.66145422857069</v>
      </c>
      <c r="S67" s="12">
        <v>141.73440283601545</v>
      </c>
      <c r="T67" s="12">
        <v>92.082958853482282</v>
      </c>
      <c r="U67" s="12">
        <v>226.32252112386158</v>
      </c>
      <c r="V67" s="12">
        <v>142.19409362904995</v>
      </c>
      <c r="W67" s="12">
        <v>5794.1741152640789</v>
      </c>
      <c r="X67" s="12">
        <v>3482.2626063723797</v>
      </c>
    </row>
    <row r="68" spans="1:24" x14ac:dyDescent="0.2">
      <c r="A68" s="10" t="str">
        <f>'Scenario List'!$A$5</f>
        <v>3- Baseline 2</v>
      </c>
      <c r="B68" s="2">
        <v>2030</v>
      </c>
      <c r="C68" s="12">
        <v>703.76392810622622</v>
      </c>
      <c r="D68" s="12">
        <v>383.56090255932958</v>
      </c>
      <c r="E68" s="12">
        <v>1087.3248306655557</v>
      </c>
      <c r="F68" s="12">
        <v>219.47837859576111</v>
      </c>
      <c r="G68" s="12">
        <v>118.39338129402515</v>
      </c>
      <c r="H68" s="12">
        <v>337.87175988978629</v>
      </c>
      <c r="I68" s="16">
        <v>0.12128292651160719</v>
      </c>
      <c r="J68" s="16">
        <v>0.11002784634944066</v>
      </c>
      <c r="K68" s="12">
        <v>37.462625045473999</v>
      </c>
      <c r="L68" s="12">
        <v>17.084126466228863</v>
      </c>
      <c r="M68" s="12">
        <v>61.35469445176804</v>
      </c>
      <c r="N68" s="12">
        <v>27.869830750682283</v>
      </c>
      <c r="O68" s="19">
        <v>0.81780549804305114</v>
      </c>
      <c r="P68" s="19">
        <v>0.76177234101004032</v>
      </c>
      <c r="Q68" s="12">
        <v>205.71896068402111</v>
      </c>
      <c r="R68" s="12">
        <v>120.6984500897986</v>
      </c>
      <c r="S68" s="12">
        <v>141.89437266289298</v>
      </c>
      <c r="T68" s="12">
        <v>92.175159514710188</v>
      </c>
      <c r="U68" s="12">
        <v>204.1061710699062</v>
      </c>
      <c r="V68" s="12">
        <v>127.82769834607872</v>
      </c>
      <c r="W68" s="12">
        <v>5802.6628178276487</v>
      </c>
      <c r="X68" s="12">
        <v>3486.0348110528976</v>
      </c>
    </row>
    <row r="69" spans="1:24" x14ac:dyDescent="0.2">
      <c r="A69" s="10" t="str">
        <f>'Scenario List'!$A$5</f>
        <v>3- Baseline 2</v>
      </c>
      <c r="B69" s="2">
        <v>2031</v>
      </c>
      <c r="C69" s="12">
        <v>724.14827394167764</v>
      </c>
      <c r="D69" s="12">
        <v>393.92018413006349</v>
      </c>
      <c r="E69" s="12">
        <v>1118.0684580717411</v>
      </c>
      <c r="F69" s="12">
        <v>228.8817441175151</v>
      </c>
      <c r="G69" s="12">
        <v>123.12470048090523</v>
      </c>
      <c r="H69" s="12">
        <v>352.00644459842033</v>
      </c>
      <c r="I69" s="16">
        <v>0.1246166166441056</v>
      </c>
      <c r="J69" s="16">
        <v>0.11287938499229609</v>
      </c>
      <c r="K69" s="12">
        <v>40.124718844485692</v>
      </c>
      <c r="L69" s="12">
        <v>18.536293151160294</v>
      </c>
      <c r="M69" s="12">
        <v>77.949271974750815</v>
      </c>
      <c r="N69" s="12">
        <v>37.227651440667387</v>
      </c>
      <c r="O69" s="19">
        <v>0.85247343996279745</v>
      </c>
      <c r="P69" s="19">
        <v>0.73527847463136009</v>
      </c>
      <c r="Q69" s="12">
        <v>267.47811731856655</v>
      </c>
      <c r="R69" s="12">
        <v>152.9926274454767</v>
      </c>
      <c r="S69" s="12">
        <v>191.64446577224831</v>
      </c>
      <c r="T69" s="12">
        <v>118.19736345149599</v>
      </c>
      <c r="U69" s="12">
        <v>409.95691428084649</v>
      </c>
      <c r="V69" s="12">
        <v>235.37658670628318</v>
      </c>
      <c r="W69" s="12">
        <v>5811.00894441536</v>
      </c>
      <c r="X69" s="12">
        <v>3489.7442447701869</v>
      </c>
    </row>
    <row r="70" spans="1:24" x14ac:dyDescent="0.2">
      <c r="A70" s="10" t="str">
        <f>'Scenario List'!$A$5</f>
        <v>3- Baseline 2</v>
      </c>
      <c r="B70" s="2">
        <v>2032</v>
      </c>
      <c r="C70" s="12">
        <v>732.71796004141277</v>
      </c>
      <c r="D70" s="12">
        <v>399.17938244211422</v>
      </c>
      <c r="E70" s="12">
        <v>1131.8973424835269</v>
      </c>
      <c r="F70" s="12">
        <v>226.48797596625215</v>
      </c>
      <c r="G70" s="12">
        <v>122.64871309665924</v>
      </c>
      <c r="H70" s="12">
        <v>349.13668906291139</v>
      </c>
      <c r="I70" s="16">
        <v>0.12591103655323554</v>
      </c>
      <c r="J70" s="16">
        <v>0.11426447075084549</v>
      </c>
      <c r="K70" s="12">
        <v>38.73158829457406</v>
      </c>
      <c r="L70" s="12">
        <v>18.082252205202284</v>
      </c>
      <c r="M70" s="12">
        <v>68.6716258203802</v>
      </c>
      <c r="N70" s="12">
        <v>31.728568404343974</v>
      </c>
      <c r="O70" s="19">
        <v>0.84876448774391333</v>
      </c>
      <c r="P70" s="19">
        <v>0.7207241353491004</v>
      </c>
      <c r="Q70" s="12">
        <v>267.40644011856654</v>
      </c>
      <c r="R70" s="12">
        <v>153.9613190454767</v>
      </c>
      <c r="S70" s="12">
        <v>191.64446577224831</v>
      </c>
      <c r="T70" s="12">
        <v>118.19736345149599</v>
      </c>
      <c r="U70" s="12">
        <v>397.16171525231152</v>
      </c>
      <c r="V70" s="12">
        <v>227.19070392337571</v>
      </c>
      <c r="W70" s="12">
        <v>5819.3306964923413</v>
      </c>
      <c r="X70" s="12">
        <v>3493.468965629113</v>
      </c>
    </row>
    <row r="71" spans="1:24" x14ac:dyDescent="0.2">
      <c r="A71" s="10" t="str">
        <f>'Scenario List'!$A$5</f>
        <v>3- Baseline 2</v>
      </c>
      <c r="B71" s="2">
        <v>2033</v>
      </c>
      <c r="C71" s="12">
        <v>752.14514307538593</v>
      </c>
      <c r="D71" s="12">
        <v>409.10161457905696</v>
      </c>
      <c r="E71" s="12">
        <v>1161.2467576544429</v>
      </c>
      <c r="F71" s="12">
        <v>234.87954821836672</v>
      </c>
      <c r="G71" s="12">
        <v>126.72334448610968</v>
      </c>
      <c r="H71" s="12">
        <v>361.6028927044764</v>
      </c>
      <c r="I71" s="16">
        <v>0.12906211981322832</v>
      </c>
      <c r="J71" s="16">
        <v>0.11697768100158996</v>
      </c>
      <c r="K71" s="12">
        <v>43.995732147172035</v>
      </c>
      <c r="L71" s="12">
        <v>20.671966763697288</v>
      </c>
      <c r="M71" s="12">
        <v>72.482648869170674</v>
      </c>
      <c r="N71" s="12">
        <v>35.157164968793865</v>
      </c>
      <c r="O71" s="19">
        <v>0.84669428799515811</v>
      </c>
      <c r="P71" s="19">
        <v>0.70822800459000035</v>
      </c>
      <c r="Q71" s="12">
        <v>267.30735131856653</v>
      </c>
      <c r="R71" s="12">
        <v>155.25526104547669</v>
      </c>
      <c r="S71" s="12">
        <v>191.64446577224831</v>
      </c>
      <c r="T71" s="12">
        <v>118.19736345149599</v>
      </c>
      <c r="U71" s="12">
        <v>405.96830145357501</v>
      </c>
      <c r="V71" s="12">
        <v>232.96273450941922</v>
      </c>
      <c r="W71" s="12">
        <v>5827.776145036587</v>
      </c>
      <c r="X71" s="12">
        <v>3497.262136471114</v>
      </c>
    </row>
    <row r="72" spans="1:24" x14ac:dyDescent="0.2">
      <c r="A72" s="10" t="str">
        <f>'Scenario List'!$A$5</f>
        <v>3- Baseline 2</v>
      </c>
      <c r="B72" s="2">
        <v>2034</v>
      </c>
      <c r="C72" s="12">
        <v>769.89839510797106</v>
      </c>
      <c r="D72" s="12">
        <v>416.71981998832746</v>
      </c>
      <c r="E72" s="12">
        <v>1186.6182150962986</v>
      </c>
      <c r="F72" s="12">
        <v>241.57993035799348</v>
      </c>
      <c r="G72" s="12">
        <v>128.37738039277718</v>
      </c>
      <c r="H72" s="12">
        <v>369.95731075077066</v>
      </c>
      <c r="I72" s="16">
        <v>0.13191059461325305</v>
      </c>
      <c r="J72" s="16">
        <v>0.1190217832844363</v>
      </c>
      <c r="K72" s="12">
        <v>46.522995424426142</v>
      </c>
      <c r="L72" s="12">
        <v>22.04169916449948</v>
      </c>
      <c r="M72" s="12">
        <v>92.701049348703492</v>
      </c>
      <c r="N72" s="12">
        <v>44.817002699469526</v>
      </c>
      <c r="O72" s="19">
        <v>0.81010682035259363</v>
      </c>
      <c r="P72" s="19">
        <v>0.67099314003892052</v>
      </c>
      <c r="Q72" s="12">
        <v>276.97226601048624</v>
      </c>
      <c r="R72" s="12">
        <v>157.26374904547669</v>
      </c>
      <c r="S72" s="12">
        <v>191.34930251562531</v>
      </c>
      <c r="T72" s="12">
        <v>118.19736345149599</v>
      </c>
      <c r="U72" s="12">
        <v>385.45348626397822</v>
      </c>
      <c r="V72" s="12">
        <v>220.97426658668408</v>
      </c>
      <c r="W72" s="12">
        <v>5836.5167511011987</v>
      </c>
      <c r="X72" s="12">
        <v>3501.2063211358318</v>
      </c>
    </row>
    <row r="73" spans="1:24" x14ac:dyDescent="0.2">
      <c r="A73" s="10" t="str">
        <f>'Scenario List'!$A$5</f>
        <v>3- Baseline 2</v>
      </c>
      <c r="B73" s="2">
        <v>2035</v>
      </c>
      <c r="C73" s="12">
        <v>786.92677166550789</v>
      </c>
      <c r="D73" s="12">
        <v>425.42907334839373</v>
      </c>
      <c r="E73" s="12">
        <v>1212.3558450139017</v>
      </c>
      <c r="F73" s="12">
        <v>247.35338302481702</v>
      </c>
      <c r="G73" s="12">
        <v>131.00112438714618</v>
      </c>
      <c r="H73" s="12">
        <v>378.3545074119632</v>
      </c>
      <c r="I73" s="16">
        <v>0.13461529693729066</v>
      </c>
      <c r="J73" s="16">
        <v>0.12136439291924836</v>
      </c>
      <c r="K73" s="12">
        <v>44.215932437364515</v>
      </c>
      <c r="L73" s="12">
        <v>21.031753699744819</v>
      </c>
      <c r="M73" s="12">
        <v>75.726148048359562</v>
      </c>
      <c r="N73" s="12">
        <v>36.379865024254599</v>
      </c>
      <c r="O73" s="19">
        <v>0.79231432909880251</v>
      </c>
      <c r="P73" s="19">
        <v>0.63714802301208029</v>
      </c>
      <c r="Q73" s="12">
        <v>276.85842201048627</v>
      </c>
      <c r="R73" s="12">
        <v>158.37740196411093</v>
      </c>
      <c r="S73" s="12">
        <v>191.34930251562531</v>
      </c>
      <c r="T73" s="12">
        <v>118.40624277013023</v>
      </c>
      <c r="U73" s="12">
        <v>385.8567580684944</v>
      </c>
      <c r="V73" s="12">
        <v>221.59887070045784</v>
      </c>
      <c r="W73" s="12">
        <v>5845.745539840771</v>
      </c>
      <c r="X73" s="12">
        <v>3505.3862431583161</v>
      </c>
    </row>
    <row r="74" spans="1:24" x14ac:dyDescent="0.2">
      <c r="A74" s="10" t="str">
        <f>'Scenario List'!$A$5</f>
        <v>3- Baseline 2</v>
      </c>
      <c r="B74" s="2">
        <v>2036</v>
      </c>
      <c r="C74" s="12">
        <v>813.26293442038718</v>
      </c>
      <c r="D74" s="12">
        <v>439.17766970371719</v>
      </c>
      <c r="E74" s="12">
        <v>1252.4406041241043</v>
      </c>
      <c r="F74" s="12">
        <v>262.10996220835113</v>
      </c>
      <c r="G74" s="12">
        <v>138.53932103826585</v>
      </c>
      <c r="H74" s="12">
        <v>400.64928324661696</v>
      </c>
      <c r="I74" s="16">
        <v>0.13888456978520633</v>
      </c>
      <c r="J74" s="16">
        <v>0.12512539622398233</v>
      </c>
      <c r="K74" s="12">
        <v>48.97537319045464</v>
      </c>
      <c r="L74" s="12">
        <v>23.502253669770017</v>
      </c>
      <c r="M74" s="12">
        <v>90.223654982062612</v>
      </c>
      <c r="N74" s="12">
        <v>43.746770906610024</v>
      </c>
      <c r="O74" s="19">
        <v>0.89762699498219978</v>
      </c>
      <c r="P74" s="19">
        <v>0.75649290686006088</v>
      </c>
      <c r="Q74" s="12">
        <v>337.87785801048636</v>
      </c>
      <c r="R74" s="12">
        <v>190.16866224547667</v>
      </c>
      <c r="S74" s="12">
        <v>241.1844405457623</v>
      </c>
      <c r="T74" s="12">
        <v>144.27256514738636</v>
      </c>
      <c r="U74" s="12">
        <v>461.35103440931795</v>
      </c>
      <c r="V74" s="12">
        <v>263.59268342237453</v>
      </c>
      <c r="W74" s="12">
        <v>5855.6752249594692</v>
      </c>
      <c r="X74" s="12">
        <v>3509.9003316445969</v>
      </c>
    </row>
    <row r="75" spans="1:24" x14ac:dyDescent="0.2">
      <c r="A75" s="10" t="str">
        <f>'Scenario List'!$A$5</f>
        <v>3- Baseline 2</v>
      </c>
      <c r="B75" s="2">
        <v>2037</v>
      </c>
      <c r="C75" s="12">
        <v>829.51987305710304</v>
      </c>
      <c r="D75" s="12">
        <v>447.65408468802741</v>
      </c>
      <c r="E75" s="12">
        <v>1277.1739577451303</v>
      </c>
      <c r="F75" s="12">
        <v>266.88743550223649</v>
      </c>
      <c r="G75" s="12">
        <v>140.67634542768212</v>
      </c>
      <c r="H75" s="12">
        <v>407.56378092991861</v>
      </c>
      <c r="I75" s="16">
        <v>0.14139833985827316</v>
      </c>
      <c r="J75" s="16">
        <v>0.12736043787393944</v>
      </c>
      <c r="K75" s="12">
        <v>51.783242230257969</v>
      </c>
      <c r="L75" s="12">
        <v>24.921815514485715</v>
      </c>
      <c r="M75" s="12">
        <v>108.43498761986268</v>
      </c>
      <c r="N75" s="12">
        <v>51.344474572831984</v>
      </c>
      <c r="O75" s="19">
        <v>0.79757278824031319</v>
      </c>
      <c r="P75" s="19">
        <v>0.63921554312247997</v>
      </c>
      <c r="Q75" s="12">
        <v>337.76401401048633</v>
      </c>
      <c r="R75" s="12">
        <v>190.08324744547667</v>
      </c>
      <c r="S75" s="12">
        <v>241.1844405457623</v>
      </c>
      <c r="T75" s="12">
        <v>144.27256514738636</v>
      </c>
      <c r="U75" s="12">
        <v>428.58418316095486</v>
      </c>
      <c r="V75" s="12">
        <v>243.72153045565426</v>
      </c>
      <c r="W75" s="12">
        <v>5866.5460562588642</v>
      </c>
      <c r="X75" s="12">
        <v>3514.8598117345714</v>
      </c>
    </row>
    <row r="76" spans="1:24" x14ac:dyDescent="0.2">
      <c r="A76" s="10" t="str">
        <f>'Scenario List'!$A$5</f>
        <v>3- Baseline 2</v>
      </c>
      <c r="B76" s="2">
        <v>2038</v>
      </c>
      <c r="C76" s="12">
        <v>852.54844234808024</v>
      </c>
      <c r="D76" s="12">
        <v>458.39350679764186</v>
      </c>
      <c r="E76" s="12">
        <v>1310.941949145722</v>
      </c>
      <c r="F76" s="12">
        <v>278.20524347820327</v>
      </c>
      <c r="G76" s="12">
        <v>144.94424162236874</v>
      </c>
      <c r="H76" s="12">
        <v>423.14948510057201</v>
      </c>
      <c r="I76" s="16">
        <v>0.14502507103333873</v>
      </c>
      <c r="J76" s="16">
        <v>0.1302107797431101</v>
      </c>
      <c r="K76" s="12">
        <v>56.776707346423557</v>
      </c>
      <c r="L76" s="12">
        <v>27.359695585928502</v>
      </c>
      <c r="M76" s="12">
        <v>100.00732304269491</v>
      </c>
      <c r="N76" s="12">
        <v>48.681156361658324</v>
      </c>
      <c r="O76" s="19">
        <v>0.82349237121762142</v>
      </c>
      <c r="P76" s="19">
        <v>0.68375432128434022</v>
      </c>
      <c r="Q76" s="12">
        <v>337.65017001048636</v>
      </c>
      <c r="R76" s="12">
        <v>190.01195184547669</v>
      </c>
      <c r="S76" s="12">
        <v>241.1844405457623</v>
      </c>
      <c r="T76" s="12">
        <v>144.27256514738636</v>
      </c>
      <c r="U76" s="12">
        <v>444.31121524050786</v>
      </c>
      <c r="V76" s="12">
        <v>253.57566940749192</v>
      </c>
      <c r="W76" s="12">
        <v>5878.6279935839111</v>
      </c>
      <c r="X76" s="12">
        <v>3520.3959895025282</v>
      </c>
    </row>
    <row r="77" spans="1:24" x14ac:dyDescent="0.2">
      <c r="A77" s="10" t="str">
        <f>'Scenario List'!$A$5</f>
        <v>3- Baseline 2</v>
      </c>
      <c r="B77" s="2">
        <v>2039</v>
      </c>
      <c r="C77" s="12">
        <v>872.20536183122385</v>
      </c>
      <c r="D77" s="12">
        <v>469.47731064882328</v>
      </c>
      <c r="E77" s="12">
        <v>1341.6826724800471</v>
      </c>
      <c r="F77" s="12">
        <v>285.90011822000224</v>
      </c>
      <c r="G77" s="12">
        <v>149.420629629524</v>
      </c>
      <c r="H77" s="12">
        <v>435.32074784952624</v>
      </c>
      <c r="I77" s="16">
        <v>0.14802653076287095</v>
      </c>
      <c r="J77" s="16">
        <v>0.13312350629046832</v>
      </c>
      <c r="K77" s="12">
        <v>61.255422545896536</v>
      </c>
      <c r="L77" s="12">
        <v>29.695415889810818</v>
      </c>
      <c r="M77" s="12">
        <v>105.78438853762495</v>
      </c>
      <c r="N77" s="12">
        <v>51.014315251609389</v>
      </c>
      <c r="O77" s="19">
        <v>0.79072554514354254</v>
      </c>
      <c r="P77" s="19">
        <v>0.63250901009553973</v>
      </c>
      <c r="Q77" s="12">
        <v>350.736718290402</v>
      </c>
      <c r="R77" s="12">
        <v>195.72166944547666</v>
      </c>
      <c r="S77" s="12">
        <v>240.7847255116568</v>
      </c>
      <c r="T77" s="12">
        <v>143.98156514738636</v>
      </c>
      <c r="U77" s="12">
        <v>439.66045190834092</v>
      </c>
      <c r="V77" s="12">
        <v>250.27668889322032</v>
      </c>
      <c r="W77" s="12">
        <v>5892.2232206363133</v>
      </c>
      <c r="X77" s="12">
        <v>3526.6296969706391</v>
      </c>
    </row>
    <row r="78" spans="1:24" x14ac:dyDescent="0.2">
      <c r="A78" s="10" t="str">
        <f>'Scenario List'!$A$5</f>
        <v>3- Baseline 2</v>
      </c>
      <c r="B78" s="2">
        <v>2040</v>
      </c>
      <c r="C78" s="12">
        <v>887.1180314475572</v>
      </c>
      <c r="D78" s="12">
        <v>478.09256419705662</v>
      </c>
      <c r="E78" s="12">
        <v>1365.2105956446139</v>
      </c>
      <c r="F78" s="12">
        <v>288.53971596696584</v>
      </c>
      <c r="G78" s="12">
        <v>151.28907489716025</v>
      </c>
      <c r="H78" s="12">
        <v>439.82879086412606</v>
      </c>
      <c r="I78" s="16">
        <v>0.15016363126800744</v>
      </c>
      <c r="J78" s="16">
        <v>0.13529413232427304</v>
      </c>
      <c r="K78" s="12">
        <v>62.081558028068606</v>
      </c>
      <c r="L78" s="12">
        <v>30.167490913937677</v>
      </c>
      <c r="M78" s="12">
        <v>116.61551853597032</v>
      </c>
      <c r="N78" s="12">
        <v>57.003928621493742</v>
      </c>
      <c r="O78" s="19">
        <v>0.75962422231964988</v>
      </c>
      <c r="P78" s="19">
        <v>0.59202255903038026</v>
      </c>
      <c r="Q78" s="12">
        <v>350.62287429040202</v>
      </c>
      <c r="R78" s="12">
        <v>196.82289755982532</v>
      </c>
      <c r="S78" s="12">
        <v>240.7847255116568</v>
      </c>
      <c r="T78" s="12">
        <v>145.16350166173501</v>
      </c>
      <c r="U78" s="12">
        <v>416.8967881955777</v>
      </c>
      <c r="V78" s="12">
        <v>236.74748679294257</v>
      </c>
      <c r="W78" s="12">
        <v>5907.6756732411204</v>
      </c>
      <c r="X78" s="12">
        <v>3533.7272650610162</v>
      </c>
    </row>
    <row r="79" spans="1:24" x14ac:dyDescent="0.2">
      <c r="A79" s="10" t="str">
        <f>'Scenario List'!$A$5</f>
        <v>3- Baseline 2</v>
      </c>
      <c r="B79" s="2">
        <v>2041</v>
      </c>
      <c r="C79" s="12">
        <v>897.54331345788898</v>
      </c>
      <c r="D79" s="12">
        <v>488.0740627024357</v>
      </c>
      <c r="E79" s="12">
        <v>1385.6173761603247</v>
      </c>
      <c r="F79" s="12">
        <v>286.10476709962148</v>
      </c>
      <c r="G79" s="12">
        <v>154.38545759667346</v>
      </c>
      <c r="H79" s="12">
        <v>440.49022469629494</v>
      </c>
      <c r="I79" s="16">
        <v>0.15147322022067805</v>
      </c>
      <c r="J79" s="16">
        <v>0.13780071254070814</v>
      </c>
      <c r="K79" s="12">
        <v>74.211091779969138</v>
      </c>
      <c r="L79" s="12">
        <v>36.13077388087882</v>
      </c>
      <c r="M79" s="12">
        <v>145.55920434763627</v>
      </c>
      <c r="N79" s="12">
        <v>70.996138897830363</v>
      </c>
      <c r="O79" s="19">
        <v>0.82250596131524323</v>
      </c>
      <c r="P79" s="19">
        <v>0.59053153544531933</v>
      </c>
      <c r="Q79" s="12">
        <v>376.55507469040202</v>
      </c>
      <c r="R79" s="12">
        <v>231.89626584547668</v>
      </c>
      <c r="S79" s="12">
        <v>240.7847255116568</v>
      </c>
      <c r="T79" s="12">
        <v>142.52656514738638</v>
      </c>
      <c r="U79" s="12">
        <v>431.28177677527992</v>
      </c>
      <c r="V79" s="12">
        <v>245.97122408906597</v>
      </c>
      <c r="W79" s="12">
        <v>5925.425709906197</v>
      </c>
      <c r="X79" s="12">
        <v>3541.8834467800903</v>
      </c>
    </row>
    <row r="80" spans="1:24" x14ac:dyDescent="0.2">
      <c r="A80" s="10" t="str">
        <f>'Scenario List'!$A$5</f>
        <v>3- Baseline 2</v>
      </c>
      <c r="B80" s="2">
        <v>2042</v>
      </c>
      <c r="C80" s="12">
        <v>918.93305981978881</v>
      </c>
      <c r="D80" s="12">
        <v>496.79398158055233</v>
      </c>
      <c r="E80" s="12">
        <v>1415.727041400341</v>
      </c>
      <c r="F80" s="12">
        <v>295.09537831943521</v>
      </c>
      <c r="G80" s="12">
        <v>156.07472554659464</v>
      </c>
      <c r="H80" s="12">
        <v>451.17010386602988</v>
      </c>
      <c r="I80" s="16">
        <v>0.15454886782737431</v>
      </c>
      <c r="J80" s="16">
        <v>0.13989172533677963</v>
      </c>
      <c r="K80" s="12">
        <v>72.964317256197234</v>
      </c>
      <c r="L80" s="12">
        <v>35.76190185481898</v>
      </c>
      <c r="M80" s="12">
        <v>151.43826107801044</v>
      </c>
      <c r="N80" s="12">
        <v>73.047042171381463</v>
      </c>
      <c r="O80" s="19">
        <v>0.84565328700110798</v>
      </c>
      <c r="P80" s="19">
        <v>0.62191469522839948</v>
      </c>
      <c r="Q80" s="12">
        <v>387.32505909040202</v>
      </c>
      <c r="R80" s="12">
        <v>231.80887944547666</v>
      </c>
      <c r="S80" s="12">
        <v>240.49372551165681</v>
      </c>
      <c r="T80" s="12">
        <v>142.52656514738638</v>
      </c>
      <c r="U80" s="12">
        <v>437.38208347800492</v>
      </c>
      <c r="V80" s="12">
        <v>253.25045824084256</v>
      </c>
      <c r="W80" s="12">
        <v>5945.9061249559263</v>
      </c>
      <c r="X80" s="12">
        <v>3551.2749620076193</v>
      </c>
    </row>
    <row r="81" spans="1:24" x14ac:dyDescent="0.2">
      <c r="A81" s="10" t="str">
        <f>'Scenario List'!$A$5</f>
        <v>3- Baseline 2</v>
      </c>
      <c r="B81" s="2">
        <v>2043</v>
      </c>
      <c r="C81" s="12">
        <v>952.5578582279943</v>
      </c>
      <c r="D81" s="12">
        <v>513.09842014099502</v>
      </c>
      <c r="E81" s="12">
        <v>1465.6562783689892</v>
      </c>
      <c r="F81" s="12">
        <v>315.71613543295848</v>
      </c>
      <c r="G81" s="12">
        <v>165.2002298283449</v>
      </c>
      <c r="H81" s="12">
        <v>480.91636526130338</v>
      </c>
      <c r="I81" s="16">
        <v>0.1595659664639707</v>
      </c>
      <c r="J81" s="16">
        <v>0.14403968709004544</v>
      </c>
      <c r="K81" s="12">
        <v>76.480276809879015</v>
      </c>
      <c r="L81" s="12">
        <v>37.893292666318779</v>
      </c>
      <c r="M81" s="12">
        <v>140.64877735298739</v>
      </c>
      <c r="N81" s="12">
        <v>70.461083636508931</v>
      </c>
      <c r="O81" s="19">
        <v>0.77856273740251702</v>
      </c>
      <c r="P81" s="19">
        <v>0.53637431128185908</v>
      </c>
      <c r="Q81" s="12">
        <v>399.4619615149627</v>
      </c>
      <c r="R81" s="12">
        <v>231.80143824547667</v>
      </c>
      <c r="S81" s="12">
        <v>240.16401182543402</v>
      </c>
      <c r="T81" s="12">
        <v>142.52656514738638</v>
      </c>
      <c r="U81" s="12">
        <v>400.64004508593052</v>
      </c>
      <c r="V81" s="12">
        <v>235.78765896414501</v>
      </c>
      <c r="W81" s="12">
        <v>5969.6806238633453</v>
      </c>
      <c r="X81" s="12">
        <v>3562.2017133391505</v>
      </c>
    </row>
    <row r="82" spans="1:24" x14ac:dyDescent="0.2">
      <c r="A82" s="10" t="str">
        <f>'Scenario List'!$A$5</f>
        <v>3- Baseline 2</v>
      </c>
      <c r="B82" s="2">
        <v>2044</v>
      </c>
      <c r="C82" s="12">
        <v>989.33376514334691</v>
      </c>
      <c r="D82" s="12">
        <v>529.94689927942784</v>
      </c>
      <c r="E82" s="12">
        <v>1519.2806644227749</v>
      </c>
      <c r="F82" s="12">
        <v>338.7339711401757</v>
      </c>
      <c r="G82" s="12">
        <v>174.7182325628153</v>
      </c>
      <c r="H82" s="12">
        <v>513.45220370299103</v>
      </c>
      <c r="I82" s="16">
        <v>0.16496021550448339</v>
      </c>
      <c r="J82" s="16">
        <v>0.14823511259286409</v>
      </c>
      <c r="K82" s="12">
        <v>92.414553638543069</v>
      </c>
      <c r="L82" s="12">
        <v>45.751412967992842</v>
      </c>
      <c r="M82" s="12">
        <v>181.99844419714049</v>
      </c>
      <c r="N82" s="12">
        <v>89.954998097940305</v>
      </c>
      <c r="O82" s="19">
        <v>0.90466156444315815</v>
      </c>
      <c r="P82" s="19">
        <v>0.66707151553693933</v>
      </c>
      <c r="Q82" s="12">
        <v>411.1881652130719</v>
      </c>
      <c r="R82" s="12">
        <v>231.75501024547668</v>
      </c>
      <c r="S82" s="12">
        <v>239.84586732503831</v>
      </c>
      <c r="T82" s="12">
        <v>142.52656514738638</v>
      </c>
      <c r="U82" s="12">
        <v>452.26029829585406</v>
      </c>
      <c r="V82" s="12">
        <v>271.70011659144444</v>
      </c>
      <c r="W82" s="12">
        <v>5997.4082970112158</v>
      </c>
      <c r="X82" s="12">
        <v>3575.0429841474615</v>
      </c>
    </row>
    <row r="83" spans="1:24" x14ac:dyDescent="0.2">
      <c r="A83" s="10" t="str">
        <f>'Scenario List'!$A$5</f>
        <v>3- Baseline 2</v>
      </c>
      <c r="B83" s="2">
        <v>2045</v>
      </c>
      <c r="C83" s="12">
        <v>1012.1092521073897</v>
      </c>
      <c r="D83" s="12">
        <v>543.03488692787857</v>
      </c>
      <c r="E83" s="12">
        <v>1555.1441390352684</v>
      </c>
      <c r="F83" s="12">
        <v>348.04895698497745</v>
      </c>
      <c r="G83" s="12">
        <v>180.32194239384145</v>
      </c>
      <c r="H83" s="12">
        <v>528.37089937881888</v>
      </c>
      <c r="I83" s="16">
        <v>0.16784954905345884</v>
      </c>
      <c r="J83" s="16">
        <v>0.15126004220481024</v>
      </c>
      <c r="K83" s="12">
        <v>99.44267266099925</v>
      </c>
      <c r="L83" s="12">
        <v>48.159949264349621</v>
      </c>
      <c r="M83" s="12">
        <v>170.3232215750827</v>
      </c>
      <c r="N83" s="12">
        <v>83.056746458204344</v>
      </c>
      <c r="O83" s="19">
        <v>0.81862468683831624</v>
      </c>
      <c r="P83" s="19">
        <v>0.56232185477445884</v>
      </c>
      <c r="Q83" s="12">
        <v>423.79912123864278</v>
      </c>
      <c r="R83" s="12">
        <v>235.07831583552405</v>
      </c>
      <c r="S83" s="12">
        <v>239.50273549209021</v>
      </c>
      <c r="T83" s="12">
        <v>141.86269266937688</v>
      </c>
      <c r="U83" s="12">
        <v>403.78213817898802</v>
      </c>
      <c r="V83" s="12">
        <v>242.57123921392895</v>
      </c>
      <c r="W83" s="12">
        <v>6029.859822769261</v>
      </c>
      <c r="X83" s="12">
        <v>3590.0749399011438</v>
      </c>
    </row>
    <row r="84" spans="1:24" x14ac:dyDescent="0.2">
      <c r="A84" s="10" t="str">
        <f>'Scenario List'!$A$5</f>
        <v>3- Baseline 2</v>
      </c>
      <c r="B84" s="3" t="s">
        <v>6</v>
      </c>
      <c r="C84" s="20">
        <f t="shared" ref="C84:H84" si="10">NPV($A$1,C60:C83)</f>
        <v>8418.1047245975296</v>
      </c>
      <c r="D84" s="20">
        <f t="shared" si="10"/>
        <v>4579.8688759899269</v>
      </c>
      <c r="E84" s="20">
        <f t="shared" si="10"/>
        <v>12997.97360058746</v>
      </c>
      <c r="F84" s="20">
        <f t="shared" si="10"/>
        <v>2606.8852809346877</v>
      </c>
      <c r="G84" s="20">
        <f t="shared" si="10"/>
        <v>1387.8829659316755</v>
      </c>
      <c r="H84" s="20">
        <f t="shared" si="10"/>
        <v>3994.7682468663634</v>
      </c>
      <c r="K84" s="111">
        <f t="shared" ref="K84:P84" si="11">NPV($A$1,K60:K83)</f>
        <v>456.37638901619079</v>
      </c>
      <c r="L84" s="111">
        <f t="shared" si="11"/>
        <v>212.1799964571685</v>
      </c>
      <c r="M84" s="111">
        <f t="shared" si="11"/>
        <v>831.35955308901123</v>
      </c>
      <c r="N84" s="111">
        <f t="shared" si="11"/>
        <v>387.99669021411057</v>
      </c>
      <c r="O84" s="111">
        <f t="shared" si="11"/>
        <v>10.443348640784603</v>
      </c>
      <c r="P84" s="111">
        <f t="shared" si="11"/>
        <v>11.065894385768168</v>
      </c>
    </row>
    <row r="85" spans="1:24" x14ac:dyDescent="0.2">
      <c r="A85" s="10" t="str">
        <f>'Scenario List'!$A$5</f>
        <v>3- Baseline 2</v>
      </c>
      <c r="B85" s="3" t="s">
        <v>7</v>
      </c>
      <c r="C85" s="20">
        <f t="shared" ref="C85:H85" si="12">-PMT($A$1,COUNT(C60:C83),C84)</f>
        <v>713.47105690154967</v>
      </c>
      <c r="D85" s="20">
        <f t="shared" si="12"/>
        <v>388.1638438014644</v>
      </c>
      <c r="E85" s="20">
        <f t="shared" si="12"/>
        <v>1101.6349007030144</v>
      </c>
      <c r="F85" s="20">
        <f t="shared" si="12"/>
        <v>220.94488693813301</v>
      </c>
      <c r="G85" s="20">
        <f t="shared" si="12"/>
        <v>117.62912899688024</v>
      </c>
      <c r="H85" s="20">
        <f t="shared" si="12"/>
        <v>338.57401593501328</v>
      </c>
      <c r="K85" s="111">
        <f t="shared" ref="K85:P85" si="13">-PMT($A$1,COUNT(K60:K83),K84)</f>
        <v>38.67988760758282</v>
      </c>
      <c r="L85" s="111">
        <f t="shared" si="13"/>
        <v>17.98317926401192</v>
      </c>
      <c r="M85" s="111">
        <f t="shared" si="13"/>
        <v>70.461344734099328</v>
      </c>
      <c r="N85" s="111">
        <f t="shared" si="13"/>
        <v>32.884410172813524</v>
      </c>
      <c r="O85" s="111">
        <f t="shared" si="13"/>
        <v>0.88511930370267355</v>
      </c>
      <c r="P85" s="111">
        <f t="shared" si="13"/>
        <v>0.93788276830357542</v>
      </c>
    </row>
    <row r="90" spans="1:24" x14ac:dyDescent="0.2">
      <c r="A90" s="10" t="str">
        <f>'Scenario List'!$A$6</f>
        <v>4- Baseline 3</v>
      </c>
      <c r="B90" s="10">
        <v>2022</v>
      </c>
      <c r="C90" s="12">
        <v>566.51265388896945</v>
      </c>
      <c r="D90" s="12">
        <v>306.24634895456586</v>
      </c>
      <c r="E90" s="12">
        <v>872.75900284353531</v>
      </c>
      <c r="F90" s="12">
        <v>163.99609769546518</v>
      </c>
      <c r="G90" s="12">
        <v>82.213005907978669</v>
      </c>
      <c r="H90" s="12">
        <v>246.20910360344385</v>
      </c>
      <c r="I90" s="16">
        <v>9.9970093938602692E-2</v>
      </c>
      <c r="J90" s="16">
        <v>8.9256359693042728E-2</v>
      </c>
      <c r="K90" s="12">
        <v>17.535512068229249</v>
      </c>
      <c r="L90" s="12">
        <v>7.3594152378922599</v>
      </c>
      <c r="M90" s="12">
        <v>26.948928045400237</v>
      </c>
      <c r="N90" s="12">
        <v>11.23676624541698</v>
      </c>
      <c r="O90" s="19">
        <v>0.89311140173115522</v>
      </c>
      <c r="P90" s="19">
        <v>1.4574774164072011</v>
      </c>
      <c r="Q90" s="12">
        <v>0</v>
      </c>
      <c r="R90" s="12">
        <v>0</v>
      </c>
      <c r="S90" s="12">
        <v>0</v>
      </c>
      <c r="T90" s="12">
        <v>0</v>
      </c>
      <c r="U90" s="12">
        <v>0</v>
      </c>
      <c r="V90" s="12">
        <v>0</v>
      </c>
      <c r="W90" s="12">
        <v>5666.8212619355645</v>
      </c>
      <c r="X90" s="12">
        <v>3431.0871517476517</v>
      </c>
    </row>
    <row r="91" spans="1:24" x14ac:dyDescent="0.2">
      <c r="A91" s="10" t="str">
        <f>'Scenario List'!$A$6</f>
        <v>4- Baseline 3</v>
      </c>
      <c r="B91" s="10">
        <v>2023</v>
      </c>
      <c r="C91" s="12">
        <v>576.08565287420549</v>
      </c>
      <c r="D91" s="12">
        <v>312.87827125249567</v>
      </c>
      <c r="E91" s="12">
        <v>888.96392412670116</v>
      </c>
      <c r="F91" s="12">
        <v>164.48114925959501</v>
      </c>
      <c r="G91" s="12">
        <v>84.079013635363907</v>
      </c>
      <c r="H91" s="12">
        <v>248.56016289495892</v>
      </c>
      <c r="I91" s="16">
        <v>0.10114918152150494</v>
      </c>
      <c r="J91" s="16">
        <v>9.091547838763063E-2</v>
      </c>
      <c r="K91" s="12">
        <v>17.477624164439376</v>
      </c>
      <c r="L91" s="12">
        <v>7.4124233806777511</v>
      </c>
      <c r="M91" s="12">
        <v>34.384833205226627</v>
      </c>
      <c r="N91" s="12">
        <v>14.128103028829145</v>
      </c>
      <c r="O91" s="19">
        <v>0.93792329575664146</v>
      </c>
      <c r="P91" s="19">
        <v>1.3980889815184012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12">
        <v>5695.4059756946835</v>
      </c>
      <c r="X91" s="12">
        <v>3441.419181874578</v>
      </c>
    </row>
    <row r="92" spans="1:24" x14ac:dyDescent="0.2">
      <c r="A92" s="10" t="str">
        <f>'Scenario List'!$A$6</f>
        <v>4- Baseline 3</v>
      </c>
      <c r="B92" s="10">
        <v>2024</v>
      </c>
      <c r="C92" s="12">
        <v>588.50546889079862</v>
      </c>
      <c r="D92" s="12">
        <v>322.78092058870448</v>
      </c>
      <c r="E92" s="12">
        <v>911.2863894795031</v>
      </c>
      <c r="F92" s="12">
        <v>167.54087504042619</v>
      </c>
      <c r="G92" s="12">
        <v>89.112349128216977</v>
      </c>
      <c r="H92" s="12">
        <v>256.65322416864319</v>
      </c>
      <c r="I92" s="16">
        <v>0.10290392952797983</v>
      </c>
      <c r="J92" s="16">
        <v>9.3534544005870565E-2</v>
      </c>
      <c r="K92" s="12">
        <v>19.75041564831248</v>
      </c>
      <c r="L92" s="12">
        <v>8.531977734701222</v>
      </c>
      <c r="M92" s="12">
        <v>32.051295563305061</v>
      </c>
      <c r="N92" s="12">
        <v>14.090033006565406</v>
      </c>
      <c r="O92" s="19">
        <v>1.0572856194112421</v>
      </c>
      <c r="P92" s="19">
        <v>1.4062178236706013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12">
        <v>0</v>
      </c>
      <c r="W92" s="12">
        <v>5718.9795529701569</v>
      </c>
      <c r="X92" s="12">
        <v>3450.9273982075069</v>
      </c>
    </row>
    <row r="93" spans="1:24" x14ac:dyDescent="0.2">
      <c r="A93" s="10" t="str">
        <f>'Scenario List'!$A$6</f>
        <v>4- Baseline 3</v>
      </c>
      <c r="B93" s="10">
        <v>2025</v>
      </c>
      <c r="C93" s="12">
        <v>607.11868870203</v>
      </c>
      <c r="D93" s="12">
        <v>331.45634385572049</v>
      </c>
      <c r="E93" s="12">
        <v>938.57503255775055</v>
      </c>
      <c r="F93" s="12">
        <v>176.24647992933919</v>
      </c>
      <c r="G93" s="12">
        <v>92.812245272558542</v>
      </c>
      <c r="H93" s="12">
        <v>269.05872520189774</v>
      </c>
      <c r="I93" s="16">
        <v>0.1057655314828011</v>
      </c>
      <c r="J93" s="16">
        <v>9.5809875788934754E-2</v>
      </c>
      <c r="K93" s="12">
        <v>22.50314211486932</v>
      </c>
      <c r="L93" s="12">
        <v>9.6596985888710645</v>
      </c>
      <c r="M93" s="12">
        <v>40.627146686652807</v>
      </c>
      <c r="N93" s="12">
        <v>16.94695378215004</v>
      </c>
      <c r="O93" s="19">
        <v>0.99277184567082055</v>
      </c>
      <c r="P93" s="19">
        <v>1.183907532506201</v>
      </c>
      <c r="Q93" s="12">
        <v>0</v>
      </c>
      <c r="R93" s="12">
        <v>0</v>
      </c>
      <c r="S93" s="12">
        <v>0</v>
      </c>
      <c r="T93" s="12">
        <v>0</v>
      </c>
      <c r="U93" s="12">
        <v>0</v>
      </c>
      <c r="V93" s="12">
        <v>0</v>
      </c>
      <c r="W93" s="12">
        <v>5740.23200366327</v>
      </c>
      <c r="X93" s="12">
        <v>3459.5216946727423</v>
      </c>
    </row>
    <row r="94" spans="1:24" x14ac:dyDescent="0.2">
      <c r="A94" s="10" t="str">
        <f>'Scenario List'!$A$6</f>
        <v>4- Baseline 3</v>
      </c>
      <c r="B94" s="10">
        <v>2026</v>
      </c>
      <c r="C94" s="12">
        <v>608.48697180882732</v>
      </c>
      <c r="D94" s="12">
        <v>338.35570179138273</v>
      </c>
      <c r="E94" s="12">
        <v>946.84267360020999</v>
      </c>
      <c r="F94" s="12">
        <v>167.19290763902572</v>
      </c>
      <c r="G94" s="12">
        <v>94.625436315423187</v>
      </c>
      <c r="H94" s="12">
        <v>261.81834395444889</v>
      </c>
      <c r="I94" s="16">
        <v>0.10573820227748888</v>
      </c>
      <c r="J94" s="16">
        <v>9.766638563060781E-2</v>
      </c>
      <c r="K94" s="12">
        <v>26.359872260900783</v>
      </c>
      <c r="L94" s="12">
        <v>11.324751613959444</v>
      </c>
      <c r="M94" s="12">
        <v>49.242382248553028</v>
      </c>
      <c r="N94" s="12">
        <v>20.420293831530167</v>
      </c>
      <c r="O94" s="19">
        <v>1.0550897027793333</v>
      </c>
      <c r="P94" s="19">
        <v>1.2620948563888008</v>
      </c>
      <c r="Q94" s="12">
        <v>0</v>
      </c>
      <c r="R94" s="12">
        <v>0</v>
      </c>
      <c r="S94" s="12">
        <v>0</v>
      </c>
      <c r="T94" s="12">
        <v>0</v>
      </c>
      <c r="U94" s="12">
        <v>0</v>
      </c>
      <c r="V94" s="12">
        <v>0</v>
      </c>
      <c r="W94" s="12">
        <v>5754.6559209695497</v>
      </c>
      <c r="X94" s="12">
        <v>3464.4028199334216</v>
      </c>
    </row>
    <row r="95" spans="1:24" x14ac:dyDescent="0.2">
      <c r="A95" s="10" t="str">
        <f>'Scenario List'!$A$6</f>
        <v>4- Baseline 3</v>
      </c>
      <c r="B95" s="10">
        <v>2027</v>
      </c>
      <c r="C95" s="12">
        <v>632.56611809376091</v>
      </c>
      <c r="D95" s="12">
        <v>350.24510375154881</v>
      </c>
      <c r="E95" s="12">
        <v>982.81122184530977</v>
      </c>
      <c r="F95" s="12">
        <v>180.84223618596133</v>
      </c>
      <c r="G95" s="12">
        <v>101.31844776126715</v>
      </c>
      <c r="H95" s="12">
        <v>282.16068394722845</v>
      </c>
      <c r="I95" s="16">
        <v>0.10968386163590688</v>
      </c>
      <c r="J95" s="16">
        <v>0.10093342573408934</v>
      </c>
      <c r="K95" s="12">
        <v>31.236781520037056</v>
      </c>
      <c r="L95" s="12">
        <v>13.846698440300431</v>
      </c>
      <c r="M95" s="12">
        <v>58.963171032286198</v>
      </c>
      <c r="N95" s="12">
        <v>25.592525946375943</v>
      </c>
      <c r="O95" s="19">
        <v>0.75716928599854794</v>
      </c>
      <c r="P95" s="19">
        <v>0.67852164696480055</v>
      </c>
      <c r="Q95" s="12">
        <v>0</v>
      </c>
      <c r="R95" s="12">
        <v>0</v>
      </c>
      <c r="S95" s="12">
        <v>0</v>
      </c>
      <c r="T95" s="12">
        <v>0</v>
      </c>
      <c r="U95" s="12">
        <v>0</v>
      </c>
      <c r="V95" s="12">
        <v>0</v>
      </c>
      <c r="W95" s="12">
        <v>5767.1758512072629</v>
      </c>
      <c r="X95" s="12">
        <v>3470.06059889689</v>
      </c>
    </row>
    <row r="96" spans="1:24" x14ac:dyDescent="0.2">
      <c r="A96" s="10" t="str">
        <f>'Scenario List'!$A$6</f>
        <v>4- Baseline 3</v>
      </c>
      <c r="B96" s="10">
        <v>2028</v>
      </c>
      <c r="C96" s="12">
        <v>648.93235869125897</v>
      </c>
      <c r="D96" s="12">
        <v>353.51229995583549</v>
      </c>
      <c r="E96" s="12">
        <v>1002.4446586470945</v>
      </c>
      <c r="F96" s="12">
        <v>186.55180789586129</v>
      </c>
      <c r="G96" s="12">
        <v>99.279614926516473</v>
      </c>
      <c r="H96" s="12">
        <v>285.83142282237776</v>
      </c>
      <c r="I96" s="16">
        <v>0.11225879363288449</v>
      </c>
      <c r="J96" s="16">
        <v>0.10169599930428719</v>
      </c>
      <c r="K96" s="12">
        <v>32.153637735073872</v>
      </c>
      <c r="L96" s="12">
        <v>14.23643539129076</v>
      </c>
      <c r="M96" s="12">
        <v>54.160914466687615</v>
      </c>
      <c r="N96" s="12">
        <v>24.646700556175176</v>
      </c>
      <c r="O96" s="19">
        <v>0.74431077244945776</v>
      </c>
      <c r="P96" s="19">
        <v>0.65931909680800038</v>
      </c>
      <c r="Q96" s="12">
        <v>0</v>
      </c>
      <c r="R96" s="12">
        <v>0</v>
      </c>
      <c r="S96" s="12">
        <v>0</v>
      </c>
      <c r="T96" s="12">
        <v>0</v>
      </c>
      <c r="U96" s="12">
        <v>0</v>
      </c>
      <c r="V96" s="12">
        <v>0</v>
      </c>
      <c r="W96" s="12">
        <v>5780.68174163208</v>
      </c>
      <c r="X96" s="12">
        <v>3476.1672275630267</v>
      </c>
    </row>
    <row r="97" spans="1:24" x14ac:dyDescent="0.2">
      <c r="A97" s="10" t="str">
        <f>'Scenario List'!$A$6</f>
        <v>4- Baseline 3</v>
      </c>
      <c r="B97" s="10">
        <v>2029</v>
      </c>
      <c r="C97" s="12">
        <v>664.13381433759446</v>
      </c>
      <c r="D97" s="12">
        <v>360.9430991177947</v>
      </c>
      <c r="E97" s="12">
        <v>1025.0769134553891</v>
      </c>
      <c r="F97" s="12">
        <v>190.94060673129428</v>
      </c>
      <c r="G97" s="12">
        <v>101.29661053776435</v>
      </c>
      <c r="H97" s="12">
        <v>292.23721726905865</v>
      </c>
      <c r="I97" s="16">
        <v>0.11462096256099917</v>
      </c>
      <c r="J97" s="16">
        <v>0.10365188956665287</v>
      </c>
      <c r="K97" s="12">
        <v>32.854580119850624</v>
      </c>
      <c r="L97" s="12">
        <v>14.763159188001669</v>
      </c>
      <c r="M97" s="12">
        <v>58.428482992268584</v>
      </c>
      <c r="N97" s="12">
        <v>26.334089282470799</v>
      </c>
      <c r="O97" s="19">
        <v>0.7405103501404402</v>
      </c>
      <c r="P97" s="19">
        <v>0.61655658178660055</v>
      </c>
      <c r="Q97" s="12">
        <v>0</v>
      </c>
      <c r="R97" s="12">
        <v>0</v>
      </c>
      <c r="S97" s="12">
        <v>0</v>
      </c>
      <c r="T97" s="12">
        <v>0</v>
      </c>
      <c r="U97" s="12">
        <v>0</v>
      </c>
      <c r="V97" s="12">
        <v>0</v>
      </c>
      <c r="W97" s="12">
        <v>5794.1741152640789</v>
      </c>
      <c r="X97" s="12">
        <v>3482.2626063723797</v>
      </c>
    </row>
    <row r="98" spans="1:24" x14ac:dyDescent="0.2">
      <c r="A98" s="10" t="str">
        <f>'Scenario List'!$A$6</f>
        <v>4- Baseline 3</v>
      </c>
      <c r="B98" s="10">
        <v>2030</v>
      </c>
      <c r="C98" s="12">
        <v>678.25182904719134</v>
      </c>
      <c r="D98" s="12">
        <v>368.19951946219351</v>
      </c>
      <c r="E98" s="12">
        <v>1046.4513485093848</v>
      </c>
      <c r="F98" s="12">
        <v>193.99797360848734</v>
      </c>
      <c r="G98" s="12">
        <v>103.03194980588381</v>
      </c>
      <c r="H98" s="12">
        <v>297.02992341437118</v>
      </c>
      <c r="I98" s="16">
        <v>0.11688630725938155</v>
      </c>
      <c r="J98" s="16">
        <v>0.10562129738199175</v>
      </c>
      <c r="K98" s="12">
        <v>38.002568195483789</v>
      </c>
      <c r="L98" s="12">
        <v>17.346212776653605</v>
      </c>
      <c r="M98" s="12">
        <v>61.7920267437934</v>
      </c>
      <c r="N98" s="12">
        <v>28.570225889735212</v>
      </c>
      <c r="O98" s="19">
        <v>0.72319333780838524</v>
      </c>
      <c r="P98" s="19">
        <v>0.60237496568360038</v>
      </c>
      <c r="Q98" s="12">
        <v>0.17706240000000001</v>
      </c>
      <c r="R98" s="12">
        <v>0</v>
      </c>
      <c r="S98" s="12">
        <v>0</v>
      </c>
      <c r="T98" s="12">
        <v>0</v>
      </c>
      <c r="U98" s="12">
        <v>0</v>
      </c>
      <c r="V98" s="12">
        <v>0</v>
      </c>
      <c r="W98" s="12">
        <v>5802.6628178276487</v>
      </c>
      <c r="X98" s="12">
        <v>3486.0348110528976</v>
      </c>
    </row>
    <row r="99" spans="1:24" x14ac:dyDescent="0.2">
      <c r="A99" s="10" t="str">
        <f>'Scenario List'!$A$6</f>
        <v>4- Baseline 3</v>
      </c>
      <c r="B99" s="10">
        <v>2031</v>
      </c>
      <c r="C99" s="12">
        <v>689.43270887094013</v>
      </c>
      <c r="D99" s="12">
        <v>373.74835628474074</v>
      </c>
      <c r="E99" s="12">
        <v>1063.1810651556809</v>
      </c>
      <c r="F99" s="12">
        <v>194.20108935733057</v>
      </c>
      <c r="G99" s="12">
        <v>102.9528003394814</v>
      </c>
      <c r="H99" s="12">
        <v>297.15388969681197</v>
      </c>
      <c r="I99" s="16">
        <v>0.11864251379848861</v>
      </c>
      <c r="J99" s="16">
        <v>0.10709906803194785</v>
      </c>
      <c r="K99" s="12">
        <v>42.443324074505576</v>
      </c>
      <c r="L99" s="12">
        <v>19.721180567558697</v>
      </c>
      <c r="M99" s="12">
        <v>84.087294497821546</v>
      </c>
      <c r="N99" s="12">
        <v>38.273314917902454</v>
      </c>
      <c r="O99" s="19">
        <v>0.79151814648036778</v>
      </c>
      <c r="P99" s="19">
        <v>0.5535560286436001</v>
      </c>
      <c r="Q99" s="12">
        <v>0.60496319999999992</v>
      </c>
      <c r="R99" s="12">
        <v>0</v>
      </c>
      <c r="S99" s="12">
        <v>0</v>
      </c>
      <c r="T99" s="12">
        <v>0</v>
      </c>
      <c r="U99" s="12">
        <v>0</v>
      </c>
      <c r="V99" s="12">
        <v>0</v>
      </c>
      <c r="W99" s="12">
        <v>5811.00894441536</v>
      </c>
      <c r="X99" s="12">
        <v>3489.7442447701869</v>
      </c>
    </row>
    <row r="100" spans="1:24" x14ac:dyDescent="0.2">
      <c r="A100" s="10" t="str">
        <f>'Scenario List'!$A$6</f>
        <v>4- Baseline 3</v>
      </c>
      <c r="B100" s="10">
        <v>2032</v>
      </c>
      <c r="C100" s="12">
        <v>698.24186542601399</v>
      </c>
      <c r="D100" s="12">
        <v>378.3619150185263</v>
      </c>
      <c r="E100" s="12">
        <v>1076.6037804445402</v>
      </c>
      <c r="F100" s="12">
        <v>192.0612325956466</v>
      </c>
      <c r="G100" s="12">
        <v>101.8311355781228</v>
      </c>
      <c r="H100" s="12">
        <v>293.8923681737694</v>
      </c>
      <c r="I100" s="16">
        <v>0.119986627645493</v>
      </c>
      <c r="J100" s="16">
        <v>0.10830550342398416</v>
      </c>
      <c r="K100" s="12">
        <v>40.952594755311182</v>
      </c>
      <c r="L100" s="12">
        <v>19.213920336206382</v>
      </c>
      <c r="M100" s="12">
        <v>73.282173994138901</v>
      </c>
      <c r="N100" s="12">
        <v>33.802060131592171</v>
      </c>
      <c r="O100" s="19">
        <v>0.79361538129426645</v>
      </c>
      <c r="P100" s="19">
        <v>0.55255426943900054</v>
      </c>
      <c r="Q100" s="12">
        <v>1.2394368</v>
      </c>
      <c r="R100" s="12">
        <v>0.13661280000000001</v>
      </c>
      <c r="S100" s="12">
        <v>0</v>
      </c>
      <c r="T100" s="12">
        <v>0</v>
      </c>
      <c r="U100" s="12">
        <v>0</v>
      </c>
      <c r="V100" s="12">
        <v>0</v>
      </c>
      <c r="W100" s="12">
        <v>5819.3306964923413</v>
      </c>
      <c r="X100" s="12">
        <v>3493.468965629113</v>
      </c>
    </row>
    <row r="101" spans="1:24" x14ac:dyDescent="0.2">
      <c r="A101" s="10" t="str">
        <f>'Scenario List'!$A$6</f>
        <v>4- Baseline 3</v>
      </c>
      <c r="B101" s="10">
        <v>2033</v>
      </c>
      <c r="C101" s="12">
        <v>718.05049476201339</v>
      </c>
      <c r="D101" s="12">
        <v>388.31073537173268</v>
      </c>
      <c r="E101" s="12">
        <v>1106.3612301337462</v>
      </c>
      <c r="F101" s="12">
        <v>200.82492829994519</v>
      </c>
      <c r="G101" s="12">
        <v>105.93238087980461</v>
      </c>
      <c r="H101" s="12">
        <v>306.75730917974977</v>
      </c>
      <c r="I101" s="16">
        <v>0.12321174954078568</v>
      </c>
      <c r="J101" s="16">
        <v>0.11103277941971908</v>
      </c>
      <c r="K101" s="12">
        <v>46.462332477631307</v>
      </c>
      <c r="L101" s="12">
        <v>21.929437146231411</v>
      </c>
      <c r="M101" s="12">
        <v>75.679081504988886</v>
      </c>
      <c r="N101" s="12">
        <v>37.003147687352936</v>
      </c>
      <c r="O101" s="19">
        <v>0.77866089922397497</v>
      </c>
      <c r="P101" s="19">
        <v>0.52932008764980043</v>
      </c>
      <c r="Q101" s="12">
        <v>1.8001343999999999</v>
      </c>
      <c r="R101" s="12">
        <v>0.46676040000000002</v>
      </c>
      <c r="S101" s="12">
        <v>0</v>
      </c>
      <c r="T101" s="12">
        <v>0</v>
      </c>
      <c r="U101" s="12">
        <v>0</v>
      </c>
      <c r="V101" s="12">
        <v>0</v>
      </c>
      <c r="W101" s="12">
        <v>5827.776145036587</v>
      </c>
      <c r="X101" s="12">
        <v>3497.262136471114</v>
      </c>
    </row>
    <row r="102" spans="1:24" x14ac:dyDescent="0.2">
      <c r="A102" s="10" t="str">
        <f>'Scenario List'!$A$6</f>
        <v>4- Baseline 3</v>
      </c>
      <c r="B102" s="10">
        <v>2034</v>
      </c>
      <c r="C102" s="12">
        <v>732.73431758743823</v>
      </c>
      <c r="D102" s="12">
        <v>395.83766126544253</v>
      </c>
      <c r="E102" s="12">
        <v>1128.5719788528809</v>
      </c>
      <c r="F102" s="12">
        <v>204.44895280943973</v>
      </c>
      <c r="G102" s="12">
        <v>107.49516916781326</v>
      </c>
      <c r="H102" s="12">
        <v>311.94412197725296</v>
      </c>
      <c r="I102" s="16">
        <v>0.12554308482866777</v>
      </c>
      <c r="J102" s="16">
        <v>0.11305750788688974</v>
      </c>
      <c r="K102" s="12">
        <v>49.177205323581305</v>
      </c>
      <c r="L102" s="12">
        <v>23.371410766396572</v>
      </c>
      <c r="M102" s="12">
        <v>98.594223315113311</v>
      </c>
      <c r="N102" s="12">
        <v>47.384437528753026</v>
      </c>
      <c r="O102" s="19">
        <v>0.75264592172918898</v>
      </c>
      <c r="P102" s="19">
        <v>0.51149057825640054</v>
      </c>
      <c r="Q102" s="12">
        <v>1.9624416</v>
      </c>
      <c r="R102" s="12">
        <v>0.95628959999999996</v>
      </c>
      <c r="S102" s="12">
        <v>0</v>
      </c>
      <c r="T102" s="12">
        <v>0</v>
      </c>
      <c r="U102" s="12">
        <v>0</v>
      </c>
      <c r="V102" s="12">
        <v>0</v>
      </c>
      <c r="W102" s="12">
        <v>5836.5167511011987</v>
      </c>
      <c r="X102" s="12">
        <v>3501.2063211358318</v>
      </c>
    </row>
    <row r="103" spans="1:24" x14ac:dyDescent="0.2">
      <c r="A103" s="10" t="str">
        <f>'Scenario List'!$A$6</f>
        <v>4- Baseline 3</v>
      </c>
      <c r="B103" s="10">
        <v>2035</v>
      </c>
      <c r="C103" s="12">
        <v>750.19060763437756</v>
      </c>
      <c r="D103" s="12">
        <v>404.60307862091298</v>
      </c>
      <c r="E103" s="12">
        <v>1154.7936862552906</v>
      </c>
      <c r="F103" s="12">
        <v>210.65057628928076</v>
      </c>
      <c r="G103" s="12">
        <v>110.17512806866131</v>
      </c>
      <c r="H103" s="12">
        <v>320.82570435794207</v>
      </c>
      <c r="I103" s="16">
        <v>0.12833104050143304</v>
      </c>
      <c r="J103" s="16">
        <v>0.11542325169176504</v>
      </c>
      <c r="K103" s="12">
        <v>46.89518329877572</v>
      </c>
      <c r="L103" s="12">
        <v>22.366843738212498</v>
      </c>
      <c r="M103" s="12">
        <v>78.827087901911369</v>
      </c>
      <c r="N103" s="12">
        <v>37.541129590184937</v>
      </c>
      <c r="O103" s="19">
        <v>0.73112439455963329</v>
      </c>
      <c r="P103" s="19">
        <v>0.47594683959260037</v>
      </c>
      <c r="Q103" s="12">
        <v>1.9329312000000001</v>
      </c>
      <c r="R103" s="12">
        <v>1.3888968000000002</v>
      </c>
      <c r="S103" s="12">
        <v>0</v>
      </c>
      <c r="T103" s="12">
        <v>0</v>
      </c>
      <c r="U103" s="12">
        <v>0</v>
      </c>
      <c r="V103" s="12">
        <v>0</v>
      </c>
      <c r="W103" s="12">
        <v>5845.745539840771</v>
      </c>
      <c r="X103" s="12">
        <v>3505.3862431583161</v>
      </c>
    </row>
    <row r="104" spans="1:24" x14ac:dyDescent="0.2">
      <c r="A104" s="10" t="str">
        <f>'Scenario List'!$A$6</f>
        <v>4- Baseline 3</v>
      </c>
      <c r="B104" s="10">
        <v>2036</v>
      </c>
      <c r="C104" s="12">
        <v>768.84007469934636</v>
      </c>
      <c r="D104" s="12">
        <v>413.90568801891612</v>
      </c>
      <c r="E104" s="12">
        <v>1182.7457627182625</v>
      </c>
      <c r="F104" s="12">
        <v>217.79464964479277</v>
      </c>
      <c r="G104" s="12">
        <v>113.26726392299578</v>
      </c>
      <c r="H104" s="12">
        <v>331.06191356778857</v>
      </c>
      <c r="I104" s="16">
        <v>0.1312982781938129</v>
      </c>
      <c r="J104" s="16">
        <v>0.11792519698842181</v>
      </c>
      <c r="K104" s="12">
        <v>51.708647094789711</v>
      </c>
      <c r="L104" s="12">
        <v>24.845925386218212</v>
      </c>
      <c r="M104" s="12">
        <v>94.768625083014456</v>
      </c>
      <c r="N104" s="12">
        <v>46.116100096552458</v>
      </c>
      <c r="O104" s="19">
        <v>0.78115810835752142</v>
      </c>
      <c r="P104" s="19">
        <v>0.5211015432396009</v>
      </c>
      <c r="Q104" s="12">
        <v>1.9181759999999999</v>
      </c>
      <c r="R104" s="12">
        <v>1.5141252000000001</v>
      </c>
      <c r="S104" s="12">
        <v>0</v>
      </c>
      <c r="T104" s="12">
        <v>0</v>
      </c>
      <c r="U104" s="12">
        <v>0</v>
      </c>
      <c r="V104" s="12">
        <v>0</v>
      </c>
      <c r="W104" s="12">
        <v>5855.6752249594692</v>
      </c>
      <c r="X104" s="12">
        <v>3509.9003316445969</v>
      </c>
    </row>
    <row r="105" spans="1:24" x14ac:dyDescent="0.2">
      <c r="A105" s="10" t="str">
        <f>'Scenario List'!$A$6</f>
        <v>4- Baseline 3</v>
      </c>
      <c r="B105" s="10">
        <v>2037</v>
      </c>
      <c r="C105" s="12">
        <v>784.56954173344934</v>
      </c>
      <c r="D105" s="12">
        <v>422.25627039359108</v>
      </c>
      <c r="E105" s="12">
        <v>1206.8258121270405</v>
      </c>
      <c r="F105" s="12">
        <v>222.01763224239764</v>
      </c>
      <c r="G105" s="12">
        <v>115.27847351177886</v>
      </c>
      <c r="H105" s="12">
        <v>337.29610575417649</v>
      </c>
      <c r="I105" s="16">
        <v>0.13373619404153705</v>
      </c>
      <c r="J105" s="16">
        <v>0.12013459796714027</v>
      </c>
      <c r="K105" s="12">
        <v>54.880331100616097</v>
      </c>
      <c r="L105" s="12">
        <v>26.466047283882116</v>
      </c>
      <c r="M105" s="12">
        <v>113.81139555355676</v>
      </c>
      <c r="N105" s="12">
        <v>55.379585931180529</v>
      </c>
      <c r="O105" s="19">
        <v>0.69146483674458081</v>
      </c>
      <c r="P105" s="19">
        <v>0.43622299760439992</v>
      </c>
      <c r="Q105" s="12">
        <v>1.8886656000000002</v>
      </c>
      <c r="R105" s="12">
        <v>1.4913563999999999</v>
      </c>
      <c r="S105" s="12">
        <v>0</v>
      </c>
      <c r="T105" s="12">
        <v>0</v>
      </c>
      <c r="U105" s="12">
        <v>0</v>
      </c>
      <c r="V105" s="12">
        <v>0</v>
      </c>
      <c r="W105" s="12">
        <v>5866.5460562588642</v>
      </c>
      <c r="X105" s="12">
        <v>3514.8598117345714</v>
      </c>
    </row>
    <row r="106" spans="1:24" x14ac:dyDescent="0.2">
      <c r="A106" s="10" t="str">
        <f>'Scenario List'!$A$6</f>
        <v>4- Baseline 3</v>
      </c>
      <c r="B106" s="10">
        <v>2038</v>
      </c>
      <c r="C106" s="12">
        <v>808.14450682818756</v>
      </c>
      <c r="D106" s="12">
        <v>433.44704953048165</v>
      </c>
      <c r="E106" s="12">
        <v>1241.5915563586691</v>
      </c>
      <c r="F106" s="12">
        <v>233.85181541920332</v>
      </c>
      <c r="G106" s="12">
        <v>119.99774837147143</v>
      </c>
      <c r="H106" s="12">
        <v>353.84956379067478</v>
      </c>
      <c r="I106" s="16">
        <v>0.13747161883865039</v>
      </c>
      <c r="J106" s="16">
        <v>0.12312451520311288</v>
      </c>
      <c r="K106" s="12">
        <v>60.263584145513363</v>
      </c>
      <c r="L106" s="12">
        <v>29.090810451423568</v>
      </c>
      <c r="M106" s="12">
        <v>105.79879461239616</v>
      </c>
      <c r="N106" s="12">
        <v>51.11079503183602</v>
      </c>
      <c r="O106" s="19">
        <v>0.6967616853882258</v>
      </c>
      <c r="P106" s="19">
        <v>0.46274934593920014</v>
      </c>
      <c r="Q106" s="12">
        <v>1.8444</v>
      </c>
      <c r="R106" s="12">
        <v>1.4799720000000003</v>
      </c>
      <c r="S106" s="12">
        <v>0</v>
      </c>
      <c r="T106" s="12">
        <v>0</v>
      </c>
      <c r="U106" s="12">
        <v>0</v>
      </c>
      <c r="V106" s="12">
        <v>0</v>
      </c>
      <c r="W106" s="12">
        <v>5878.6279935839111</v>
      </c>
      <c r="X106" s="12">
        <v>3520.3959895025282</v>
      </c>
    </row>
    <row r="107" spans="1:24" x14ac:dyDescent="0.2">
      <c r="A107" s="10" t="str">
        <f>'Scenario List'!$A$6</f>
        <v>4- Baseline 3</v>
      </c>
      <c r="B107" s="10">
        <v>2039</v>
      </c>
      <c r="C107" s="12">
        <v>824.13317470656136</v>
      </c>
      <c r="D107" s="12">
        <v>441.65974947562984</v>
      </c>
      <c r="E107" s="12">
        <v>1265.7929241821912</v>
      </c>
      <c r="F107" s="12">
        <v>237.89177530573588</v>
      </c>
      <c r="G107" s="12">
        <v>121.6030232573181</v>
      </c>
      <c r="H107" s="12">
        <v>359.49479856305396</v>
      </c>
      <c r="I107" s="16">
        <v>0.13986794862424806</v>
      </c>
      <c r="J107" s="16">
        <v>0.12523564633253495</v>
      </c>
      <c r="K107" s="12">
        <v>65.155299745242559</v>
      </c>
      <c r="L107" s="12">
        <v>31.669378836977678</v>
      </c>
      <c r="M107" s="12">
        <v>111.60746288166519</v>
      </c>
      <c r="N107" s="12">
        <v>53.838150605973325</v>
      </c>
      <c r="O107" s="19">
        <v>0.65857507825874517</v>
      </c>
      <c r="P107" s="19">
        <v>0.41203155338259984</v>
      </c>
      <c r="Q107" s="12">
        <v>1.8148895999999997</v>
      </c>
      <c r="R107" s="12">
        <v>1.4572032000000001</v>
      </c>
      <c r="S107" s="12">
        <v>0</v>
      </c>
      <c r="T107" s="12">
        <v>0</v>
      </c>
      <c r="U107" s="12">
        <v>0</v>
      </c>
      <c r="V107" s="12">
        <v>0</v>
      </c>
      <c r="W107" s="12">
        <v>5892.2232206363133</v>
      </c>
      <c r="X107" s="12">
        <v>3526.6296969706391</v>
      </c>
    </row>
    <row r="108" spans="1:24" x14ac:dyDescent="0.2">
      <c r="A108" s="10" t="str">
        <f>'Scenario List'!$A$6</f>
        <v>4- Baseline 3</v>
      </c>
      <c r="B108" s="10">
        <v>2040</v>
      </c>
      <c r="C108" s="12">
        <v>839.49287892689381</v>
      </c>
      <c r="D108" s="12">
        <v>449.71762266398622</v>
      </c>
      <c r="E108" s="12">
        <v>1289.2105015908801</v>
      </c>
      <c r="F108" s="12">
        <v>240.98099660685756</v>
      </c>
      <c r="G108" s="12">
        <v>122.91428085433543</v>
      </c>
      <c r="H108" s="12">
        <v>363.89527746119302</v>
      </c>
      <c r="I108" s="16">
        <v>0.14210205931401848</v>
      </c>
      <c r="J108" s="16">
        <v>0.12726438373172555</v>
      </c>
      <c r="K108" s="12">
        <v>66.223412473266904</v>
      </c>
      <c r="L108" s="12">
        <v>32.269133479227833</v>
      </c>
      <c r="M108" s="12">
        <v>123.78540980599928</v>
      </c>
      <c r="N108" s="12">
        <v>59.849576666478328</v>
      </c>
      <c r="O108" s="19">
        <v>0.63491026036150977</v>
      </c>
      <c r="P108" s="19">
        <v>0.39113484774020002</v>
      </c>
      <c r="Q108" s="12">
        <v>1.8001343999999999</v>
      </c>
      <c r="R108" s="12">
        <v>1.4230499999999999</v>
      </c>
      <c r="S108" s="12">
        <v>0</v>
      </c>
      <c r="T108" s="12">
        <v>0</v>
      </c>
      <c r="U108" s="12">
        <v>0</v>
      </c>
      <c r="V108" s="12">
        <v>0</v>
      </c>
      <c r="W108" s="12">
        <v>5907.6756732411204</v>
      </c>
      <c r="X108" s="12">
        <v>3533.7272650610162</v>
      </c>
    </row>
    <row r="109" spans="1:24" x14ac:dyDescent="0.2">
      <c r="A109" s="10" t="str">
        <f>'Scenario List'!$A$6</f>
        <v>4- Baseline 3</v>
      </c>
      <c r="B109" s="10">
        <v>2041</v>
      </c>
      <c r="C109" s="12">
        <v>843.07185720239238</v>
      </c>
      <c r="D109" s="12">
        <v>451.59704907091776</v>
      </c>
      <c r="E109" s="12">
        <v>1294.6689062733101</v>
      </c>
      <c r="F109" s="12">
        <v>231.77563015966811</v>
      </c>
      <c r="G109" s="12">
        <v>117.9083692037464</v>
      </c>
      <c r="H109" s="12">
        <v>349.6839993634145</v>
      </c>
      <c r="I109" s="16">
        <v>0.14228038599706597</v>
      </c>
      <c r="J109" s="16">
        <v>0.12750195082829802</v>
      </c>
      <c r="K109" s="12">
        <v>79.408805113395559</v>
      </c>
      <c r="L109" s="12">
        <v>38.89420463996597</v>
      </c>
      <c r="M109" s="12">
        <v>154.97429388403694</v>
      </c>
      <c r="N109" s="12">
        <v>76.003056225443331</v>
      </c>
      <c r="O109" s="19">
        <v>0.68238053104855922</v>
      </c>
      <c r="P109" s="19">
        <v>0.37197760874019947</v>
      </c>
      <c r="Q109" s="12">
        <v>1.770624</v>
      </c>
      <c r="R109" s="12">
        <v>1.4002812000000002</v>
      </c>
      <c r="S109" s="12">
        <v>0</v>
      </c>
      <c r="T109" s="12">
        <v>0</v>
      </c>
      <c r="U109" s="12">
        <v>0</v>
      </c>
      <c r="V109" s="12">
        <v>0</v>
      </c>
      <c r="W109" s="12">
        <v>5925.425709906197</v>
      </c>
      <c r="X109" s="12">
        <v>3541.8834467800903</v>
      </c>
    </row>
    <row r="110" spans="1:24" x14ac:dyDescent="0.2">
      <c r="A110" s="10" t="str">
        <f>'Scenario List'!$A$6</f>
        <v>4- Baseline 3</v>
      </c>
      <c r="B110" s="10">
        <v>2042</v>
      </c>
      <c r="C110" s="12">
        <v>861.88843123961738</v>
      </c>
      <c r="D110" s="12">
        <v>460.63395279775256</v>
      </c>
      <c r="E110" s="12">
        <v>1322.5223840373699</v>
      </c>
      <c r="F110" s="12">
        <v>238.17139092965527</v>
      </c>
      <c r="G110" s="12">
        <v>119.91463887816361</v>
      </c>
      <c r="H110" s="12">
        <v>358.08602980781887</v>
      </c>
      <c r="I110" s="16">
        <v>0.14495493422308381</v>
      </c>
      <c r="J110" s="16">
        <v>0.12970945863829855</v>
      </c>
      <c r="K110" s="12">
        <v>78.188100193515211</v>
      </c>
      <c r="L110" s="12">
        <v>38.265423247597319</v>
      </c>
      <c r="M110" s="12">
        <v>165.34706938203865</v>
      </c>
      <c r="N110" s="12">
        <v>79.719578913460936</v>
      </c>
      <c r="O110" s="19">
        <v>0.69255314880419871</v>
      </c>
      <c r="P110" s="19">
        <v>0.39049439800299934</v>
      </c>
      <c r="Q110" s="12">
        <v>1.7411135999999998</v>
      </c>
      <c r="R110" s="12">
        <v>1.3888968000000002</v>
      </c>
      <c r="S110" s="12">
        <v>0</v>
      </c>
      <c r="T110" s="12">
        <v>0</v>
      </c>
      <c r="U110" s="12">
        <v>0</v>
      </c>
      <c r="V110" s="12">
        <v>0</v>
      </c>
      <c r="W110" s="12">
        <v>5945.9061249559263</v>
      </c>
      <c r="X110" s="12">
        <v>3551.2749620076193</v>
      </c>
    </row>
    <row r="111" spans="1:24" x14ac:dyDescent="0.2">
      <c r="A111" s="10" t="str">
        <f>'Scenario List'!$A$6</f>
        <v>4- Baseline 3</v>
      </c>
      <c r="B111" s="10">
        <v>2043</v>
      </c>
      <c r="C111" s="12">
        <v>893.35253131188824</v>
      </c>
      <c r="D111" s="12">
        <v>477.27900119953324</v>
      </c>
      <c r="E111" s="12">
        <v>1370.6315325114215</v>
      </c>
      <c r="F111" s="12">
        <v>256.65503271626403</v>
      </c>
      <c r="G111" s="12">
        <v>129.38074215970704</v>
      </c>
      <c r="H111" s="12">
        <v>386.03577487597107</v>
      </c>
      <c r="I111" s="16">
        <v>0.14964829571296986</v>
      </c>
      <c r="J111" s="16">
        <v>0.13398427141626956</v>
      </c>
      <c r="K111" s="12">
        <v>82.154600636381076</v>
      </c>
      <c r="L111" s="12">
        <v>40.439317478558536</v>
      </c>
      <c r="M111" s="12">
        <v>150.24618341094487</v>
      </c>
      <c r="N111" s="12">
        <v>74.201999086531714</v>
      </c>
      <c r="O111" s="19">
        <v>0.63144267692544209</v>
      </c>
      <c r="P111" s="19">
        <v>0.33059258983859907</v>
      </c>
      <c r="Q111" s="12">
        <v>1.7116032000000001</v>
      </c>
      <c r="R111" s="12">
        <v>1.366128</v>
      </c>
      <c r="S111" s="12">
        <v>0</v>
      </c>
      <c r="T111" s="12">
        <v>0</v>
      </c>
      <c r="U111" s="12">
        <v>0</v>
      </c>
      <c r="V111" s="12">
        <v>0</v>
      </c>
      <c r="W111" s="12">
        <v>5969.6806238633453</v>
      </c>
      <c r="X111" s="12">
        <v>3562.2017133391505</v>
      </c>
    </row>
    <row r="112" spans="1:24" x14ac:dyDescent="0.2">
      <c r="A112" s="10" t="str">
        <f>'Scenario List'!$A$6</f>
        <v>4- Baseline 3</v>
      </c>
      <c r="B112" s="10">
        <v>2044</v>
      </c>
      <c r="C112" s="12">
        <v>931.96009857037245</v>
      </c>
      <c r="D112" s="12">
        <v>496.54556528882677</v>
      </c>
      <c r="E112" s="12">
        <v>1428.5056638591991</v>
      </c>
      <c r="F112" s="12">
        <v>281.50659806323648</v>
      </c>
      <c r="G112" s="12">
        <v>141.31682940629867</v>
      </c>
      <c r="H112" s="12">
        <v>422.82342746953515</v>
      </c>
      <c r="I112" s="16">
        <v>0.15539380552676579</v>
      </c>
      <c r="J112" s="16">
        <v>0.1388921944409118</v>
      </c>
      <c r="K112" s="12">
        <v>99.741277038692161</v>
      </c>
      <c r="L112" s="12">
        <v>48.885838463023504</v>
      </c>
      <c r="M112" s="12">
        <v>193.12265657370571</v>
      </c>
      <c r="N112" s="12">
        <v>94.071668921437677</v>
      </c>
      <c r="O112" s="19">
        <v>0.7096173368674199</v>
      </c>
      <c r="P112" s="19">
        <v>0.40399573286319934</v>
      </c>
      <c r="Q112" s="12">
        <v>1.6820927999999997</v>
      </c>
      <c r="R112" s="12">
        <v>1.3433591999999999</v>
      </c>
      <c r="S112" s="12">
        <v>0</v>
      </c>
      <c r="T112" s="12">
        <v>0</v>
      </c>
      <c r="U112" s="12">
        <v>0</v>
      </c>
      <c r="V112" s="12">
        <v>0</v>
      </c>
      <c r="W112" s="12">
        <v>5997.4082970112158</v>
      </c>
      <c r="X112" s="12">
        <v>3575.0429841474615</v>
      </c>
    </row>
    <row r="113" spans="1:24" x14ac:dyDescent="0.2">
      <c r="A113" s="10" t="str">
        <f>'Scenario List'!$A$6</f>
        <v>4- Baseline 3</v>
      </c>
      <c r="B113" s="10">
        <v>2045</v>
      </c>
      <c r="C113" s="12">
        <v>951.95389731974865</v>
      </c>
      <c r="D113" s="12">
        <v>507.66894534124265</v>
      </c>
      <c r="E113" s="12">
        <v>1459.6228426609914</v>
      </c>
      <c r="F113" s="12">
        <v>288.04290538712365</v>
      </c>
      <c r="G113" s="12">
        <v>144.95592962998697</v>
      </c>
      <c r="H113" s="12">
        <v>432.99883501711065</v>
      </c>
      <c r="I113" s="16">
        <v>0.15787330473671879</v>
      </c>
      <c r="J113" s="16">
        <v>0.14140901063063097</v>
      </c>
      <c r="K113" s="12">
        <v>108.43053140553795</v>
      </c>
      <c r="L113" s="12">
        <v>53.156852897376751</v>
      </c>
      <c r="M113" s="12">
        <v>184.94287209373567</v>
      </c>
      <c r="N113" s="12">
        <v>90.892035103459406</v>
      </c>
      <c r="O113" s="19">
        <v>0.64477407308454748</v>
      </c>
      <c r="P113" s="19">
        <v>0.33381641990459893</v>
      </c>
      <c r="Q113" s="12">
        <v>1.6525823999999998</v>
      </c>
      <c r="R113" s="12">
        <v>1.3205904000000002</v>
      </c>
      <c r="S113" s="12">
        <v>0</v>
      </c>
      <c r="T113" s="12">
        <v>0</v>
      </c>
      <c r="U113" s="12">
        <v>0</v>
      </c>
      <c r="V113" s="12">
        <v>0</v>
      </c>
      <c r="W113" s="12">
        <v>6029.859822769261</v>
      </c>
      <c r="X113" s="12">
        <v>3590.0749399011438</v>
      </c>
    </row>
    <row r="114" spans="1:24" x14ac:dyDescent="0.2">
      <c r="A114" s="10" t="str">
        <f>'Scenario List'!$A$6</f>
        <v>4- Baseline 3</v>
      </c>
      <c r="B114" s="3" t="s">
        <v>6</v>
      </c>
      <c r="C114" s="20">
        <f t="shared" ref="C114:H114" si="14">NPV($A$1,C90:C113)</f>
        <v>8125.0106585262483</v>
      </c>
      <c r="D114" s="20">
        <f t="shared" si="14"/>
        <v>4404.7778847426334</v>
      </c>
      <c r="E114" s="20">
        <f t="shared" si="14"/>
        <v>12529.788543268882</v>
      </c>
      <c r="F114" s="20">
        <f t="shared" si="14"/>
        <v>2314.2880439180958</v>
      </c>
      <c r="G114" s="20">
        <f t="shared" si="14"/>
        <v>1212.7914711535934</v>
      </c>
      <c r="H114" s="20">
        <f t="shared" si="14"/>
        <v>3527.0795150716895</v>
      </c>
      <c r="K114" s="111">
        <f t="shared" ref="K114:P114" si="15">NPV($A$1,K90:K113)</f>
        <v>477.00503521251113</v>
      </c>
      <c r="L114" s="111">
        <f t="shared" si="15"/>
        <v>222.4409566703138</v>
      </c>
      <c r="M114" s="111">
        <f t="shared" si="15"/>
        <v>868.74974222828007</v>
      </c>
      <c r="N114" s="111">
        <f t="shared" si="15"/>
        <v>404.69476662421374</v>
      </c>
      <c r="O114" s="111">
        <f t="shared" si="15"/>
        <v>9.657913671086872</v>
      </c>
      <c r="P114" s="111">
        <f t="shared" si="15"/>
        <v>9.5763478994746976</v>
      </c>
    </row>
    <row r="115" spans="1:24" x14ac:dyDescent="0.2">
      <c r="A115" s="10" t="str">
        <f>'Scenario List'!$A$6</f>
        <v>4- Baseline 3</v>
      </c>
      <c r="B115" s="3" t="s">
        <v>7</v>
      </c>
      <c r="C115" s="20">
        <f t="shared" ref="C115:H115" si="16">-PMT($A$1,COUNT(C90:C113),C114)</f>
        <v>688.63005765852256</v>
      </c>
      <c r="D115" s="20">
        <f t="shared" si="16"/>
        <v>373.32411934256976</v>
      </c>
      <c r="E115" s="20">
        <f t="shared" si="16"/>
        <v>1061.9541770010921</v>
      </c>
      <c r="F115" s="20">
        <f t="shared" si="16"/>
        <v>196.14599612239994</v>
      </c>
      <c r="G115" s="20">
        <f t="shared" si="16"/>
        <v>102.78936186155715</v>
      </c>
      <c r="H115" s="20">
        <f t="shared" si="16"/>
        <v>298.93535798395709</v>
      </c>
      <c r="K115" s="111">
        <f t="shared" ref="K115:P115" si="17">-PMT($A$1,COUNT(K90:K113),K114)</f>
        <v>40.428255261067967</v>
      </c>
      <c r="L115" s="111">
        <f t="shared" si="17"/>
        <v>18.852840353723241</v>
      </c>
      <c r="M115" s="111">
        <f t="shared" si="17"/>
        <v>73.630326189627411</v>
      </c>
      <c r="N115" s="111">
        <f t="shared" si="17"/>
        <v>34.299644909645423</v>
      </c>
      <c r="O115" s="111">
        <f t="shared" si="17"/>
        <v>0.81855026752517823</v>
      </c>
      <c r="P115" s="111">
        <f t="shared" si="17"/>
        <v>0.81163721296206692</v>
      </c>
    </row>
    <row r="118" spans="1:24" x14ac:dyDescent="0.2">
      <c r="A118" s="10" t="str">
        <f>'Scenario List'!$A$7</f>
        <v>5- Clean Resource Plan (2027)</v>
      </c>
      <c r="B118" s="10">
        <v>2022</v>
      </c>
      <c r="C118" s="12">
        <v>566.6222714162376</v>
      </c>
      <c r="D118" s="12">
        <v>306.29357415877621</v>
      </c>
      <c r="E118" s="12">
        <v>872.9158455750138</v>
      </c>
      <c r="F118" s="12">
        <v>246.89556928780056</v>
      </c>
      <c r="G118" s="12">
        <v>82.25780335078467</v>
      </c>
      <c r="H118" s="12">
        <v>329.15337263858521</v>
      </c>
      <c r="I118" s="16">
        <v>0.1000237338864134</v>
      </c>
      <c r="J118" s="16">
        <v>8.9342765183040018E-2</v>
      </c>
      <c r="K118" s="12">
        <v>17.524743624178534</v>
      </c>
      <c r="L118" s="12">
        <v>7.3453097496201938</v>
      </c>
      <c r="M118" s="12">
        <v>26.931842415857474</v>
      </c>
      <c r="N118" s="12">
        <v>11.215098527297975</v>
      </c>
      <c r="O118" s="19">
        <v>0.89311140173115522</v>
      </c>
      <c r="P118" s="19">
        <v>1.4574774164072011</v>
      </c>
      <c r="Q118" s="12">
        <v>0</v>
      </c>
      <c r="R118" s="12">
        <v>0</v>
      </c>
      <c r="S118" s="12">
        <v>0</v>
      </c>
      <c r="T118" s="12">
        <v>0</v>
      </c>
      <c r="U118" s="12">
        <v>0</v>
      </c>
      <c r="V118" s="12">
        <v>0</v>
      </c>
      <c r="W118" s="12">
        <v>5664.8782184005631</v>
      </c>
      <c r="X118" s="12">
        <v>3428.2974511843299</v>
      </c>
    </row>
    <row r="119" spans="1:24" x14ac:dyDescent="0.2">
      <c r="A119" s="10" t="str">
        <f>'Scenario List'!$A$7</f>
        <v>5- Clean Resource Plan (2027)</v>
      </c>
      <c r="B119" s="10">
        <v>2023</v>
      </c>
      <c r="C119" s="12">
        <v>589.91398575023118</v>
      </c>
      <c r="D119" s="12">
        <v>333.18891713465513</v>
      </c>
      <c r="E119" s="12">
        <v>923.10290288488636</v>
      </c>
      <c r="F119" s="12">
        <v>259.62577452244989</v>
      </c>
      <c r="G119" s="12">
        <v>104.38380918532302</v>
      </c>
      <c r="H119" s="12">
        <v>364.00958370777289</v>
      </c>
      <c r="I119" s="16">
        <v>0.1036524570528652</v>
      </c>
      <c r="J119" s="16">
        <v>9.6988404719682619E-2</v>
      </c>
      <c r="K119" s="12">
        <v>15.08397265611238</v>
      </c>
      <c r="L119" s="12">
        <v>4.4047079324747536</v>
      </c>
      <c r="M119" s="12">
        <v>29.778077596355701</v>
      </c>
      <c r="N119" s="12">
        <v>8.3588097291733305</v>
      </c>
      <c r="O119" s="19">
        <v>0.67776805429499032</v>
      </c>
      <c r="P119" s="19">
        <v>1.3980889815184012</v>
      </c>
      <c r="Q119" s="12">
        <v>33.270999999999994</v>
      </c>
      <c r="R119" s="12">
        <v>9.4018472213948794</v>
      </c>
      <c r="S119" s="12">
        <v>45.628799999999998</v>
      </c>
      <c r="T119" s="12">
        <v>9.4018472213948794</v>
      </c>
      <c r="U119" s="12">
        <v>420.41311591796875</v>
      </c>
      <c r="V119" s="12">
        <v>645.61751571048239</v>
      </c>
      <c r="W119" s="12">
        <v>5691.2687120321816</v>
      </c>
      <c r="X119" s="12">
        <v>3435.347948011341</v>
      </c>
    </row>
    <row r="120" spans="1:24" x14ac:dyDescent="0.2">
      <c r="A120" s="10" t="str">
        <f>'Scenario List'!$A$7</f>
        <v>5- Clean Resource Plan (2027)</v>
      </c>
      <c r="B120" s="10">
        <v>2024</v>
      </c>
      <c r="C120" s="12">
        <v>603.65576598745724</v>
      </c>
      <c r="D120" s="12">
        <v>342.1363650363586</v>
      </c>
      <c r="E120" s="12">
        <v>945.79213102381584</v>
      </c>
      <c r="F120" s="12">
        <v>265.95331492207777</v>
      </c>
      <c r="G120" s="12">
        <v>108.45683454991214</v>
      </c>
      <c r="H120" s="12">
        <v>374.41014947198994</v>
      </c>
      <c r="I120" s="16">
        <v>0.10567509223399155</v>
      </c>
      <c r="J120" s="16">
        <v>9.9430376359956774E-2</v>
      </c>
      <c r="K120" s="12">
        <v>17.167980268197422</v>
      </c>
      <c r="L120" s="12">
        <v>5.1121481578363568</v>
      </c>
      <c r="M120" s="12">
        <v>28.15082384407512</v>
      </c>
      <c r="N120" s="12">
        <v>8.8081599649534326</v>
      </c>
      <c r="O120" s="19">
        <v>0.8056244361811612</v>
      </c>
      <c r="P120" s="19">
        <v>1.4062178236706013</v>
      </c>
      <c r="Q120" s="12">
        <v>33.270999999999994</v>
      </c>
      <c r="R120" s="12">
        <v>9.4018472213948794</v>
      </c>
      <c r="S120" s="12">
        <v>45.628799999999998</v>
      </c>
      <c r="T120" s="12">
        <v>9.4018472213948794</v>
      </c>
      <c r="U120" s="12">
        <v>421.6605163574219</v>
      </c>
      <c r="V120" s="12">
        <v>647.99639546230844</v>
      </c>
      <c r="W120" s="12">
        <v>5712.3751039725594</v>
      </c>
      <c r="X120" s="12">
        <v>3440.9641958686771</v>
      </c>
    </row>
    <row r="121" spans="1:24" x14ac:dyDescent="0.2">
      <c r="A121" s="10" t="str">
        <f>'Scenario List'!$A$7</f>
        <v>5- Clean Resource Plan (2027)</v>
      </c>
      <c r="B121" s="10">
        <v>2025</v>
      </c>
      <c r="C121" s="12">
        <v>637.2118104535889</v>
      </c>
      <c r="D121" s="12">
        <v>350.91619511549652</v>
      </c>
      <c r="E121" s="12">
        <v>988.12800556908542</v>
      </c>
      <c r="F121" s="12">
        <v>276.94652425968076</v>
      </c>
      <c r="G121" s="12">
        <v>112.25437418114127</v>
      </c>
      <c r="H121" s="12">
        <v>389.20089844082202</v>
      </c>
      <c r="I121" s="16">
        <v>0.1111895066812976</v>
      </c>
      <c r="J121" s="16">
        <v>0.1018605147644313</v>
      </c>
      <c r="K121" s="12">
        <v>16.392320961030855</v>
      </c>
      <c r="L121" s="12">
        <v>5.5018008999558203</v>
      </c>
      <c r="M121" s="12">
        <v>28.704795871404713</v>
      </c>
      <c r="N121" s="12">
        <v>9.8670418355231888</v>
      </c>
      <c r="O121" s="19">
        <v>0.65536974027784867</v>
      </c>
      <c r="P121" s="19">
        <v>1.183907532506201</v>
      </c>
      <c r="Q121" s="12">
        <v>66.541999999999987</v>
      </c>
      <c r="R121" s="12">
        <v>9.4018472213948794</v>
      </c>
      <c r="S121" s="12">
        <v>91.257599999999996</v>
      </c>
      <c r="T121" s="12">
        <v>9.4018472213948794</v>
      </c>
      <c r="U121" s="12">
        <v>838.69109033203119</v>
      </c>
      <c r="V121" s="12">
        <v>642.04325688830124</v>
      </c>
      <c r="W121" s="12">
        <v>5730.8628257523314</v>
      </c>
      <c r="X121" s="12">
        <v>3445.065989770877</v>
      </c>
    </row>
    <row r="122" spans="1:24" x14ac:dyDescent="0.2">
      <c r="A122" s="10" t="str">
        <f>'Scenario List'!$A$7</f>
        <v>5- Clean Resource Plan (2027)</v>
      </c>
      <c r="B122" s="10">
        <v>2026</v>
      </c>
      <c r="C122" s="12">
        <v>639.15278225835254</v>
      </c>
      <c r="D122" s="12">
        <v>363.06343913635868</v>
      </c>
      <c r="E122" s="12">
        <v>1002.2162213947113</v>
      </c>
      <c r="F122" s="12">
        <v>275.34247911912291</v>
      </c>
      <c r="G122" s="12">
        <v>119.30690203366258</v>
      </c>
      <c r="H122" s="12">
        <v>394.64938115278551</v>
      </c>
      <c r="I122" s="16">
        <v>0.11130883284257459</v>
      </c>
      <c r="J122" s="16">
        <v>0.10539329473046163</v>
      </c>
      <c r="K122" s="12">
        <v>18.373283890510304</v>
      </c>
      <c r="L122" s="12">
        <v>4.9347135986534507</v>
      </c>
      <c r="M122" s="12">
        <v>32.90972751237625</v>
      </c>
      <c r="N122" s="12">
        <v>8.3817245795450646</v>
      </c>
      <c r="O122" s="19">
        <v>0.65871272467590281</v>
      </c>
      <c r="P122" s="19">
        <v>1.2620948563888008</v>
      </c>
      <c r="Q122" s="12">
        <v>74.360722399999986</v>
      </c>
      <c r="R122" s="12">
        <v>15.341844222100143</v>
      </c>
      <c r="S122" s="12">
        <v>97.625649999999993</v>
      </c>
      <c r="T122" s="12">
        <v>41.858652231973828</v>
      </c>
      <c r="U122" s="12">
        <v>892.41203420222553</v>
      </c>
      <c r="V122" s="12">
        <v>913.30458854990877</v>
      </c>
      <c r="W122" s="12">
        <v>5742.1568974882157</v>
      </c>
      <c r="X122" s="12">
        <v>3444.8438115999338</v>
      </c>
    </row>
    <row r="123" spans="1:24" x14ac:dyDescent="0.2">
      <c r="A123" s="10" t="str">
        <f>'Scenario List'!$A$7</f>
        <v>5- Clean Resource Plan (2027)</v>
      </c>
      <c r="B123" s="10">
        <v>2027</v>
      </c>
      <c r="C123" s="12">
        <v>698.67030233569517</v>
      </c>
      <c r="D123" s="12">
        <v>400.11083321488786</v>
      </c>
      <c r="E123" s="12">
        <v>1098.781135550583</v>
      </c>
      <c r="F123" s="12">
        <v>288.579814705719</v>
      </c>
      <c r="G123" s="12">
        <v>151.14759531050998</v>
      </c>
      <c r="H123" s="12">
        <v>439.72741001622899</v>
      </c>
      <c r="I123" s="16">
        <v>0.1214798635610882</v>
      </c>
      <c r="J123" s="16">
        <v>0.1161438218507239</v>
      </c>
      <c r="K123" s="12">
        <v>14.960326772480949</v>
      </c>
      <c r="L123" s="12">
        <v>5.4973862075290052</v>
      </c>
      <c r="M123" s="12">
        <v>27.539960450411542</v>
      </c>
      <c r="N123" s="12">
        <v>8.3851135020048062</v>
      </c>
      <c r="O123" s="19">
        <v>0.20479558769534878</v>
      </c>
      <c r="P123" s="19">
        <v>0.80417961727753906</v>
      </c>
      <c r="Q123" s="12">
        <v>196.42874269920299</v>
      </c>
      <c r="R123" s="12">
        <v>140.4977583040646</v>
      </c>
      <c r="S123" s="12">
        <v>231.25116910828456</v>
      </c>
      <c r="T123" s="12">
        <v>171.40283068574234</v>
      </c>
      <c r="U123" s="12">
        <v>1790.5624860975645</v>
      </c>
      <c r="V123" s="12">
        <v>1307.8434255070501</v>
      </c>
      <c r="W123" s="12">
        <v>5751.3260375400159</v>
      </c>
      <c r="X123" s="12">
        <v>3444.9601092784605</v>
      </c>
    </row>
    <row r="124" spans="1:24" x14ac:dyDescent="0.2">
      <c r="A124" s="10" t="str">
        <f>'Scenario List'!$A$7</f>
        <v>5- Clean Resource Plan (2027)</v>
      </c>
      <c r="B124" s="10">
        <v>2028</v>
      </c>
      <c r="C124" s="12">
        <v>714.16195716213633</v>
      </c>
      <c r="D124" s="12">
        <v>403.26652813259312</v>
      </c>
      <c r="E124" s="12">
        <v>1117.4284852947294</v>
      </c>
      <c r="F124" s="12">
        <v>290.22024890367578</v>
      </c>
      <c r="G124" s="12">
        <v>148.98530309801842</v>
      </c>
      <c r="H124" s="12">
        <v>439.20555200169417</v>
      </c>
      <c r="I124" s="16">
        <v>0.12395840999720228</v>
      </c>
      <c r="J124" s="16">
        <v>0.11704997753102006</v>
      </c>
      <c r="K124" s="12">
        <v>14.437040838538328</v>
      </c>
      <c r="L124" s="12">
        <v>5.0672074235642928</v>
      </c>
      <c r="M124" s="12">
        <v>25.278550069637163</v>
      </c>
      <c r="N124" s="12">
        <v>8.8611714482574229</v>
      </c>
      <c r="O124" s="19">
        <v>0.24004888854143891</v>
      </c>
      <c r="P124" s="19">
        <v>0.76755234054622101</v>
      </c>
      <c r="Q124" s="12">
        <v>198.37038709920299</v>
      </c>
      <c r="R124" s="12">
        <v>140.4977583040646</v>
      </c>
      <c r="S124" s="12">
        <v>231.25116910828456</v>
      </c>
      <c r="T124" s="12">
        <v>171.40283068574234</v>
      </c>
      <c r="U124" s="12">
        <v>1785.4354315257895</v>
      </c>
      <c r="V124" s="12">
        <v>1288.7456138578659</v>
      </c>
      <c r="W124" s="12">
        <v>5761.3029820102956</v>
      </c>
      <c r="X124" s="12">
        <v>3445.2507949069982</v>
      </c>
    </row>
    <row r="125" spans="1:24" x14ac:dyDescent="0.2">
      <c r="A125" s="10" t="str">
        <f>'Scenario List'!$A$7</f>
        <v>5- Clean Resource Plan (2027)</v>
      </c>
      <c r="B125" s="10">
        <v>2029</v>
      </c>
      <c r="C125" s="12">
        <v>729.44797843293577</v>
      </c>
      <c r="D125" s="12">
        <v>409.96263723194147</v>
      </c>
      <c r="E125" s="12">
        <v>1139.4106156648772</v>
      </c>
      <c r="F125" s="12">
        <v>290.35354467677848</v>
      </c>
      <c r="G125" s="12">
        <v>150.25430039137404</v>
      </c>
      <c r="H125" s="12">
        <v>440.60784506815253</v>
      </c>
      <c r="I125" s="16">
        <v>0.12639407531121211</v>
      </c>
      <c r="J125" s="16">
        <v>0.11898395508686312</v>
      </c>
      <c r="K125" s="12">
        <v>15.091801347103555</v>
      </c>
      <c r="L125" s="12">
        <v>5.4020202657030145</v>
      </c>
      <c r="M125" s="12">
        <v>26.430112704771915</v>
      </c>
      <c r="N125" s="12">
        <v>8.6818286395414788</v>
      </c>
      <c r="O125" s="19">
        <v>0.26098222134309584</v>
      </c>
      <c r="P125" s="19">
        <v>0.72512036568917293</v>
      </c>
      <c r="Q125" s="12">
        <v>201.85789309920301</v>
      </c>
      <c r="R125" s="12">
        <v>140.6343711040646</v>
      </c>
      <c r="S125" s="12">
        <v>231.25116910828456</v>
      </c>
      <c r="T125" s="12">
        <v>171.40283068574234</v>
      </c>
      <c r="U125" s="12">
        <v>1782.1260604633662</v>
      </c>
      <c r="V125" s="12">
        <v>1286.5502116373818</v>
      </c>
      <c r="W125" s="12">
        <v>5771.2197081774784</v>
      </c>
      <c r="X125" s="12">
        <v>3445.5287432045111</v>
      </c>
    </row>
    <row r="126" spans="1:24" x14ac:dyDescent="0.2">
      <c r="A126" s="10" t="str">
        <f>'Scenario List'!$A$7</f>
        <v>5- Clean Resource Plan (2027)</v>
      </c>
      <c r="B126" s="10">
        <v>2030</v>
      </c>
      <c r="C126" s="12">
        <v>744.36593765349471</v>
      </c>
      <c r="D126" s="12">
        <v>418.22330078957725</v>
      </c>
      <c r="E126" s="12">
        <v>1162.589238443072</v>
      </c>
      <c r="F126" s="12">
        <v>291.51783044408671</v>
      </c>
      <c r="G126" s="12">
        <v>152.97961705369121</v>
      </c>
      <c r="H126" s="12">
        <v>444.4974474977779</v>
      </c>
      <c r="I126" s="16">
        <v>0.12886819685617446</v>
      </c>
      <c r="J126" s="16">
        <v>0.1214440982842319</v>
      </c>
      <c r="K126" s="12">
        <v>17.590334648191153</v>
      </c>
      <c r="L126" s="12">
        <v>6.0434688735054962</v>
      </c>
      <c r="M126" s="12">
        <v>31.187472447172112</v>
      </c>
      <c r="N126" s="12">
        <v>11.287221265045034</v>
      </c>
      <c r="O126" s="19">
        <v>0.25083955772398647</v>
      </c>
      <c r="P126" s="19">
        <v>0.69824939230792826</v>
      </c>
      <c r="Q126" s="12">
        <v>203.530636699203</v>
      </c>
      <c r="R126" s="12">
        <v>140.9645187040646</v>
      </c>
      <c r="S126" s="12">
        <v>231.25116910828456</v>
      </c>
      <c r="T126" s="12">
        <v>171.40283068574234</v>
      </c>
      <c r="U126" s="12">
        <v>1771.01811559066</v>
      </c>
      <c r="V126" s="12">
        <v>1268.7132269330211</v>
      </c>
      <c r="W126" s="12">
        <v>5776.1802819686927</v>
      </c>
      <c r="X126" s="12">
        <v>3443.7515424648564</v>
      </c>
    </row>
    <row r="127" spans="1:24" x14ac:dyDescent="0.2">
      <c r="A127" s="10" t="str">
        <f>'Scenario List'!$A$7</f>
        <v>5- Clean Resource Plan (2027)</v>
      </c>
      <c r="B127" s="10">
        <v>2031</v>
      </c>
      <c r="C127" s="12">
        <v>766.52924338478988</v>
      </c>
      <c r="D127" s="12">
        <v>427.19915152761484</v>
      </c>
      <c r="E127" s="12">
        <v>1193.7283949124048</v>
      </c>
      <c r="F127" s="12">
        <v>298.84997550692282</v>
      </c>
      <c r="G127" s="12">
        <v>156.31237846316668</v>
      </c>
      <c r="H127" s="12">
        <v>455.1623539700895</v>
      </c>
      <c r="I127" s="16">
        <v>0.132591290469147</v>
      </c>
      <c r="J127" s="16">
        <v>0.12410439205093905</v>
      </c>
      <c r="K127" s="12">
        <v>16.773832572789573</v>
      </c>
      <c r="L127" s="12">
        <v>6.7600631830634557</v>
      </c>
      <c r="M127" s="12">
        <v>33.467038760951155</v>
      </c>
      <c r="N127" s="12">
        <v>11.702056780548276</v>
      </c>
      <c r="O127" s="19">
        <v>0.25000975407322046</v>
      </c>
      <c r="P127" s="19">
        <v>0.64877150744815193</v>
      </c>
      <c r="Q127" s="12">
        <v>260.18292609920297</v>
      </c>
      <c r="R127" s="12">
        <v>145.09932600406461</v>
      </c>
      <c r="S127" s="12">
        <v>280.22719660828454</v>
      </c>
      <c r="T127" s="12">
        <v>179.89930318574235</v>
      </c>
      <c r="U127" s="12">
        <v>2179.2239446470967</v>
      </c>
      <c r="V127" s="12">
        <v>1336.2722520726397</v>
      </c>
      <c r="W127" s="12">
        <v>5781.1432460803717</v>
      </c>
      <c r="X127" s="12">
        <v>3442.2565105695016</v>
      </c>
    </row>
    <row r="128" spans="1:24" x14ac:dyDescent="0.2">
      <c r="A128" s="10" t="str">
        <f>'Scenario List'!$A$7</f>
        <v>5- Clean Resource Plan (2027)</v>
      </c>
      <c r="B128" s="10">
        <v>2032</v>
      </c>
      <c r="C128" s="12">
        <v>777.11422842285685</v>
      </c>
      <c r="D128" s="12">
        <v>431.85975590083513</v>
      </c>
      <c r="E128" s="12">
        <v>1208.9739843236921</v>
      </c>
      <c r="F128" s="12">
        <v>296.52710408933046</v>
      </c>
      <c r="G128" s="12">
        <v>155.22241713558569</v>
      </c>
      <c r="H128" s="12">
        <v>451.74952122491618</v>
      </c>
      <c r="I128" s="16">
        <v>0.13430207763515728</v>
      </c>
      <c r="J128" s="16">
        <v>0.12549404027698069</v>
      </c>
      <c r="K128" s="12">
        <v>16.591749779225761</v>
      </c>
      <c r="L128" s="12">
        <v>6.9979244640120557</v>
      </c>
      <c r="M128" s="12">
        <v>29.136291918463911</v>
      </c>
      <c r="N128" s="12">
        <v>12.119875964827003</v>
      </c>
      <c r="O128" s="19">
        <v>0.26337525166528597</v>
      </c>
      <c r="P128" s="19">
        <v>0.64049246034846163</v>
      </c>
      <c r="Q128" s="12">
        <v>262.74651489920296</v>
      </c>
      <c r="R128" s="12">
        <v>146.59462560406462</v>
      </c>
      <c r="S128" s="12">
        <v>280.22719660828454</v>
      </c>
      <c r="T128" s="12">
        <v>179.89930318574235</v>
      </c>
      <c r="U128" s="12">
        <v>2179.8983683153656</v>
      </c>
      <c r="V128" s="12">
        <v>1333.6896760907105</v>
      </c>
      <c r="W128" s="12">
        <v>5786.3157600134227</v>
      </c>
      <c r="X128" s="12">
        <v>3441.2770116227657</v>
      </c>
    </row>
    <row r="129" spans="1:24" x14ac:dyDescent="0.2">
      <c r="A129" s="10" t="str">
        <f>'Scenario List'!$A$7</f>
        <v>5- Clean Resource Plan (2027)</v>
      </c>
      <c r="B129" s="10">
        <v>2033</v>
      </c>
      <c r="C129" s="12">
        <v>795.2137964736296</v>
      </c>
      <c r="D129" s="12">
        <v>441.01241573497589</v>
      </c>
      <c r="E129" s="12">
        <v>1236.2262122086054</v>
      </c>
      <c r="F129" s="12">
        <v>300.90741394082687</v>
      </c>
      <c r="G129" s="12">
        <v>158.51238176499965</v>
      </c>
      <c r="H129" s="12">
        <v>459.41979570582652</v>
      </c>
      <c r="I129" s="16">
        <v>0.13729824085508557</v>
      </c>
      <c r="J129" s="16">
        <v>0.12816957760394612</v>
      </c>
      <c r="K129" s="12">
        <v>18.257240370580014</v>
      </c>
      <c r="L129" s="12">
        <v>7.3720232920265083</v>
      </c>
      <c r="M129" s="12">
        <v>28.462153390194814</v>
      </c>
      <c r="N129" s="12">
        <v>12.043676942904369</v>
      </c>
      <c r="O129" s="19">
        <v>0.28479484453174064</v>
      </c>
      <c r="P129" s="19">
        <v>0.6231039450334146</v>
      </c>
      <c r="Q129" s="12">
        <v>265.30692369920297</v>
      </c>
      <c r="R129" s="12">
        <v>148.81095840406462</v>
      </c>
      <c r="S129" s="12">
        <v>280.22719660828454</v>
      </c>
      <c r="T129" s="12">
        <v>179.89930318574235</v>
      </c>
      <c r="U129" s="12">
        <v>2171.418183003515</v>
      </c>
      <c r="V129" s="12">
        <v>1331.6950702035911</v>
      </c>
      <c r="W129" s="12">
        <v>5791.8717058651564</v>
      </c>
      <c r="X129" s="12">
        <v>3440.8509724338664</v>
      </c>
    </row>
    <row r="130" spans="1:24" x14ac:dyDescent="0.2">
      <c r="A130" s="10" t="str">
        <f>'Scenario List'!$A$7</f>
        <v>5- Clean Resource Plan (2027)</v>
      </c>
      <c r="B130" s="10">
        <v>2034</v>
      </c>
      <c r="C130" s="12">
        <v>810.34281912074448</v>
      </c>
      <c r="D130" s="12">
        <v>449.18737070000839</v>
      </c>
      <c r="E130" s="12">
        <v>1259.5301898207529</v>
      </c>
      <c r="F130" s="12">
        <v>302.27629711884646</v>
      </c>
      <c r="G130" s="12">
        <v>160.70888156320851</v>
      </c>
      <c r="H130" s="12">
        <v>462.98517868205499</v>
      </c>
      <c r="I130" s="16">
        <v>0.13976232178929587</v>
      </c>
      <c r="J130" s="16">
        <v>0.13053878955287657</v>
      </c>
      <c r="K130" s="12">
        <v>19.749285251313989</v>
      </c>
      <c r="L130" s="12">
        <v>8.206930021672596</v>
      </c>
      <c r="M130" s="12">
        <v>35.656125957580215</v>
      </c>
      <c r="N130" s="12">
        <v>15.803585445856449</v>
      </c>
      <c r="O130" s="19">
        <v>0.26911769118010209</v>
      </c>
      <c r="P130" s="19">
        <v>0.59507562815921022</v>
      </c>
      <c r="Q130" s="12">
        <v>268.77210609920297</v>
      </c>
      <c r="R130" s="12">
        <v>149.43951720406463</v>
      </c>
      <c r="S130" s="12">
        <v>280.22719660828454</v>
      </c>
      <c r="T130" s="12">
        <v>179.89930318574235</v>
      </c>
      <c r="U130" s="12">
        <v>2167.8514670496975</v>
      </c>
      <c r="V130" s="12">
        <v>1317.9153834783515</v>
      </c>
      <c r="W130" s="12">
        <v>5798.0062777034309</v>
      </c>
      <c r="X130" s="12">
        <v>3441.0260140956702</v>
      </c>
    </row>
    <row r="131" spans="1:24" x14ac:dyDescent="0.2">
      <c r="A131" s="10" t="str">
        <f>'Scenario List'!$A$7</f>
        <v>5- Clean Resource Plan (2027)</v>
      </c>
      <c r="B131" s="10">
        <v>2035</v>
      </c>
      <c r="C131" s="12">
        <v>826.83574538204334</v>
      </c>
      <c r="D131" s="12">
        <v>457.91196322496057</v>
      </c>
      <c r="E131" s="12">
        <v>1284.7477086070039</v>
      </c>
      <c r="F131" s="12">
        <v>303.71292891165263</v>
      </c>
      <c r="G131" s="12">
        <v>163.33544641882335</v>
      </c>
      <c r="H131" s="12">
        <v>467.04837533047601</v>
      </c>
      <c r="I131" s="16">
        <v>0.14243667337748597</v>
      </c>
      <c r="J131" s="16">
        <v>0.13303821743202518</v>
      </c>
      <c r="K131" s="12">
        <v>18.463433940984935</v>
      </c>
      <c r="L131" s="12">
        <v>8.0427290414833177</v>
      </c>
      <c r="M131" s="12">
        <v>30.87240453555728</v>
      </c>
      <c r="N131" s="12">
        <v>13.372932488260737</v>
      </c>
      <c r="O131" s="19">
        <v>0.25896213039006188</v>
      </c>
      <c r="P131" s="19">
        <v>0.56168825051065108</v>
      </c>
      <c r="Q131" s="12">
        <v>273.25179029920298</v>
      </c>
      <c r="R131" s="12">
        <v>151.40263140406458</v>
      </c>
      <c r="S131" s="12">
        <v>283.13498199641242</v>
      </c>
      <c r="T131" s="12">
        <v>181.42074154190672</v>
      </c>
      <c r="U131" s="12">
        <v>2167.7410875607707</v>
      </c>
      <c r="V131" s="12">
        <v>1323.0308204101477</v>
      </c>
      <c r="W131" s="12">
        <v>5804.9358060389513</v>
      </c>
      <c r="X131" s="12">
        <v>3441.958048324926</v>
      </c>
    </row>
    <row r="132" spans="1:24" x14ac:dyDescent="0.2">
      <c r="A132" s="10" t="str">
        <f>'Scenario List'!$A$7</f>
        <v>5- Clean Resource Plan (2027)</v>
      </c>
      <c r="B132" s="10">
        <v>2036</v>
      </c>
      <c r="C132" s="12">
        <v>851.34918678371832</v>
      </c>
      <c r="D132" s="12">
        <v>471.34974952022276</v>
      </c>
      <c r="E132" s="12">
        <v>1322.6989363039411</v>
      </c>
      <c r="F132" s="12">
        <v>326.31632594286276</v>
      </c>
      <c r="G132" s="12">
        <v>170.55192831622077</v>
      </c>
      <c r="H132" s="12">
        <v>496.86825425908353</v>
      </c>
      <c r="I132" s="16">
        <v>0.14646009261887771</v>
      </c>
      <c r="J132" s="16">
        <v>0.13687666795823386</v>
      </c>
      <c r="K132" s="12">
        <v>21.225458771625824</v>
      </c>
      <c r="L132" s="12">
        <v>9.4547916084695256</v>
      </c>
      <c r="M132" s="12">
        <v>39.872347051598837</v>
      </c>
      <c r="N132" s="12">
        <v>16.218290888899595</v>
      </c>
      <c r="O132" s="19">
        <v>0.36160149209327602</v>
      </c>
      <c r="P132" s="19">
        <v>0.67187675165652039</v>
      </c>
      <c r="Q132" s="12">
        <v>334.28814389920296</v>
      </c>
      <c r="R132" s="12">
        <v>183.33230220406458</v>
      </c>
      <c r="S132" s="12">
        <v>332.97012002654941</v>
      </c>
      <c r="T132" s="12">
        <v>207.49594323779712</v>
      </c>
      <c r="U132" s="12">
        <v>2235.9641314174601</v>
      </c>
      <c r="V132" s="12">
        <v>1367.4766531803168</v>
      </c>
      <c r="W132" s="12">
        <v>5812.8406964695941</v>
      </c>
      <c r="X132" s="12">
        <v>3443.609174238878</v>
      </c>
    </row>
    <row r="133" spans="1:24" x14ac:dyDescent="0.2">
      <c r="A133" s="10" t="str">
        <f>'Scenario List'!$A$7</f>
        <v>5- Clean Resource Plan (2027)</v>
      </c>
      <c r="B133" s="10">
        <v>2037</v>
      </c>
      <c r="C133" s="12">
        <v>868.22469474777995</v>
      </c>
      <c r="D133" s="12">
        <v>480.87514532223838</v>
      </c>
      <c r="E133" s="12">
        <v>1349.0998400700182</v>
      </c>
      <c r="F133" s="12">
        <v>321.58673335758158</v>
      </c>
      <c r="G133" s="12">
        <v>173.72949732719454</v>
      </c>
      <c r="H133" s="12">
        <v>495.31623068477609</v>
      </c>
      <c r="I133" s="16">
        <v>0.14912692040872647</v>
      </c>
      <c r="J133" s="16">
        <v>0.13953326483504597</v>
      </c>
      <c r="K133" s="12">
        <v>21.586706076752463</v>
      </c>
      <c r="L133" s="12">
        <v>9.8969787093078896</v>
      </c>
      <c r="M133" s="12">
        <v>38.378807587608918</v>
      </c>
      <c r="N133" s="12">
        <v>18.382741836717926</v>
      </c>
      <c r="O133" s="19">
        <v>0.32565119050611702</v>
      </c>
      <c r="P133" s="19">
        <v>0.56616204350446264</v>
      </c>
      <c r="Q133" s="12">
        <v>334.26079589920295</v>
      </c>
      <c r="R133" s="12">
        <v>183.22958820406458</v>
      </c>
      <c r="S133" s="12">
        <v>332.97012002654941</v>
      </c>
      <c r="T133" s="12">
        <v>207.49594323779712</v>
      </c>
      <c r="U133" s="12">
        <v>2214.5982497296609</v>
      </c>
      <c r="V133" s="12">
        <v>1339.3817600744305</v>
      </c>
      <c r="W133" s="12">
        <v>5822.0520638939852</v>
      </c>
      <c r="X133" s="12">
        <v>3446.3118589729938</v>
      </c>
    </row>
    <row r="134" spans="1:24" x14ac:dyDescent="0.2">
      <c r="A134" s="10" t="str">
        <f>'Scenario List'!$A$7</f>
        <v>5- Clean Resource Plan (2027)</v>
      </c>
      <c r="B134" s="10">
        <v>2038</v>
      </c>
      <c r="C134" s="12">
        <v>894.59776351442599</v>
      </c>
      <c r="D134" s="12">
        <v>493.80322143843568</v>
      </c>
      <c r="E134" s="12">
        <v>1388.4009849528616</v>
      </c>
      <c r="F134" s="12">
        <v>341.23867839216803</v>
      </c>
      <c r="G134" s="12">
        <v>180.17771091691978</v>
      </c>
      <c r="H134" s="12">
        <v>521.41638930908778</v>
      </c>
      <c r="I134" s="16">
        <v>0.15337792964617322</v>
      </c>
      <c r="J134" s="16">
        <v>0.14315783592746825</v>
      </c>
      <c r="K134" s="12">
        <v>21.502519808768653</v>
      </c>
      <c r="L134" s="12">
        <v>9.5643950449578039</v>
      </c>
      <c r="M134" s="12">
        <v>38.533197436930834</v>
      </c>
      <c r="N134" s="12">
        <v>17.027260279508063</v>
      </c>
      <c r="O134" s="19">
        <v>0.3546925714930993</v>
      </c>
      <c r="P134" s="19">
        <v>0.60449948875563619</v>
      </c>
      <c r="Q134" s="12">
        <v>345.01696609920305</v>
      </c>
      <c r="R134" s="12">
        <v>186.3036111040646</v>
      </c>
      <c r="S134" s="12">
        <v>349.20864752654938</v>
      </c>
      <c r="T134" s="12">
        <v>215.99241573779713</v>
      </c>
      <c r="U134" s="12">
        <v>2351.4692494954402</v>
      </c>
      <c r="V134" s="12">
        <v>1419.5195110860229</v>
      </c>
      <c r="W134" s="12">
        <v>5832.6368440242286</v>
      </c>
      <c r="X134" s="12">
        <v>3449.362154989713</v>
      </c>
    </row>
    <row r="135" spans="1:24" x14ac:dyDescent="0.2">
      <c r="A135" s="10" t="str">
        <f>'Scenario List'!$A$7</f>
        <v>5- Clean Resource Plan (2027)</v>
      </c>
      <c r="B135" s="10">
        <v>2039</v>
      </c>
      <c r="C135" s="12">
        <v>910.16210033397169</v>
      </c>
      <c r="D135" s="12">
        <v>503.51218523478042</v>
      </c>
      <c r="E135" s="12">
        <v>1413.6742855687521</v>
      </c>
      <c r="F135" s="12">
        <v>338.71881566911134</v>
      </c>
      <c r="G135" s="12">
        <v>183.27303343340753</v>
      </c>
      <c r="H135" s="12">
        <v>521.99184910251893</v>
      </c>
      <c r="I135" s="16">
        <v>0.15571136991558043</v>
      </c>
      <c r="J135" s="16">
        <v>0.14579558991082389</v>
      </c>
      <c r="K135" s="12">
        <v>23.907076066530458</v>
      </c>
      <c r="L135" s="12">
        <v>11.224939080421779</v>
      </c>
      <c r="M135" s="12">
        <v>42.843351849050279</v>
      </c>
      <c r="N135" s="12">
        <v>20.809828091034611</v>
      </c>
      <c r="O135" s="19">
        <v>0.33422656089698516</v>
      </c>
      <c r="P135" s="19">
        <v>0.55365734747544704</v>
      </c>
      <c r="Q135" s="12">
        <v>344.94745129920301</v>
      </c>
      <c r="R135" s="12">
        <v>187.23605070406458</v>
      </c>
      <c r="S135" s="12">
        <v>349.20864752654938</v>
      </c>
      <c r="T135" s="12">
        <v>215.99241573779713</v>
      </c>
      <c r="U135" s="12">
        <v>2354.0176560444879</v>
      </c>
      <c r="V135" s="12">
        <v>1417.8270325870997</v>
      </c>
      <c r="W135" s="12">
        <v>5845.1871615246837</v>
      </c>
      <c r="X135" s="12">
        <v>3453.5488044786161</v>
      </c>
    </row>
    <row r="136" spans="1:24" x14ac:dyDescent="0.2">
      <c r="A136" s="10" t="str">
        <f>'Scenario List'!$A$7</f>
        <v>5- Clean Resource Plan (2027)</v>
      </c>
      <c r="B136" s="10">
        <v>2040</v>
      </c>
      <c r="C136" s="12">
        <v>925.08701361711314</v>
      </c>
      <c r="D136" s="12">
        <v>511.97359085531855</v>
      </c>
      <c r="E136" s="12">
        <v>1437.0606044724318</v>
      </c>
      <c r="F136" s="12">
        <v>338.18964727742377</v>
      </c>
      <c r="G136" s="12">
        <v>184.98324713076164</v>
      </c>
      <c r="H136" s="12">
        <v>523.17289440818536</v>
      </c>
      <c r="I136" s="16">
        <v>0.15787655644400569</v>
      </c>
      <c r="J136" s="16">
        <v>0.14801111951246906</v>
      </c>
      <c r="K136" s="12">
        <v>24.960659903732861</v>
      </c>
      <c r="L136" s="12">
        <v>11.95922919739029</v>
      </c>
      <c r="M136" s="12">
        <v>43.4061323303265</v>
      </c>
      <c r="N136" s="12">
        <v>22.590882936134484</v>
      </c>
      <c r="O136" s="19">
        <v>0.33973552774402327</v>
      </c>
      <c r="P136" s="19">
        <v>0.52033156893465082</v>
      </c>
      <c r="Q136" s="12">
        <v>345.87852760518507</v>
      </c>
      <c r="R136" s="12">
        <v>188.31566070406458</v>
      </c>
      <c r="S136" s="12">
        <v>350.20923863253148</v>
      </c>
      <c r="T136" s="12">
        <v>215.99241573779713</v>
      </c>
      <c r="U136" s="12">
        <v>2352.0211249689391</v>
      </c>
      <c r="V136" s="12">
        <v>1409.3470850212291</v>
      </c>
      <c r="W136" s="12">
        <v>5859.5591039839728</v>
      </c>
      <c r="X136" s="12">
        <v>3459.0211366666126</v>
      </c>
    </row>
    <row r="137" spans="1:24" x14ac:dyDescent="0.2">
      <c r="A137" s="10" t="str">
        <f>'Scenario List'!$A$7</f>
        <v>5- Clean Resource Plan (2027)</v>
      </c>
      <c r="B137" s="10">
        <v>2041</v>
      </c>
      <c r="C137" s="12">
        <v>940.34492766864139</v>
      </c>
      <c r="D137" s="12">
        <v>521.00911496984588</v>
      </c>
      <c r="E137" s="12">
        <v>1461.3540426384873</v>
      </c>
      <c r="F137" s="12">
        <v>342.39413668503647</v>
      </c>
      <c r="G137" s="12">
        <v>187.13133131677364</v>
      </c>
      <c r="H137" s="12">
        <v>529.52546800181017</v>
      </c>
      <c r="I137" s="16">
        <v>0.16001515801397861</v>
      </c>
      <c r="J137" s="16">
        <v>0.15027916367670155</v>
      </c>
      <c r="K137" s="12">
        <v>27.224855528512244</v>
      </c>
      <c r="L137" s="12">
        <v>13.220507100525152</v>
      </c>
      <c r="M137" s="12">
        <v>49.473387641613328</v>
      </c>
      <c r="N137" s="12">
        <v>24.108739332670801</v>
      </c>
      <c r="O137" s="19">
        <v>0.35747408197005209</v>
      </c>
      <c r="P137" s="19">
        <v>0.51274269000067607</v>
      </c>
      <c r="Q137" s="12">
        <v>373.25188601176626</v>
      </c>
      <c r="R137" s="12">
        <v>201.40833669455532</v>
      </c>
      <c r="S137" s="12">
        <v>384.30914582279144</v>
      </c>
      <c r="T137" s="12">
        <v>234.3580229956176</v>
      </c>
      <c r="U137" s="12">
        <v>2654.7853261931969</v>
      </c>
      <c r="V137" s="12">
        <v>1574.9435184794959</v>
      </c>
      <c r="W137" s="12">
        <v>5876.5990631118502</v>
      </c>
      <c r="X137" s="12">
        <v>3466.9418049910287</v>
      </c>
    </row>
    <row r="138" spans="1:24" x14ac:dyDescent="0.2">
      <c r="A138" s="10" t="str">
        <f>'Scenario List'!$A$7</f>
        <v>5- Clean Resource Plan (2027)</v>
      </c>
      <c r="B138" s="10">
        <v>2042</v>
      </c>
      <c r="C138" s="12">
        <v>964.73105975740918</v>
      </c>
      <c r="D138" s="12">
        <v>534.86483131150032</v>
      </c>
      <c r="E138" s="12">
        <v>1499.5958910689096</v>
      </c>
      <c r="F138" s="12">
        <v>358.14343119663721</v>
      </c>
      <c r="G138" s="12">
        <v>193.95926712760837</v>
      </c>
      <c r="H138" s="12">
        <v>552.10269832424558</v>
      </c>
      <c r="I138" s="16">
        <v>0.16361314685727266</v>
      </c>
      <c r="J138" s="16">
        <v>0.15381572712368016</v>
      </c>
      <c r="K138" s="12">
        <v>25.124155316431114</v>
      </c>
      <c r="L138" s="12">
        <v>12.459940401159949</v>
      </c>
      <c r="M138" s="12">
        <v>51.823734609829245</v>
      </c>
      <c r="N138" s="12">
        <v>26.530174173255318</v>
      </c>
      <c r="O138" s="19">
        <v>0.3650692115864268</v>
      </c>
      <c r="P138" s="19">
        <v>0.5396025225407588</v>
      </c>
      <c r="Q138" s="12">
        <v>384.00805621176625</v>
      </c>
      <c r="R138" s="12">
        <v>206.36332062559836</v>
      </c>
      <c r="S138" s="12">
        <v>400.54767332279147</v>
      </c>
      <c r="T138" s="12">
        <v>244.01232452666062</v>
      </c>
      <c r="U138" s="12">
        <v>2779.4900464994967</v>
      </c>
      <c r="V138" s="12">
        <v>1640.8771473581298</v>
      </c>
      <c r="W138" s="12">
        <v>5896.4152837851652</v>
      </c>
      <c r="X138" s="12">
        <v>3477.3091238025759</v>
      </c>
    </row>
    <row r="139" spans="1:24" x14ac:dyDescent="0.2">
      <c r="A139" s="10" t="str">
        <f>'Scenario List'!$A$7</f>
        <v>5- Clean Resource Plan (2027)</v>
      </c>
      <c r="B139" s="10">
        <v>2043</v>
      </c>
      <c r="C139" s="12">
        <v>1002.7805567563785</v>
      </c>
      <c r="D139" s="12">
        <v>562.38480489698247</v>
      </c>
      <c r="E139" s="12">
        <v>1565.1653616533608</v>
      </c>
      <c r="F139" s="12">
        <v>376.43362871896915</v>
      </c>
      <c r="G139" s="12">
        <v>214.30431399234303</v>
      </c>
      <c r="H139" s="12">
        <v>590.73794271131214</v>
      </c>
      <c r="I139" s="16">
        <v>0.16940155423391964</v>
      </c>
      <c r="J139" s="16">
        <v>0.16116745687064229</v>
      </c>
      <c r="K139" s="12">
        <v>28.335960410226434</v>
      </c>
      <c r="L139" s="12">
        <v>14.601390829597563</v>
      </c>
      <c r="M139" s="12">
        <v>54.744869936271073</v>
      </c>
      <c r="N139" s="12">
        <v>28.377099412920707</v>
      </c>
      <c r="O139" s="19">
        <v>0.37345846987178449</v>
      </c>
      <c r="P139" s="19">
        <v>0.48048460219658862</v>
      </c>
      <c r="Q139" s="12">
        <v>395.16801029035628</v>
      </c>
      <c r="R139" s="12">
        <v>243.70557799904068</v>
      </c>
      <c r="S139" s="12">
        <v>417.39187664067657</v>
      </c>
      <c r="T139" s="12">
        <v>284.56235584507613</v>
      </c>
      <c r="U139" s="12">
        <v>2897.0554559796301</v>
      </c>
      <c r="V139" s="12">
        <v>1732.2730056159369</v>
      </c>
      <c r="W139" s="12">
        <v>5919.5475584107098</v>
      </c>
      <c r="X139" s="12">
        <v>3489.4439350021444</v>
      </c>
    </row>
    <row r="140" spans="1:24" x14ac:dyDescent="0.2">
      <c r="A140" s="10" t="str">
        <f>'Scenario List'!$A$7</f>
        <v>5- Clean Resource Plan (2027)</v>
      </c>
      <c r="B140" s="10">
        <v>2044</v>
      </c>
      <c r="C140" s="12">
        <v>1023.8982039292031</v>
      </c>
      <c r="D140" s="12">
        <v>571.67877559069211</v>
      </c>
      <c r="E140" s="12">
        <v>1595.5769795198953</v>
      </c>
      <c r="F140" s="12">
        <v>395.91644346837495</v>
      </c>
      <c r="G140" s="12">
        <v>216.27311064895304</v>
      </c>
      <c r="H140" s="12">
        <v>612.18955411732804</v>
      </c>
      <c r="I140" s="16">
        <v>0.17218056242029689</v>
      </c>
      <c r="J140" s="16">
        <v>0.1631497964886871</v>
      </c>
      <c r="K140" s="12">
        <v>33.183009359609265</v>
      </c>
      <c r="L140" s="12">
        <v>16.554608260782114</v>
      </c>
      <c r="M140" s="12">
        <v>63.750134679946044</v>
      </c>
      <c r="N140" s="12">
        <v>32.480860056681983</v>
      </c>
      <c r="O140" s="19">
        <v>0.47331343266530035</v>
      </c>
      <c r="P140" s="19">
        <v>0.59546973319580443</v>
      </c>
      <c r="Q140" s="12">
        <v>406.33205499541975</v>
      </c>
      <c r="R140" s="12">
        <v>243.61424839904069</v>
      </c>
      <c r="S140" s="12">
        <v>417.05108335649112</v>
      </c>
      <c r="T140" s="12">
        <v>284.56235584507613</v>
      </c>
      <c r="U140" s="12">
        <v>2940.608469830926</v>
      </c>
      <c r="V140" s="12">
        <v>1794.5036134709965</v>
      </c>
      <c r="W140" s="12">
        <v>5946.653847197008</v>
      </c>
      <c r="X140" s="12">
        <v>3504.0115764430798</v>
      </c>
    </row>
    <row r="141" spans="1:24" x14ac:dyDescent="0.2">
      <c r="A141" s="10" t="str">
        <f>'Scenario List'!$A$7</f>
        <v>5- Clean Resource Plan (2027)</v>
      </c>
      <c r="B141" s="10">
        <v>2045</v>
      </c>
      <c r="C141" s="12">
        <v>1053.6408363757873</v>
      </c>
      <c r="D141" s="12">
        <v>585.49084789718484</v>
      </c>
      <c r="E141" s="12">
        <v>1639.1316842729721</v>
      </c>
      <c r="F141" s="12">
        <v>402.629661782119</v>
      </c>
      <c r="G141" s="12">
        <v>222.60658737864284</v>
      </c>
      <c r="H141" s="12">
        <v>625.23624916076187</v>
      </c>
      <c r="I141" s="16">
        <v>0.17623797665184812</v>
      </c>
      <c r="J141" s="16">
        <v>0.16629072685907681</v>
      </c>
      <c r="K141" s="12">
        <v>36.543610747968927</v>
      </c>
      <c r="L141" s="12">
        <v>19.080843943533868</v>
      </c>
      <c r="M141" s="12">
        <v>64.508956125251416</v>
      </c>
      <c r="N141" s="12">
        <v>35.423752852901444</v>
      </c>
      <c r="O141" s="19">
        <v>0.3994234396543247</v>
      </c>
      <c r="P141" s="19">
        <v>0.50003701792018496</v>
      </c>
      <c r="Q141" s="12">
        <v>418.90643246648517</v>
      </c>
      <c r="R141" s="12">
        <v>243.5229187990407</v>
      </c>
      <c r="S141" s="12">
        <v>423.24675952655156</v>
      </c>
      <c r="T141" s="12">
        <v>284.56235584507613</v>
      </c>
      <c r="U141" s="12">
        <v>2937.368234746591</v>
      </c>
      <c r="V141" s="12">
        <v>1755.4402484049829</v>
      </c>
      <c r="W141" s="12">
        <v>5978.5118757758864</v>
      </c>
      <c r="X141" s="12">
        <v>3520.8869367283451</v>
      </c>
    </row>
    <row r="142" spans="1:24" x14ac:dyDescent="0.2">
      <c r="A142" s="10" t="str">
        <f>'Scenario List'!$A$7</f>
        <v>5- Clean Resource Plan (2027)</v>
      </c>
      <c r="B142" s="3" t="s">
        <v>6</v>
      </c>
      <c r="C142" s="20">
        <f t="shared" ref="C142:H142" si="18">NPV($A$1,C118:C141)</f>
        <v>8800.0480807355052</v>
      </c>
      <c r="D142" s="20">
        <f t="shared" si="18"/>
        <v>4909.6313433928344</v>
      </c>
      <c r="E142" s="20">
        <f t="shared" si="18"/>
        <v>13709.679424128341</v>
      </c>
      <c r="F142" s="20">
        <f t="shared" si="18"/>
        <v>3509.9168143898178</v>
      </c>
      <c r="G142" s="20">
        <f t="shared" si="18"/>
        <v>1716.6753847939738</v>
      </c>
      <c r="H142" s="20">
        <f t="shared" si="18"/>
        <v>5226.5921991837895</v>
      </c>
      <c r="K142" s="111">
        <f t="shared" ref="K142:P142" si="19">NPV($A$1,K118:K141)</f>
        <v>222.91112588092943</v>
      </c>
      <c r="L142" s="111">
        <f t="shared" si="19"/>
        <v>88.926891139624914</v>
      </c>
      <c r="M142" s="111">
        <f t="shared" si="19"/>
        <v>397.17311278564017</v>
      </c>
      <c r="N142" s="111">
        <f t="shared" si="19"/>
        <v>158.04119740067921</v>
      </c>
      <c r="O142" s="111">
        <f t="shared" si="19"/>
        <v>5.326929357934687</v>
      </c>
      <c r="P142" s="111">
        <f t="shared" si="19"/>
        <v>10.479858696719647</v>
      </c>
    </row>
    <row r="143" spans="1:24" x14ac:dyDescent="0.2">
      <c r="A143" s="10" t="str">
        <f>'Scenario List'!$A$7</f>
        <v>5- Clean Resource Plan (2027)</v>
      </c>
      <c r="B143" s="3" t="s">
        <v>7</v>
      </c>
      <c r="C143" s="20">
        <f t="shared" ref="C143:H143" si="20">-PMT($A$1,COUNT(C118:C141),C142)</f>
        <v>745.84242063429463</v>
      </c>
      <c r="D143" s="20">
        <f t="shared" si="20"/>
        <v>416.11264983816574</v>
      </c>
      <c r="E143" s="20">
        <f t="shared" si="20"/>
        <v>1161.9550704724604</v>
      </c>
      <c r="F143" s="20">
        <f t="shared" si="20"/>
        <v>297.48074431551464</v>
      </c>
      <c r="G143" s="20">
        <f t="shared" si="20"/>
        <v>145.49571919282445</v>
      </c>
      <c r="H143" s="20">
        <f t="shared" si="20"/>
        <v>442.97646350833884</v>
      </c>
      <c r="K143" s="111">
        <f t="shared" ref="K143:P143" si="21">-PMT($A$1,COUNT(K118:K141),K142)</f>
        <v>18.892689243062943</v>
      </c>
      <c r="L143" s="111">
        <f t="shared" si="21"/>
        <v>7.5369415187918829</v>
      </c>
      <c r="M143" s="111">
        <f t="shared" si="21"/>
        <v>33.662151971576598</v>
      </c>
      <c r="N143" s="111">
        <f t="shared" si="21"/>
        <v>13.394680136726379</v>
      </c>
      <c r="O143" s="111">
        <f t="shared" si="21"/>
        <v>0.45148047492688581</v>
      </c>
      <c r="P143" s="111">
        <f t="shared" si="21"/>
        <v>0.88821369003400485</v>
      </c>
    </row>
    <row r="144" spans="1:24" x14ac:dyDescent="0.2">
      <c r="B144" s="3"/>
      <c r="C144" s="20"/>
      <c r="D144" s="20"/>
      <c r="E144" s="20"/>
      <c r="F144" s="20"/>
      <c r="G144" s="20"/>
      <c r="H144" s="20"/>
      <c r="K144" s="111"/>
      <c r="L144" s="111"/>
      <c r="M144" s="111"/>
      <c r="N144" s="111"/>
      <c r="O144" s="111"/>
      <c r="P144" s="111"/>
    </row>
    <row r="146" spans="1:24" x14ac:dyDescent="0.2">
      <c r="A146" s="10" t="str">
        <f>'Scenario List'!$A$8</f>
        <v>6- Clean Resource Plan (2045)</v>
      </c>
      <c r="B146" s="113">
        <v>2022</v>
      </c>
      <c r="C146" s="131">
        <v>567.93394472689874</v>
      </c>
      <c r="D146" s="131">
        <v>306.98283884461904</v>
      </c>
      <c r="E146" s="131">
        <v>874.91678357151773</v>
      </c>
      <c r="F146" s="131">
        <v>248.73114923035442</v>
      </c>
      <c r="G146" s="131">
        <v>82.942479128864122</v>
      </c>
      <c r="H146" s="131">
        <v>331.67362835921853</v>
      </c>
      <c r="I146" s="132">
        <v>0.10025746408315556</v>
      </c>
      <c r="J146" s="132">
        <v>8.9563691353401087E-2</v>
      </c>
      <c r="K146" s="132">
        <v>14.604563350441316</v>
      </c>
      <c r="L146" s="130">
        <v>5.9582769285614994</v>
      </c>
      <c r="M146" s="130">
        <v>22.708689156175438</v>
      </c>
      <c r="N146" s="130">
        <v>9.3734271036070282</v>
      </c>
      <c r="O146" s="130">
        <v>1.114258612381205</v>
      </c>
      <c r="P146" s="132">
        <v>1.6786246270572509</v>
      </c>
      <c r="Q146" s="133">
        <v>0</v>
      </c>
      <c r="R146" s="130">
        <v>0</v>
      </c>
      <c r="S146" s="130">
        <v>0</v>
      </c>
      <c r="T146" s="130">
        <v>0</v>
      </c>
      <c r="U146" s="130">
        <v>0</v>
      </c>
      <c r="V146" s="129">
        <v>0</v>
      </c>
      <c r="W146" s="128">
        <v>5664.7547384187064</v>
      </c>
      <c r="X146" s="128">
        <v>3427.5366971345993</v>
      </c>
    </row>
    <row r="147" spans="1:24" x14ac:dyDescent="0.2">
      <c r="A147" s="10" t="str">
        <f>'Scenario List'!$A$8</f>
        <v>6- Clean Resource Plan (2045)</v>
      </c>
      <c r="B147" s="113">
        <v>2023</v>
      </c>
      <c r="C147" s="131">
        <v>599.21112130832103</v>
      </c>
      <c r="D147" s="131">
        <v>328.83698005599621</v>
      </c>
      <c r="E147" s="131">
        <v>928.04810136431729</v>
      </c>
      <c r="F147" s="131">
        <v>269.64941671055664</v>
      </c>
      <c r="G147" s="131">
        <v>100.02133851945611</v>
      </c>
      <c r="H147" s="131">
        <v>369.67075523001273</v>
      </c>
      <c r="I147" s="132">
        <v>0.1052919638620885</v>
      </c>
      <c r="J147" s="132">
        <v>9.577079733382364E-2</v>
      </c>
      <c r="K147" s="132">
        <v>11.264565348457031</v>
      </c>
      <c r="L147" s="130">
        <v>4.1036124054381524</v>
      </c>
      <c r="M147" s="130">
        <v>21.104514254019477</v>
      </c>
      <c r="N147" s="130">
        <v>7.67055987540855</v>
      </c>
      <c r="O147" s="130">
        <v>0.88470042457058451</v>
      </c>
      <c r="P147" s="132">
        <v>1.6100180964056139</v>
      </c>
      <c r="Q147" s="133">
        <v>36.455024999999992</v>
      </c>
      <c r="R147" s="130">
        <v>6.5159749999999992</v>
      </c>
      <c r="S147" s="130">
        <v>69.190584999999999</v>
      </c>
      <c r="T147" s="130">
        <v>6.5159749999999992</v>
      </c>
      <c r="U147" s="130">
        <v>639.05762928361821</v>
      </c>
      <c r="V147" s="129">
        <v>447.4469211070076</v>
      </c>
      <c r="W147" s="128">
        <v>5690.9482863589501</v>
      </c>
      <c r="X147" s="128">
        <v>3433.5829836498597</v>
      </c>
    </row>
    <row r="148" spans="1:24" x14ac:dyDescent="0.2">
      <c r="A148" s="10" t="str">
        <f>'Scenario List'!$A$8</f>
        <v>6- Clean Resource Plan (2045)</v>
      </c>
      <c r="B148" s="113">
        <v>2024</v>
      </c>
      <c r="C148" s="131">
        <v>612.43319496250706</v>
      </c>
      <c r="D148" s="131">
        <v>338.97643096220514</v>
      </c>
      <c r="E148" s="131">
        <v>951.40962592471215</v>
      </c>
      <c r="F148" s="131">
        <v>275.46703222018903</v>
      </c>
      <c r="G148" s="131">
        <v>105.27896173399692</v>
      </c>
      <c r="H148" s="131">
        <v>380.74599395418596</v>
      </c>
      <c r="I148" s="132">
        <v>0.10722340413474167</v>
      </c>
      <c r="J148" s="132">
        <v>9.8598833985245049E-2</v>
      </c>
      <c r="K148" s="132">
        <v>12.98566582243083</v>
      </c>
      <c r="L148" s="130">
        <v>4.7400704575533927</v>
      </c>
      <c r="M148" s="130">
        <v>21.34704763891996</v>
      </c>
      <c r="N148" s="130">
        <v>7.8279002046435124</v>
      </c>
      <c r="O148" s="130">
        <v>1.010994981879241</v>
      </c>
      <c r="P148" s="132">
        <v>1.6164240911301515</v>
      </c>
      <c r="Q148" s="133">
        <v>36.632087399999989</v>
      </c>
      <c r="R148" s="130">
        <v>6.5159749999999992</v>
      </c>
      <c r="S148" s="130">
        <v>69.190584999999999</v>
      </c>
      <c r="T148" s="130">
        <v>6.5159749999999992</v>
      </c>
      <c r="U148" s="130">
        <v>641.11065998098161</v>
      </c>
      <c r="V148" s="129">
        <v>449.09560998972023</v>
      </c>
      <c r="W148" s="128">
        <v>5711.7492202812027</v>
      </c>
      <c r="X148" s="128">
        <v>3437.9354933642694</v>
      </c>
    </row>
    <row r="149" spans="1:24" x14ac:dyDescent="0.2">
      <c r="A149" s="10" t="str">
        <f>'Scenario List'!$A$8</f>
        <v>6- Clean Resource Plan (2045)</v>
      </c>
      <c r="B149" s="113">
        <v>2025</v>
      </c>
      <c r="C149" s="131">
        <v>640.21823391063981</v>
      </c>
      <c r="D149" s="131">
        <v>361.52448197560301</v>
      </c>
      <c r="E149" s="131">
        <v>1001.7427158862429</v>
      </c>
      <c r="F149" s="131">
        <v>280.198254094464</v>
      </c>
      <c r="G149" s="131">
        <v>122.83568681290849</v>
      </c>
      <c r="H149" s="131">
        <v>403.03394090737248</v>
      </c>
      <c r="I149" s="132">
        <v>0.11173506226404663</v>
      </c>
      <c r="J149" s="132">
        <v>0.10507966334311002</v>
      </c>
      <c r="K149" s="132">
        <v>14.569009473748949</v>
      </c>
      <c r="L149" s="130">
        <v>3.70907253743218</v>
      </c>
      <c r="M149" s="130">
        <v>25.260980736645351</v>
      </c>
      <c r="N149" s="130">
        <v>5.9576108718307665</v>
      </c>
      <c r="O149" s="130">
        <v>0.83976501011679494</v>
      </c>
      <c r="P149" s="132">
        <v>1.3729420032597948</v>
      </c>
      <c r="Q149" s="133">
        <v>39.561566999999989</v>
      </c>
      <c r="R149" s="130">
        <v>39.786974999999998</v>
      </c>
      <c r="S149" s="130">
        <v>69.190584999999999</v>
      </c>
      <c r="T149" s="130">
        <v>39.786974999999998</v>
      </c>
      <c r="U149" s="130">
        <v>636.77960178010255</v>
      </c>
      <c r="V149" s="129">
        <v>864.3153167745852</v>
      </c>
      <c r="W149" s="128">
        <v>5729.7881339852711</v>
      </c>
      <c r="X149" s="128">
        <v>3440.4800174810216</v>
      </c>
    </row>
    <row r="150" spans="1:24" x14ac:dyDescent="0.2">
      <c r="A150" s="10" t="str">
        <f>'Scenario List'!$A$8</f>
        <v>6- Clean Resource Plan (2045)</v>
      </c>
      <c r="B150" s="113">
        <v>2026</v>
      </c>
      <c r="C150" s="131">
        <v>641.27490352553127</v>
      </c>
      <c r="D150" s="131">
        <v>371.4225904197836</v>
      </c>
      <c r="E150" s="131">
        <v>1012.6974939453148</v>
      </c>
      <c r="F150" s="131">
        <v>277.39417700571715</v>
      </c>
      <c r="G150" s="131">
        <v>127.62819485091778</v>
      </c>
      <c r="H150" s="131">
        <v>405.02237185663495</v>
      </c>
      <c r="I150" s="132">
        <v>0.11171126521416906</v>
      </c>
      <c r="J150" s="132">
        <v>0.108022927018293</v>
      </c>
      <c r="K150" s="132">
        <v>18.224417306891134</v>
      </c>
      <c r="L150" s="130">
        <v>4.4734849730925559</v>
      </c>
      <c r="M150" s="130">
        <v>32.521486240913575</v>
      </c>
      <c r="N150" s="130">
        <v>7.0361482332051324</v>
      </c>
      <c r="O150" s="130">
        <v>0.85696362137498738</v>
      </c>
      <c r="P150" s="132">
        <v>1.486793417049701</v>
      </c>
      <c r="Q150" s="133">
        <v>61.42875879999999</v>
      </c>
      <c r="R150" s="130">
        <v>48.836551199999995</v>
      </c>
      <c r="S150" s="130">
        <v>98.840225799999999</v>
      </c>
      <c r="T150" s="130">
        <v>48.836551199999995</v>
      </c>
      <c r="U150" s="130">
        <v>915.25135031694276</v>
      </c>
      <c r="V150" s="129">
        <v>1012.3472066166509</v>
      </c>
      <c r="W150" s="128">
        <v>5740.4676448351083</v>
      </c>
      <c r="X150" s="128">
        <v>3438.3681378758192</v>
      </c>
    </row>
    <row r="151" spans="1:24" x14ac:dyDescent="0.2">
      <c r="A151" s="10" t="str">
        <f>'Scenario List'!$A$8</f>
        <v>6- Clean Resource Plan (2045)</v>
      </c>
      <c r="B151" s="113">
        <v>2027</v>
      </c>
      <c r="C151" s="131">
        <v>704.00836968149679</v>
      </c>
      <c r="D151" s="131">
        <v>398.55540968505829</v>
      </c>
      <c r="E151" s="131">
        <v>1102.5637793665551</v>
      </c>
      <c r="F151" s="131">
        <v>291.35263465211983</v>
      </c>
      <c r="G151" s="131">
        <v>149.54204146643704</v>
      </c>
      <c r="H151" s="131">
        <v>440.89467611855684</v>
      </c>
      <c r="I151" s="132">
        <v>0.12246017172289066</v>
      </c>
      <c r="J151" s="132">
        <v>0.11598328167614623</v>
      </c>
      <c r="K151" s="132">
        <v>16.845449196994512</v>
      </c>
      <c r="L151" s="130">
        <v>5.022465880253816</v>
      </c>
      <c r="M151" s="130">
        <v>31.184568864230656</v>
      </c>
      <c r="N151" s="130">
        <v>7.5576130745683372</v>
      </c>
      <c r="O151" s="130">
        <v>0.38080541180115546</v>
      </c>
      <c r="P151" s="132">
        <v>0.90647050167303811</v>
      </c>
      <c r="Q151" s="133">
        <v>187.49733087653595</v>
      </c>
      <c r="R151" s="130">
        <v>75.890583761578696</v>
      </c>
      <c r="S151" s="130">
        <v>167.48330284670391</v>
      </c>
      <c r="T151" s="130">
        <v>79.457094860243359</v>
      </c>
      <c r="U151" s="130">
        <v>1535.4875922993724</v>
      </c>
      <c r="V151" s="129">
        <v>1280.2472359847836</v>
      </c>
      <c r="W151" s="128">
        <v>5748.8762246272536</v>
      </c>
      <c r="X151" s="128">
        <v>3436.3177513628452</v>
      </c>
    </row>
    <row r="152" spans="1:24" x14ac:dyDescent="0.2">
      <c r="A152" s="10" t="str">
        <f>'Scenario List'!$A$8</f>
        <v>6- Clean Resource Plan (2045)</v>
      </c>
      <c r="B152" s="113">
        <v>2028</v>
      </c>
      <c r="C152" s="131">
        <v>719.36663325208065</v>
      </c>
      <c r="D152" s="131">
        <v>402.20929642601669</v>
      </c>
      <c r="E152" s="131">
        <v>1121.5759296780973</v>
      </c>
      <c r="F152" s="131">
        <v>292.66900960319714</v>
      </c>
      <c r="G152" s="131">
        <v>147.86500309426816</v>
      </c>
      <c r="H152" s="131">
        <v>440.5340126974653</v>
      </c>
      <c r="I152" s="132">
        <v>0.12493394463663576</v>
      </c>
      <c r="J152" s="132">
        <v>0.11711622517348365</v>
      </c>
      <c r="K152" s="132">
        <v>16.383854213977848</v>
      </c>
      <c r="L152" s="130">
        <v>5.5342926997416457</v>
      </c>
      <c r="M152" s="130">
        <v>29.105871480615633</v>
      </c>
      <c r="N152" s="130">
        <v>7.392691751528389</v>
      </c>
      <c r="O152" s="130">
        <v>0.42302035684596839</v>
      </c>
      <c r="P152" s="132">
        <v>0.88874812016132543</v>
      </c>
      <c r="Q152" s="133">
        <v>191.28885048304386</v>
      </c>
      <c r="R152" s="130">
        <v>76.02719820088133</v>
      </c>
      <c r="S152" s="130">
        <v>167.48331125646575</v>
      </c>
      <c r="T152" s="130">
        <v>79.45709926047671</v>
      </c>
      <c r="U152" s="130">
        <v>1538.2995540375771</v>
      </c>
      <c r="V152" s="129">
        <v>1282.6617929750098</v>
      </c>
      <c r="W152" s="128">
        <v>5757.9758275008699</v>
      </c>
      <c r="X152" s="128">
        <v>3434.2747627856529</v>
      </c>
    </row>
    <row r="153" spans="1:24" x14ac:dyDescent="0.2">
      <c r="A153" s="10" t="str">
        <f>'Scenario List'!$A$8</f>
        <v>6- Clean Resource Plan (2045)</v>
      </c>
      <c r="B153" s="113">
        <v>2029</v>
      </c>
      <c r="C153" s="131">
        <v>737.40225364060325</v>
      </c>
      <c r="D153" s="131">
        <v>410.65147611422475</v>
      </c>
      <c r="E153" s="131">
        <v>1148.0537297548281</v>
      </c>
      <c r="F153" s="131">
        <v>295.43228683339697</v>
      </c>
      <c r="G153" s="131">
        <v>150.86728149135274</v>
      </c>
      <c r="H153" s="131">
        <v>446.29956832474971</v>
      </c>
      <c r="I153" s="132">
        <v>0.12786704121781955</v>
      </c>
      <c r="J153" s="132">
        <v>0.11964727420803782</v>
      </c>
      <c r="K153" s="132">
        <v>16.883710607821147</v>
      </c>
      <c r="L153" s="130">
        <v>5.4520333579385634</v>
      </c>
      <c r="M153" s="130">
        <v>29.136361053859034</v>
      </c>
      <c r="N153" s="130">
        <v>7.6539203924452082</v>
      </c>
      <c r="O153" s="130">
        <v>0.41482849340792871</v>
      </c>
      <c r="P153" s="132">
        <v>0.81736924016601309</v>
      </c>
      <c r="Q153" s="133">
        <v>202.49726936930387</v>
      </c>
      <c r="R153" s="130">
        <v>78.047579400881332</v>
      </c>
      <c r="S153" s="130">
        <v>167.17696773439332</v>
      </c>
      <c r="T153" s="130">
        <v>79.45709926047671</v>
      </c>
      <c r="U153" s="130">
        <v>1532.574175309617</v>
      </c>
      <c r="V153" s="129">
        <v>1279.7051875436146</v>
      </c>
      <c r="W153" s="128">
        <v>5766.9454663023744</v>
      </c>
      <c r="X153" s="128">
        <v>3432.1841331729852</v>
      </c>
    </row>
    <row r="154" spans="1:24" x14ac:dyDescent="0.2">
      <c r="A154" s="10" t="str">
        <f>'Scenario List'!$A$8</f>
        <v>6- Clean Resource Plan (2045)</v>
      </c>
      <c r="B154" s="113">
        <v>2030</v>
      </c>
      <c r="C154" s="131">
        <v>752.50436247905532</v>
      </c>
      <c r="D154" s="131">
        <v>417.90071082599701</v>
      </c>
      <c r="E154" s="131">
        <v>1170.4050733050524</v>
      </c>
      <c r="F154" s="131">
        <v>296.97965004850795</v>
      </c>
      <c r="G154" s="131">
        <v>152.56918157800405</v>
      </c>
      <c r="H154" s="131">
        <v>449.54883162651197</v>
      </c>
      <c r="I154" s="132">
        <v>0.1303952603892061</v>
      </c>
      <c r="J154" s="132">
        <v>0.12190328163610564</v>
      </c>
      <c r="K154" s="132">
        <v>19.682914740382792</v>
      </c>
      <c r="L154" s="130">
        <v>5.3422252577861649</v>
      </c>
      <c r="M154" s="130">
        <v>34.246599314424927</v>
      </c>
      <c r="N154" s="130">
        <v>6.6568966907744809</v>
      </c>
      <c r="O154" s="130">
        <v>0.43150409549406099</v>
      </c>
      <c r="P154" s="132">
        <v>0.82241054035411298</v>
      </c>
      <c r="Q154" s="133">
        <v>202.83931016930387</v>
      </c>
      <c r="R154" s="130">
        <v>81.200867400881336</v>
      </c>
      <c r="S154" s="130">
        <v>167.17696773439332</v>
      </c>
      <c r="T154" s="130">
        <v>79.45709926047671</v>
      </c>
      <c r="U154" s="130">
        <v>1527.6766783084299</v>
      </c>
      <c r="V154" s="129">
        <v>1276.6320110588354</v>
      </c>
      <c r="W154" s="128">
        <v>5770.9487310579143</v>
      </c>
      <c r="X154" s="128">
        <v>3428.1333957315064</v>
      </c>
    </row>
    <row r="155" spans="1:24" x14ac:dyDescent="0.2">
      <c r="A155" s="10" t="str">
        <f>'Scenario List'!$A$8</f>
        <v>6- Clean Resource Plan (2045)</v>
      </c>
      <c r="B155" s="113">
        <v>2031</v>
      </c>
      <c r="C155" s="131">
        <v>778.47478634005165</v>
      </c>
      <c r="D155" s="131">
        <v>428.34937656458067</v>
      </c>
      <c r="E155" s="131">
        <v>1206.8241629046324</v>
      </c>
      <c r="F155" s="131">
        <v>308.22472511302516</v>
      </c>
      <c r="G155" s="131">
        <v>157.3640797088625</v>
      </c>
      <c r="H155" s="131">
        <v>465.58880482188766</v>
      </c>
      <c r="I155" s="132">
        <v>0.13480094254892891</v>
      </c>
      <c r="J155" s="132">
        <v>0.12508284782274048</v>
      </c>
      <c r="K155" s="132">
        <v>19.622510016638181</v>
      </c>
      <c r="L155" s="130">
        <v>5.4702677431632187</v>
      </c>
      <c r="M155" s="130">
        <v>38.655961823591895</v>
      </c>
      <c r="N155" s="130">
        <v>7.2182118624618994</v>
      </c>
      <c r="O155" s="130">
        <v>0.42715352464093276</v>
      </c>
      <c r="P155" s="132">
        <v>0.77186027476840002</v>
      </c>
      <c r="Q155" s="133">
        <v>259.4392308652159</v>
      </c>
      <c r="R155" s="130">
        <v>105.04367757833401</v>
      </c>
      <c r="S155" s="130">
        <v>206.16727953386032</v>
      </c>
      <c r="T155" s="130">
        <v>100.10736480916549</v>
      </c>
      <c r="U155" s="130">
        <v>1851.4363314113421</v>
      </c>
      <c r="V155" s="129">
        <v>1447.9975390200195</v>
      </c>
      <c r="W155" s="128">
        <v>5774.9951270369456</v>
      </c>
      <c r="X155" s="128">
        <v>3424.5252967985693</v>
      </c>
    </row>
    <row r="156" spans="1:24" x14ac:dyDescent="0.2">
      <c r="A156" s="10" t="str">
        <f>'Scenario List'!$A$8</f>
        <v>6- Clean Resource Plan (2045)</v>
      </c>
      <c r="B156" s="113">
        <v>2032</v>
      </c>
      <c r="C156" s="131">
        <v>787.27537751538659</v>
      </c>
      <c r="D156" s="131">
        <v>433.40105100286326</v>
      </c>
      <c r="E156" s="131">
        <v>1220.6764285182498</v>
      </c>
      <c r="F156" s="131">
        <v>304.11377370420405</v>
      </c>
      <c r="G156" s="131">
        <v>156.65603376030234</v>
      </c>
      <c r="H156" s="131">
        <v>460.76980746450636</v>
      </c>
      <c r="I156" s="132">
        <v>0.13622265685774748</v>
      </c>
      <c r="J156" s="132">
        <v>0.12666484195434696</v>
      </c>
      <c r="K156" s="132">
        <v>19.279722891395028</v>
      </c>
      <c r="L156" s="130">
        <v>5.8615213306311222</v>
      </c>
      <c r="M156" s="130">
        <v>33.645402898345722</v>
      </c>
      <c r="N156" s="130">
        <v>8.4360661191956083</v>
      </c>
      <c r="O156" s="130">
        <v>0.44303644746877879</v>
      </c>
      <c r="P156" s="132">
        <v>0.76942772616008792</v>
      </c>
      <c r="Q156" s="133">
        <v>259.3549608652159</v>
      </c>
      <c r="R156" s="130">
        <v>107.09452317833401</v>
      </c>
      <c r="S156" s="130">
        <v>206.16727953386032</v>
      </c>
      <c r="T156" s="130">
        <v>100.10736480916549</v>
      </c>
      <c r="U156" s="130">
        <v>1853.8347704500809</v>
      </c>
      <c r="V156" s="129">
        <v>1452.8837030455645</v>
      </c>
      <c r="W156" s="128">
        <v>5779.3277247375272</v>
      </c>
      <c r="X156" s="128">
        <v>3421.6365355673943</v>
      </c>
    </row>
    <row r="157" spans="1:24" x14ac:dyDescent="0.2">
      <c r="A157" s="10" t="str">
        <f>'Scenario List'!$A$8</f>
        <v>6- Clean Resource Plan (2045)</v>
      </c>
      <c r="B157" s="113">
        <v>2033</v>
      </c>
      <c r="C157" s="131">
        <v>809.99671465411859</v>
      </c>
      <c r="D157" s="131">
        <v>442.91988314239632</v>
      </c>
      <c r="E157" s="131">
        <v>1252.9165977965149</v>
      </c>
      <c r="F157" s="131">
        <v>312.8372335890989</v>
      </c>
      <c r="G157" s="131">
        <v>160.30443243444716</v>
      </c>
      <c r="H157" s="131">
        <v>473.14166602354607</v>
      </c>
      <c r="I157" s="132">
        <v>0.14003752456790117</v>
      </c>
      <c r="J157" s="132">
        <v>0.12952700608894058</v>
      </c>
      <c r="K157" s="132">
        <v>21.187786150881578</v>
      </c>
      <c r="L157" s="130">
        <v>5.0096863564144289</v>
      </c>
      <c r="M157" s="130">
        <v>33.142190963014343</v>
      </c>
      <c r="N157" s="130">
        <v>6.7709685807981046</v>
      </c>
      <c r="O157" s="130">
        <v>0.43988854503002378</v>
      </c>
      <c r="P157" s="132">
        <v>0.72596085143478795</v>
      </c>
      <c r="Q157" s="133">
        <v>271.5643756043217</v>
      </c>
      <c r="R157" s="130">
        <v>107.78649117833402</v>
      </c>
      <c r="S157" s="130">
        <v>205.79665081248677</v>
      </c>
      <c r="T157" s="130">
        <v>100.10736480916549</v>
      </c>
      <c r="U157" s="130">
        <v>1839.809310759955</v>
      </c>
      <c r="V157" s="129">
        <v>1443.6451305814001</v>
      </c>
      <c r="W157" s="128">
        <v>5784.1404805850361</v>
      </c>
      <c r="X157" s="128">
        <v>3419.5176474492314</v>
      </c>
    </row>
    <row r="158" spans="1:24" x14ac:dyDescent="0.2">
      <c r="A158" s="10" t="str">
        <f>'Scenario List'!$A$8</f>
        <v>6- Clean Resource Plan (2045)</v>
      </c>
      <c r="B158" s="113">
        <v>2034</v>
      </c>
      <c r="C158" s="131">
        <v>825.20924297713805</v>
      </c>
      <c r="D158" s="131">
        <v>450.41005046761467</v>
      </c>
      <c r="E158" s="131">
        <v>1275.6192934447527</v>
      </c>
      <c r="F158" s="131">
        <v>314.44907945197087</v>
      </c>
      <c r="G158" s="131">
        <v>161.8096849163916</v>
      </c>
      <c r="H158" s="131">
        <v>476.25876436836245</v>
      </c>
      <c r="I158" s="132">
        <v>0.1425322848388218</v>
      </c>
      <c r="J158" s="132">
        <v>0.13176724651648247</v>
      </c>
      <c r="K158" s="132">
        <v>22.648790511729207</v>
      </c>
      <c r="L158" s="130">
        <v>5.569841860174467</v>
      </c>
      <c r="M158" s="130">
        <v>41.333140970913888</v>
      </c>
      <c r="N158" s="130">
        <v>7.589176463774443</v>
      </c>
      <c r="O158" s="130">
        <v>0.44184535092819721</v>
      </c>
      <c r="P158" s="132">
        <v>0.71935869503381322</v>
      </c>
      <c r="Q158" s="133">
        <v>271.46744920432172</v>
      </c>
      <c r="R158" s="130">
        <v>108.03853797833402</v>
      </c>
      <c r="S158" s="130">
        <v>205.79665081248677</v>
      </c>
      <c r="T158" s="130">
        <v>100.10736480916549</v>
      </c>
      <c r="U158" s="130">
        <v>1839.7565605786754</v>
      </c>
      <c r="V158" s="129">
        <v>1443.3950507364291</v>
      </c>
      <c r="W158" s="128">
        <v>5789.6303557492274</v>
      </c>
      <c r="X158" s="128">
        <v>3418.2246527499065</v>
      </c>
    </row>
    <row r="159" spans="1:24" x14ac:dyDescent="0.2">
      <c r="A159" s="10" t="str">
        <f>'Scenario List'!$A$8</f>
        <v>6- Clean Resource Plan (2045)</v>
      </c>
      <c r="B159" s="113">
        <v>2035</v>
      </c>
      <c r="C159" s="131">
        <v>841.67128452819475</v>
      </c>
      <c r="D159" s="131">
        <v>458.73162734961829</v>
      </c>
      <c r="E159" s="131">
        <v>1300.402911877813</v>
      </c>
      <c r="F159" s="131">
        <v>315.56696657575503</v>
      </c>
      <c r="G159" s="131">
        <v>164.02758912916434</v>
      </c>
      <c r="H159" s="131">
        <v>479.59455570491934</v>
      </c>
      <c r="I159" s="132">
        <v>0.14521595614488134</v>
      </c>
      <c r="J159" s="132">
        <v>0.1342145224253454</v>
      </c>
      <c r="K159" s="132">
        <v>21.1270003850506</v>
      </c>
      <c r="L159" s="130">
        <v>6.2731405554376645</v>
      </c>
      <c r="M159" s="130">
        <v>34.901556816198465</v>
      </c>
      <c r="N159" s="130">
        <v>8.6798180902264548</v>
      </c>
      <c r="O159" s="130">
        <v>0.43229657636172514</v>
      </c>
      <c r="P159" s="132">
        <v>0.68482634721597535</v>
      </c>
      <c r="Q159" s="133">
        <v>271.44010120432171</v>
      </c>
      <c r="R159" s="130">
        <v>109.6352631969048</v>
      </c>
      <c r="S159" s="130">
        <v>205.79665081248677</v>
      </c>
      <c r="T159" s="130">
        <v>101.69067042773628</v>
      </c>
      <c r="U159" s="130">
        <v>1834.764426652866</v>
      </c>
      <c r="V159" s="129">
        <v>1444.5195987204502</v>
      </c>
      <c r="W159" s="128">
        <v>5795.9972641605782</v>
      </c>
      <c r="X159" s="128">
        <v>3417.8985929393752</v>
      </c>
    </row>
    <row r="160" spans="1:24" x14ac:dyDescent="0.2">
      <c r="A160" s="10" t="str">
        <f>'Scenario List'!$A$8</f>
        <v>6- Clean Resource Plan (2045)</v>
      </c>
      <c r="B160" s="113">
        <v>2036</v>
      </c>
      <c r="C160" s="131">
        <v>872.94608172955475</v>
      </c>
      <c r="D160" s="131">
        <v>475.66519620157254</v>
      </c>
      <c r="E160" s="131">
        <v>1348.6112779311272</v>
      </c>
      <c r="F160" s="131">
        <v>339.33852048074709</v>
      </c>
      <c r="G160" s="131">
        <v>174.73556420725194</v>
      </c>
      <c r="H160" s="131">
        <v>514.07408468799906</v>
      </c>
      <c r="I160" s="132">
        <v>0.15041959675890706</v>
      </c>
      <c r="J160" s="132">
        <v>0.13914500897406087</v>
      </c>
      <c r="K160" s="132">
        <v>23.880399019021205</v>
      </c>
      <c r="L160" s="130">
        <v>5.5339501197227916</v>
      </c>
      <c r="M160" s="130">
        <v>43.843420921069253</v>
      </c>
      <c r="N160" s="130">
        <v>8.2317776298245207</v>
      </c>
      <c r="O160" s="130">
        <v>0.49032104942989541</v>
      </c>
      <c r="P160" s="132">
        <v>0.73070094631222604</v>
      </c>
      <c r="Q160" s="133">
        <v>326.14493980796522</v>
      </c>
      <c r="R160" s="130">
        <v>144.33015837833403</v>
      </c>
      <c r="S160" s="130">
        <v>203.60567667634103</v>
      </c>
      <c r="T160" s="130">
        <v>98.652364809165476</v>
      </c>
      <c r="U160" s="130">
        <v>1833.4228585792009</v>
      </c>
      <c r="V160" s="129">
        <v>1447.8367404019714</v>
      </c>
      <c r="W160" s="128">
        <v>5803.4066075094925</v>
      </c>
      <c r="X160" s="128">
        <v>3418.4855045016029</v>
      </c>
    </row>
    <row r="161" spans="1:24" x14ac:dyDescent="0.2">
      <c r="A161" s="10" t="str">
        <f>'Scenario List'!$A$8</f>
        <v>6- Clean Resource Plan (2045)</v>
      </c>
      <c r="B161" s="113">
        <v>2037</v>
      </c>
      <c r="C161" s="131">
        <v>890.03595437102149</v>
      </c>
      <c r="D161" s="131">
        <v>487.56801391555183</v>
      </c>
      <c r="E161" s="131">
        <v>1377.6039682865733</v>
      </c>
      <c r="F161" s="131">
        <v>335.64839359905426</v>
      </c>
      <c r="G161" s="131">
        <v>180.28672286119178</v>
      </c>
      <c r="H161" s="131">
        <v>515.93511646024604</v>
      </c>
      <c r="I161" s="132">
        <v>0.15313280814838826</v>
      </c>
      <c r="J161" s="132">
        <v>0.14255061290311674</v>
      </c>
      <c r="K161" s="132">
        <v>24.728624093156061</v>
      </c>
      <c r="L161" s="130">
        <v>5.8476150838772396</v>
      </c>
      <c r="M161" s="130">
        <v>46.797890742862364</v>
      </c>
      <c r="N161" s="130">
        <v>7.9415270105638101</v>
      </c>
      <c r="O161" s="130">
        <v>0.43768942229363428</v>
      </c>
      <c r="P161" s="132">
        <v>0.62102353213747818</v>
      </c>
      <c r="Q161" s="133">
        <v>326.07542500796524</v>
      </c>
      <c r="R161" s="130">
        <v>144.25886277833402</v>
      </c>
      <c r="S161" s="130">
        <v>203.60567667634103</v>
      </c>
      <c r="T161" s="130">
        <v>98.652364809165476</v>
      </c>
      <c r="U161" s="130">
        <v>1823.1633223450219</v>
      </c>
      <c r="V161" s="129">
        <v>1440.6214455029387</v>
      </c>
      <c r="W161" s="128">
        <v>5812.1833272237891</v>
      </c>
      <c r="X161" s="128">
        <v>3420.315100622704</v>
      </c>
    </row>
    <row r="162" spans="1:24" x14ac:dyDescent="0.2">
      <c r="A162" s="10" t="str">
        <f>'Scenario List'!$A$8</f>
        <v>6- Clean Resource Plan (2045)</v>
      </c>
      <c r="B162" s="113">
        <v>2038</v>
      </c>
      <c r="C162" s="131">
        <v>915.00753103331976</v>
      </c>
      <c r="D162" s="131">
        <v>501.04154272617416</v>
      </c>
      <c r="E162" s="131">
        <v>1416.0490737594939</v>
      </c>
      <c r="F162" s="131">
        <v>352.70718783756382</v>
      </c>
      <c r="G162" s="131">
        <v>187.27718651069802</v>
      </c>
      <c r="H162" s="131">
        <v>539.98437434826178</v>
      </c>
      <c r="I162" s="132">
        <v>0.15715380110924784</v>
      </c>
      <c r="J162" s="132">
        <v>0.14638904299252778</v>
      </c>
      <c r="K162" s="132">
        <v>24.48694638078004</v>
      </c>
      <c r="L162" s="130">
        <v>7.3378145452380643</v>
      </c>
      <c r="M162" s="130">
        <v>46.400447321656046</v>
      </c>
      <c r="N162" s="130">
        <v>9.4843937028601175</v>
      </c>
      <c r="O162" s="130">
        <v>0.47357988964419828</v>
      </c>
      <c r="P162" s="132">
        <v>0.66615813668256252</v>
      </c>
      <c r="Q162" s="133">
        <v>336.78726600796523</v>
      </c>
      <c r="R162" s="130">
        <v>147.32531727833401</v>
      </c>
      <c r="S162" s="130">
        <v>219.84420417634104</v>
      </c>
      <c r="T162" s="130">
        <v>107.14883730916549</v>
      </c>
      <c r="U162" s="130">
        <v>1950.2557347811648</v>
      </c>
      <c r="V162" s="129">
        <v>1507.6635848831138</v>
      </c>
      <c r="W162" s="128">
        <v>5822.3697077313354</v>
      </c>
      <c r="X162" s="128">
        <v>3422.6710721221748</v>
      </c>
    </row>
    <row r="163" spans="1:24" x14ac:dyDescent="0.2">
      <c r="A163" s="10" t="str">
        <f>'Scenario List'!$A$8</f>
        <v>6- Clean Resource Plan (2045)</v>
      </c>
      <c r="B163" s="113">
        <v>2039</v>
      </c>
      <c r="C163" s="131">
        <v>931.94262846715242</v>
      </c>
      <c r="D163" s="131">
        <v>507.99509358807427</v>
      </c>
      <c r="E163" s="131">
        <v>1439.9377220552267</v>
      </c>
      <c r="F163" s="131">
        <v>351.20269198759763</v>
      </c>
      <c r="G163" s="131">
        <v>187.61439364943732</v>
      </c>
      <c r="H163" s="131">
        <v>538.81708563703501</v>
      </c>
      <c r="I163" s="132">
        <v>0.15972862669592436</v>
      </c>
      <c r="J163" s="132">
        <v>0.14826373271223223</v>
      </c>
      <c r="K163" s="132">
        <v>27.215732261626783</v>
      </c>
      <c r="L163" s="130">
        <v>6.9223374724479854</v>
      </c>
      <c r="M163" s="130">
        <v>48.158387117451483</v>
      </c>
      <c r="N163" s="130">
        <v>8.9902829521826249</v>
      </c>
      <c r="O163" s="130">
        <v>0.44991619921246173</v>
      </c>
      <c r="P163" s="132">
        <v>0.6126445724817623</v>
      </c>
      <c r="Q163" s="133">
        <v>336.71775120796525</v>
      </c>
      <c r="R163" s="130">
        <v>147.27888927833402</v>
      </c>
      <c r="S163" s="130">
        <v>219.84420417634104</v>
      </c>
      <c r="T163" s="130">
        <v>107.14883730916549</v>
      </c>
      <c r="U163" s="130">
        <v>1947.3364498007761</v>
      </c>
      <c r="V163" s="129">
        <v>1508.8859154796367</v>
      </c>
      <c r="W163" s="128">
        <v>5834.5372883052023</v>
      </c>
      <c r="X163" s="128">
        <v>3426.2937017379104</v>
      </c>
    </row>
    <row r="164" spans="1:24" x14ac:dyDescent="0.2">
      <c r="A164" s="10" t="str">
        <f>'Scenario List'!$A$8</f>
        <v>6- Clean Resource Plan (2045)</v>
      </c>
      <c r="B164" s="113">
        <v>2040</v>
      </c>
      <c r="C164" s="131">
        <v>949.71729918935807</v>
      </c>
      <c r="D164" s="131">
        <v>521.27558461194121</v>
      </c>
      <c r="E164" s="131">
        <v>1470.9928838012993</v>
      </c>
      <c r="F164" s="131">
        <v>355.74283880489662</v>
      </c>
      <c r="G164" s="131">
        <v>194.14128882435199</v>
      </c>
      <c r="H164" s="131">
        <v>549.88412762924861</v>
      </c>
      <c r="I164" s="132">
        <v>0.1623850771623632</v>
      </c>
      <c r="J164" s="132">
        <v>0.15191787014888408</v>
      </c>
      <c r="K164" s="132">
        <v>25.941154611369992</v>
      </c>
      <c r="L164" s="130">
        <v>7.7505818315348343</v>
      </c>
      <c r="M164" s="130">
        <v>49.085636511190074</v>
      </c>
      <c r="N164" s="130">
        <v>9.7152072912945258</v>
      </c>
      <c r="O164" s="130">
        <v>0.44373304617254217</v>
      </c>
      <c r="P164" s="132">
        <v>0.59042133724264989</v>
      </c>
      <c r="Q164" s="133">
        <v>347.47392140796518</v>
      </c>
      <c r="R164" s="130">
        <v>150.35882697833401</v>
      </c>
      <c r="S164" s="130">
        <v>236.08273167634101</v>
      </c>
      <c r="T164" s="130">
        <v>115.64530980916547</v>
      </c>
      <c r="U164" s="130">
        <v>2080.3097978854762</v>
      </c>
      <c r="V164" s="129">
        <v>1582.6298614835207</v>
      </c>
      <c r="W164" s="128">
        <v>5848.550345791743</v>
      </c>
      <c r="X164" s="128">
        <v>3431.2986622381914</v>
      </c>
    </row>
    <row r="165" spans="1:24" x14ac:dyDescent="0.2">
      <c r="A165" s="10" t="str">
        <f>'Scenario List'!$A$8</f>
        <v>6- Clean Resource Plan (2045)</v>
      </c>
      <c r="B165" s="113">
        <v>2041</v>
      </c>
      <c r="C165" s="131">
        <v>961.55146455526778</v>
      </c>
      <c r="D165" s="131">
        <v>524.8035512424143</v>
      </c>
      <c r="E165" s="131">
        <v>1486.355015797682</v>
      </c>
      <c r="F165" s="131">
        <v>353.90692566086528</v>
      </c>
      <c r="G165" s="131">
        <v>190.77990137958761</v>
      </c>
      <c r="H165" s="131">
        <v>544.68682704045295</v>
      </c>
      <c r="I165" s="132">
        <v>0.16394011534132955</v>
      </c>
      <c r="J165" s="132">
        <v>0.15260627558074491</v>
      </c>
      <c r="K165" s="132">
        <v>30.326078552656028</v>
      </c>
      <c r="L165" s="130">
        <v>7.7405920150850367</v>
      </c>
      <c r="M165" s="130">
        <v>56.406030800165752</v>
      </c>
      <c r="N165" s="130">
        <v>10.318699611616495</v>
      </c>
      <c r="O165" s="130">
        <v>0.45620081249211331</v>
      </c>
      <c r="P165" s="132">
        <v>0.54879231602263689</v>
      </c>
      <c r="Q165" s="133">
        <v>370.31117536436483</v>
      </c>
      <c r="R165" s="130">
        <v>159.87257537902664</v>
      </c>
      <c r="S165" s="130">
        <v>255.24908207496387</v>
      </c>
      <c r="T165" s="130">
        <v>125.5395219583931</v>
      </c>
      <c r="U165" s="130">
        <v>2225.1086978115541</v>
      </c>
      <c r="V165" s="129">
        <v>1658.8909557655641</v>
      </c>
      <c r="W165" s="128">
        <v>5865.2603882416524</v>
      </c>
      <c r="X165" s="128">
        <v>3438.9382038534682</v>
      </c>
    </row>
    <row r="166" spans="1:24" x14ac:dyDescent="0.2">
      <c r="A166" s="10" t="str">
        <f>'Scenario List'!$A$8</f>
        <v>6- Clean Resource Plan (2045)</v>
      </c>
      <c r="B166" s="113">
        <v>2042</v>
      </c>
      <c r="C166" s="131">
        <v>983.77567176977016</v>
      </c>
      <c r="D166" s="131">
        <v>538.61342732929552</v>
      </c>
      <c r="E166" s="131">
        <v>1522.3890990990658</v>
      </c>
      <c r="F166" s="131">
        <v>366.65349414708766</v>
      </c>
      <c r="G166" s="131">
        <v>197.56004304862648</v>
      </c>
      <c r="H166" s="131">
        <v>564.21353719571414</v>
      </c>
      <c r="I166" s="132">
        <v>0.16717383752911064</v>
      </c>
      <c r="J166" s="132">
        <v>0.15616624814005678</v>
      </c>
      <c r="K166" s="132">
        <v>27.196641543955209</v>
      </c>
      <c r="L166" s="130">
        <v>8.1260115277242821</v>
      </c>
      <c r="M166" s="130">
        <v>56.423736428328112</v>
      </c>
      <c r="N166" s="130">
        <v>10.194541803303736</v>
      </c>
      <c r="O166" s="130">
        <v>0.47672143981536774</v>
      </c>
      <c r="P166" s="132">
        <v>0.58511764285956169</v>
      </c>
      <c r="Q166" s="133">
        <v>381.01042356436483</v>
      </c>
      <c r="R166" s="130">
        <v>163.73672055845822</v>
      </c>
      <c r="S166" s="130">
        <v>271.48760957496393</v>
      </c>
      <c r="T166" s="130">
        <v>134.81078913782471</v>
      </c>
      <c r="U166" s="130">
        <v>2337.2959292118726</v>
      </c>
      <c r="V166" s="129">
        <v>1717.4227833477571</v>
      </c>
      <c r="W166" s="128">
        <v>5884.7465985726467</v>
      </c>
      <c r="X166" s="128">
        <v>3448.974626362562</v>
      </c>
    </row>
    <row r="167" spans="1:24" x14ac:dyDescent="0.2">
      <c r="A167" s="10" t="str">
        <f>'Scenario List'!$A$8</f>
        <v>6- Clean Resource Plan (2045)</v>
      </c>
      <c r="B167" s="113">
        <v>2043</v>
      </c>
      <c r="C167" s="131">
        <v>1022.8560154923769</v>
      </c>
      <c r="D167" s="131">
        <v>558.30745533317088</v>
      </c>
      <c r="E167" s="131">
        <v>1581.1634708255478</v>
      </c>
      <c r="F167" s="131">
        <v>386.82308435841202</v>
      </c>
      <c r="G167" s="131">
        <v>210.07710049735491</v>
      </c>
      <c r="H167" s="131">
        <v>596.90018485576695</v>
      </c>
      <c r="I167" s="132">
        <v>0.17314531181342949</v>
      </c>
      <c r="J167" s="132">
        <v>0.16132383215564788</v>
      </c>
      <c r="K167" s="132">
        <v>30.576534194024738</v>
      </c>
      <c r="L167" s="130">
        <v>8.0073912796226736</v>
      </c>
      <c r="M167" s="130">
        <v>57.58727425212183</v>
      </c>
      <c r="N167" s="130">
        <v>10.052103254388559</v>
      </c>
      <c r="O167" s="130">
        <v>0.47401779852518844</v>
      </c>
      <c r="P167" s="132">
        <v>0.52150968699326161</v>
      </c>
      <c r="Q167" s="133">
        <v>392.12119723386201</v>
      </c>
      <c r="R167" s="130">
        <v>171.97025348530653</v>
      </c>
      <c r="S167" s="130">
        <v>288.25804227920969</v>
      </c>
      <c r="T167" s="130">
        <v>142.51977531735491</v>
      </c>
      <c r="U167" s="130">
        <v>2458.3258073538886</v>
      </c>
      <c r="V167" s="129">
        <v>1778.0762888994591</v>
      </c>
      <c r="W167" s="128">
        <v>5907.500496430087</v>
      </c>
      <c r="X167" s="128">
        <v>3460.7872121120126</v>
      </c>
    </row>
    <row r="168" spans="1:24" x14ac:dyDescent="0.2">
      <c r="A168" s="10" t="str">
        <f>'Scenario List'!$A$8</f>
        <v>6- Clean Resource Plan (2045)</v>
      </c>
      <c r="B168" s="113">
        <v>2044</v>
      </c>
      <c r="C168" s="131">
        <v>1047.4647932001669</v>
      </c>
      <c r="D168" s="131">
        <v>569.05451725786361</v>
      </c>
      <c r="E168" s="131">
        <v>1616.5193104580305</v>
      </c>
      <c r="F168" s="131">
        <v>406.51460128973071</v>
      </c>
      <c r="G168" s="131">
        <v>213.49895538787584</v>
      </c>
      <c r="H168" s="131">
        <v>620.01355667760652</v>
      </c>
      <c r="I168" s="132">
        <v>0.17650310351262471</v>
      </c>
      <c r="J168" s="132">
        <v>0.16374059905562996</v>
      </c>
      <c r="K168" s="132">
        <v>35.889903984780993</v>
      </c>
      <c r="L168" s="130">
        <v>11.725441661122325</v>
      </c>
      <c r="M168" s="130">
        <v>68.583243353213078</v>
      </c>
      <c r="N168" s="130">
        <v>14.925780409401572</v>
      </c>
      <c r="O168" s="130">
        <v>0.51453385041188637</v>
      </c>
      <c r="P168" s="132">
        <v>0.58067256419203672</v>
      </c>
      <c r="Q168" s="133">
        <v>403.81542294895371</v>
      </c>
      <c r="R168" s="130">
        <v>181.10925148530652</v>
      </c>
      <c r="S168" s="130">
        <v>287.90169131889905</v>
      </c>
      <c r="T168" s="130">
        <v>167.25477531735493</v>
      </c>
      <c r="U168" s="130">
        <v>2470.3614566995852</v>
      </c>
      <c r="V168" s="129">
        <v>1995.5793277964233</v>
      </c>
      <c r="W168" s="128">
        <v>5934.5403698538648</v>
      </c>
      <c r="X168" s="128">
        <v>3475.3416106932068</v>
      </c>
    </row>
    <row r="169" spans="1:24" x14ac:dyDescent="0.2">
      <c r="A169" s="10" t="str">
        <f>'Scenario List'!$A$8</f>
        <v>6- Clean Resource Plan (2045)</v>
      </c>
      <c r="B169" s="113">
        <v>2045</v>
      </c>
      <c r="C169" s="131">
        <v>1244.0656559765566</v>
      </c>
      <c r="D169" s="131">
        <v>682.93852006981524</v>
      </c>
      <c r="E169" s="131">
        <v>1927.0041760463719</v>
      </c>
      <c r="F169" s="131">
        <v>544.57020413144721</v>
      </c>
      <c r="G169" s="131">
        <v>319.90378291410025</v>
      </c>
      <c r="H169" s="131">
        <v>864.47398704554746</v>
      </c>
      <c r="I169" s="132">
        <v>0.20851448932825578</v>
      </c>
      <c r="J169" s="132">
        <v>0.19556089008898747</v>
      </c>
      <c r="K169" s="132">
        <v>22.518465742364796</v>
      </c>
      <c r="L169" s="130">
        <v>12.129625122005695</v>
      </c>
      <c r="M169" s="130">
        <v>31.283514926999523</v>
      </c>
      <c r="N169" s="130">
        <v>17.089121561447165</v>
      </c>
      <c r="O169" s="130">
        <v>-0.18355466057492148</v>
      </c>
      <c r="P169" s="132">
        <v>0</v>
      </c>
      <c r="Q169" s="133">
        <v>740.3719496246124</v>
      </c>
      <c r="R169" s="130">
        <v>389.33081556151819</v>
      </c>
      <c r="S169" s="130">
        <v>452.93099966051199</v>
      </c>
      <c r="T169" s="130">
        <v>243.38558132788154</v>
      </c>
      <c r="U169" s="130">
        <v>3609.682477748459</v>
      </c>
      <c r="V169" s="129">
        <v>2501.4075594291207</v>
      </c>
      <c r="W169" s="128">
        <v>5966.3271362311671</v>
      </c>
      <c r="X169" s="128">
        <v>3492.2039869988976</v>
      </c>
    </row>
    <row r="170" spans="1:24" x14ac:dyDescent="0.2">
      <c r="B170" s="3" t="s">
        <v>6</v>
      </c>
      <c r="C170" s="20">
        <f t="shared" ref="C170:H170" si="22">NPV($A$1,C146:C169)</f>
        <v>8965.187907812202</v>
      </c>
      <c r="D170" s="20">
        <f t="shared" si="22"/>
        <v>4951.3106713085363</v>
      </c>
      <c r="E170" s="20">
        <f t="shared" si="22"/>
        <v>13916.498579120736</v>
      </c>
      <c r="F170" s="20">
        <f t="shared" si="22"/>
        <v>3629.0731177950424</v>
      </c>
      <c r="G170" s="20">
        <f t="shared" si="22"/>
        <v>1757.4372936692307</v>
      </c>
      <c r="H170" s="20">
        <f t="shared" si="22"/>
        <v>5386.5104114642745</v>
      </c>
      <c r="K170" s="111">
        <f t="shared" ref="K170:P170" si="23">NPV($A$1,K146:K169)</f>
        <v>227.102882673316</v>
      </c>
      <c r="L170" s="111">
        <f t="shared" si="23"/>
        <v>67.761971223372782</v>
      </c>
      <c r="M170" s="111">
        <f t="shared" si="23"/>
        <v>404.70733926423389</v>
      </c>
      <c r="N170" s="111">
        <f t="shared" si="23"/>
        <v>97.224347557944284</v>
      </c>
      <c r="O170" s="111">
        <f t="shared" si="23"/>
        <v>7.1571554372146027</v>
      </c>
      <c r="P170" s="111">
        <f t="shared" si="23"/>
        <v>11.927965671883412</v>
      </c>
    </row>
    <row r="171" spans="1:24" x14ac:dyDescent="0.2">
      <c r="B171" s="3" t="s">
        <v>7</v>
      </c>
      <c r="C171" s="20">
        <f t="shared" ref="C171:H171" si="24">-PMT($A$1,COUNT(C146:C169),C170)</f>
        <v>759.83874056800551</v>
      </c>
      <c r="D171" s="20">
        <f t="shared" si="24"/>
        <v>419.6451544947152</v>
      </c>
      <c r="E171" s="20">
        <f t="shared" si="24"/>
        <v>1179.4838950627206</v>
      </c>
      <c r="F171" s="20">
        <f t="shared" si="24"/>
        <v>307.57976024704567</v>
      </c>
      <c r="G171" s="20">
        <f t="shared" si="24"/>
        <v>148.9504685880863</v>
      </c>
      <c r="H171" s="20">
        <f t="shared" si="24"/>
        <v>456.53022883513211</v>
      </c>
      <c r="K171" s="111">
        <f t="shared" ref="K171:P171" si="25">-PMT($A$1,COUNT(K146:K169),K170)</f>
        <v>19.247958896599034</v>
      </c>
      <c r="L171" s="111">
        <f t="shared" si="25"/>
        <v>5.7431223307552282</v>
      </c>
      <c r="M171" s="111">
        <f t="shared" si="25"/>
        <v>34.300710495671815</v>
      </c>
      <c r="N171" s="111">
        <f t="shared" si="25"/>
        <v>8.240187106017089</v>
      </c>
      <c r="O171" s="111">
        <f t="shared" si="25"/>
        <v>0.60660011026915717</v>
      </c>
      <c r="P171" s="111">
        <f t="shared" si="25"/>
        <v>1.0109470662365674</v>
      </c>
    </row>
    <row r="173" spans="1:24" x14ac:dyDescent="0.2">
      <c r="A173" s="10" t="str">
        <f>'Scenario List'!$A$9</f>
        <v>7- SCC Idaho</v>
      </c>
      <c r="B173" s="113">
        <v>2022</v>
      </c>
      <c r="C173" s="116">
        <v>568.0618019788642</v>
      </c>
      <c r="D173" s="116">
        <v>304.89294837164067</v>
      </c>
      <c r="E173" s="116">
        <v>872.95475035050481</v>
      </c>
      <c r="F173" s="116">
        <v>248.38801082359581</v>
      </c>
      <c r="G173" s="116">
        <v>125.79260339813926</v>
      </c>
      <c r="H173" s="116">
        <v>374.18061422173508</v>
      </c>
      <c r="I173" s="117">
        <v>0.1002448893169422</v>
      </c>
      <c r="J173" s="117">
        <v>8.8998358915534773E-2</v>
      </c>
      <c r="K173" s="115">
        <v>17.535071471255215</v>
      </c>
      <c r="L173" s="115">
        <v>7.3328873856719934</v>
      </c>
      <c r="M173" s="115">
        <v>26.948229038401252</v>
      </c>
      <c r="N173" s="115">
        <v>11.195997183024794</v>
      </c>
      <c r="O173" s="117">
        <v>0.89311140173115522</v>
      </c>
      <c r="P173" s="118">
        <v>1.4574774164072011</v>
      </c>
      <c r="Q173" s="115">
        <v>0</v>
      </c>
      <c r="R173" s="115">
        <v>0</v>
      </c>
      <c r="S173" s="115">
        <v>0</v>
      </c>
      <c r="T173" s="115">
        <v>0</v>
      </c>
      <c r="U173" s="114">
        <v>0</v>
      </c>
      <c r="V173" s="112">
        <v>0</v>
      </c>
      <c r="W173" s="112">
        <v>5666.7407770069449</v>
      </c>
      <c r="X173" s="112">
        <v>3425.8266341855124</v>
      </c>
    </row>
    <row r="174" spans="1:24" x14ac:dyDescent="0.2">
      <c r="A174" s="10" t="str">
        <f>'Scenario List'!$A$9</f>
        <v>7- SCC Idaho</v>
      </c>
      <c r="B174" s="113">
        <v>2023</v>
      </c>
      <c r="C174" s="116">
        <v>587.0758489441364</v>
      </c>
      <c r="D174" s="116">
        <v>313.25962664158862</v>
      </c>
      <c r="E174" s="116">
        <v>900.33547558572502</v>
      </c>
      <c r="F174" s="116">
        <v>256.89562747744435</v>
      </c>
      <c r="G174" s="116">
        <v>128.38406836076112</v>
      </c>
      <c r="H174" s="116">
        <v>385.2796958382055</v>
      </c>
      <c r="I174" s="117">
        <v>0.10308228260987912</v>
      </c>
      <c r="J174" s="117">
        <v>9.1335108417760075E-2</v>
      </c>
      <c r="K174" s="115">
        <v>15.104354394029627</v>
      </c>
      <c r="L174" s="115">
        <v>7.3544710864110812</v>
      </c>
      <c r="M174" s="115">
        <v>29.844589724094178</v>
      </c>
      <c r="N174" s="115">
        <v>14.071244146094685</v>
      </c>
      <c r="O174" s="117">
        <v>0.83533368109393646</v>
      </c>
      <c r="P174" s="118">
        <v>1.3980889815184012</v>
      </c>
      <c r="Q174" s="115">
        <v>33.270999999999994</v>
      </c>
      <c r="R174" s="115">
        <v>0</v>
      </c>
      <c r="S174" s="115">
        <v>45.628799999999998</v>
      </c>
      <c r="T174" s="115">
        <v>0</v>
      </c>
      <c r="U174" s="114">
        <v>420.41311591796875</v>
      </c>
      <c r="V174" s="112">
        <v>0</v>
      </c>
      <c r="W174" s="112">
        <v>5695.2158419498628</v>
      </c>
      <c r="X174" s="112">
        <v>3429.783268102799</v>
      </c>
    </row>
    <row r="175" spans="1:24" x14ac:dyDescent="0.2">
      <c r="A175" s="10" t="str">
        <f>'Scenario List'!$A$9</f>
        <v>7- SCC Idaho</v>
      </c>
      <c r="B175" s="113">
        <v>2024</v>
      </c>
      <c r="C175" s="116">
        <v>615.50530037795738</v>
      </c>
      <c r="D175" s="116">
        <v>324.75066842285179</v>
      </c>
      <c r="E175" s="116">
        <v>940.25596880080911</v>
      </c>
      <c r="F175" s="116">
        <v>278.40861001816262</v>
      </c>
      <c r="G175" s="116">
        <v>136.11964649148851</v>
      </c>
      <c r="H175" s="116">
        <v>414.5282565096511</v>
      </c>
      <c r="I175" s="117">
        <v>0.10763135107147748</v>
      </c>
      <c r="J175" s="117">
        <v>9.4634805355692075E-2</v>
      </c>
      <c r="K175" s="115">
        <v>14.743024845708778</v>
      </c>
      <c r="L175" s="115">
        <v>8.4278180688994127</v>
      </c>
      <c r="M175" s="115">
        <v>23.608152429906838</v>
      </c>
      <c r="N175" s="115">
        <v>13.800191149898119</v>
      </c>
      <c r="O175" s="117">
        <v>0.85893922814896995</v>
      </c>
      <c r="P175" s="118">
        <v>1.4062178236706013</v>
      </c>
      <c r="Q175" s="115">
        <v>66.541999999999987</v>
      </c>
      <c r="R175" s="115">
        <v>1.6902336</v>
      </c>
      <c r="S175" s="115">
        <v>91.257599999999996</v>
      </c>
      <c r="T175" s="115">
        <v>0</v>
      </c>
      <c r="U175" s="114">
        <v>843.3210327148438</v>
      </c>
      <c r="V175" s="112">
        <v>0</v>
      </c>
      <c r="W175" s="112">
        <v>5718.6432600776625</v>
      </c>
      <c r="X175" s="112">
        <v>3431.6197640207724</v>
      </c>
    </row>
    <row r="176" spans="1:24" x14ac:dyDescent="0.2">
      <c r="A176" s="10" t="str">
        <f>'Scenario List'!$A$9</f>
        <v>7- SCC Idaho</v>
      </c>
      <c r="B176" s="113">
        <v>2025</v>
      </c>
      <c r="C176" s="116">
        <v>634.23288052971191</v>
      </c>
      <c r="D176" s="116">
        <v>333.36977106060499</v>
      </c>
      <c r="E176" s="116">
        <v>967.6026515903169</v>
      </c>
      <c r="F176" s="116">
        <v>274.2357565994904</v>
      </c>
      <c r="G176" s="116">
        <v>133.36618002830016</v>
      </c>
      <c r="H176" s="116">
        <v>407.60193662779056</v>
      </c>
      <c r="I176" s="117">
        <v>0.11049932506392764</v>
      </c>
      <c r="J176" s="117">
        <v>9.715740434396733E-2</v>
      </c>
      <c r="K176" s="115">
        <v>16.450358178271077</v>
      </c>
      <c r="L176" s="115">
        <v>9.4717933838330115</v>
      </c>
      <c r="M176" s="115">
        <v>28.822209181083366</v>
      </c>
      <c r="N176" s="115">
        <v>16.588659329200972</v>
      </c>
      <c r="O176" s="117">
        <v>0.80166070705309289</v>
      </c>
      <c r="P176" s="118">
        <v>1.183907532506201</v>
      </c>
      <c r="Q176" s="115">
        <v>67.132335199999986</v>
      </c>
      <c r="R176" s="115">
        <v>4.4906052000000001</v>
      </c>
      <c r="S176" s="115">
        <v>91.257599999999996</v>
      </c>
      <c r="T176" s="115">
        <v>0</v>
      </c>
      <c r="U176" s="114">
        <v>838.69109033203119</v>
      </c>
      <c r="V176" s="112">
        <v>0</v>
      </c>
      <c r="W176" s="112">
        <v>5739.6991353819267</v>
      </c>
      <c r="X176" s="112">
        <v>3431.2338139497083</v>
      </c>
    </row>
    <row r="177" spans="1:24" x14ac:dyDescent="0.2">
      <c r="A177" s="10" t="str">
        <f>'Scenario List'!$A$9</f>
        <v>7- SCC Idaho</v>
      </c>
      <c r="B177" s="113">
        <v>2026</v>
      </c>
      <c r="C177" s="116">
        <v>635.41010495297701</v>
      </c>
      <c r="D177" s="116">
        <v>338.55080871066298</v>
      </c>
      <c r="E177" s="116">
        <v>973.96091366363999</v>
      </c>
      <c r="F177" s="116">
        <v>271.89880898777028</v>
      </c>
      <c r="G177" s="116">
        <v>136.74825073688316</v>
      </c>
      <c r="H177" s="116">
        <v>408.64705972465345</v>
      </c>
      <c r="I177" s="117">
        <v>0.11043194825614182</v>
      </c>
      <c r="J177" s="117">
        <v>9.8824750735422948E-2</v>
      </c>
      <c r="K177" s="115">
        <v>18.957253261604556</v>
      </c>
      <c r="L177" s="115">
        <v>11.008252728728626</v>
      </c>
      <c r="M177" s="115">
        <v>33.95164076734963</v>
      </c>
      <c r="N177" s="115">
        <v>19.849760891733091</v>
      </c>
      <c r="O177" s="117">
        <v>0.8705899830204098</v>
      </c>
      <c r="P177" s="118">
        <v>1.2620948563888008</v>
      </c>
      <c r="Q177" s="115">
        <v>68.616568399999991</v>
      </c>
      <c r="R177" s="115">
        <v>9.6084335999999997</v>
      </c>
      <c r="S177" s="115">
        <v>91.257599999999996</v>
      </c>
      <c r="T177" s="115">
        <v>0</v>
      </c>
      <c r="U177" s="114">
        <v>841.13769707031247</v>
      </c>
      <c r="V177" s="112">
        <v>0</v>
      </c>
      <c r="W177" s="112">
        <v>5753.8612239202057</v>
      </c>
      <c r="X177" s="112">
        <v>3425.7694169858619</v>
      </c>
    </row>
    <row r="178" spans="1:24" x14ac:dyDescent="0.2">
      <c r="A178" s="10" t="str">
        <f>'Scenario List'!$A$9</f>
        <v>7- SCC Idaho</v>
      </c>
      <c r="B178" s="113">
        <v>2027</v>
      </c>
      <c r="C178" s="116">
        <v>683.11053069651371</v>
      </c>
      <c r="D178" s="116">
        <v>367.0796008700114</v>
      </c>
      <c r="E178" s="116">
        <v>1050.190131566525</v>
      </c>
      <c r="F178" s="116">
        <v>274.92870984093997</v>
      </c>
      <c r="G178" s="116">
        <v>145.85464989224118</v>
      </c>
      <c r="H178" s="116">
        <v>420.78335973318116</v>
      </c>
      <c r="I178" s="117">
        <v>0.11847127194554614</v>
      </c>
      <c r="J178" s="117">
        <v>0.10733328337599153</v>
      </c>
      <c r="K178" s="115">
        <v>18.829836278661684</v>
      </c>
      <c r="L178" s="115">
        <v>13.126248441007531</v>
      </c>
      <c r="M178" s="115">
        <v>35.227214422179742</v>
      </c>
      <c r="N178" s="115">
        <v>24.605943614144863</v>
      </c>
      <c r="O178" s="117">
        <v>0.53352503359723069</v>
      </c>
      <c r="P178" s="118">
        <v>0.79068556617514141</v>
      </c>
      <c r="Q178" s="115">
        <v>189.75449684670454</v>
      </c>
      <c r="R178" s="115">
        <v>109.69512843963037</v>
      </c>
      <c r="S178" s="115">
        <v>195.04512584380925</v>
      </c>
      <c r="T178" s="115">
        <v>82.285921106879314</v>
      </c>
      <c r="U178" s="114">
        <v>1390.830808849661</v>
      </c>
      <c r="V178" s="112">
        <v>138.94581387654287</v>
      </c>
      <c r="W178" s="112">
        <v>5766.0436954749421</v>
      </c>
      <c r="X178" s="112">
        <v>3419.9978732051004</v>
      </c>
    </row>
    <row r="179" spans="1:24" x14ac:dyDescent="0.2">
      <c r="A179" s="10" t="str">
        <f>'Scenario List'!$A$9</f>
        <v>7- SCC Idaho</v>
      </c>
      <c r="B179" s="113">
        <v>2028</v>
      </c>
      <c r="C179" s="116">
        <v>699.78536801502264</v>
      </c>
      <c r="D179" s="116">
        <v>369.67474576183974</v>
      </c>
      <c r="E179" s="116">
        <v>1069.4601137768623</v>
      </c>
      <c r="F179" s="116">
        <v>277.69945931796451</v>
      </c>
      <c r="G179" s="116">
        <v>140.75384040460926</v>
      </c>
      <c r="H179" s="116">
        <v>418.45329972257377</v>
      </c>
      <c r="I179" s="117">
        <v>0.12108833478195083</v>
      </c>
      <c r="J179" s="117">
        <v>0.10828279998672416</v>
      </c>
      <c r="K179" s="115">
        <v>18.643737846132336</v>
      </c>
      <c r="L179" s="115">
        <v>13.327100665251407</v>
      </c>
      <c r="M179" s="115">
        <v>31.991183473848821</v>
      </c>
      <c r="N179" s="115">
        <v>23.375010498064711</v>
      </c>
      <c r="O179" s="117">
        <v>0.54001231808140104</v>
      </c>
      <c r="P179" s="118">
        <v>0.7556974875665633</v>
      </c>
      <c r="Q179" s="115">
        <v>194.17469684670453</v>
      </c>
      <c r="R179" s="115">
        <v>110.65892283963038</v>
      </c>
      <c r="S179" s="115">
        <v>195.04512584380925</v>
      </c>
      <c r="T179" s="115">
        <v>82.285921106879314</v>
      </c>
      <c r="U179" s="114">
        <v>1383.1659498798358</v>
      </c>
      <c r="V179" s="112">
        <v>121.78844779102263</v>
      </c>
      <c r="W179" s="112">
        <v>5779.1311547487821</v>
      </c>
      <c r="X179" s="112">
        <v>3413.9747569065735</v>
      </c>
    </row>
    <row r="180" spans="1:24" x14ac:dyDescent="0.2">
      <c r="A180" s="10" t="str">
        <f>'Scenario List'!$A$9</f>
        <v>7- SCC Idaho</v>
      </c>
      <c r="B180" s="113">
        <v>2029</v>
      </c>
      <c r="C180" s="116">
        <v>715.23444144510097</v>
      </c>
      <c r="D180" s="116">
        <v>376.55554652766261</v>
      </c>
      <c r="E180" s="116">
        <v>1091.7899879727636</v>
      </c>
      <c r="F180" s="116">
        <v>278.26355192558566</v>
      </c>
      <c r="G180" s="116">
        <v>140.39922855514806</v>
      </c>
      <c r="H180" s="116">
        <v>418.66278048073372</v>
      </c>
      <c r="I180" s="117">
        <v>0.12348398025775134</v>
      </c>
      <c r="J180" s="117">
        <v>0.11049510583475883</v>
      </c>
      <c r="K180" s="115">
        <v>19.323579452025697</v>
      </c>
      <c r="L180" s="115">
        <v>13.716640519931119</v>
      </c>
      <c r="M180" s="115">
        <v>33.217265167975626</v>
      </c>
      <c r="N180" s="115">
        <v>24.223472050392999</v>
      </c>
      <c r="O180" s="117">
        <v>0.54961588723354438</v>
      </c>
      <c r="P180" s="118">
        <v>0.7150712459260149</v>
      </c>
      <c r="Q180" s="115">
        <v>203.31123664670454</v>
      </c>
      <c r="R180" s="115">
        <v>112.44058623963038</v>
      </c>
      <c r="S180" s="115">
        <v>197.95291123193709</v>
      </c>
      <c r="T180" s="115">
        <v>83.807359463043696</v>
      </c>
      <c r="U180" s="114">
        <v>1381.8067190127279</v>
      </c>
      <c r="V180" s="112">
        <v>123.30665142503348</v>
      </c>
      <c r="W180" s="112">
        <v>5792.1233179573046</v>
      </c>
      <c r="X180" s="112">
        <v>3407.89344182164</v>
      </c>
    </row>
    <row r="181" spans="1:24" x14ac:dyDescent="0.2">
      <c r="A181" s="10" t="str">
        <f>'Scenario List'!$A$9</f>
        <v>7- SCC Idaho</v>
      </c>
      <c r="B181" s="113">
        <v>2030</v>
      </c>
      <c r="C181" s="116">
        <v>733.12568318260867</v>
      </c>
      <c r="D181" s="116">
        <v>381.62090777706675</v>
      </c>
      <c r="E181" s="116">
        <v>1114.7465909596754</v>
      </c>
      <c r="F181" s="116">
        <v>282.3625843817797</v>
      </c>
      <c r="G181" s="116">
        <v>138.28472030921301</v>
      </c>
      <c r="H181" s="116">
        <v>420.64730469099271</v>
      </c>
      <c r="I181" s="117">
        <v>0.12640012590377303</v>
      </c>
      <c r="J181" s="117">
        <v>0.11224000597625729</v>
      </c>
      <c r="K181" s="115">
        <v>22.555294787836839</v>
      </c>
      <c r="L181" s="115">
        <v>16.049808209975989</v>
      </c>
      <c r="M181" s="115">
        <v>38.610004787080172</v>
      </c>
      <c r="N181" s="115">
        <v>26.373110148499606</v>
      </c>
      <c r="O181" s="117">
        <v>0.53243566931499564</v>
      </c>
      <c r="P181" s="118">
        <v>0.68922248353612725</v>
      </c>
      <c r="Q181" s="115">
        <v>205.50581824670454</v>
      </c>
      <c r="R181" s="115">
        <v>112.37399703963038</v>
      </c>
      <c r="S181" s="115">
        <v>197.95291123193709</v>
      </c>
      <c r="T181" s="115">
        <v>83.807359463043696</v>
      </c>
      <c r="U181" s="114">
        <v>1369.3895587832023</v>
      </c>
      <c r="V181" s="112">
        <v>110.74057107975796</v>
      </c>
      <c r="W181" s="112">
        <v>5800.0391846186039</v>
      </c>
      <c r="X181" s="112">
        <v>3400.043544703597</v>
      </c>
    </row>
    <row r="182" spans="1:24" x14ac:dyDescent="0.2">
      <c r="A182" s="10" t="str">
        <f>'Scenario List'!$A$9</f>
        <v>7- SCC Idaho</v>
      </c>
      <c r="B182" s="113">
        <v>2031</v>
      </c>
      <c r="C182" s="116">
        <v>754.66995761927933</v>
      </c>
      <c r="D182" s="116">
        <v>390.45926418901354</v>
      </c>
      <c r="E182" s="116">
        <v>1145.1292218082929</v>
      </c>
      <c r="F182" s="116">
        <v>290.02838130250768</v>
      </c>
      <c r="G182" s="116">
        <v>140.18959360250125</v>
      </c>
      <c r="H182" s="116">
        <v>430.21797490500893</v>
      </c>
      <c r="I182" s="117">
        <v>0.12994177090064726</v>
      </c>
      <c r="J182" s="117">
        <v>0.11508834750671164</v>
      </c>
      <c r="K182" s="115">
        <v>24.2453099921137</v>
      </c>
      <c r="L182" s="115">
        <v>17.308463699172314</v>
      </c>
      <c r="M182" s="115">
        <v>49.384069834716968</v>
      </c>
      <c r="N182" s="115">
        <v>34.996202221739082</v>
      </c>
      <c r="O182" s="117">
        <v>0.57087910554893495</v>
      </c>
      <c r="P182" s="118">
        <v>0.66334881928250278</v>
      </c>
      <c r="Q182" s="115">
        <v>267.88082950812753</v>
      </c>
      <c r="R182" s="115">
        <v>144.80603985653639</v>
      </c>
      <c r="S182" s="115">
        <v>247.86297416816998</v>
      </c>
      <c r="T182" s="115">
        <v>109.92176406105739</v>
      </c>
      <c r="U182" s="114">
        <v>1578.6760439234947</v>
      </c>
      <c r="V182" s="112">
        <v>218.55835080325841</v>
      </c>
      <c r="W182" s="112">
        <v>5807.7549073599721</v>
      </c>
      <c r="X182" s="112">
        <v>3392.6915508648085</v>
      </c>
    </row>
    <row r="183" spans="1:24" x14ac:dyDescent="0.2">
      <c r="A183" s="10" t="str">
        <f>'Scenario List'!$A$9</f>
        <v>7- SCC Idaho</v>
      </c>
      <c r="B183" s="113">
        <v>2032</v>
      </c>
      <c r="C183" s="116">
        <v>763.50641422801721</v>
      </c>
      <c r="D183" s="116">
        <v>395.22430861119108</v>
      </c>
      <c r="E183" s="116">
        <v>1158.7307228392083</v>
      </c>
      <c r="F183" s="116">
        <v>286.26563888956309</v>
      </c>
      <c r="G183" s="116">
        <v>138.29662739298212</v>
      </c>
      <c r="H183" s="116">
        <v>424.56226628254524</v>
      </c>
      <c r="I183" s="117">
        <v>0.13129012362589917</v>
      </c>
      <c r="J183" s="117">
        <v>0.11671258872840702</v>
      </c>
      <c r="K183" s="115">
        <v>23.617073460708951</v>
      </c>
      <c r="L183" s="115">
        <v>16.811903073637417</v>
      </c>
      <c r="M183" s="115">
        <v>41.141614213144777</v>
      </c>
      <c r="N183" s="115">
        <v>29.393491904406119</v>
      </c>
      <c r="O183" s="117">
        <v>0.57581547460683669</v>
      </c>
      <c r="P183" s="118">
        <v>0.65336432223317176</v>
      </c>
      <c r="Q183" s="115">
        <v>267.82606990812758</v>
      </c>
      <c r="R183" s="115">
        <v>144.73945065653638</v>
      </c>
      <c r="S183" s="115">
        <v>247.86297416816998</v>
      </c>
      <c r="T183" s="115">
        <v>109.92176406105739</v>
      </c>
      <c r="U183" s="114">
        <v>1574.8231750669022</v>
      </c>
      <c r="V183" s="112">
        <v>210.50216351551583</v>
      </c>
      <c r="W183" s="112">
        <v>5815.4139332183759</v>
      </c>
      <c r="X183" s="112">
        <v>3386.3040218470987</v>
      </c>
    </row>
    <row r="184" spans="1:24" x14ac:dyDescent="0.2">
      <c r="A184" s="10" t="str">
        <f>'Scenario List'!$A$9</f>
        <v>7- SCC Idaho</v>
      </c>
      <c r="B184" s="113">
        <v>2033</v>
      </c>
      <c r="C184" s="116">
        <v>783.01072183031192</v>
      </c>
      <c r="D184" s="116">
        <v>404.43869781254375</v>
      </c>
      <c r="E184" s="116">
        <v>1187.4494196428557</v>
      </c>
      <c r="F184" s="116">
        <v>292.44179506471539</v>
      </c>
      <c r="G184" s="116">
        <v>140.95402220087982</v>
      </c>
      <c r="H184" s="116">
        <v>433.39581726559521</v>
      </c>
      <c r="I184" s="117">
        <v>0.13446412295406954</v>
      </c>
      <c r="J184" s="117">
        <v>0.11962426408242316</v>
      </c>
      <c r="K184" s="115">
        <v>26.683495071676393</v>
      </c>
      <c r="L184" s="115">
        <v>19.085907655553513</v>
      </c>
      <c r="M184" s="115">
        <v>43.137126939684109</v>
      </c>
      <c r="N184" s="115">
        <v>32.740632341214123</v>
      </c>
      <c r="O184" s="117">
        <v>0.58213522061528422</v>
      </c>
      <c r="P184" s="118">
        <v>0.637495104411543</v>
      </c>
      <c r="Q184" s="115">
        <v>267.75655510812754</v>
      </c>
      <c r="R184" s="115">
        <v>144.62719665653637</v>
      </c>
      <c r="S184" s="115">
        <v>247.86297416816998</v>
      </c>
      <c r="T184" s="115">
        <v>109.92176406105739</v>
      </c>
      <c r="U184" s="114">
        <v>1571.617743408184</v>
      </c>
      <c r="V184" s="112">
        <v>216.54119398712984</v>
      </c>
      <c r="W184" s="112">
        <v>5823.1943557001741</v>
      </c>
      <c r="X184" s="112">
        <v>3380.9085549222573</v>
      </c>
    </row>
    <row r="185" spans="1:24" x14ac:dyDescent="0.2">
      <c r="A185" s="10" t="str">
        <f>'Scenario List'!$A$9</f>
        <v>7- SCC Idaho</v>
      </c>
      <c r="B185" s="113">
        <v>2034</v>
      </c>
      <c r="C185" s="116">
        <v>801.27995394314894</v>
      </c>
      <c r="D185" s="116">
        <v>412.21906225681067</v>
      </c>
      <c r="E185" s="116">
        <v>1213.4990161999597</v>
      </c>
      <c r="F185" s="116">
        <v>296.76443119765054</v>
      </c>
      <c r="G185" s="116">
        <v>140.95315066228815</v>
      </c>
      <c r="H185" s="116">
        <v>437.71758185993872</v>
      </c>
      <c r="I185" s="117">
        <v>0.13741009338106394</v>
      </c>
      <c r="J185" s="117">
        <v>0.122083128103063</v>
      </c>
      <c r="K185" s="115">
        <v>28.483787378017702</v>
      </c>
      <c r="L185" s="115">
        <v>20.271439905504998</v>
      </c>
      <c r="M185" s="115">
        <v>57.296525953130313</v>
      </c>
      <c r="N185" s="115">
        <v>40.940757256811807</v>
      </c>
      <c r="O185" s="117">
        <v>0.55707808690075744</v>
      </c>
      <c r="P185" s="118">
        <v>0.60775206810599802</v>
      </c>
      <c r="Q185" s="115">
        <v>277.27094830812757</v>
      </c>
      <c r="R185" s="115">
        <v>144.59488785653639</v>
      </c>
      <c r="S185" s="115">
        <v>247.57197416816999</v>
      </c>
      <c r="T185" s="115">
        <v>109.92176406105739</v>
      </c>
      <c r="U185" s="114">
        <v>1560.2362842426919</v>
      </c>
      <c r="V185" s="112">
        <v>206.08885880152184</v>
      </c>
      <c r="W185" s="112">
        <v>5831.3034670680954</v>
      </c>
      <c r="X185" s="112">
        <v>3376.5440701094576</v>
      </c>
    </row>
    <row r="186" spans="1:24" x14ac:dyDescent="0.2">
      <c r="A186" s="10" t="str">
        <f>'Scenario List'!$A$9</f>
        <v>7- SCC Idaho</v>
      </c>
      <c r="B186" s="113">
        <v>2035</v>
      </c>
      <c r="C186" s="116">
        <v>818.39110301566848</v>
      </c>
      <c r="D186" s="116">
        <v>420.52203366873772</v>
      </c>
      <c r="E186" s="116">
        <v>1238.9131366844063</v>
      </c>
      <c r="F186" s="116">
        <v>298.82243266939656</v>
      </c>
      <c r="G186" s="116">
        <v>141.39942806924921</v>
      </c>
      <c r="H186" s="116">
        <v>440.22186073864577</v>
      </c>
      <c r="I186" s="117">
        <v>0.14013623575517561</v>
      </c>
      <c r="J186" s="117">
        <v>0.12465649698927637</v>
      </c>
      <c r="K186" s="115">
        <v>26.802633231560876</v>
      </c>
      <c r="L186" s="115">
        <v>19.223722481062996</v>
      </c>
      <c r="M186" s="115">
        <v>46.602671968305472</v>
      </c>
      <c r="N186" s="115">
        <v>33.179793154975613</v>
      </c>
      <c r="O186" s="117">
        <v>0.54202433296393582</v>
      </c>
      <c r="P186" s="118">
        <v>0.57347843760469541</v>
      </c>
      <c r="Q186" s="115">
        <v>277.24360030812755</v>
      </c>
      <c r="R186" s="115">
        <v>144.54269914880669</v>
      </c>
      <c r="S186" s="115">
        <v>247.57197416816999</v>
      </c>
      <c r="T186" s="115">
        <v>109.9247801533277</v>
      </c>
      <c r="U186" s="114">
        <v>1559.2494062805806</v>
      </c>
      <c r="V186" s="112">
        <v>206.90348065108992</v>
      </c>
      <c r="W186" s="112">
        <v>5839.9677899543058</v>
      </c>
      <c r="X186" s="112">
        <v>3373.4465818088352</v>
      </c>
    </row>
    <row r="187" spans="1:24" x14ac:dyDescent="0.2">
      <c r="A187" s="10" t="str">
        <f>'Scenario List'!$A$9</f>
        <v>7- SCC Idaho</v>
      </c>
      <c r="B187" s="113">
        <v>2036</v>
      </c>
      <c r="C187" s="116">
        <v>844.35754542831933</v>
      </c>
      <c r="D187" s="116">
        <v>434.07477873569934</v>
      </c>
      <c r="E187" s="116">
        <v>1278.4323241640186</v>
      </c>
      <c r="F187" s="116">
        <v>323.65328000939064</v>
      </c>
      <c r="G187" s="116">
        <v>155.14564173737458</v>
      </c>
      <c r="H187" s="116">
        <v>478.79892174676525</v>
      </c>
      <c r="I187" s="117">
        <v>0.14434894527929534</v>
      </c>
      <c r="J187" s="117">
        <v>0.12874930184451333</v>
      </c>
      <c r="K187" s="115">
        <v>30.290971920411916</v>
      </c>
      <c r="L187" s="115">
        <v>21.485069148277972</v>
      </c>
      <c r="M187" s="115">
        <v>55.663621168984875</v>
      </c>
      <c r="N187" s="115">
        <v>40.102903534303152</v>
      </c>
      <c r="O187" s="117">
        <v>0.64455248668027554</v>
      </c>
      <c r="P187" s="118">
        <v>0.68756147084157948</v>
      </c>
      <c r="Q187" s="115">
        <v>340.20061064132909</v>
      </c>
      <c r="R187" s="115">
        <v>177.4179543279069</v>
      </c>
      <c r="S187" s="115">
        <v>298.93843531902496</v>
      </c>
      <c r="T187" s="115">
        <v>136.79819879878576</v>
      </c>
      <c r="U187" s="114">
        <v>1633.0486618440177</v>
      </c>
      <c r="V187" s="112">
        <v>249.56808149484041</v>
      </c>
      <c r="W187" s="112">
        <v>5849.4195700190512</v>
      </c>
      <c r="X187" s="112">
        <v>3371.4728741591039</v>
      </c>
    </row>
    <row r="188" spans="1:24" x14ac:dyDescent="0.2">
      <c r="A188" s="10" t="str">
        <f>'Scenario List'!$A$9</f>
        <v>7- SCC Idaho</v>
      </c>
      <c r="B188" s="113">
        <v>2037</v>
      </c>
      <c r="C188" s="116">
        <v>861.35710519956865</v>
      </c>
      <c r="D188" s="116">
        <v>442.5791104668333</v>
      </c>
      <c r="E188" s="116">
        <v>1303.9362156664019</v>
      </c>
      <c r="F188" s="116">
        <v>318.61231600770401</v>
      </c>
      <c r="G188" s="116">
        <v>151.38263881800785</v>
      </c>
      <c r="H188" s="116">
        <v>469.99495482571183</v>
      </c>
      <c r="I188" s="117">
        <v>0.14699141689118572</v>
      </c>
      <c r="J188" s="117">
        <v>0.13128702491473368</v>
      </c>
      <c r="K188" s="115">
        <v>31.456106204721543</v>
      </c>
      <c r="L188" s="115">
        <v>22.653744673326109</v>
      </c>
      <c r="M188" s="115">
        <v>62.26304340642217</v>
      </c>
      <c r="N188" s="115">
        <v>46.138831297875299</v>
      </c>
      <c r="O188" s="117">
        <v>0.57417856369506792</v>
      </c>
      <c r="P188" s="118">
        <v>0.57953199487364659</v>
      </c>
      <c r="Q188" s="115">
        <v>340.13109584132911</v>
      </c>
      <c r="R188" s="115">
        <v>177.35136512790689</v>
      </c>
      <c r="S188" s="115">
        <v>298.93843531902496</v>
      </c>
      <c r="T188" s="115">
        <v>136.79819879878576</v>
      </c>
      <c r="U188" s="114">
        <v>1606.3768781378576</v>
      </c>
      <c r="V188" s="112">
        <v>231.28974899457319</v>
      </c>
      <c r="W188" s="112">
        <v>5859.9142957932772</v>
      </c>
      <c r="X188" s="112">
        <v>3371.0803543173661</v>
      </c>
    </row>
    <row r="189" spans="1:24" x14ac:dyDescent="0.2">
      <c r="A189" s="10" t="str">
        <f>'Scenario List'!$A$9</f>
        <v>7- SCC Idaho</v>
      </c>
      <c r="B189" s="113">
        <v>2038</v>
      </c>
      <c r="C189" s="116">
        <v>889.16542631092443</v>
      </c>
      <c r="D189" s="116">
        <v>457.61806211029239</v>
      </c>
      <c r="E189" s="116">
        <v>1346.7834884212168</v>
      </c>
      <c r="F189" s="116">
        <v>341.23969242328178</v>
      </c>
      <c r="G189" s="116">
        <v>162.59987052884733</v>
      </c>
      <c r="H189" s="116">
        <v>503.83956295212909</v>
      </c>
      <c r="I189" s="117">
        <v>0.15143171675809866</v>
      </c>
      <c r="J189" s="117">
        <v>0.13576533480585573</v>
      </c>
      <c r="K189" s="115">
        <v>30.937516939555564</v>
      </c>
      <c r="L189" s="115">
        <v>24.74766990354043</v>
      </c>
      <c r="M189" s="115">
        <v>57.3891655251401</v>
      </c>
      <c r="N189" s="115">
        <v>45.043494988989679</v>
      </c>
      <c r="O189" s="117">
        <v>0.58715074075849427</v>
      </c>
      <c r="P189" s="118">
        <v>0.61989697479199124</v>
      </c>
      <c r="Q189" s="115">
        <v>349.94147459624941</v>
      </c>
      <c r="R189" s="115">
        <v>177.28477592790691</v>
      </c>
      <c r="S189" s="115">
        <v>325.45814959802146</v>
      </c>
      <c r="T189" s="115">
        <v>136.79819879878576</v>
      </c>
      <c r="U189" s="114">
        <v>1831.1144673852828</v>
      </c>
      <c r="V189" s="112">
        <v>241.77334047053205</v>
      </c>
      <c r="W189" s="112">
        <v>5871.7251930208422</v>
      </c>
      <c r="X189" s="112">
        <v>3370.6546871090895</v>
      </c>
    </row>
    <row r="190" spans="1:24" x14ac:dyDescent="0.2">
      <c r="A190" s="10" t="str">
        <f>'Scenario List'!$A$9</f>
        <v>7- SCC Idaho</v>
      </c>
      <c r="B190" s="113">
        <v>2039</v>
      </c>
      <c r="C190" s="116">
        <v>906.30709534125936</v>
      </c>
      <c r="D190" s="116">
        <v>464.30517967498838</v>
      </c>
      <c r="E190" s="116">
        <v>1370.6122750162476</v>
      </c>
      <c r="F190" s="116">
        <v>339.9713289606438</v>
      </c>
      <c r="G190" s="116">
        <v>160.06159828005991</v>
      </c>
      <c r="H190" s="116">
        <v>500.03292724070371</v>
      </c>
      <c r="I190" s="117">
        <v>0.15399932311462144</v>
      </c>
      <c r="J190" s="117">
        <v>0.13765110335644171</v>
      </c>
      <c r="K190" s="115">
        <v>34.037407023242231</v>
      </c>
      <c r="L190" s="115">
        <v>27.012187320816995</v>
      </c>
      <c r="M190" s="115">
        <v>59.198590309377323</v>
      </c>
      <c r="N190" s="115">
        <v>46.566387722663478</v>
      </c>
      <c r="O190" s="117">
        <v>0.55918684542687014</v>
      </c>
      <c r="P190" s="118">
        <v>0.56965108561396638</v>
      </c>
      <c r="Q190" s="115">
        <v>349.82763059624943</v>
      </c>
      <c r="R190" s="115">
        <v>177.2181867279069</v>
      </c>
      <c r="S190" s="115">
        <v>325.45814959802146</v>
      </c>
      <c r="T190" s="115">
        <v>136.79819879878576</v>
      </c>
      <c r="U190" s="114">
        <v>1831.2262443439897</v>
      </c>
      <c r="V190" s="112">
        <v>243.37472894183384</v>
      </c>
      <c r="W190" s="112">
        <v>5885.1368760023479</v>
      </c>
      <c r="X190" s="112">
        <v>3373.0581764585627</v>
      </c>
    </row>
    <row r="191" spans="1:24" x14ac:dyDescent="0.2">
      <c r="A191" s="10" t="str">
        <f>'Scenario List'!$A$9</f>
        <v>7- SCC Idaho</v>
      </c>
      <c r="B191" s="113">
        <v>2040</v>
      </c>
      <c r="C191" s="116">
        <v>921.39259053737237</v>
      </c>
      <c r="D191" s="116">
        <v>474.11737948082225</v>
      </c>
      <c r="E191" s="116">
        <v>1395.5099700181945</v>
      </c>
      <c r="F191" s="116">
        <v>339.35178663769244</v>
      </c>
      <c r="G191" s="116">
        <v>161.04430070334286</v>
      </c>
      <c r="H191" s="116">
        <v>500.3960873410353</v>
      </c>
      <c r="I191" s="117">
        <v>0.15615593234985423</v>
      </c>
      <c r="J191" s="117">
        <v>0.14038820602967861</v>
      </c>
      <c r="K191" s="115">
        <v>35.058707349030108</v>
      </c>
      <c r="L191" s="115">
        <v>27.474246917195366</v>
      </c>
      <c r="M191" s="115">
        <v>65.398137110861413</v>
      </c>
      <c r="N191" s="115">
        <v>51.889343947577416</v>
      </c>
      <c r="O191" s="117">
        <v>0.54689598567426656</v>
      </c>
      <c r="P191" s="118">
        <v>0.53540225945148745</v>
      </c>
      <c r="Q191" s="115">
        <v>349.93021739624942</v>
      </c>
      <c r="R191" s="115">
        <v>180.33286532391523</v>
      </c>
      <c r="S191" s="115">
        <v>325.45814959802146</v>
      </c>
      <c r="T191" s="115">
        <v>139.97946659479408</v>
      </c>
      <c r="U191" s="114">
        <v>1822.3539443579834</v>
      </c>
      <c r="V191" s="112">
        <v>232.34904616203514</v>
      </c>
      <c r="W191" s="112">
        <v>5900.4648537659768</v>
      </c>
      <c r="X191" s="112">
        <v>3377.1881049651138</v>
      </c>
    </row>
    <row r="192" spans="1:24" x14ac:dyDescent="0.2">
      <c r="A192" s="10" t="str">
        <f>'Scenario List'!$A$9</f>
        <v>7- SCC Idaho</v>
      </c>
      <c r="B192" s="113">
        <v>2041</v>
      </c>
      <c r="C192" s="116">
        <v>935.8624971894385</v>
      </c>
      <c r="D192" s="116">
        <v>485.39965409753927</v>
      </c>
      <c r="E192" s="116">
        <v>1421.2621512869778</v>
      </c>
      <c r="F192" s="116">
        <v>341.14446127201688</v>
      </c>
      <c r="G192" s="116">
        <v>166.15894788303598</v>
      </c>
      <c r="H192" s="116">
        <v>507.30340915505286</v>
      </c>
      <c r="I192" s="117">
        <v>0.15813233593519671</v>
      </c>
      <c r="J192" s="117">
        <v>0.14340177341505511</v>
      </c>
      <c r="K192" s="115">
        <v>35.558337250833539</v>
      </c>
      <c r="L192" s="115">
        <v>33.159673500086726</v>
      </c>
      <c r="M192" s="115">
        <v>65.621773103056043</v>
      </c>
      <c r="N192" s="115">
        <v>65.89885130305538</v>
      </c>
      <c r="O192" s="117">
        <v>0.55901035168793589</v>
      </c>
      <c r="P192" s="118">
        <v>0.52968291120417665</v>
      </c>
      <c r="Q192" s="115">
        <v>376.40929601780243</v>
      </c>
      <c r="R192" s="115">
        <v>213.42572792790693</v>
      </c>
      <c r="S192" s="115">
        <v>370.62135066354097</v>
      </c>
      <c r="T192" s="115">
        <v>135.34319879878575</v>
      </c>
      <c r="U192" s="114">
        <v>2250.6760418288077</v>
      </c>
      <c r="V192" s="112">
        <v>242.57593069570513</v>
      </c>
      <c r="W192" s="112">
        <v>5918.2234402264121</v>
      </c>
      <c r="X192" s="112">
        <v>3384.8929656722034</v>
      </c>
    </row>
    <row r="193" spans="1:24" x14ac:dyDescent="0.2">
      <c r="A193" s="10" t="str">
        <f>'Scenario List'!$A$9</f>
        <v>7- SCC Idaho</v>
      </c>
      <c r="B193" s="113">
        <v>2042</v>
      </c>
      <c r="C193" s="116">
        <v>960.14824879293042</v>
      </c>
      <c r="D193" s="116">
        <v>499.56866444107072</v>
      </c>
      <c r="E193" s="116">
        <v>1459.7169132340011</v>
      </c>
      <c r="F193" s="116">
        <v>359.80930637262816</v>
      </c>
      <c r="G193" s="116">
        <v>175.35633662824549</v>
      </c>
      <c r="H193" s="116">
        <v>535.16564300087362</v>
      </c>
      <c r="I193" s="117">
        <v>0.16167620083273818</v>
      </c>
      <c r="J193" s="117">
        <v>0.14711392724581257</v>
      </c>
      <c r="K193" s="115">
        <v>31.382387465120534</v>
      </c>
      <c r="L193" s="115">
        <v>32.930370157319885</v>
      </c>
      <c r="M193" s="115">
        <v>65.280719778502728</v>
      </c>
      <c r="N193" s="115">
        <v>67.94183184247234</v>
      </c>
      <c r="O193" s="117">
        <v>0.56153671294627738</v>
      </c>
      <c r="P193" s="118">
        <v>0.55763663885280212</v>
      </c>
      <c r="Q193" s="115">
        <v>387.41428561023361</v>
      </c>
      <c r="R193" s="115">
        <v>213.35913872790692</v>
      </c>
      <c r="S193" s="115">
        <v>399.6489122011194</v>
      </c>
      <c r="T193" s="115">
        <v>135.34319879878575</v>
      </c>
      <c r="U193" s="114">
        <v>2482.4053802177409</v>
      </c>
      <c r="V193" s="112">
        <v>250.21629575683318</v>
      </c>
      <c r="W193" s="112">
        <v>5938.7111018661926</v>
      </c>
      <c r="X193" s="112">
        <v>3395.7944961005751</v>
      </c>
    </row>
    <row r="194" spans="1:24" x14ac:dyDescent="0.2">
      <c r="A194" s="10" t="str">
        <f>'Scenario List'!$A$9</f>
        <v>7- SCC Idaho</v>
      </c>
      <c r="B194" s="113">
        <v>2043</v>
      </c>
      <c r="C194" s="116">
        <v>1001.8640125179937</v>
      </c>
      <c r="D194" s="116">
        <v>517.09461533174249</v>
      </c>
      <c r="E194" s="116">
        <v>1518.9586278497363</v>
      </c>
      <c r="F194" s="116">
        <v>382.28954017001348</v>
      </c>
      <c r="G194" s="116">
        <v>180.68672643181608</v>
      </c>
      <c r="H194" s="116">
        <v>562.97626660182959</v>
      </c>
      <c r="I194" s="117">
        <v>0.16802773958746514</v>
      </c>
      <c r="J194" s="117">
        <v>0.151698971837848</v>
      </c>
      <c r="K194" s="115">
        <v>32.519430391608907</v>
      </c>
      <c r="L194" s="115">
        <v>35.212165917197623</v>
      </c>
      <c r="M194" s="115">
        <v>59.540209955703176</v>
      </c>
      <c r="N194" s="115">
        <v>64.652812338739139</v>
      </c>
      <c r="O194" s="117">
        <v>0.5215524810636365</v>
      </c>
      <c r="P194" s="118">
        <v>0.47953944141379656</v>
      </c>
      <c r="Q194" s="115">
        <v>398.77005575164338</v>
      </c>
      <c r="R194" s="115">
        <v>213.24688472790692</v>
      </c>
      <c r="S194" s="115">
        <v>429.93470521221457</v>
      </c>
      <c r="T194" s="115">
        <v>135.34319879878575</v>
      </c>
      <c r="U194" s="114">
        <v>2702.4621018845082</v>
      </c>
      <c r="V194" s="112">
        <v>234.77746423420484</v>
      </c>
      <c r="W194" s="112">
        <v>5962.4917586687143</v>
      </c>
      <c r="X194" s="112">
        <v>3408.6889915408801</v>
      </c>
    </row>
    <row r="195" spans="1:24" x14ac:dyDescent="0.2">
      <c r="A195" s="10" t="str">
        <f>'Scenario List'!$A$9</f>
        <v>7- SCC Idaho</v>
      </c>
      <c r="B195" s="113">
        <v>2044</v>
      </c>
      <c r="C195" s="116">
        <v>1025.1845430350768</v>
      </c>
      <c r="D195" s="116">
        <v>533.03679585062878</v>
      </c>
      <c r="E195" s="116">
        <v>1558.2213388857056</v>
      </c>
      <c r="F195" s="116">
        <v>404.82723485016646</v>
      </c>
      <c r="G195" s="116">
        <v>198.66698815066582</v>
      </c>
      <c r="H195" s="116">
        <v>603.49422300083233</v>
      </c>
      <c r="I195" s="117">
        <v>0.17114282591872679</v>
      </c>
      <c r="J195" s="117">
        <v>0.15563912921778109</v>
      </c>
      <c r="K195" s="115">
        <v>38.301407343381079</v>
      </c>
      <c r="L195" s="115">
        <v>42.525442183599601</v>
      </c>
      <c r="M195" s="115">
        <v>74.656574700527528</v>
      </c>
      <c r="N195" s="115">
        <v>84.177977941722787</v>
      </c>
      <c r="O195" s="117">
        <v>0.62741201281346271</v>
      </c>
      <c r="P195" s="118">
        <v>0.59499999721682362</v>
      </c>
      <c r="Q195" s="115">
        <v>410.49663395220233</v>
      </c>
      <c r="R195" s="115">
        <v>213.18029552790694</v>
      </c>
      <c r="S195" s="115">
        <v>429.48816121084963</v>
      </c>
      <c r="T195" s="115">
        <v>135.34319879878575</v>
      </c>
      <c r="U195" s="114">
        <v>2755.445669272071</v>
      </c>
      <c r="V195" s="112">
        <v>269.85945346244966</v>
      </c>
      <c r="W195" s="112">
        <v>5990.2279720560527</v>
      </c>
      <c r="X195" s="112">
        <v>3424.8250971949778</v>
      </c>
    </row>
    <row r="196" spans="1:24" x14ac:dyDescent="0.2">
      <c r="A196" s="10" t="str">
        <f>'Scenario List'!$A$9</f>
        <v>7- SCC Idaho</v>
      </c>
      <c r="B196" s="113">
        <v>2045</v>
      </c>
      <c r="C196" s="116">
        <v>1052.1151950703306</v>
      </c>
      <c r="D196" s="116">
        <v>555.11574378223759</v>
      </c>
      <c r="E196" s="116">
        <v>1607.2309388525682</v>
      </c>
      <c r="F196" s="116">
        <v>412.32042976806929</v>
      </c>
      <c r="G196" s="116">
        <v>206.83625132620736</v>
      </c>
      <c r="H196" s="116">
        <v>619.15668109427668</v>
      </c>
      <c r="I196" s="117">
        <v>0.17469200021892592</v>
      </c>
      <c r="J196" s="117">
        <v>0.16120536265268356</v>
      </c>
      <c r="K196" s="115">
        <v>36.318845031781457</v>
      </c>
      <c r="L196" s="115">
        <v>45.860068733737776</v>
      </c>
      <c r="M196" s="115">
        <v>64.414653126427766</v>
      </c>
      <c r="N196" s="115">
        <v>78.938341155334456</v>
      </c>
      <c r="O196" s="117">
        <v>0.53211726766652456</v>
      </c>
      <c r="P196" s="118">
        <v>0.49973155767739608</v>
      </c>
      <c r="Q196" s="115">
        <v>424.14523752376238</v>
      </c>
      <c r="R196" s="115">
        <v>219.08911162927268</v>
      </c>
      <c r="S196" s="115">
        <v>466.32447763977393</v>
      </c>
      <c r="T196" s="115">
        <v>135.04785657371747</v>
      </c>
      <c r="U196" s="114">
        <v>3014.6329409102095</v>
      </c>
      <c r="V196" s="112">
        <v>241.47369462402006</v>
      </c>
      <c r="W196" s="112">
        <v>6022.6867501191145</v>
      </c>
      <c r="X196" s="112">
        <v>3443.5314970149766</v>
      </c>
    </row>
    <row r="197" spans="1:24" x14ac:dyDescent="0.2">
      <c r="A197" s="10" t="str">
        <f>'Scenario List'!$A$9</f>
        <v>7- SCC Idaho</v>
      </c>
      <c r="B197" s="3" t="s">
        <v>6</v>
      </c>
      <c r="C197" s="20">
        <f t="shared" ref="C197:H197" si="26">NPV($A$1,C173:C196)</f>
        <v>8731.5190383519985</v>
      </c>
      <c r="D197" s="20">
        <f t="shared" si="26"/>
        <v>4567.8705280009226</v>
      </c>
      <c r="E197" s="20">
        <f t="shared" si="26"/>
        <v>13299.389566352922</v>
      </c>
      <c r="F197" s="20">
        <f t="shared" si="26"/>
        <v>3471.3612858312972</v>
      </c>
      <c r="G197" s="20">
        <f t="shared" si="26"/>
        <v>1705.2819410373268</v>
      </c>
      <c r="H197" s="20">
        <f t="shared" si="26"/>
        <v>5176.6432268686249</v>
      </c>
      <c r="K197" s="111">
        <f t="shared" ref="K197:P197" si="27">NPV($A$1,K173:K196)</f>
        <v>272.60812117871143</v>
      </c>
      <c r="L197" s="111">
        <f t="shared" si="27"/>
        <v>199.00717001130187</v>
      </c>
      <c r="M197" s="111">
        <f t="shared" si="27"/>
        <v>492.50420431647285</v>
      </c>
      <c r="N197" s="111">
        <f t="shared" si="27"/>
        <v>364.2704724182347</v>
      </c>
      <c r="O197" s="111">
        <f t="shared" si="27"/>
        <v>7.8241979964298416</v>
      </c>
      <c r="P197" s="111">
        <f t="shared" si="27"/>
        <v>10.517066196291463</v>
      </c>
    </row>
    <row r="198" spans="1:24" x14ac:dyDescent="0.2">
      <c r="A198" s="10" t="str">
        <f>'Scenario List'!$A$9</f>
        <v>7- SCC Idaho</v>
      </c>
      <c r="B198" s="3" t="s">
        <v>7</v>
      </c>
      <c r="C198" s="20">
        <f t="shared" ref="C198:H198" si="28">-PMT($A$1,COUNT(C173:C196),C197)</f>
        <v>740.03428568024185</v>
      </c>
      <c r="D198" s="20">
        <f t="shared" si="28"/>
        <v>387.14693152716427</v>
      </c>
      <c r="E198" s="20">
        <f t="shared" si="28"/>
        <v>1127.1812172074062</v>
      </c>
      <c r="F198" s="20">
        <f t="shared" si="28"/>
        <v>294.21299526629372</v>
      </c>
      <c r="G198" s="20">
        <f t="shared" si="28"/>
        <v>144.53007518805802</v>
      </c>
      <c r="H198" s="20">
        <f t="shared" si="28"/>
        <v>438.74307045435182</v>
      </c>
      <c r="K198" s="111">
        <f t="shared" ref="K198:P198" si="29">-PMT($A$1,COUNT(K173:K196),K197)</f>
        <v>23.104726146848918</v>
      </c>
      <c r="L198" s="111">
        <f t="shared" si="29"/>
        <v>16.866724822758517</v>
      </c>
      <c r="M198" s="111">
        <f t="shared" si="29"/>
        <v>41.741877379522677</v>
      </c>
      <c r="N198" s="111">
        <f t="shared" si="29"/>
        <v>30.873509828744776</v>
      </c>
      <c r="O198" s="111">
        <f t="shared" si="29"/>
        <v>0.66313487376895019</v>
      </c>
      <c r="P198" s="111">
        <f t="shared" si="29"/>
        <v>0.89136718775263024</v>
      </c>
    </row>
    <row r="199" spans="1:24" x14ac:dyDescent="0.2">
      <c r="B199" s="3"/>
      <c r="C199" s="20"/>
      <c r="D199" s="20"/>
      <c r="E199" s="20"/>
      <c r="F199" s="20"/>
      <c r="G199" s="20"/>
      <c r="H199" s="20"/>
      <c r="K199" s="111"/>
      <c r="L199" s="111"/>
      <c r="M199" s="111"/>
      <c r="N199" s="111"/>
      <c r="O199" s="111"/>
      <c r="P199" s="111"/>
    </row>
    <row r="201" spans="1:24" x14ac:dyDescent="0.2">
      <c r="A201" s="10" t="str">
        <f>'Scenario List'!$A$10</f>
        <v>8- Low Load Forecast</v>
      </c>
      <c r="B201" s="10">
        <v>2022</v>
      </c>
      <c r="C201" s="12">
        <v>567.33619407306367</v>
      </c>
      <c r="D201" s="12">
        <v>305.44530820724196</v>
      </c>
      <c r="E201" s="12">
        <v>872.78150228030563</v>
      </c>
      <c r="F201" s="12">
        <v>247.66559715155353</v>
      </c>
      <c r="G201" s="12">
        <v>81.411965160654717</v>
      </c>
      <c r="H201" s="12">
        <v>329.07756231220822</v>
      </c>
      <c r="I201" s="16">
        <v>0.10222631379698849</v>
      </c>
      <c r="J201" s="16">
        <v>9.08995354112586E-2</v>
      </c>
      <c r="K201" s="12">
        <v>17.535512068229249</v>
      </c>
      <c r="L201" s="12">
        <v>7.3594152378922599</v>
      </c>
      <c r="M201" s="12">
        <v>26.948928045400237</v>
      </c>
      <c r="N201" s="12">
        <v>11.23676624541698</v>
      </c>
      <c r="O201" s="19">
        <v>0.89311140173115522</v>
      </c>
      <c r="P201" s="19">
        <v>1.4574774164072011</v>
      </c>
      <c r="Q201" s="12">
        <v>0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12">
        <v>5549.8058474429408</v>
      </c>
      <c r="X201" s="12">
        <v>3360.25158792407</v>
      </c>
    </row>
    <row r="202" spans="1:24" x14ac:dyDescent="0.2">
      <c r="A202" s="10" t="str">
        <f>'Scenario List'!$A$10</f>
        <v>8- Low Load Forecast</v>
      </c>
      <c r="B202" s="10">
        <v>2023</v>
      </c>
      <c r="C202" s="12">
        <v>587.23747322668271</v>
      </c>
      <c r="D202" s="12">
        <v>312.87827125249567</v>
      </c>
      <c r="E202" s="12">
        <v>900.11574447917837</v>
      </c>
      <c r="F202" s="12">
        <v>257.06405024094119</v>
      </c>
      <c r="G202" s="12">
        <v>84.079013635363907</v>
      </c>
      <c r="H202" s="12">
        <v>341.14306387630506</v>
      </c>
      <c r="I202" s="16">
        <v>0.1056010698457308</v>
      </c>
      <c r="J202" s="16">
        <v>9.3113758275071512E-2</v>
      </c>
      <c r="K202" s="12">
        <v>15.105331611000285</v>
      </c>
      <c r="L202" s="12">
        <v>7.4124233806777511</v>
      </c>
      <c r="M202" s="12">
        <v>29.847778049063777</v>
      </c>
      <c r="N202" s="12">
        <v>14.128103028829145</v>
      </c>
      <c r="O202" s="19">
        <v>0.83533368109393646</v>
      </c>
      <c r="P202" s="19">
        <v>1.3980889815184012</v>
      </c>
      <c r="Q202" s="12">
        <v>33.448062399999991</v>
      </c>
      <c r="R202" s="12">
        <v>0</v>
      </c>
      <c r="S202" s="12">
        <v>45.628799999999998</v>
      </c>
      <c r="T202" s="12">
        <v>0</v>
      </c>
      <c r="U202" s="12">
        <v>420.41311591796875</v>
      </c>
      <c r="V202" s="12">
        <v>0</v>
      </c>
      <c r="W202" s="12">
        <v>5560.904582544088</v>
      </c>
      <c r="X202" s="12">
        <v>3360.1722994383708</v>
      </c>
    </row>
    <row r="203" spans="1:24" x14ac:dyDescent="0.2">
      <c r="A203" s="10" t="str">
        <f>'Scenario List'!$A$10</f>
        <v>8- Low Load Forecast</v>
      </c>
      <c r="B203" s="10">
        <v>2024</v>
      </c>
      <c r="C203" s="12">
        <v>602.29427361847524</v>
      </c>
      <c r="D203" s="12">
        <v>320.4997514068944</v>
      </c>
      <c r="E203" s="12">
        <v>922.79402502536959</v>
      </c>
      <c r="F203" s="12">
        <v>264.77414197396286</v>
      </c>
      <c r="G203" s="12">
        <v>86.831179946406863</v>
      </c>
      <c r="H203" s="12">
        <v>351.6053219203697</v>
      </c>
      <c r="I203" s="16">
        <v>0.10819778361466789</v>
      </c>
      <c r="J203" s="16">
        <v>9.5426466238929655E-2</v>
      </c>
      <c r="K203" s="12">
        <v>17.204739510862787</v>
      </c>
      <c r="L203" s="12">
        <v>8.531977734701222</v>
      </c>
      <c r="M203" s="12">
        <v>28.203333563304966</v>
      </c>
      <c r="N203" s="12">
        <v>14.090033006565406</v>
      </c>
      <c r="O203" s="19">
        <v>0.95811242378010553</v>
      </c>
      <c r="P203" s="19">
        <v>1.4062178236706013</v>
      </c>
      <c r="Q203" s="12">
        <v>34.466298399999992</v>
      </c>
      <c r="R203" s="12">
        <v>0</v>
      </c>
      <c r="S203" s="12">
        <v>45.628799999999998</v>
      </c>
      <c r="T203" s="12">
        <v>0</v>
      </c>
      <c r="U203" s="12">
        <v>421.6605163574219</v>
      </c>
      <c r="V203" s="12">
        <v>0</v>
      </c>
      <c r="W203" s="12">
        <v>5566.6045412119229</v>
      </c>
      <c r="X203" s="12">
        <v>3358.6044211720491</v>
      </c>
    </row>
    <row r="204" spans="1:24" x14ac:dyDescent="0.2">
      <c r="A204" s="10" t="str">
        <f>'Scenario List'!$A$10</f>
        <v>8- Low Load Forecast</v>
      </c>
      <c r="B204" s="10">
        <v>2025</v>
      </c>
      <c r="C204" s="12">
        <v>621.18963641539062</v>
      </c>
      <c r="D204" s="12">
        <v>328.54011436479516</v>
      </c>
      <c r="E204" s="12">
        <v>949.72975078018578</v>
      </c>
      <c r="F204" s="12">
        <v>260.75980330991769</v>
      </c>
      <c r="G204" s="12">
        <v>89.896015781633224</v>
      </c>
      <c r="H204" s="12">
        <v>350.65581909155094</v>
      </c>
      <c r="I204" s="16">
        <v>0.11149218962257047</v>
      </c>
      <c r="J204" s="16">
        <v>9.7840331913289863E-2</v>
      </c>
      <c r="K204" s="12">
        <v>19.438776343728662</v>
      </c>
      <c r="L204" s="12">
        <v>9.6596985888710645</v>
      </c>
      <c r="M204" s="12">
        <v>34.616706651204922</v>
      </c>
      <c r="N204" s="12">
        <v>16.94695378215004</v>
      </c>
      <c r="O204" s="19">
        <v>0.89721627636195667</v>
      </c>
      <c r="P204" s="19">
        <v>1.183907532506201</v>
      </c>
      <c r="Q204" s="12">
        <v>36.407942799999994</v>
      </c>
      <c r="R204" s="12">
        <v>0</v>
      </c>
      <c r="S204" s="12">
        <v>45.628799999999998</v>
      </c>
      <c r="T204" s="12">
        <v>0</v>
      </c>
      <c r="U204" s="12">
        <v>419.3455451660156</v>
      </c>
      <c r="V204" s="12">
        <v>0</v>
      </c>
      <c r="W204" s="12">
        <v>5571.5977820354601</v>
      </c>
      <c r="X204" s="12">
        <v>3357.9210938895931</v>
      </c>
    </row>
    <row r="205" spans="1:24" x14ac:dyDescent="0.2">
      <c r="A205" s="10" t="str">
        <f>'Scenario List'!$A$10</f>
        <v>8- Low Load Forecast</v>
      </c>
      <c r="B205" s="10">
        <v>2026</v>
      </c>
      <c r="C205" s="12">
        <v>634.10799366631727</v>
      </c>
      <c r="D205" s="12">
        <v>337.40141932704319</v>
      </c>
      <c r="E205" s="12">
        <v>971.50941299336046</v>
      </c>
      <c r="F205" s="12">
        <v>270.61993731919875</v>
      </c>
      <c r="G205" s="12">
        <v>93.671153851083631</v>
      </c>
      <c r="H205" s="12">
        <v>364.29109117028236</v>
      </c>
      <c r="I205" s="16">
        <v>0.11388458375012683</v>
      </c>
      <c r="J205" s="16">
        <v>0.10065514359980837</v>
      </c>
      <c r="K205" s="12">
        <v>18.963706085028825</v>
      </c>
      <c r="L205" s="12">
        <v>11.324751613959444</v>
      </c>
      <c r="M205" s="12">
        <v>33.964185285626087</v>
      </c>
      <c r="N205" s="12">
        <v>20.420293831530167</v>
      </c>
      <c r="O205" s="19">
        <v>0.8705899830204098</v>
      </c>
      <c r="P205" s="19">
        <v>1.2620948563888008</v>
      </c>
      <c r="Q205" s="12">
        <v>72.811815199999984</v>
      </c>
      <c r="R205" s="12">
        <v>0</v>
      </c>
      <c r="S205" s="12">
        <v>91.257599999999996</v>
      </c>
      <c r="T205" s="12">
        <v>0</v>
      </c>
      <c r="U205" s="12">
        <v>841.13769707031247</v>
      </c>
      <c r="V205" s="12">
        <v>0</v>
      </c>
      <c r="W205" s="12">
        <v>5567.9879820925371</v>
      </c>
      <c r="X205" s="12">
        <v>3352.0534297631812</v>
      </c>
    </row>
    <row r="206" spans="1:24" x14ac:dyDescent="0.2">
      <c r="A206" s="10" t="str">
        <f>'Scenario List'!$A$10</f>
        <v>8- Low Load Forecast</v>
      </c>
      <c r="B206" s="10">
        <v>2027</v>
      </c>
      <c r="C206" s="12">
        <v>666.58302382073418</v>
      </c>
      <c r="D206" s="12">
        <v>363.80850208509713</v>
      </c>
      <c r="E206" s="12">
        <v>1030.3915259058313</v>
      </c>
      <c r="F206" s="12">
        <v>256.04924230255494</v>
      </c>
      <c r="G206" s="12">
        <v>114.8818460948155</v>
      </c>
      <c r="H206" s="12">
        <v>370.93108839737044</v>
      </c>
      <c r="I206" s="16">
        <v>0.11982812494814009</v>
      </c>
      <c r="J206" s="16">
        <v>0.10869286174811753</v>
      </c>
      <c r="K206" s="12">
        <v>22.642287320583566</v>
      </c>
      <c r="L206" s="12">
        <v>13.656022883864924</v>
      </c>
      <c r="M206" s="12">
        <v>42.400251473366069</v>
      </c>
      <c r="N206" s="12">
        <v>25.259765506836885</v>
      </c>
      <c r="O206" s="19">
        <v>0.62717364068386861</v>
      </c>
      <c r="P206" s="19">
        <v>0.79331975389163312</v>
      </c>
      <c r="Q206" s="12">
        <v>148.01725128228159</v>
      </c>
      <c r="R206" s="12">
        <v>112.90306832558699</v>
      </c>
      <c r="S206" s="12">
        <v>141.02982489657418</v>
      </c>
      <c r="T206" s="12">
        <v>92.109816462264035</v>
      </c>
      <c r="U206" s="12">
        <v>950.24243862786625</v>
      </c>
      <c r="V206" s="12">
        <v>162.07727123401634</v>
      </c>
      <c r="W206" s="12">
        <v>5562.8261237436691</v>
      </c>
      <c r="X206" s="12">
        <v>3347.1241462772323</v>
      </c>
    </row>
    <row r="207" spans="1:24" x14ac:dyDescent="0.2">
      <c r="A207" s="10" t="str">
        <f>'Scenario List'!$A$10</f>
        <v>8- Low Load Forecast</v>
      </c>
      <c r="B207" s="10">
        <v>2028</v>
      </c>
      <c r="C207" s="12">
        <v>686.27814140604914</v>
      </c>
      <c r="D207" s="12">
        <v>364.9359383365873</v>
      </c>
      <c r="E207" s="12">
        <v>1051.2140797426364</v>
      </c>
      <c r="F207" s="12">
        <v>261.99041254456193</v>
      </c>
      <c r="G207" s="12">
        <v>110.70325965341732</v>
      </c>
      <c r="H207" s="12">
        <v>372.69367219797925</v>
      </c>
      <c r="I207" s="16">
        <v>0.12343347285434454</v>
      </c>
      <c r="J207" s="16">
        <v>0.10915051053993827</v>
      </c>
      <c r="K207" s="12">
        <v>22.807673649402744</v>
      </c>
      <c r="L207" s="12">
        <v>14.007579453042986</v>
      </c>
      <c r="M207" s="12">
        <v>38.639808257867529</v>
      </c>
      <c r="N207" s="12">
        <v>24.490667585420582</v>
      </c>
      <c r="O207" s="19">
        <v>0.62561845913568626</v>
      </c>
      <c r="P207" s="19">
        <v>0.75812953882196066</v>
      </c>
      <c r="Q207" s="12">
        <v>150.2784856822816</v>
      </c>
      <c r="R207" s="12">
        <v>113.03968112558698</v>
      </c>
      <c r="S207" s="12">
        <v>141.02982489657418</v>
      </c>
      <c r="T207" s="12">
        <v>92.109816462264035</v>
      </c>
      <c r="U207" s="12">
        <v>942.52496570807875</v>
      </c>
      <c r="V207" s="12">
        <v>143.59813470862829</v>
      </c>
      <c r="W207" s="12">
        <v>5559.903043608595</v>
      </c>
      <c r="X207" s="12">
        <v>3343.4194355239129</v>
      </c>
    </row>
    <row r="208" spans="1:24" x14ac:dyDescent="0.2">
      <c r="A208" s="10" t="str">
        <f>'Scenario List'!$A$10</f>
        <v>8- Low Load Forecast</v>
      </c>
      <c r="B208" s="10">
        <v>2029</v>
      </c>
      <c r="C208" s="12">
        <v>705.1387272927127</v>
      </c>
      <c r="D208" s="12">
        <v>371.92506767518648</v>
      </c>
      <c r="E208" s="12">
        <v>1077.0637949678992</v>
      </c>
      <c r="F208" s="12">
        <v>266.01518082004998</v>
      </c>
      <c r="G208" s="12">
        <v>112.27861500229551</v>
      </c>
      <c r="H208" s="12">
        <v>378.29379582234549</v>
      </c>
      <c r="I208" s="16">
        <v>0.12692834617121948</v>
      </c>
      <c r="J208" s="16">
        <v>0.11139652733481263</v>
      </c>
      <c r="K208" s="12">
        <v>23.166690192175228</v>
      </c>
      <c r="L208" s="12">
        <v>14.539096431850963</v>
      </c>
      <c r="M208" s="12">
        <v>40.18321116039246</v>
      </c>
      <c r="N208" s="12">
        <v>25.897453866663326</v>
      </c>
      <c r="O208" s="19">
        <v>0.62242578655708636</v>
      </c>
      <c r="P208" s="19">
        <v>0.71570291753697501</v>
      </c>
      <c r="Q208" s="12">
        <v>153.0814852909366</v>
      </c>
      <c r="R208" s="12">
        <v>113.84975432558699</v>
      </c>
      <c r="S208" s="12">
        <v>148.33772000476222</v>
      </c>
      <c r="T208" s="12">
        <v>92.109816462264035</v>
      </c>
      <c r="U208" s="12">
        <v>983.80629881339758</v>
      </c>
      <c r="V208" s="12">
        <v>143.31261923704841</v>
      </c>
      <c r="W208" s="12">
        <v>5555.4078230998039</v>
      </c>
      <c r="X208" s="12">
        <v>3338.7492103531295</v>
      </c>
    </row>
    <row r="209" spans="1:24" x14ac:dyDescent="0.2">
      <c r="A209" s="10" t="str">
        <f>'Scenario List'!$A$10</f>
        <v>8- Low Load Forecast</v>
      </c>
      <c r="B209" s="10">
        <v>2030</v>
      </c>
      <c r="C209" s="12">
        <v>722.66977555790254</v>
      </c>
      <c r="D209" s="12">
        <v>376.47437884971396</v>
      </c>
      <c r="E209" s="12">
        <v>1099.1441544076165</v>
      </c>
      <c r="F209" s="12">
        <v>269.93165795991234</v>
      </c>
      <c r="G209" s="12">
        <v>111.30684553567295</v>
      </c>
      <c r="H209" s="12">
        <v>381.23850349558529</v>
      </c>
      <c r="I209" s="16">
        <v>0.13028904509679082</v>
      </c>
      <c r="J209" s="16">
        <v>0.11298016495148271</v>
      </c>
      <c r="K209" s="12">
        <v>27.018653604429687</v>
      </c>
      <c r="L209" s="12">
        <v>17.08545206422497</v>
      </c>
      <c r="M209" s="12">
        <v>45.363144708302102</v>
      </c>
      <c r="N209" s="12">
        <v>27.876367668764161</v>
      </c>
      <c r="O209" s="19">
        <v>0.60337353960091489</v>
      </c>
      <c r="P209" s="19">
        <v>0.68991770996231749</v>
      </c>
      <c r="Q209" s="12">
        <v>156.51709369093663</v>
      </c>
      <c r="R209" s="12">
        <v>115.40197592558698</v>
      </c>
      <c r="S209" s="12">
        <v>148.33772000476222</v>
      </c>
      <c r="T209" s="12">
        <v>92.109816462264035</v>
      </c>
      <c r="U209" s="12">
        <v>974.25966891278938</v>
      </c>
      <c r="V209" s="12">
        <v>128.87384973486922</v>
      </c>
      <c r="W209" s="12">
        <v>5546.6656849087831</v>
      </c>
      <c r="X209" s="12">
        <v>3332.2165798871342</v>
      </c>
    </row>
    <row r="210" spans="1:24" x14ac:dyDescent="0.2">
      <c r="A210" s="10" t="str">
        <f>'Scenario List'!$A$10</f>
        <v>8- Low Load Forecast</v>
      </c>
      <c r="B210" s="10">
        <v>2031</v>
      </c>
      <c r="C210" s="12">
        <v>740.28280463612657</v>
      </c>
      <c r="D210" s="12">
        <v>381.29416134917301</v>
      </c>
      <c r="E210" s="12">
        <v>1121.5769659852995</v>
      </c>
      <c r="F210" s="12">
        <v>271.70510755906469</v>
      </c>
      <c r="G210" s="12">
        <v>110.49867228604256</v>
      </c>
      <c r="H210" s="12">
        <v>382.20377984510725</v>
      </c>
      <c r="I210" s="16">
        <v>0.13366852700423215</v>
      </c>
      <c r="J210" s="16">
        <v>0.11464440920281753</v>
      </c>
      <c r="K210" s="12">
        <v>28.174678565927241</v>
      </c>
      <c r="L210" s="12">
        <v>19.444353164079857</v>
      </c>
      <c r="M210" s="12">
        <v>56.528111446477155</v>
      </c>
      <c r="N210" s="12">
        <v>38.07799924514859</v>
      </c>
      <c r="O210" s="19">
        <v>0.62685736726393304</v>
      </c>
      <c r="P210" s="19">
        <v>0.64191496528407033</v>
      </c>
      <c r="Q210" s="12">
        <v>204.95144349093658</v>
      </c>
      <c r="R210" s="12">
        <v>119.59166252558698</v>
      </c>
      <c r="S210" s="12">
        <v>183.98300539289005</v>
      </c>
      <c r="T210" s="12">
        <v>93.631254818428417</v>
      </c>
      <c r="U210" s="12">
        <v>1248.3823094661113</v>
      </c>
      <c r="V210" s="12">
        <v>128.64281732558004</v>
      </c>
      <c r="W210" s="12">
        <v>5538.1982672157974</v>
      </c>
      <c r="X210" s="12">
        <v>3325.8853528097052</v>
      </c>
    </row>
    <row r="211" spans="1:24" x14ac:dyDescent="0.2">
      <c r="A211" s="10" t="str">
        <f>'Scenario List'!$A$10</f>
        <v>8- Low Load Forecast</v>
      </c>
      <c r="B211" s="10">
        <v>2032</v>
      </c>
      <c r="C211" s="12">
        <v>748.78608421228444</v>
      </c>
      <c r="D211" s="12">
        <v>385.72160479164558</v>
      </c>
      <c r="E211" s="12">
        <v>1134.50768900393</v>
      </c>
      <c r="F211" s="12">
        <v>267.90138329167428</v>
      </c>
      <c r="G211" s="12">
        <v>109.19093460673747</v>
      </c>
      <c r="H211" s="12">
        <v>377.09231789841175</v>
      </c>
      <c r="I211" s="16">
        <v>0.13541047150812846</v>
      </c>
      <c r="J211" s="16">
        <v>0.11619551977586839</v>
      </c>
      <c r="K211" s="12">
        <v>27.323783204536912</v>
      </c>
      <c r="L211" s="12">
        <v>18.967152220577891</v>
      </c>
      <c r="M211" s="12">
        <v>48.711705438495301</v>
      </c>
      <c r="N211" s="12">
        <v>33.398984070634469</v>
      </c>
      <c r="O211" s="19">
        <v>0.63100551903679081</v>
      </c>
      <c r="P211" s="19">
        <v>0.63402796344350065</v>
      </c>
      <c r="Q211" s="12">
        <v>204.83759949093658</v>
      </c>
      <c r="R211" s="12">
        <v>120.368218525587</v>
      </c>
      <c r="S211" s="12">
        <v>183.98300539289005</v>
      </c>
      <c r="T211" s="12">
        <v>93.631254818428417</v>
      </c>
      <c r="U211" s="12">
        <v>1247.5432293958042</v>
      </c>
      <c r="V211" s="12">
        <v>120.88137111018263</v>
      </c>
      <c r="W211" s="12">
        <v>5529.7502170453345</v>
      </c>
      <c r="X211" s="12">
        <v>3319.5910267080076</v>
      </c>
    </row>
    <row r="212" spans="1:24" x14ac:dyDescent="0.2">
      <c r="A212" s="10" t="str">
        <f>'Scenario List'!$A$10</f>
        <v>8- Low Load Forecast</v>
      </c>
      <c r="B212" s="10">
        <v>2033</v>
      </c>
      <c r="C212" s="12">
        <v>768.19852655091086</v>
      </c>
      <c r="D212" s="12">
        <v>394.88015538527281</v>
      </c>
      <c r="E212" s="12">
        <v>1163.0786819361838</v>
      </c>
      <c r="F212" s="12">
        <v>273.69810124880399</v>
      </c>
      <c r="G212" s="12">
        <v>112.5018793311033</v>
      </c>
      <c r="H212" s="12">
        <v>386.19998057990728</v>
      </c>
      <c r="I212" s="16">
        <v>0.13914137525646014</v>
      </c>
      <c r="J212" s="16">
        <v>0.1191867653322379</v>
      </c>
      <c r="K212" s="12">
        <v>30.966549814926562</v>
      </c>
      <c r="L212" s="12">
        <v>21.660704230896933</v>
      </c>
      <c r="M212" s="12">
        <v>50.90161813429242</v>
      </c>
      <c r="N212" s="12">
        <v>36.757573196833889</v>
      </c>
      <c r="O212" s="19">
        <v>0.63236952284685666</v>
      </c>
      <c r="P212" s="19">
        <v>0.61632646095012189</v>
      </c>
      <c r="Q212" s="12">
        <v>204.69634389093659</v>
      </c>
      <c r="R212" s="12">
        <v>120.65397332558699</v>
      </c>
      <c r="S212" s="12">
        <v>183.98300539289005</v>
      </c>
      <c r="T212" s="12">
        <v>93.631254818428417</v>
      </c>
      <c r="U212" s="12">
        <v>1243.8349236898059</v>
      </c>
      <c r="V212" s="12">
        <v>126.09693072710203</v>
      </c>
      <c r="W212" s="12">
        <v>5520.992768218628</v>
      </c>
      <c r="X212" s="12">
        <v>3313.1208342178638</v>
      </c>
    </row>
    <row r="213" spans="1:24" x14ac:dyDescent="0.2">
      <c r="A213" s="10" t="str">
        <f>'Scenario List'!$A$10</f>
        <v>8- Low Load Forecast</v>
      </c>
      <c r="B213" s="10">
        <v>2034</v>
      </c>
      <c r="C213" s="12">
        <v>783.16895184936561</v>
      </c>
      <c r="D213" s="12">
        <v>402.35058738106454</v>
      </c>
      <c r="E213" s="12">
        <v>1185.5195392304302</v>
      </c>
      <c r="F213" s="12">
        <v>274.96202315641801</v>
      </c>
      <c r="G213" s="12">
        <v>114.00813472140946</v>
      </c>
      <c r="H213" s="12">
        <v>388.97015787782749</v>
      </c>
      <c r="I213" s="16">
        <v>0.14207276945251454</v>
      </c>
      <c r="J213" s="16">
        <v>0.12167552270012057</v>
      </c>
      <c r="K213" s="12">
        <v>33.01751397576043</v>
      </c>
      <c r="L213" s="12">
        <v>23.076082091588685</v>
      </c>
      <c r="M213" s="12">
        <v>66.534305298621035</v>
      </c>
      <c r="N213" s="12">
        <v>46.84681618514125</v>
      </c>
      <c r="O213" s="19">
        <v>0.60614525484503834</v>
      </c>
      <c r="P213" s="19">
        <v>0.58898460799799024</v>
      </c>
      <c r="Q213" s="12">
        <v>204.62466669093658</v>
      </c>
      <c r="R213" s="12">
        <v>120.60830852558699</v>
      </c>
      <c r="S213" s="12">
        <v>183.98300539289005</v>
      </c>
      <c r="T213" s="12">
        <v>93.631254818428417</v>
      </c>
      <c r="U213" s="12">
        <v>1240.4227128714674</v>
      </c>
      <c r="V213" s="12">
        <v>114.49032134506159</v>
      </c>
      <c r="W213" s="12">
        <v>5512.44939383776</v>
      </c>
      <c r="X213" s="12">
        <v>3306.7504330570332</v>
      </c>
    </row>
    <row r="214" spans="1:24" x14ac:dyDescent="0.2">
      <c r="A214" s="10" t="str">
        <f>'Scenario List'!$A$10</f>
        <v>8- Low Load Forecast</v>
      </c>
      <c r="B214" s="10">
        <v>2035</v>
      </c>
      <c r="C214" s="12">
        <v>800.09443432410944</v>
      </c>
      <c r="D214" s="12">
        <v>410.65855441146221</v>
      </c>
      <c r="E214" s="12">
        <v>1210.7529887355718</v>
      </c>
      <c r="F214" s="12">
        <v>276.76659925171225</v>
      </c>
      <c r="G214" s="12">
        <v>116.23061813449883</v>
      </c>
      <c r="H214" s="12">
        <v>392.9972173862111</v>
      </c>
      <c r="I214" s="16">
        <v>0.14530994058566227</v>
      </c>
      <c r="J214" s="16">
        <v>0.12437889902030601</v>
      </c>
      <c r="K214" s="12">
        <v>31.160901830624841</v>
      </c>
      <c r="L214" s="12">
        <v>22.075587899247807</v>
      </c>
      <c r="M214" s="12">
        <v>53.334529098411295</v>
      </c>
      <c r="N214" s="12">
        <v>37.467438696465507</v>
      </c>
      <c r="O214" s="19">
        <v>0.58941246555305138</v>
      </c>
      <c r="P214" s="19">
        <v>0.55435588238728517</v>
      </c>
      <c r="Q214" s="12">
        <v>204.51082269093661</v>
      </c>
      <c r="R214" s="12">
        <v>120.51697892558698</v>
      </c>
      <c r="S214" s="12">
        <v>183.98300539289005</v>
      </c>
      <c r="T214" s="12">
        <v>93.631254818428417</v>
      </c>
      <c r="U214" s="12">
        <v>1239.6327675703712</v>
      </c>
      <c r="V214" s="12">
        <v>115.21195294371698</v>
      </c>
      <c r="W214" s="12">
        <v>5506.1231950091014</v>
      </c>
      <c r="X214" s="12">
        <v>3301.6738180357938</v>
      </c>
    </row>
    <row r="215" spans="1:24" x14ac:dyDescent="0.2">
      <c r="A215" s="10" t="str">
        <f>'Scenario List'!$A$10</f>
        <v>8- Low Load Forecast</v>
      </c>
      <c r="B215" s="10">
        <v>2036</v>
      </c>
      <c r="C215" s="12">
        <v>824.52227452730835</v>
      </c>
      <c r="D215" s="12">
        <v>423.52644445932481</v>
      </c>
      <c r="E215" s="12">
        <v>1248.048718986633</v>
      </c>
      <c r="F215" s="12">
        <v>297.27429854598824</v>
      </c>
      <c r="G215" s="12">
        <v>122.88803850076967</v>
      </c>
      <c r="H215" s="12">
        <v>420.1623370467579</v>
      </c>
      <c r="I215" s="16">
        <v>0.14998999975115487</v>
      </c>
      <c r="J215" s="16">
        <v>0.12853829137146533</v>
      </c>
      <c r="K215" s="12">
        <v>34.980502804141743</v>
      </c>
      <c r="L215" s="12">
        <v>24.551336473167254</v>
      </c>
      <c r="M215" s="12">
        <v>64.297166050177637</v>
      </c>
      <c r="N215" s="12">
        <v>45.095964729627696</v>
      </c>
      <c r="O215" s="19">
        <v>0.67147642876039115</v>
      </c>
      <c r="P215" s="19">
        <v>0.6426656771871172</v>
      </c>
      <c r="Q215" s="12">
        <v>249.53647024628083</v>
      </c>
      <c r="R215" s="12">
        <v>144.03256705698186</v>
      </c>
      <c r="S215" s="12">
        <v>222.62661102221335</v>
      </c>
      <c r="T215" s="12">
        <v>113.85071945463946</v>
      </c>
      <c r="U215" s="12">
        <v>1286.8916540988278</v>
      </c>
      <c r="V215" s="12">
        <v>147.91722713119213</v>
      </c>
      <c r="W215" s="12">
        <v>5497.1816514117954</v>
      </c>
      <c r="X215" s="12">
        <v>3294.9437863256435</v>
      </c>
    </row>
    <row r="216" spans="1:24" x14ac:dyDescent="0.2">
      <c r="A216" s="10" t="str">
        <f>'Scenario List'!$A$10</f>
        <v>8- Low Load Forecast</v>
      </c>
      <c r="B216" s="10">
        <v>2037</v>
      </c>
      <c r="C216" s="12">
        <v>841.00370109568553</v>
      </c>
      <c r="D216" s="12">
        <v>431.87336629658734</v>
      </c>
      <c r="E216" s="12">
        <v>1272.8770673922729</v>
      </c>
      <c r="F216" s="12">
        <v>292.4691956809649</v>
      </c>
      <c r="G216" s="12">
        <v>124.8955847450332</v>
      </c>
      <c r="H216" s="12">
        <v>417.36478042599811</v>
      </c>
      <c r="I216" s="16">
        <v>0.15314409465410253</v>
      </c>
      <c r="J216" s="16">
        <v>0.13126351348022644</v>
      </c>
      <c r="K216" s="12">
        <v>36.600661360983551</v>
      </c>
      <c r="L216" s="12">
        <v>26.086310346643248</v>
      </c>
      <c r="M216" s="12">
        <v>73.244913147661819</v>
      </c>
      <c r="N216" s="12">
        <v>54.803684445258895</v>
      </c>
      <c r="O216" s="19">
        <v>0.59694140573253873</v>
      </c>
      <c r="P216" s="19">
        <v>0.54074667205130311</v>
      </c>
      <c r="Q216" s="12">
        <v>249.42262624628086</v>
      </c>
      <c r="R216" s="12">
        <v>143.94123745698187</v>
      </c>
      <c r="S216" s="12">
        <v>222.62661102221335</v>
      </c>
      <c r="T216" s="12">
        <v>113.85071945463946</v>
      </c>
      <c r="U216" s="12">
        <v>1272.3879063541851</v>
      </c>
      <c r="V216" s="12">
        <v>129.32343556846101</v>
      </c>
      <c r="W216" s="12">
        <v>5491.5842690193876</v>
      </c>
      <c r="X216" s="12">
        <v>3290.1249924385484</v>
      </c>
    </row>
    <row r="217" spans="1:24" x14ac:dyDescent="0.2">
      <c r="A217" s="10" t="str">
        <f>'Scenario List'!$A$10</f>
        <v>8- Low Load Forecast</v>
      </c>
      <c r="B217" s="10">
        <v>2038</v>
      </c>
      <c r="C217" s="12">
        <v>867.48157629887578</v>
      </c>
      <c r="D217" s="12">
        <v>447.96755542216067</v>
      </c>
      <c r="E217" s="12">
        <v>1315.4491317210363</v>
      </c>
      <c r="F217" s="12">
        <v>312.18885958587089</v>
      </c>
      <c r="G217" s="12">
        <v>134.51826502920909</v>
      </c>
      <c r="H217" s="12">
        <v>446.70712461507998</v>
      </c>
      <c r="I217" s="16">
        <v>0.15812562724898827</v>
      </c>
      <c r="J217" s="16">
        <v>0.13636014014502526</v>
      </c>
      <c r="K217" s="12">
        <v>37.829921095548499</v>
      </c>
      <c r="L217" s="12">
        <v>27.418607811755148</v>
      </c>
      <c r="M217" s="12">
        <v>68.060352755255465</v>
      </c>
      <c r="N217" s="12">
        <v>49.054216353343122</v>
      </c>
      <c r="O217" s="19">
        <v>0.6039157114786573</v>
      </c>
      <c r="P217" s="19">
        <v>0.57794660354367344</v>
      </c>
      <c r="Q217" s="12">
        <v>260.54183853218882</v>
      </c>
      <c r="R217" s="12">
        <v>147.11147679358771</v>
      </c>
      <c r="S217" s="12">
        <v>239.4761954510754</v>
      </c>
      <c r="T217" s="12">
        <v>122.66691481079195</v>
      </c>
      <c r="U217" s="12">
        <v>1414.4220519757173</v>
      </c>
      <c r="V217" s="12">
        <v>210.88971519887292</v>
      </c>
      <c r="W217" s="12">
        <v>5486.0277324492081</v>
      </c>
      <c r="X217" s="12">
        <v>3285.1796349411688</v>
      </c>
    </row>
    <row r="218" spans="1:24" x14ac:dyDescent="0.2">
      <c r="A218" s="10" t="str">
        <f>'Scenario List'!$A$10</f>
        <v>8- Low Load Forecast</v>
      </c>
      <c r="B218" s="10">
        <v>2039</v>
      </c>
      <c r="C218" s="12">
        <v>884.29878305529007</v>
      </c>
      <c r="D218" s="12">
        <v>454.74378948828797</v>
      </c>
      <c r="E218" s="12">
        <v>1339.042572543578</v>
      </c>
      <c r="F218" s="12">
        <v>310.93344430864568</v>
      </c>
      <c r="G218" s="12">
        <v>134.68707718510237</v>
      </c>
      <c r="H218" s="12">
        <v>445.62052149374802</v>
      </c>
      <c r="I218" s="16">
        <v>0.1613122769923977</v>
      </c>
      <c r="J218" s="16">
        <v>0.13860142843881773</v>
      </c>
      <c r="K218" s="12">
        <v>41.39479691645964</v>
      </c>
      <c r="L218" s="12">
        <v>29.964164171064464</v>
      </c>
      <c r="M218" s="12">
        <v>71.868442157247287</v>
      </c>
      <c r="N218" s="12">
        <v>50.777250447118561</v>
      </c>
      <c r="O218" s="19">
        <v>0.57389031736693619</v>
      </c>
      <c r="P218" s="19">
        <v>0.52801035588761491</v>
      </c>
      <c r="Q218" s="12">
        <v>260.42799453218885</v>
      </c>
      <c r="R218" s="12">
        <v>147.05442759358769</v>
      </c>
      <c r="S218" s="12">
        <v>239.4761954510754</v>
      </c>
      <c r="T218" s="12">
        <v>122.66691481079195</v>
      </c>
      <c r="U218" s="12">
        <v>1418.3136423203457</v>
      </c>
      <c r="V218" s="12">
        <v>209.82747957073241</v>
      </c>
      <c r="W218" s="12">
        <v>5481.9062723723455</v>
      </c>
      <c r="X218" s="12">
        <v>3280.9459080648917</v>
      </c>
    </row>
    <row r="219" spans="1:24" x14ac:dyDescent="0.2">
      <c r="A219" s="10" t="str">
        <f>'Scenario List'!$A$10</f>
        <v>8- Low Load Forecast</v>
      </c>
      <c r="B219" s="10">
        <v>2040</v>
      </c>
      <c r="C219" s="12">
        <v>899.01250122963984</v>
      </c>
      <c r="D219" s="12">
        <v>462.92199868459426</v>
      </c>
      <c r="E219" s="12">
        <v>1361.934499914234</v>
      </c>
      <c r="F219" s="12">
        <v>310.39515774101864</v>
      </c>
      <c r="G219" s="12">
        <v>136.11860926982027</v>
      </c>
      <c r="H219" s="12">
        <v>446.51376701083893</v>
      </c>
      <c r="I219" s="16">
        <v>0.16402986248507789</v>
      </c>
      <c r="J219" s="16">
        <v>0.14120893498896359</v>
      </c>
      <c r="K219" s="12">
        <v>42.473051304228242</v>
      </c>
      <c r="L219" s="12">
        <v>30.510741160453414</v>
      </c>
      <c r="M219" s="12">
        <v>80.252113777102295</v>
      </c>
      <c r="N219" s="12">
        <v>57.327733445555936</v>
      </c>
      <c r="O219" s="19">
        <v>0.55986833540567205</v>
      </c>
      <c r="P219" s="19">
        <v>0.49761852911859977</v>
      </c>
      <c r="Q219" s="12">
        <v>260.31415053218882</v>
      </c>
      <c r="R219" s="12">
        <v>147.34696617465639</v>
      </c>
      <c r="S219" s="12">
        <v>239.4761954510754</v>
      </c>
      <c r="T219" s="12">
        <v>123.05078299186066</v>
      </c>
      <c r="U219" s="12">
        <v>1415.0267997722299</v>
      </c>
      <c r="V219" s="12">
        <v>198.73798451640246</v>
      </c>
      <c r="W219" s="12">
        <v>5480.7855570288293</v>
      </c>
      <c r="X219" s="12">
        <v>3278.2769639950525</v>
      </c>
    </row>
    <row r="220" spans="1:24" x14ac:dyDescent="0.2">
      <c r="A220" s="10" t="str">
        <f>'Scenario List'!$A$10</f>
        <v>8- Low Load Forecast</v>
      </c>
      <c r="B220" s="10">
        <v>2041</v>
      </c>
      <c r="C220" s="12">
        <v>913.23851674585171</v>
      </c>
      <c r="D220" s="12">
        <v>472.36525207814964</v>
      </c>
      <c r="E220" s="12">
        <v>1385.6037688240012</v>
      </c>
      <c r="F220" s="12">
        <v>311.31293000531264</v>
      </c>
      <c r="G220" s="12">
        <v>138.67659969597159</v>
      </c>
      <c r="H220" s="12">
        <v>449.98952970128425</v>
      </c>
      <c r="I220" s="16">
        <v>0.16663570706684894</v>
      </c>
      <c r="J220" s="16">
        <v>0.14419920298912933</v>
      </c>
      <c r="K220" s="12">
        <v>43.980062928893197</v>
      </c>
      <c r="L220" s="12">
        <v>36.206654978294942</v>
      </c>
      <c r="M220" s="12">
        <v>84.43360338142223</v>
      </c>
      <c r="N220" s="12">
        <v>71.890279466890505</v>
      </c>
      <c r="O220" s="19">
        <v>0.58236173379487699</v>
      </c>
      <c r="P220" s="19">
        <v>0.50737167319338639</v>
      </c>
      <c r="Q220" s="12">
        <v>288.37038453218889</v>
      </c>
      <c r="R220" s="12">
        <v>182.17976839358769</v>
      </c>
      <c r="S220" s="12">
        <v>284.63939545107542</v>
      </c>
      <c r="T220" s="12">
        <v>155.56139535873714</v>
      </c>
      <c r="U220" s="12">
        <v>1839.5065724267215</v>
      </c>
      <c r="V220" s="12">
        <v>250.70999706433889</v>
      </c>
      <c r="W220" s="12">
        <v>5480.4491355474584</v>
      </c>
      <c r="X220" s="12">
        <v>3275.7826831661446</v>
      </c>
    </row>
    <row r="221" spans="1:24" x14ac:dyDescent="0.2">
      <c r="A221" s="10" t="str">
        <f>'Scenario List'!$A$10</f>
        <v>8- Low Load Forecast</v>
      </c>
      <c r="B221" s="10">
        <v>2042</v>
      </c>
      <c r="C221" s="12">
        <v>939.12074116403369</v>
      </c>
      <c r="D221" s="12">
        <v>489.07328161041858</v>
      </c>
      <c r="E221" s="12">
        <v>1428.1940227744522</v>
      </c>
      <c r="F221" s="12">
        <v>328.50482752273126</v>
      </c>
      <c r="G221" s="12">
        <v>148.35398957736373</v>
      </c>
      <c r="H221" s="12">
        <v>476.858817100095</v>
      </c>
      <c r="I221" s="16">
        <v>0.17131373673204547</v>
      </c>
      <c r="J221" s="16">
        <v>0.14938118559824012</v>
      </c>
      <c r="K221" s="12">
        <v>35.609670739236044</v>
      </c>
      <c r="L221" s="12">
        <v>35.880674327892883</v>
      </c>
      <c r="M221" s="12">
        <v>75.556289271000409</v>
      </c>
      <c r="N221" s="12">
        <v>76.307517738705599</v>
      </c>
      <c r="O221" s="19">
        <v>0.55440094500542314</v>
      </c>
      <c r="P221" s="19">
        <v>0.53372888743005464</v>
      </c>
      <c r="Q221" s="12">
        <v>314.60174053218884</v>
      </c>
      <c r="R221" s="12">
        <v>182.0884387935877</v>
      </c>
      <c r="S221" s="12">
        <v>329.80259545107543</v>
      </c>
      <c r="T221" s="12">
        <v>155.56139535873714</v>
      </c>
      <c r="U221" s="12">
        <v>2253.672165117398</v>
      </c>
      <c r="V221" s="12">
        <v>258.26752371144016</v>
      </c>
      <c r="W221" s="12">
        <v>5481.8764629069256</v>
      </c>
      <c r="X221" s="12">
        <v>3273.9951798600559</v>
      </c>
    </row>
    <row r="222" spans="1:24" x14ac:dyDescent="0.2">
      <c r="A222" s="10" t="str">
        <f>'Scenario List'!$A$10</f>
        <v>8- Low Load Forecast</v>
      </c>
      <c r="B222" s="10">
        <v>2043</v>
      </c>
      <c r="C222" s="12">
        <v>975.07684357279732</v>
      </c>
      <c r="D222" s="12">
        <v>500.66083441977867</v>
      </c>
      <c r="E222" s="12">
        <v>1475.737677992576</v>
      </c>
      <c r="F222" s="12">
        <v>343.73470144646097</v>
      </c>
      <c r="G222" s="12">
        <v>152.76260287515575</v>
      </c>
      <c r="H222" s="12">
        <v>496.49730432161675</v>
      </c>
      <c r="I222" s="16">
        <v>0.17767886229707916</v>
      </c>
      <c r="J222" s="16">
        <v>0.15289490387467056</v>
      </c>
      <c r="K222" s="12">
        <v>40.571431645623569</v>
      </c>
      <c r="L222" s="12">
        <v>38.143893977997259</v>
      </c>
      <c r="M222" s="12">
        <v>74.24368023572292</v>
      </c>
      <c r="N222" s="12">
        <v>68.474281159479659</v>
      </c>
      <c r="O222" s="19">
        <v>0.52990913645598647</v>
      </c>
      <c r="P222" s="19">
        <v>0.4583524861272526</v>
      </c>
      <c r="Q222" s="12">
        <v>314.44572973218885</v>
      </c>
      <c r="R222" s="12">
        <v>181.9971091935877</v>
      </c>
      <c r="S222" s="12">
        <v>329.80259545107543</v>
      </c>
      <c r="T222" s="12">
        <v>155.56139535873714</v>
      </c>
      <c r="U222" s="12">
        <v>2239.6315320842023</v>
      </c>
      <c r="V222" s="12">
        <v>237.87966681134978</v>
      </c>
      <c r="W222" s="12">
        <v>5487.8606884732762</v>
      </c>
      <c r="X222" s="12">
        <v>3274.5423276512556</v>
      </c>
    </row>
    <row r="223" spans="1:24" x14ac:dyDescent="0.2">
      <c r="A223" s="10" t="str">
        <f>'Scenario List'!$A$10</f>
        <v>8- Low Load Forecast</v>
      </c>
      <c r="B223" s="10">
        <v>2044</v>
      </c>
      <c r="C223" s="12">
        <v>998.29414298594452</v>
      </c>
      <c r="D223" s="12">
        <v>518.0311558176752</v>
      </c>
      <c r="E223" s="12">
        <v>1516.3252988036197</v>
      </c>
      <c r="F223" s="12">
        <v>365.4854523308324</v>
      </c>
      <c r="G223" s="12">
        <v>162.80244490707057</v>
      </c>
      <c r="H223" s="12">
        <v>528.28789723790294</v>
      </c>
      <c r="I223" s="16">
        <v>0.1815839613491271</v>
      </c>
      <c r="J223" s="16">
        <v>0.15808038051014436</v>
      </c>
      <c r="K223" s="12">
        <v>48.887466559649759</v>
      </c>
      <c r="L223" s="12">
        <v>45.869467273440641</v>
      </c>
      <c r="M223" s="12">
        <v>97.619510639991134</v>
      </c>
      <c r="N223" s="12">
        <v>91.280236212596392</v>
      </c>
      <c r="O223" s="19">
        <v>0.62950150106620328</v>
      </c>
      <c r="P223" s="19">
        <v>0.56774464845744566</v>
      </c>
      <c r="Q223" s="12">
        <v>314.34664093218885</v>
      </c>
      <c r="R223" s="12">
        <v>181.90577959358768</v>
      </c>
      <c r="S223" s="12">
        <v>329.80259545107543</v>
      </c>
      <c r="T223" s="12">
        <v>155.56139535873714</v>
      </c>
      <c r="U223" s="12">
        <v>2283.0518676281931</v>
      </c>
      <c r="V223" s="12">
        <v>280.44105865038665</v>
      </c>
      <c r="W223" s="12">
        <v>5497.6999927132792</v>
      </c>
      <c r="X223" s="12">
        <v>3277.0110632700053</v>
      </c>
    </row>
    <row r="224" spans="1:24" x14ac:dyDescent="0.2">
      <c r="A224" s="10" t="str">
        <f>'Scenario List'!$A$10</f>
        <v>8- Low Load Forecast</v>
      </c>
      <c r="B224" s="10">
        <v>2045</v>
      </c>
      <c r="C224" s="12">
        <v>1025.4092440344214</v>
      </c>
      <c r="D224" s="12">
        <v>534.55405797882611</v>
      </c>
      <c r="E224" s="12">
        <v>1559.9633020132474</v>
      </c>
      <c r="F224" s="12">
        <v>371.44396774018736</v>
      </c>
      <c r="G224" s="12">
        <v>171.84106763071603</v>
      </c>
      <c r="H224" s="12">
        <v>543.28503537090342</v>
      </c>
      <c r="I224" s="16">
        <v>0.18606787844677716</v>
      </c>
      <c r="J224" s="16">
        <v>0.16292592837662964</v>
      </c>
      <c r="K224" s="12">
        <v>51.452012997116107</v>
      </c>
      <c r="L224" s="12">
        <v>49.832563120780648</v>
      </c>
      <c r="M224" s="12">
        <v>92.282377875978824</v>
      </c>
      <c r="N224" s="12">
        <v>86.010365631682291</v>
      </c>
      <c r="O224" s="19">
        <v>0.53161054864439994</v>
      </c>
      <c r="P224" s="19">
        <v>0.47596388385970495</v>
      </c>
      <c r="Q224" s="12">
        <v>316.32925300408351</v>
      </c>
      <c r="R224" s="12">
        <v>181.81444999358769</v>
      </c>
      <c r="S224" s="12">
        <v>359.54177652949511</v>
      </c>
      <c r="T224" s="12">
        <v>155.56139535873714</v>
      </c>
      <c r="U224" s="12">
        <v>2498.5891881000989</v>
      </c>
      <c r="V224" s="12">
        <v>253.30515343816731</v>
      </c>
      <c r="W224" s="12">
        <v>5510.9417734761209</v>
      </c>
      <c r="X224" s="12">
        <v>3280.9637072812493</v>
      </c>
    </row>
    <row r="225" spans="1:24" x14ac:dyDescent="0.2">
      <c r="A225" s="10" t="str">
        <f>'Scenario List'!$A$10</f>
        <v>8- Low Load Forecast</v>
      </c>
      <c r="B225" s="3" t="s">
        <v>6</v>
      </c>
      <c r="C225" s="20">
        <f t="shared" ref="C225:H225" si="30">NPV($A$1,C201:C224)</f>
        <v>8575.4219373626802</v>
      </c>
      <c r="D225" s="20">
        <f t="shared" si="30"/>
        <v>4491.744394053133</v>
      </c>
      <c r="E225" s="20">
        <f t="shared" si="30"/>
        <v>13067.166331415812</v>
      </c>
      <c r="F225" s="20">
        <f t="shared" si="30"/>
        <v>3276.0653098778894</v>
      </c>
      <c r="G225" s="20">
        <f t="shared" si="30"/>
        <v>1299.7582109176722</v>
      </c>
      <c r="H225" s="20">
        <f t="shared" si="30"/>
        <v>4575.8235207955613</v>
      </c>
      <c r="K225" s="111">
        <f t="shared" ref="K225:P225" si="31">NPV($A$1,K201:K224)</f>
        <v>317.84354455370152</v>
      </c>
      <c r="L225" s="111">
        <f t="shared" si="31"/>
        <v>216.11090990292811</v>
      </c>
      <c r="M225" s="111">
        <f t="shared" si="31"/>
        <v>577.01316893195394</v>
      </c>
      <c r="N225" s="111">
        <f t="shared" si="31"/>
        <v>395.02456112606552</v>
      </c>
      <c r="O225" s="111">
        <f t="shared" si="31"/>
        <v>8.3397745364746054</v>
      </c>
      <c r="P225" s="111">
        <f t="shared" si="31"/>
        <v>10.37745827207377</v>
      </c>
    </row>
    <row r="226" spans="1:24" x14ac:dyDescent="0.2">
      <c r="A226" s="10" t="str">
        <f>'Scenario List'!$A$10</f>
        <v>8- Low Load Forecast</v>
      </c>
      <c r="B226" s="3" t="s">
        <v>7</v>
      </c>
      <c r="C226" s="20">
        <f t="shared" ref="C226:H226" si="32">-PMT($A$1,COUNT(C201:C224),C225)</f>
        <v>726.80437618568624</v>
      </c>
      <c r="D226" s="20">
        <f t="shared" si="32"/>
        <v>380.6949099590725</v>
      </c>
      <c r="E226" s="20">
        <f t="shared" si="32"/>
        <v>1107.4992861447586</v>
      </c>
      <c r="F226" s="20">
        <f t="shared" si="32"/>
        <v>277.66081031129374</v>
      </c>
      <c r="G226" s="20">
        <f t="shared" si="32"/>
        <v>110.16017201000489</v>
      </c>
      <c r="H226" s="20">
        <f t="shared" si="32"/>
        <v>387.82098232129863</v>
      </c>
      <c r="K226" s="111">
        <f t="shared" ref="K226:P226" si="33">-PMT($A$1,COUNT(K201:K224),K225)</f>
        <v>26.938625389090323</v>
      </c>
      <c r="L226" s="111">
        <f t="shared" si="33"/>
        <v>18.316341307308868</v>
      </c>
      <c r="M226" s="111">
        <f t="shared" si="33"/>
        <v>48.90438037448817</v>
      </c>
      <c r="N226" s="111">
        <f t="shared" si="33"/>
        <v>33.480052856215742</v>
      </c>
      <c r="O226" s="111">
        <f t="shared" si="33"/>
        <v>0.70683223213805368</v>
      </c>
      <c r="P226" s="111">
        <f t="shared" si="33"/>
        <v>0.87953480784027527</v>
      </c>
    </row>
    <row r="227" spans="1:24" s="8" customFormat="1" x14ac:dyDescent="0.2">
      <c r="C227" s="134"/>
      <c r="D227" s="134"/>
      <c r="E227" s="134"/>
      <c r="F227" s="134"/>
      <c r="G227" s="134"/>
      <c r="H227" s="134"/>
      <c r="I227" s="135"/>
      <c r="J227" s="135"/>
      <c r="K227" s="134"/>
      <c r="L227" s="134"/>
      <c r="M227" s="134"/>
      <c r="N227" s="134"/>
      <c r="O227" s="136"/>
      <c r="P227" s="136"/>
      <c r="Q227" s="134"/>
      <c r="R227" s="134"/>
      <c r="S227" s="134"/>
      <c r="T227" s="134"/>
      <c r="U227" s="134"/>
      <c r="V227" s="134"/>
      <c r="W227" s="134"/>
      <c r="X227" s="134"/>
    </row>
    <row r="229" spans="1:24" ht="15" x14ac:dyDescent="0.25">
      <c r="A229" s="10" t="str">
        <f>'Scenario List'!$A$11</f>
        <v>9- High Load Forecast</v>
      </c>
      <c r="B229" s="2">
        <v>2022</v>
      </c>
      <c r="C229" s="131">
        <v>570.29810526386666</v>
      </c>
      <c r="D229" s="131">
        <v>304.34553215339281</v>
      </c>
      <c r="E229" s="131">
        <v>874.64363741725947</v>
      </c>
      <c r="F229" s="131">
        <v>251.19318497603624</v>
      </c>
      <c r="G229" s="131">
        <v>80.31218910680559</v>
      </c>
      <c r="H229" s="131">
        <v>331.50537408284185</v>
      </c>
      <c r="I229" s="132">
        <v>9.7773551395730796E-2</v>
      </c>
      <c r="J229" s="132">
        <v>8.6181908178363728E-2</v>
      </c>
      <c r="K229" s="93">
        <v>14.590920469796647</v>
      </c>
      <c r="L229" s="93">
        <v>5.9644470160772052</v>
      </c>
      <c r="M229" s="93">
        <v>22.704879538753829</v>
      </c>
      <c r="N229" s="93">
        <v>9.4522261985763834</v>
      </c>
      <c r="O229" s="132">
        <v>1.1283154883917927</v>
      </c>
      <c r="P229" s="94">
        <v>1.6926815030678386</v>
      </c>
      <c r="Q229" s="93">
        <v>0</v>
      </c>
      <c r="R229" s="93">
        <v>0</v>
      </c>
      <c r="S229" s="93">
        <v>0</v>
      </c>
      <c r="T229" s="93">
        <v>0</v>
      </c>
      <c r="U229" s="95">
        <v>0</v>
      </c>
      <c r="V229" s="96">
        <v>0</v>
      </c>
      <c r="W229" s="96">
        <v>5832.8463794429408</v>
      </c>
      <c r="X229" s="96">
        <v>3531.4318119240697</v>
      </c>
    </row>
    <row r="230" spans="1:24" ht="15" x14ac:dyDescent="0.25">
      <c r="A230" s="10" t="str">
        <f>'Scenario List'!$A$11</f>
        <v>9- High Load Forecast</v>
      </c>
      <c r="B230" s="2">
        <v>2023</v>
      </c>
      <c r="C230" s="131">
        <v>588.34942106668689</v>
      </c>
      <c r="D230" s="131">
        <v>312.78932651994819</v>
      </c>
      <c r="E230" s="131">
        <v>901.13874758663508</v>
      </c>
      <c r="F230" s="131">
        <v>258.16662932781162</v>
      </c>
      <c r="G230" s="131">
        <v>83.990068902816432</v>
      </c>
      <c r="H230" s="131">
        <v>342.15669823062808</v>
      </c>
      <c r="I230" s="132">
        <v>0.10006331576309299</v>
      </c>
      <c r="J230" s="132">
        <v>8.8043047678802999E-2</v>
      </c>
      <c r="K230" s="93">
        <v>15.105331611000285</v>
      </c>
      <c r="L230" s="93">
        <v>7.4124233806777511</v>
      </c>
      <c r="M230" s="93">
        <v>29.847778049063777</v>
      </c>
      <c r="N230" s="93">
        <v>14.128103028829145</v>
      </c>
      <c r="O230" s="132">
        <v>0.83533368109393646</v>
      </c>
      <c r="P230" s="94">
        <v>1.3980889815184012</v>
      </c>
      <c r="Q230" s="93">
        <v>49.170999999999992</v>
      </c>
      <c r="R230" s="93">
        <v>0</v>
      </c>
      <c r="S230" s="93">
        <v>45.628799999999998</v>
      </c>
      <c r="T230" s="93">
        <v>0</v>
      </c>
      <c r="U230" s="95">
        <v>420.41311591796875</v>
      </c>
      <c r="V230" s="96">
        <v>0</v>
      </c>
      <c r="W230" s="96">
        <v>5879.7713885440889</v>
      </c>
      <c r="X230" s="96">
        <v>3552.6862684383709</v>
      </c>
    </row>
    <row r="231" spans="1:24" ht="15" x14ac:dyDescent="0.25">
      <c r="A231" s="10" t="str">
        <f>'Scenario List'!$A$11</f>
        <v>9- High Load Forecast</v>
      </c>
      <c r="B231" s="2">
        <v>2024</v>
      </c>
      <c r="C231" s="131">
        <v>618.15603658910334</v>
      </c>
      <c r="D231" s="131">
        <v>321.49632838785038</v>
      </c>
      <c r="E231" s="131">
        <v>939.65236497695378</v>
      </c>
      <c r="F231" s="131">
        <v>281.0604107194012</v>
      </c>
      <c r="G231" s="131">
        <v>87.82775692736287</v>
      </c>
      <c r="H231" s="131">
        <v>368.88816764676409</v>
      </c>
      <c r="I231" s="132">
        <v>0.10438309675483186</v>
      </c>
      <c r="J231" s="132">
        <v>8.9981741394084241E-2</v>
      </c>
      <c r="K231" s="93">
        <v>14.744812813391579</v>
      </c>
      <c r="L231" s="93">
        <v>8.531977734701222</v>
      </c>
      <c r="M231" s="93">
        <v>23.611273646311631</v>
      </c>
      <c r="N231" s="93">
        <v>14.090033006565406</v>
      </c>
      <c r="O231" s="132">
        <v>0.85893922814896995</v>
      </c>
      <c r="P231" s="94">
        <v>1.4062178236706013</v>
      </c>
      <c r="Q231" s="93">
        <v>82.61906239999999</v>
      </c>
      <c r="R231" s="93">
        <v>0</v>
      </c>
      <c r="S231" s="93">
        <v>91.257599999999996</v>
      </c>
      <c r="T231" s="93">
        <v>0</v>
      </c>
      <c r="U231" s="95">
        <v>843.3210327148438</v>
      </c>
      <c r="V231" s="96">
        <v>0</v>
      </c>
      <c r="W231" s="96">
        <v>5921.9936542119221</v>
      </c>
      <c r="X231" s="96">
        <v>3572.9062741720491</v>
      </c>
    </row>
    <row r="232" spans="1:24" ht="15" x14ac:dyDescent="0.25">
      <c r="A232" s="10" t="str">
        <f>'Scenario List'!$A$11</f>
        <v>9- High Load Forecast</v>
      </c>
      <c r="B232" s="2">
        <v>2025</v>
      </c>
      <c r="C232" s="131">
        <v>638.61418045905532</v>
      </c>
      <c r="D232" s="131">
        <v>329.3050468411318</v>
      </c>
      <c r="E232" s="131">
        <v>967.91922730018712</v>
      </c>
      <c r="F232" s="131">
        <v>278.61989639687675</v>
      </c>
      <c r="G232" s="131">
        <v>90.660948257969849</v>
      </c>
      <c r="H232" s="131">
        <v>369.28084465484659</v>
      </c>
      <c r="I232" s="132">
        <v>0.10710807130181443</v>
      </c>
      <c r="J232" s="132">
        <v>9.1644776243668846E-2</v>
      </c>
      <c r="K232" s="93">
        <v>16.453860737053859</v>
      </c>
      <c r="L232" s="93">
        <v>9.6596985888710645</v>
      </c>
      <c r="M232" s="93">
        <v>28.829291768688904</v>
      </c>
      <c r="N232" s="93">
        <v>16.94695378215004</v>
      </c>
      <c r="O232" s="132">
        <v>0.80166070705309289</v>
      </c>
      <c r="P232" s="94">
        <v>1.183907532506201</v>
      </c>
      <c r="Q232" s="93">
        <v>85.548541999999983</v>
      </c>
      <c r="R232" s="93">
        <v>0</v>
      </c>
      <c r="S232" s="93">
        <v>91.257599999999996</v>
      </c>
      <c r="T232" s="93">
        <v>0</v>
      </c>
      <c r="U232" s="95">
        <v>838.69109033203119</v>
      </c>
      <c r="V232" s="96">
        <v>0</v>
      </c>
      <c r="W232" s="96">
        <v>5962.3347960354604</v>
      </c>
      <c r="X232" s="96">
        <v>3593.2767838895934</v>
      </c>
    </row>
    <row r="233" spans="1:24" ht="15" x14ac:dyDescent="0.25">
      <c r="A233" s="10" t="str">
        <f>'Scenario List'!$A$11</f>
        <v>9- High Load Forecast</v>
      </c>
      <c r="B233" s="2">
        <v>2026</v>
      </c>
      <c r="C233" s="131">
        <v>649.13639372998512</v>
      </c>
      <c r="D233" s="131">
        <v>342.92089547779631</v>
      </c>
      <c r="E233" s="131">
        <v>992.05728920778142</v>
      </c>
      <c r="F233" s="131">
        <v>285.9342298096289</v>
      </c>
      <c r="G233" s="131">
        <v>99.190630001836738</v>
      </c>
      <c r="H233" s="131">
        <v>385.12485981146563</v>
      </c>
      <c r="I233" s="132">
        <v>0.10830374140449178</v>
      </c>
      <c r="J233" s="132">
        <v>9.5040788829831219E-2</v>
      </c>
      <c r="K233" s="93">
        <v>17.612358497690405</v>
      </c>
      <c r="L233" s="93">
        <v>11.189360460890873</v>
      </c>
      <c r="M233" s="93">
        <v>31.413135685626102</v>
      </c>
      <c r="N233" s="93">
        <v>20.349747443241888</v>
      </c>
      <c r="O233" s="132">
        <v>0.85875093595497132</v>
      </c>
      <c r="P233" s="94">
        <v>1.3096379193563208</v>
      </c>
      <c r="Q233" s="93">
        <v>109.16547639999997</v>
      </c>
      <c r="R233" s="93">
        <v>53.543999999999997</v>
      </c>
      <c r="S233" s="93">
        <v>108.73354520547944</v>
      </c>
      <c r="T233" s="93">
        <v>49.883937534246563</v>
      </c>
      <c r="U233" s="95">
        <v>1001.9891579492188</v>
      </c>
      <c r="V233" s="96">
        <v>105.08162990738519</v>
      </c>
      <c r="W233" s="96">
        <v>5993.6654570925366</v>
      </c>
      <c r="X233" s="96">
        <v>3608.1444577631805</v>
      </c>
    </row>
    <row r="234" spans="1:24" ht="15" x14ac:dyDescent="0.25">
      <c r="A234" s="10" t="str">
        <f>'Scenario List'!$A$11</f>
        <v>9- High Load Forecast</v>
      </c>
      <c r="B234" s="2">
        <v>2027</v>
      </c>
      <c r="C234" s="131">
        <v>686.70643906448913</v>
      </c>
      <c r="D234" s="131">
        <v>367.10989801460715</v>
      </c>
      <c r="E234" s="131">
        <v>1053.8163370790962</v>
      </c>
      <c r="F234" s="131">
        <v>281.8189990835312</v>
      </c>
      <c r="G234" s="131">
        <v>118.18324202432552</v>
      </c>
      <c r="H234" s="131">
        <v>400.00224110785672</v>
      </c>
      <c r="I234" s="132">
        <v>0.11396577103001997</v>
      </c>
      <c r="J234" s="132">
        <v>0.10126106699220982</v>
      </c>
      <c r="K234" s="93">
        <v>21.274811593032393</v>
      </c>
      <c r="L234" s="93">
        <v>13.441430456174151</v>
      </c>
      <c r="M234" s="93">
        <v>40.168367341198518</v>
      </c>
      <c r="N234" s="93">
        <v>25.26389553575153</v>
      </c>
      <c r="O234" s="132">
        <v>0.64082347941030904</v>
      </c>
      <c r="P234" s="94">
        <v>0.87779350749839569</v>
      </c>
      <c r="Q234" s="93">
        <v>228.88583219665287</v>
      </c>
      <c r="R234" s="93">
        <v>152.36987245074954</v>
      </c>
      <c r="S234" s="93">
        <v>201.33169490632403</v>
      </c>
      <c r="T234" s="93">
        <v>130.68154276640124</v>
      </c>
      <c r="U234" s="95">
        <v>1181.1281622520939</v>
      </c>
      <c r="V234" s="96">
        <v>249.2812793560895</v>
      </c>
      <c r="W234" s="96">
        <v>6025.5498897436701</v>
      </c>
      <c r="X234" s="96">
        <v>3625.380503277232</v>
      </c>
    </row>
    <row r="235" spans="1:24" ht="15" x14ac:dyDescent="0.25">
      <c r="A235" s="10" t="str">
        <f>'Scenario List'!$A$11</f>
        <v>9- High Load Forecast</v>
      </c>
      <c r="B235" s="2">
        <v>2028</v>
      </c>
      <c r="C235" s="131">
        <v>715.8199144154961</v>
      </c>
      <c r="D235" s="131">
        <v>371.85529308191917</v>
      </c>
      <c r="E235" s="131">
        <v>1087.6752074974152</v>
      </c>
      <c r="F235" s="131">
        <v>297.02394694788222</v>
      </c>
      <c r="G235" s="131">
        <v>117.62261439874923</v>
      </c>
      <c r="H235" s="131">
        <v>414.64656134663147</v>
      </c>
      <c r="I235" s="132">
        <v>0.11814458526065733</v>
      </c>
      <c r="J235" s="132">
        <v>0.10206503720907023</v>
      </c>
      <c r="K235" s="93">
        <v>17.13108009735064</v>
      </c>
      <c r="L235" s="93">
        <v>13.810209864445138</v>
      </c>
      <c r="M235" s="93">
        <v>29.923069812933193</v>
      </c>
      <c r="N235" s="93">
        <v>24.212338410555901</v>
      </c>
      <c r="O235" s="132">
        <v>0.55577548975387703</v>
      </c>
      <c r="P235" s="94">
        <v>0.83296353330981043</v>
      </c>
      <c r="Q235" s="93">
        <v>259.44148259665286</v>
      </c>
      <c r="R235" s="93">
        <v>152.50648525074953</v>
      </c>
      <c r="S235" s="93">
        <v>246.49489490632399</v>
      </c>
      <c r="T235" s="93">
        <v>130.68154276640124</v>
      </c>
      <c r="U235" s="95">
        <v>1587.3551747949045</v>
      </c>
      <c r="V235" s="96">
        <v>221.21782190619345</v>
      </c>
      <c r="W235" s="96">
        <v>6058.846563608593</v>
      </c>
      <c r="X235" s="96">
        <v>3643.3170775239128</v>
      </c>
    </row>
    <row r="236" spans="1:24" ht="15" x14ac:dyDescent="0.25">
      <c r="A236" s="10" t="str">
        <f>'Scenario List'!$A$11</f>
        <v>9- High Load Forecast</v>
      </c>
      <c r="B236" s="2">
        <v>2029</v>
      </c>
      <c r="C236" s="131">
        <v>730.98759128116592</v>
      </c>
      <c r="D236" s="131">
        <v>377.84723990008411</v>
      </c>
      <c r="E236" s="131">
        <v>1108.8348311812501</v>
      </c>
      <c r="F236" s="131">
        <v>297.29888434461543</v>
      </c>
      <c r="G236" s="131">
        <v>118.20078609670773</v>
      </c>
      <c r="H236" s="131">
        <v>415.49967044132313</v>
      </c>
      <c r="I236" s="132">
        <v>0.12003846946330028</v>
      </c>
      <c r="J236" s="132">
        <v>0.10324587901211264</v>
      </c>
      <c r="K236" s="93">
        <v>17.804844284841284</v>
      </c>
      <c r="L236" s="93">
        <v>14.332169467231097</v>
      </c>
      <c r="M236" s="93">
        <v>30.77942307845548</v>
      </c>
      <c r="N236" s="93">
        <v>25.005700609857755</v>
      </c>
      <c r="O236" s="132">
        <v>0.56603490922239141</v>
      </c>
      <c r="P236" s="94">
        <v>0.78991889318114528</v>
      </c>
      <c r="Q236" s="93">
        <v>259.79147339665286</v>
      </c>
      <c r="R236" s="93">
        <v>152.83663285074954</v>
      </c>
      <c r="S236" s="93">
        <v>246.49489490632399</v>
      </c>
      <c r="T236" s="93">
        <v>130.68154276640124</v>
      </c>
      <c r="U236" s="95">
        <v>1583.7893446748119</v>
      </c>
      <c r="V236" s="96">
        <v>220.44816337723566</v>
      </c>
      <c r="W236" s="96">
        <v>6089.6110600998036</v>
      </c>
      <c r="X236" s="96">
        <v>3659.6835003531296</v>
      </c>
    </row>
    <row r="237" spans="1:24" ht="15" x14ac:dyDescent="0.25">
      <c r="A237" s="10" t="str">
        <f>'Scenario List'!$A$11</f>
        <v>9- High Load Forecast</v>
      </c>
      <c r="B237" s="2">
        <v>2030</v>
      </c>
      <c r="C237" s="131">
        <v>749.41038760850824</v>
      </c>
      <c r="D237" s="131">
        <v>381.78974573250719</v>
      </c>
      <c r="E237" s="131">
        <v>1131.2001333410153</v>
      </c>
      <c r="F237" s="131">
        <v>301.74210624494526</v>
      </c>
      <c r="G237" s="131">
        <v>116.62221066707987</v>
      </c>
      <c r="H237" s="131">
        <v>418.36431691202512</v>
      </c>
      <c r="I237" s="132">
        <v>0.12250391347617239</v>
      </c>
      <c r="J237" s="132">
        <v>0.10388827883794585</v>
      </c>
      <c r="K237" s="93">
        <v>20.823255412769548</v>
      </c>
      <c r="L237" s="93">
        <v>16.875187446075238</v>
      </c>
      <c r="M237" s="93">
        <v>35.708135566335599</v>
      </c>
      <c r="N237" s="93">
        <v>28.179385848706218</v>
      </c>
      <c r="O237" s="132">
        <v>0.54512551920002628</v>
      </c>
      <c r="P237" s="94">
        <v>0.75606855024040798</v>
      </c>
      <c r="Q237" s="93">
        <v>259.73455139665288</v>
      </c>
      <c r="R237" s="93">
        <v>153.32616205074953</v>
      </c>
      <c r="S237" s="93">
        <v>246.49489490632399</v>
      </c>
      <c r="T237" s="93">
        <v>130.68154276640124</v>
      </c>
      <c r="U237" s="95">
        <v>1566.3537608468648</v>
      </c>
      <c r="V237" s="96">
        <v>198.00838373777665</v>
      </c>
      <c r="W237" s="96">
        <v>6117.440384908783</v>
      </c>
      <c r="X237" s="96">
        <v>3675.0030898871341</v>
      </c>
    </row>
    <row r="238" spans="1:24" ht="15" x14ac:dyDescent="0.25">
      <c r="A238" s="10" t="str">
        <f>'Scenario List'!$A$11</f>
        <v>9- High Load Forecast</v>
      </c>
      <c r="B238" s="2">
        <v>2031</v>
      </c>
      <c r="C238" s="131">
        <v>770.45438114939816</v>
      </c>
      <c r="D238" s="131">
        <v>394.25903540757099</v>
      </c>
      <c r="E238" s="131">
        <v>1164.7134165569692</v>
      </c>
      <c r="F238" s="131">
        <v>307.02805417218531</v>
      </c>
      <c r="G238" s="131">
        <v>123.46354150160617</v>
      </c>
      <c r="H238" s="131">
        <v>430.49159567379149</v>
      </c>
      <c r="I238" s="132">
        <v>0.12536766735413318</v>
      </c>
      <c r="J238" s="132">
        <v>0.10682941035556706</v>
      </c>
      <c r="K238" s="93">
        <v>21.569389031010484</v>
      </c>
      <c r="L238" s="93">
        <v>19.012174601274985</v>
      </c>
      <c r="M238" s="93">
        <v>43.337247129894905</v>
      </c>
      <c r="N238" s="93">
        <v>38.438924849531929</v>
      </c>
      <c r="O238" s="132">
        <v>0.59124921583203816</v>
      </c>
      <c r="P238" s="94">
        <v>0.7432561902253072</v>
      </c>
      <c r="Q238" s="93">
        <v>316.48423301065378</v>
      </c>
      <c r="R238" s="93">
        <v>207.30276925074955</v>
      </c>
      <c r="S238" s="93">
        <v>278.84453569672542</v>
      </c>
      <c r="T238" s="93">
        <v>180.56548030064781</v>
      </c>
      <c r="U238" s="95">
        <v>1837.6763991531782</v>
      </c>
      <c r="V238" s="96">
        <v>278.63162452279528</v>
      </c>
      <c r="W238" s="96">
        <v>6145.5588782157993</v>
      </c>
      <c r="X238" s="96">
        <v>3690.5477068097052</v>
      </c>
    </row>
    <row r="239" spans="1:24" ht="15" x14ac:dyDescent="0.25">
      <c r="A239" s="10" t="str">
        <f>'Scenario List'!$A$11</f>
        <v>9- High Load Forecast</v>
      </c>
      <c r="B239" s="2">
        <v>2032</v>
      </c>
      <c r="C239" s="131">
        <v>782.21655643407121</v>
      </c>
      <c r="D239" s="131">
        <v>398.39403530207721</v>
      </c>
      <c r="E239" s="131">
        <v>1180.6105917361483</v>
      </c>
      <c r="F239" s="131">
        <v>306.40186437627227</v>
      </c>
      <c r="G239" s="131">
        <v>121.86335467735857</v>
      </c>
      <c r="H239" s="131">
        <v>428.26521905363086</v>
      </c>
      <c r="I239" s="132">
        <v>0.12673678138738759</v>
      </c>
      <c r="J239" s="132">
        <v>0.10752659367030204</v>
      </c>
      <c r="K239" s="93">
        <v>21.058887287156043</v>
      </c>
      <c r="L239" s="93">
        <v>18.633636527385285</v>
      </c>
      <c r="M239" s="93">
        <v>37.882825859553776</v>
      </c>
      <c r="N239" s="93">
        <v>33.472848255066936</v>
      </c>
      <c r="O239" s="132">
        <v>0.59540317394587883</v>
      </c>
      <c r="P239" s="94">
        <v>0.72795870946929475</v>
      </c>
      <c r="Q239" s="93">
        <v>325.99646381065378</v>
      </c>
      <c r="R239" s="93">
        <v>207.42799765074955</v>
      </c>
      <c r="S239" s="93">
        <v>278.55353569672542</v>
      </c>
      <c r="T239" s="93">
        <v>180.56548030064781</v>
      </c>
      <c r="U239" s="95">
        <v>1833.5385304056476</v>
      </c>
      <c r="V239" s="96">
        <v>258.72131860329728</v>
      </c>
      <c r="W239" s="96">
        <v>6171.9774470453349</v>
      </c>
      <c r="X239" s="96">
        <v>3705.0744537080072</v>
      </c>
    </row>
    <row r="240" spans="1:24" ht="15" x14ac:dyDescent="0.25">
      <c r="A240" s="10" t="str">
        <f>'Scenario List'!$A$11</f>
        <v>9- High Load Forecast</v>
      </c>
      <c r="B240" s="2">
        <v>2033</v>
      </c>
      <c r="C240" s="131">
        <v>804.49564124529388</v>
      </c>
      <c r="D240" s="131">
        <v>406.77742263368197</v>
      </c>
      <c r="E240" s="131">
        <v>1211.2730638789758</v>
      </c>
      <c r="F240" s="131">
        <v>315.42957055085458</v>
      </c>
      <c r="G240" s="131">
        <v>124.39913599119173</v>
      </c>
      <c r="H240" s="131">
        <v>439.82870654204629</v>
      </c>
      <c r="I240" s="132">
        <v>0.1297709630114724</v>
      </c>
      <c r="J240" s="132">
        <v>0.10934428043637601</v>
      </c>
      <c r="K240" s="93">
        <v>23.612183795838806</v>
      </c>
      <c r="L240" s="93">
        <v>21.279715395871076</v>
      </c>
      <c r="M240" s="93">
        <v>37.764230777210045</v>
      </c>
      <c r="N240" s="93">
        <v>35.180849085584612</v>
      </c>
      <c r="O240" s="132">
        <v>0.60708625240362579</v>
      </c>
      <c r="P240" s="94">
        <v>0.71539403944714797</v>
      </c>
      <c r="Q240" s="93">
        <v>335.52344981065386</v>
      </c>
      <c r="R240" s="93">
        <v>207.40522885074955</v>
      </c>
      <c r="S240" s="93">
        <v>278.26253569672542</v>
      </c>
      <c r="T240" s="93">
        <v>180.56548030064781</v>
      </c>
      <c r="U240" s="95">
        <v>1826.7618126070136</v>
      </c>
      <c r="V240" s="96">
        <v>272.35021128038653</v>
      </c>
      <c r="W240" s="96">
        <v>6199.3501672186285</v>
      </c>
      <c r="X240" s="96">
        <v>3720.1527232178637</v>
      </c>
    </row>
    <row r="241" spans="1:24" ht="15" x14ac:dyDescent="0.25">
      <c r="A241" s="10" t="str">
        <f>'Scenario List'!$A$11</f>
        <v>9- High Load Forecast</v>
      </c>
      <c r="B241" s="2">
        <v>2034</v>
      </c>
      <c r="C241" s="131">
        <v>823.10540750629684</v>
      </c>
      <c r="D241" s="131">
        <v>413.79789201690306</v>
      </c>
      <c r="E241" s="131">
        <v>1236.9032995231998</v>
      </c>
      <c r="F241" s="131">
        <v>320.02163648053386</v>
      </c>
      <c r="G241" s="131">
        <v>125.45542986525091</v>
      </c>
      <c r="H241" s="131">
        <v>445.47706634578475</v>
      </c>
      <c r="I241" s="132">
        <v>0.13217267352727879</v>
      </c>
      <c r="J241" s="132">
        <v>0.11076987104223046</v>
      </c>
      <c r="K241" s="93">
        <v>25.287273984150445</v>
      </c>
      <c r="L241" s="93">
        <v>22.667992997700669</v>
      </c>
      <c r="M241" s="93">
        <v>46.914456099656107</v>
      </c>
      <c r="N241" s="93">
        <v>46.198010984807283</v>
      </c>
      <c r="O241" s="132">
        <v>0.5782443004082497</v>
      </c>
      <c r="P241" s="94">
        <v>0.67771474375968155</v>
      </c>
      <c r="Q241" s="93">
        <v>345.44418388164263</v>
      </c>
      <c r="R241" s="93">
        <v>207.39384445074955</v>
      </c>
      <c r="S241" s="93">
        <v>277.95882336134997</v>
      </c>
      <c r="T241" s="93">
        <v>180.56548030064781</v>
      </c>
      <c r="U241" s="95">
        <v>1815.3025281914804</v>
      </c>
      <c r="V241" s="96">
        <v>245.49468695492982</v>
      </c>
      <c r="W241" s="96">
        <v>6227.5006288377617</v>
      </c>
      <c r="X241" s="96">
        <v>3735.6538210570334</v>
      </c>
    </row>
    <row r="242" spans="1:24" ht="15" x14ac:dyDescent="0.25">
      <c r="A242" s="10" t="str">
        <f>'Scenario List'!$A$11</f>
        <v>9- High Load Forecast</v>
      </c>
      <c r="B242" s="2">
        <v>2035</v>
      </c>
      <c r="C242" s="131">
        <v>843.2410333089731</v>
      </c>
      <c r="D242" s="131">
        <v>421.50030662326009</v>
      </c>
      <c r="E242" s="131">
        <v>1264.7413399322331</v>
      </c>
      <c r="F242" s="131">
        <v>325.37448708892708</v>
      </c>
      <c r="G242" s="131">
        <v>127.07236002545118</v>
      </c>
      <c r="H242" s="131">
        <v>452.44684711437827</v>
      </c>
      <c r="I242" s="132">
        <v>0.1347853909364268</v>
      </c>
      <c r="J242" s="132">
        <v>0.11235742941678654</v>
      </c>
      <c r="K242" s="93">
        <v>23.616097239789568</v>
      </c>
      <c r="L242" s="93">
        <v>21.725235075991485</v>
      </c>
      <c r="M242" s="93">
        <v>39.619136160062652</v>
      </c>
      <c r="N242" s="93">
        <v>36.61000855705943</v>
      </c>
      <c r="O242" s="132">
        <v>0.56649921689772686</v>
      </c>
      <c r="P242" s="94">
        <v>0.64459356785493771</v>
      </c>
      <c r="Q242" s="93">
        <v>355.07434067167259</v>
      </c>
      <c r="R242" s="93">
        <v>207.37107565074956</v>
      </c>
      <c r="S242" s="93">
        <v>280.16667744319216</v>
      </c>
      <c r="T242" s="93">
        <v>181.87391728694919</v>
      </c>
      <c r="U242" s="95">
        <v>1811.8162526523317</v>
      </c>
      <c r="V242" s="96">
        <v>246.99003641693363</v>
      </c>
      <c r="W242" s="96">
        <v>6256.1752980091005</v>
      </c>
      <c r="X242" s="96">
        <v>3751.4235490357937</v>
      </c>
    </row>
    <row r="243" spans="1:24" ht="15" x14ac:dyDescent="0.25">
      <c r="A243" s="10" t="str">
        <f>'Scenario List'!$A$11</f>
        <v>9- High Load Forecast</v>
      </c>
      <c r="B243" s="2">
        <v>2036</v>
      </c>
      <c r="C243" s="131">
        <v>868.80351106718672</v>
      </c>
      <c r="D243" s="131">
        <v>434.41935378030951</v>
      </c>
      <c r="E243" s="131">
        <v>1303.2228648474961</v>
      </c>
      <c r="F243" s="131">
        <v>349.6916509427503</v>
      </c>
      <c r="G243" s="131">
        <v>133.78091624432054</v>
      </c>
      <c r="H243" s="131">
        <v>483.47256718707081</v>
      </c>
      <c r="I243" s="132">
        <v>0.13823410932224614</v>
      </c>
      <c r="J243" s="132">
        <v>0.11531715694774607</v>
      </c>
      <c r="K243" s="93">
        <v>26.756157037017829</v>
      </c>
      <c r="L243" s="93">
        <v>24.202809669661555</v>
      </c>
      <c r="M243" s="93">
        <v>49.644366967777501</v>
      </c>
      <c r="N243" s="93">
        <v>43.622314686763374</v>
      </c>
      <c r="O243" s="132">
        <v>0.6728031555959979</v>
      </c>
      <c r="P243" s="94">
        <v>0.76273054085306091</v>
      </c>
      <c r="Q243" s="93">
        <v>416.13791934416719</v>
      </c>
      <c r="R243" s="93">
        <v>239.82666478799536</v>
      </c>
      <c r="S243" s="93">
        <v>330.03780006595667</v>
      </c>
      <c r="T243" s="93">
        <v>207.96794717410779</v>
      </c>
      <c r="U243" s="95">
        <v>1880.6977695750086</v>
      </c>
      <c r="V243" s="96">
        <v>301.2417972205497</v>
      </c>
      <c r="W243" s="96">
        <v>6285.0154374117956</v>
      </c>
      <c r="X243" s="96">
        <v>3767.1701703256435</v>
      </c>
    </row>
    <row r="244" spans="1:24" ht="15" x14ac:dyDescent="0.25">
      <c r="A244" s="10" t="str">
        <f>'Scenario List'!$A$11</f>
        <v>9- High Load Forecast</v>
      </c>
      <c r="B244" s="2">
        <v>2037</v>
      </c>
      <c r="C244" s="131">
        <v>886.14599968250252</v>
      </c>
      <c r="D244" s="131">
        <v>443.04794045987671</v>
      </c>
      <c r="E244" s="131">
        <v>1329.1939401423792</v>
      </c>
      <c r="F244" s="131">
        <v>344.9477902331592</v>
      </c>
      <c r="G244" s="131">
        <v>136.07014953708841</v>
      </c>
      <c r="H244" s="131">
        <v>481.01793977024761</v>
      </c>
      <c r="I244" s="132">
        <v>0.14029901544601248</v>
      </c>
      <c r="J244" s="132">
        <v>0.11707951983204228</v>
      </c>
      <c r="K244" s="93">
        <v>27.66242089903853</v>
      </c>
      <c r="L244" s="93">
        <v>25.629680966352051</v>
      </c>
      <c r="M244" s="93">
        <v>52.012240945064974</v>
      </c>
      <c r="N244" s="93">
        <v>54.504389026363512</v>
      </c>
      <c r="O244" s="132">
        <v>0.60172222151107235</v>
      </c>
      <c r="P244" s="94">
        <v>0.64529310479056001</v>
      </c>
      <c r="Q244" s="93">
        <v>416.02407534416716</v>
      </c>
      <c r="R244" s="93">
        <v>241.87897318799537</v>
      </c>
      <c r="S244" s="93">
        <v>330.03780006595667</v>
      </c>
      <c r="T244" s="93">
        <v>207.96794717410779</v>
      </c>
      <c r="U244" s="95">
        <v>1853.5760155629614</v>
      </c>
      <c r="V244" s="96">
        <v>263.21099509658075</v>
      </c>
      <c r="W244" s="96">
        <v>6316.1241500193873</v>
      </c>
      <c r="X244" s="96">
        <v>3784.1626024385482</v>
      </c>
    </row>
    <row r="245" spans="1:24" ht="15" x14ac:dyDescent="0.25">
      <c r="A245" s="10" t="str">
        <f>'Scenario List'!$A$11</f>
        <v>9- High Load Forecast</v>
      </c>
      <c r="B245" s="2">
        <v>2038</v>
      </c>
      <c r="C245" s="131">
        <v>916.0363486254048</v>
      </c>
      <c r="D245" s="131">
        <v>459.06789704871903</v>
      </c>
      <c r="E245" s="131">
        <v>1375.1042456741238</v>
      </c>
      <c r="F245" s="131">
        <v>367.83042366611471</v>
      </c>
      <c r="G245" s="131">
        <v>145.61861595541234</v>
      </c>
      <c r="H245" s="131">
        <v>513.44903962152705</v>
      </c>
      <c r="I245" s="132">
        <v>0.14428038167421794</v>
      </c>
      <c r="J245" s="132">
        <v>0.12074355473473662</v>
      </c>
      <c r="K245" s="93">
        <v>23.261892461685665</v>
      </c>
      <c r="L245" s="93">
        <v>28.077367088841047</v>
      </c>
      <c r="M245" s="93">
        <v>43.198981351618983</v>
      </c>
      <c r="N245" s="93">
        <v>51.240032679387809</v>
      </c>
      <c r="O245" s="132">
        <v>0.5853931118471849</v>
      </c>
      <c r="P245" s="94">
        <v>0.68847392616628034</v>
      </c>
      <c r="Q245" s="93">
        <v>442.25543134416716</v>
      </c>
      <c r="R245" s="93">
        <v>245.16391318799538</v>
      </c>
      <c r="S245" s="93">
        <v>375.20100006595663</v>
      </c>
      <c r="T245" s="93">
        <v>207.96794717410779</v>
      </c>
      <c r="U245" s="95">
        <v>2278.5951779861425</v>
      </c>
      <c r="V245" s="96">
        <v>281.20342347927897</v>
      </c>
      <c r="W245" s="96">
        <v>6349.0014234492082</v>
      </c>
      <c r="X245" s="96">
        <v>3802.0074699411689</v>
      </c>
    </row>
    <row r="246" spans="1:24" ht="15" x14ac:dyDescent="0.25">
      <c r="A246" s="10" t="str">
        <f>'Scenario List'!$A$11</f>
        <v>9- High Load Forecast</v>
      </c>
      <c r="B246" s="2">
        <v>2039</v>
      </c>
      <c r="C246" s="131">
        <v>933.12409916280956</v>
      </c>
      <c r="D246" s="131">
        <v>464.90970021126554</v>
      </c>
      <c r="E246" s="131">
        <v>1398.033799374075</v>
      </c>
      <c r="F246" s="131">
        <v>367.62742938411003</v>
      </c>
      <c r="G246" s="131">
        <v>144.85301630080818</v>
      </c>
      <c r="H246" s="131">
        <v>512.48044568491821</v>
      </c>
      <c r="I246" s="132">
        <v>0.14624408644327355</v>
      </c>
      <c r="J246" s="132">
        <v>0.12173950783426768</v>
      </c>
      <c r="K246" s="93">
        <v>25.57319383279258</v>
      </c>
      <c r="L246" s="93">
        <v>30.556617575122711</v>
      </c>
      <c r="M246" s="93">
        <v>45.466744981948764</v>
      </c>
      <c r="N246" s="93">
        <v>52.386376010072055</v>
      </c>
      <c r="O246" s="132">
        <v>0.55920067569593657</v>
      </c>
      <c r="P246" s="94">
        <v>0.63638895463613976</v>
      </c>
      <c r="Q246" s="93">
        <v>442.14158734416714</v>
      </c>
      <c r="R246" s="93">
        <v>247.67261518799538</v>
      </c>
      <c r="S246" s="93">
        <v>375.20100006595663</v>
      </c>
      <c r="T246" s="93">
        <v>207.96794717410779</v>
      </c>
      <c r="U246" s="95">
        <v>2276.8729327472211</v>
      </c>
      <c r="V246" s="96">
        <v>278.30026433131866</v>
      </c>
      <c r="W246" s="96">
        <v>6380.593717372346</v>
      </c>
      <c r="X246" s="96">
        <v>3818.8892700648908</v>
      </c>
    </row>
    <row r="247" spans="1:24" ht="15" x14ac:dyDescent="0.25">
      <c r="A247" s="10" t="str">
        <f>'Scenario List'!$A$11</f>
        <v>9- High Load Forecast</v>
      </c>
      <c r="B247" s="2">
        <v>2040</v>
      </c>
      <c r="C247" s="131">
        <v>952.7592147861202</v>
      </c>
      <c r="D247" s="131">
        <v>477.03238783321035</v>
      </c>
      <c r="E247" s="131">
        <v>1429.7916026193307</v>
      </c>
      <c r="F247" s="131">
        <v>374.08096512006682</v>
      </c>
      <c r="G247" s="131">
        <v>150.22908107372513</v>
      </c>
      <c r="H247" s="131">
        <v>524.310046193792</v>
      </c>
      <c r="I247" s="132">
        <v>0.14841549067592202</v>
      </c>
      <c r="J247" s="132">
        <v>0.12423130305234806</v>
      </c>
      <c r="K247" s="93">
        <v>23.306244585144739</v>
      </c>
      <c r="L247" s="93">
        <v>31.058162328250507</v>
      </c>
      <c r="M247" s="93">
        <v>41.627873075174293</v>
      </c>
      <c r="N247" s="93">
        <v>58.285190271831098</v>
      </c>
      <c r="O247" s="132">
        <v>0.53038560586463457</v>
      </c>
      <c r="P247" s="94">
        <v>0.59483168877626025</v>
      </c>
      <c r="Q247" s="93">
        <v>451.2427433441672</v>
      </c>
      <c r="R247" s="93">
        <v>248.79118019438195</v>
      </c>
      <c r="S247" s="93">
        <v>399.93600006595665</v>
      </c>
      <c r="T247" s="93">
        <v>208.07762538049437</v>
      </c>
      <c r="U247" s="95">
        <v>2468.257582170444</v>
      </c>
      <c r="V247" s="96">
        <v>253.18386883839233</v>
      </c>
      <c r="W247" s="96">
        <v>6419.5402410288279</v>
      </c>
      <c r="X247" s="96">
        <v>3839.872689995053</v>
      </c>
    </row>
    <row r="248" spans="1:24" ht="15" x14ac:dyDescent="0.25">
      <c r="A248" s="10" t="str">
        <f>'Scenario List'!$A$11</f>
        <v>9- High Load Forecast</v>
      </c>
      <c r="B248" s="2">
        <v>2041</v>
      </c>
      <c r="C248" s="131">
        <v>969.82302571624302</v>
      </c>
      <c r="D248" s="131">
        <v>484.92919955488293</v>
      </c>
      <c r="E248" s="131">
        <v>1454.752225271126</v>
      </c>
      <c r="F248" s="131">
        <v>379.69637229779948</v>
      </c>
      <c r="G248" s="131">
        <v>151.24060261027978</v>
      </c>
      <c r="H248" s="131">
        <v>530.93697490807926</v>
      </c>
      <c r="I248" s="132">
        <v>0.15020329661044907</v>
      </c>
      <c r="J248" s="132">
        <v>0.1256472228956361</v>
      </c>
      <c r="K248" s="93">
        <v>26.213926062390033</v>
      </c>
      <c r="L248" s="93">
        <v>36.864033466820175</v>
      </c>
      <c r="M248" s="93">
        <v>47.437887415260533</v>
      </c>
      <c r="N248" s="93">
        <v>74.357274194093563</v>
      </c>
      <c r="O248" s="132">
        <v>0.57883241767136873</v>
      </c>
      <c r="P248" s="94">
        <v>0.59225468223091926</v>
      </c>
      <c r="Q248" s="93">
        <v>482.00644227503659</v>
      </c>
      <c r="R248" s="93">
        <v>284.99945278799538</v>
      </c>
      <c r="S248" s="93">
        <v>425.89815347980493</v>
      </c>
      <c r="T248" s="93">
        <v>206.51294717410778</v>
      </c>
      <c r="U248" s="95">
        <v>2679.1830326815329</v>
      </c>
      <c r="V248" s="96">
        <v>271.38022385054808</v>
      </c>
      <c r="W248" s="96">
        <v>6456.7359545474592</v>
      </c>
      <c r="X248" s="96">
        <v>3859.4502001661444</v>
      </c>
    </row>
    <row r="249" spans="1:24" ht="15" x14ac:dyDescent="0.25">
      <c r="A249" s="10" t="str">
        <f>'Scenario List'!$A$11</f>
        <v>9- High Load Forecast</v>
      </c>
      <c r="B249" s="2">
        <v>2042</v>
      </c>
      <c r="C249" s="131">
        <v>995.31863703456588</v>
      </c>
      <c r="D249" s="131">
        <v>499.93301336005749</v>
      </c>
      <c r="E249" s="131">
        <v>1495.2516503946233</v>
      </c>
      <c r="F249" s="131">
        <v>399.16522571483938</v>
      </c>
      <c r="G249" s="131">
        <v>159.21376604376249</v>
      </c>
      <c r="H249" s="131">
        <v>558.37899175860184</v>
      </c>
      <c r="I249" s="132">
        <v>0.15317183180289692</v>
      </c>
      <c r="J249" s="132">
        <v>0.12881435409040565</v>
      </c>
      <c r="K249" s="93">
        <v>21.025816282809654</v>
      </c>
      <c r="L249" s="93">
        <v>36.666845764621605</v>
      </c>
      <c r="M249" s="93">
        <v>43.947719247401658</v>
      </c>
      <c r="N249" s="93">
        <v>78.453557391000942</v>
      </c>
      <c r="O249" s="132">
        <v>0.57953414746531684</v>
      </c>
      <c r="P249" s="94">
        <v>0.62230757175129936</v>
      </c>
      <c r="Q249" s="93">
        <v>495.65817627503662</v>
      </c>
      <c r="R249" s="93">
        <v>284.90812318799539</v>
      </c>
      <c r="S249" s="93">
        <v>463.00065347980495</v>
      </c>
      <c r="T249" s="93">
        <v>206.51294717410778</v>
      </c>
      <c r="U249" s="95">
        <v>2971.0956759676778</v>
      </c>
      <c r="V249" s="96">
        <v>282.35389873162114</v>
      </c>
      <c r="W249" s="96">
        <v>6498.0527119069257</v>
      </c>
      <c r="X249" s="96">
        <v>3881.0349738600562</v>
      </c>
    </row>
    <row r="250" spans="1:24" ht="15" x14ac:dyDescent="0.25">
      <c r="A250" s="10" t="str">
        <f>'Scenario List'!$A$11</f>
        <v>9- High Load Forecast</v>
      </c>
      <c r="B250" s="2">
        <v>2043</v>
      </c>
      <c r="C250" s="131">
        <v>1040.0084879970143</v>
      </c>
      <c r="D250" s="131">
        <v>517.68777984584233</v>
      </c>
      <c r="E250" s="131">
        <v>1557.6962678428567</v>
      </c>
      <c r="F250" s="131">
        <v>424.68593375347137</v>
      </c>
      <c r="G250" s="131">
        <v>169.78959925213817</v>
      </c>
      <c r="H250" s="131">
        <v>594.47553300560958</v>
      </c>
      <c r="I250" s="132">
        <v>0.1589393483964833</v>
      </c>
      <c r="J250" s="132">
        <v>0.13258472090757517</v>
      </c>
      <c r="K250" s="93">
        <v>22.226224635540856</v>
      </c>
      <c r="L250" s="93">
        <v>38.900258272057286</v>
      </c>
      <c r="M250" s="93">
        <v>41.978942587584669</v>
      </c>
      <c r="N250" s="93">
        <v>69.120960575757934</v>
      </c>
      <c r="O250" s="132">
        <v>0.54174006265719354</v>
      </c>
      <c r="P250" s="94">
        <v>0.53610460949159899</v>
      </c>
      <c r="Q250" s="93">
        <v>517.6685673924685</v>
      </c>
      <c r="R250" s="93">
        <v>284.81679358799539</v>
      </c>
      <c r="S250" s="93">
        <v>496.21774090027986</v>
      </c>
      <c r="T250" s="93">
        <v>206.51294717410778</v>
      </c>
      <c r="U250" s="95">
        <v>3206.1808784055147</v>
      </c>
      <c r="V250" s="96">
        <v>250.5450786474012</v>
      </c>
      <c r="W250" s="96">
        <v>6543.4299214732755</v>
      </c>
      <c r="X250" s="96">
        <v>3904.5809826512559</v>
      </c>
    </row>
    <row r="251" spans="1:24" ht="15" x14ac:dyDescent="0.25">
      <c r="A251" s="10" t="str">
        <f>'Scenario List'!$A$11</f>
        <v>9- High Load Forecast</v>
      </c>
      <c r="B251" s="2">
        <v>2044</v>
      </c>
      <c r="C251" s="131">
        <v>1058.7110992995213</v>
      </c>
      <c r="D251" s="131">
        <v>537.05730718892562</v>
      </c>
      <c r="E251" s="131">
        <v>1595.768406488447</v>
      </c>
      <c r="F251" s="131">
        <v>442.68826541445179</v>
      </c>
      <c r="G251" s="131">
        <v>181.82864993780754</v>
      </c>
      <c r="H251" s="131">
        <v>624.51691535225928</v>
      </c>
      <c r="I251" s="132">
        <v>0.16056085679169119</v>
      </c>
      <c r="J251" s="132">
        <v>0.13663558625153557</v>
      </c>
      <c r="K251" s="93">
        <v>25.601110536123894</v>
      </c>
      <c r="L251" s="93">
        <v>46.257949092350763</v>
      </c>
      <c r="M251" s="93">
        <v>45.412587700968928</v>
      </c>
      <c r="N251" s="93">
        <v>93.319727520214514</v>
      </c>
      <c r="O251" s="132">
        <v>0.65914520069090288</v>
      </c>
      <c r="P251" s="94">
        <v>0.66456495080103928</v>
      </c>
      <c r="Q251" s="93">
        <v>531.15494637584436</v>
      </c>
      <c r="R251" s="93">
        <v>291.23255798616964</v>
      </c>
      <c r="S251" s="93">
        <v>495.80595732698151</v>
      </c>
      <c r="T251" s="93">
        <v>206.18759247419908</v>
      </c>
      <c r="U251" s="95">
        <v>3259.4797913562184</v>
      </c>
      <c r="V251" s="96">
        <v>305.00453819040342</v>
      </c>
      <c r="W251" s="96">
        <v>6593.8306537132794</v>
      </c>
      <c r="X251" s="96">
        <v>3930.581497270005</v>
      </c>
    </row>
    <row r="252" spans="1:24" ht="15" x14ac:dyDescent="0.25">
      <c r="A252" s="10" t="str">
        <f>'Scenario List'!$A$11</f>
        <v>9- High Load Forecast</v>
      </c>
      <c r="B252" s="2">
        <v>2045</v>
      </c>
      <c r="C252" s="131">
        <v>1092.5179655410323</v>
      </c>
      <c r="D252" s="131">
        <v>561.32661768239234</v>
      </c>
      <c r="E252" s="131">
        <v>1653.8445832234247</v>
      </c>
      <c r="F252" s="131">
        <v>453.39297040702763</v>
      </c>
      <c r="G252" s="131">
        <v>198.61367954956319</v>
      </c>
      <c r="H252" s="131">
        <v>652.00664995659076</v>
      </c>
      <c r="I252" s="132">
        <v>0.16429209869498793</v>
      </c>
      <c r="J252" s="132">
        <v>0.14177619214831771</v>
      </c>
      <c r="K252" s="93">
        <v>20.971340300659147</v>
      </c>
      <c r="L252" s="93">
        <v>49.247318349343203</v>
      </c>
      <c r="M252" s="93">
        <v>36.350489293429227</v>
      </c>
      <c r="N252" s="93">
        <v>85.257959139324782</v>
      </c>
      <c r="O252" s="132">
        <v>0.54459196745049709</v>
      </c>
      <c r="P252" s="94">
        <v>0.55954252716501884</v>
      </c>
      <c r="Q252" s="93">
        <v>549.0806164139251</v>
      </c>
      <c r="R252" s="93">
        <v>300.62925809403004</v>
      </c>
      <c r="S252" s="93">
        <v>536.40686156429319</v>
      </c>
      <c r="T252" s="93">
        <v>205.71147696880604</v>
      </c>
      <c r="U252" s="95">
        <v>3583.2274516208327</v>
      </c>
      <c r="V252" s="96">
        <v>251.69829490225072</v>
      </c>
      <c r="W252" s="96">
        <v>6649.8509314761204</v>
      </c>
      <c r="X252" s="96">
        <v>3959.2445612812494</v>
      </c>
    </row>
    <row r="253" spans="1:24" x14ac:dyDescent="0.2">
      <c r="A253" s="10" t="str">
        <f>'Scenario List'!$A$11</f>
        <v>9- High Load Forecast</v>
      </c>
      <c r="B253" s="3" t="s">
        <v>6</v>
      </c>
      <c r="C253" s="20">
        <f t="shared" ref="C253:H253" si="34">NPV($A$1,C229:C252)</f>
        <v>8916.4491147598146</v>
      </c>
      <c r="D253" s="20">
        <f t="shared" si="34"/>
        <v>4576.4138058567205</v>
      </c>
      <c r="E253" s="20">
        <f t="shared" si="34"/>
        <v>13492.862920616535</v>
      </c>
      <c r="F253" s="20">
        <f t="shared" si="34"/>
        <v>3675.1858155177661</v>
      </c>
      <c r="G253" s="20">
        <f t="shared" si="34"/>
        <v>1384.4276833015824</v>
      </c>
      <c r="H253" s="20">
        <f t="shared" si="34"/>
        <v>5059.6134988193489</v>
      </c>
      <c r="K253" s="111">
        <f t="shared" ref="K253:P253" si="35">NPV($A$1,K229:K252)</f>
        <v>235.80605686512399</v>
      </c>
      <c r="L253" s="111">
        <f t="shared" si="35"/>
        <v>214.10910184782963</v>
      </c>
      <c r="M253" s="111">
        <f t="shared" si="35"/>
        <v>421.95790731107229</v>
      </c>
      <c r="N253" s="111">
        <f t="shared" si="35"/>
        <v>394.16920874673679</v>
      </c>
      <c r="O253" s="111">
        <f t="shared" si="35"/>
        <v>8.2264374431823555</v>
      </c>
      <c r="P253" s="111">
        <f t="shared" si="35"/>
        <v>11.32421057101239</v>
      </c>
    </row>
    <row r="254" spans="1:24" x14ac:dyDescent="0.2">
      <c r="A254" s="10" t="str">
        <f>'Scenario List'!$A$11</f>
        <v>9- High Load Forecast</v>
      </c>
      <c r="B254" s="3" t="s">
        <v>7</v>
      </c>
      <c r="C254" s="20">
        <f t="shared" ref="C254:H254" si="36">-PMT($A$1,COUNT(C229:C252),C253)</f>
        <v>755.70791547983765</v>
      </c>
      <c r="D254" s="20">
        <f t="shared" si="36"/>
        <v>387.87101155237104</v>
      </c>
      <c r="E254" s="20">
        <f t="shared" si="36"/>
        <v>1143.5789270322084</v>
      </c>
      <c r="F254" s="20">
        <f t="shared" si="36"/>
        <v>311.48801231293885</v>
      </c>
      <c r="G254" s="20">
        <f t="shared" si="36"/>
        <v>117.33627873774975</v>
      </c>
      <c r="H254" s="20">
        <f t="shared" si="36"/>
        <v>428.8242910506886</v>
      </c>
      <c r="K254" s="111">
        <f t="shared" ref="K254:P254" si="37">-PMT($A$1,COUNT(K229:K252),K253)</f>
        <v>19.985590833023345</v>
      </c>
      <c r="L254" s="111">
        <f t="shared" si="37"/>
        <v>18.146679351855656</v>
      </c>
      <c r="M254" s="111">
        <f t="shared" si="37"/>
        <v>35.762771306173114</v>
      </c>
      <c r="N254" s="111">
        <f t="shared" si="37"/>
        <v>33.407558014910222</v>
      </c>
      <c r="O254" s="111">
        <f>-PMT($A$1,COUNT(O229:O252),O253)</f>
        <v>0.69722641962052911</v>
      </c>
      <c r="P254" s="111">
        <f t="shared" si="37"/>
        <v>0.9597761906035438</v>
      </c>
    </row>
    <row r="255" spans="1:24" x14ac:dyDescent="0.2">
      <c r="B255" s="3"/>
      <c r="C255" s="20"/>
      <c r="D255" s="20"/>
      <c r="E255" s="20"/>
      <c r="F255" s="20"/>
      <c r="G255" s="20"/>
      <c r="H255" s="20"/>
      <c r="K255" s="111"/>
      <c r="L255" s="111"/>
      <c r="M255" s="111"/>
      <c r="N255" s="111"/>
      <c r="O255" s="111"/>
      <c r="P255" s="111"/>
    </row>
    <row r="257" spans="1:24" ht="15" x14ac:dyDescent="0.25">
      <c r="A257" s="10" t="str">
        <f>'Scenario List'!$A$12</f>
        <v>10- RA Market</v>
      </c>
      <c r="B257" s="2">
        <v>2022</v>
      </c>
      <c r="C257" s="131">
        <v>568.09201180229775</v>
      </c>
      <c r="D257" s="131">
        <v>304.75047577951926</v>
      </c>
      <c r="E257" s="131">
        <v>872.84248758181707</v>
      </c>
      <c r="F257" s="131">
        <v>248.39118028007505</v>
      </c>
      <c r="G257" s="131">
        <v>80.71714491322976</v>
      </c>
      <c r="H257" s="131">
        <v>329.10832519330484</v>
      </c>
      <c r="I257" s="132">
        <v>0.1002647147558438</v>
      </c>
      <c r="J257" s="132">
        <v>8.8827793013017631E-2</v>
      </c>
      <c r="K257" s="93">
        <v>17.530590052584841</v>
      </c>
      <c r="L257" s="93">
        <v>7.3577495556951531</v>
      </c>
      <c r="M257" s="93">
        <v>26.941118972216159</v>
      </c>
      <c r="N257" s="93">
        <v>11.234208753296748</v>
      </c>
      <c r="O257" s="132">
        <v>0.89311140173115522</v>
      </c>
      <c r="P257" s="94">
        <v>1.4574774164072011</v>
      </c>
      <c r="Q257" s="93">
        <v>0</v>
      </c>
      <c r="R257" s="93">
        <v>0</v>
      </c>
      <c r="S257" s="93">
        <v>0</v>
      </c>
      <c r="T257" s="93">
        <v>0</v>
      </c>
      <c r="U257" s="95">
        <v>0</v>
      </c>
      <c r="V257" s="96">
        <v>0</v>
      </c>
      <c r="W257" s="96">
        <v>5665.9215875262562</v>
      </c>
      <c r="X257" s="96">
        <v>3430.8009401388413</v>
      </c>
    </row>
    <row r="258" spans="1:24" ht="15" x14ac:dyDescent="0.25">
      <c r="A258" s="10" t="str">
        <f>'Scenario List'!$A$12</f>
        <v>10- RA Market</v>
      </c>
      <c r="B258" s="2">
        <v>2023</v>
      </c>
      <c r="C258" s="131">
        <v>595.016785092953</v>
      </c>
      <c r="D258" s="131">
        <v>312.88636954038856</v>
      </c>
      <c r="E258" s="131">
        <v>907.9031546333415</v>
      </c>
      <c r="F258" s="131">
        <v>265.77111201163581</v>
      </c>
      <c r="G258" s="131">
        <v>84.087142646086093</v>
      </c>
      <c r="H258" s="131">
        <v>349.85825465772189</v>
      </c>
      <c r="I258" s="132">
        <v>0.10450731618777992</v>
      </c>
      <c r="J258" s="132">
        <v>9.0934532285142838E-2</v>
      </c>
      <c r="K258" s="93">
        <v>14.035509496327288</v>
      </c>
      <c r="L258" s="93">
        <v>7.409097894693196</v>
      </c>
      <c r="M258" s="93">
        <v>26.882152010748271</v>
      </c>
      <c r="N258" s="93">
        <v>14.124844550604919</v>
      </c>
      <c r="O258" s="132">
        <v>0.77186771161695811</v>
      </c>
      <c r="P258" s="94">
        <v>1.3980889815184012</v>
      </c>
      <c r="Q258" s="93">
        <v>30.053867288711242</v>
      </c>
      <c r="R258" s="93">
        <v>0</v>
      </c>
      <c r="S258" s="93">
        <v>77.012249724151715</v>
      </c>
      <c r="T258" s="93">
        <v>0</v>
      </c>
      <c r="U258" s="95">
        <v>680.50545557198654</v>
      </c>
      <c r="V258" s="96">
        <v>0</v>
      </c>
      <c r="W258" s="96">
        <v>5693.5419145566821</v>
      </c>
      <c r="X258" s="96">
        <v>3440.7871429884608</v>
      </c>
    </row>
    <row r="259" spans="1:24" ht="15" x14ac:dyDescent="0.25">
      <c r="A259" s="10" t="str">
        <f>'Scenario List'!$A$12</f>
        <v>10- RA Market</v>
      </c>
      <c r="B259" s="2">
        <v>2024</v>
      </c>
      <c r="C259" s="131">
        <v>609.05397092401836</v>
      </c>
      <c r="D259" s="131">
        <v>321.94372400918235</v>
      </c>
      <c r="E259" s="131">
        <v>930.99769493320071</v>
      </c>
      <c r="F259" s="131">
        <v>272.46605065218773</v>
      </c>
      <c r="G259" s="131">
        <v>88.275212228732542</v>
      </c>
      <c r="H259" s="131">
        <v>360.74126288092026</v>
      </c>
      <c r="I259" s="132">
        <v>0.10655049896589626</v>
      </c>
      <c r="J259" s="132">
        <v>9.3319819711607008E-2</v>
      </c>
      <c r="K259" s="93">
        <v>16.051438179741094</v>
      </c>
      <c r="L259" s="93">
        <v>8.52614305172599</v>
      </c>
      <c r="M259" s="93">
        <v>26.113356161469753</v>
      </c>
      <c r="N259" s="93">
        <v>14.073824611409073</v>
      </c>
      <c r="O259" s="132">
        <v>0.89675930146104466</v>
      </c>
      <c r="P259" s="94">
        <v>1.4062178236706013</v>
      </c>
      <c r="Q259" s="93">
        <v>31.788938888711243</v>
      </c>
      <c r="R259" s="93">
        <v>0.61653840000000004</v>
      </c>
      <c r="S259" s="93">
        <v>77.012249724151715</v>
      </c>
      <c r="T259" s="93">
        <v>0</v>
      </c>
      <c r="U259" s="95">
        <v>682.52452843007268</v>
      </c>
      <c r="V259" s="96">
        <v>0</v>
      </c>
      <c r="W259" s="96">
        <v>5716.1062297695944</v>
      </c>
      <c r="X259" s="96">
        <v>3449.8965493515561</v>
      </c>
    </row>
    <row r="260" spans="1:24" ht="15" x14ac:dyDescent="0.25">
      <c r="A260" s="10" t="str">
        <f>'Scenario List'!$A$12</f>
        <v>10- RA Market</v>
      </c>
      <c r="B260" s="2">
        <v>2025</v>
      </c>
      <c r="C260" s="131">
        <v>627.898749967605</v>
      </c>
      <c r="D260" s="131">
        <v>329.89975887878836</v>
      </c>
      <c r="E260" s="131">
        <v>957.79850884639336</v>
      </c>
      <c r="F260" s="131">
        <v>268.39295401451255</v>
      </c>
      <c r="G260" s="131">
        <v>91.255764815065561</v>
      </c>
      <c r="H260" s="131">
        <v>359.64871882957812</v>
      </c>
      <c r="I260" s="132">
        <v>0.10945952156524925</v>
      </c>
      <c r="J260" s="132">
        <v>9.5401038714026665E-2</v>
      </c>
      <c r="K260" s="93">
        <v>18.012016479990482</v>
      </c>
      <c r="L260" s="93">
        <v>9.6491856314782201</v>
      </c>
      <c r="M260" s="93">
        <v>31.979995531509758</v>
      </c>
      <c r="N260" s="93">
        <v>16.935107272627612</v>
      </c>
      <c r="O260" s="132">
        <v>0.83809416376961832</v>
      </c>
      <c r="P260" s="94">
        <v>1.183907532506201</v>
      </c>
      <c r="Q260" s="93">
        <v>34.995587288711242</v>
      </c>
      <c r="R260" s="93">
        <v>2.0093784000000001</v>
      </c>
      <c r="S260" s="93">
        <v>77.012249724151715</v>
      </c>
      <c r="T260" s="93">
        <v>0</v>
      </c>
      <c r="U260" s="95">
        <v>678.85556250069931</v>
      </c>
      <c r="V260" s="96">
        <v>0</v>
      </c>
      <c r="W260" s="96">
        <v>5736.3556955921104</v>
      </c>
      <c r="X260" s="96">
        <v>3458.0311003498928</v>
      </c>
    </row>
    <row r="261" spans="1:24" ht="15" x14ac:dyDescent="0.25">
      <c r="A261" s="10" t="str">
        <f>'Scenario List'!$A$12</f>
        <v>10- RA Market</v>
      </c>
      <c r="B261" s="2">
        <v>2026</v>
      </c>
      <c r="C261" s="131">
        <v>630.10304916359905</v>
      </c>
      <c r="D261" s="131">
        <v>335.77839537283018</v>
      </c>
      <c r="E261" s="131">
        <v>965.88144453642917</v>
      </c>
      <c r="F261" s="131">
        <v>267.15458931494373</v>
      </c>
      <c r="G261" s="131">
        <v>92.048298184413156</v>
      </c>
      <c r="H261" s="131">
        <v>359.2028874993569</v>
      </c>
      <c r="I261" s="132">
        <v>0.10958916022850847</v>
      </c>
      <c r="J261" s="132">
        <v>9.6979103083609339E-2</v>
      </c>
      <c r="K261" s="93">
        <v>20.294309516447317</v>
      </c>
      <c r="L261" s="93">
        <v>11.047035840683639</v>
      </c>
      <c r="M261" s="93">
        <v>36.537351173576099</v>
      </c>
      <c r="N261" s="93">
        <v>19.979450890919907</v>
      </c>
      <c r="O261" s="132">
        <v>0.888447705552742</v>
      </c>
      <c r="P261" s="94">
        <v>1.2620948563888008</v>
      </c>
      <c r="Q261" s="93">
        <v>42.470782088711246</v>
      </c>
      <c r="R261" s="93">
        <v>7.7886839999999999</v>
      </c>
      <c r="S261" s="93">
        <v>83.380299724151712</v>
      </c>
      <c r="T261" s="93">
        <v>3.3319500000000004</v>
      </c>
      <c r="U261" s="95">
        <v>731.58859930661527</v>
      </c>
      <c r="V261" s="96">
        <v>26.828232756758769</v>
      </c>
      <c r="W261" s="96">
        <v>5749.684073221727</v>
      </c>
      <c r="X261" s="96">
        <v>3462.3788496305538</v>
      </c>
    </row>
    <row r="262" spans="1:24" ht="15" x14ac:dyDescent="0.25">
      <c r="A262" s="10" t="str">
        <f>'Scenario List'!$A$12</f>
        <v>10- RA Market</v>
      </c>
      <c r="B262" s="2">
        <v>2027</v>
      </c>
      <c r="C262" s="131">
        <v>669.68025817980697</v>
      </c>
      <c r="D262" s="131">
        <v>366.91548846822047</v>
      </c>
      <c r="E262" s="131">
        <v>1036.5957466480274</v>
      </c>
      <c r="F262" s="131">
        <v>262.77076125166786</v>
      </c>
      <c r="G262" s="131">
        <v>117.98906995471766</v>
      </c>
      <c r="H262" s="131">
        <v>380.75983120638551</v>
      </c>
      <c r="I262" s="132">
        <v>0.11624140673522763</v>
      </c>
      <c r="J262" s="132">
        <v>0.10581717377777276</v>
      </c>
      <c r="K262" s="93">
        <v>23.221994342371371</v>
      </c>
      <c r="L262" s="93">
        <v>13.656887687573038</v>
      </c>
      <c r="M262" s="93">
        <v>44.996297667669452</v>
      </c>
      <c r="N262" s="93">
        <v>25.312251645476366</v>
      </c>
      <c r="O262" s="132">
        <v>0.64302752131870911</v>
      </c>
      <c r="P262" s="94">
        <v>0.83033575362862089</v>
      </c>
      <c r="Q262" s="93">
        <v>141.26662681473613</v>
      </c>
      <c r="R262" s="93">
        <v>136.81801196350889</v>
      </c>
      <c r="S262" s="93">
        <v>161.13920405339329</v>
      </c>
      <c r="T262" s="93">
        <v>113.21785535106964</v>
      </c>
      <c r="U262" s="95">
        <v>1019.6533653107156</v>
      </c>
      <c r="V262" s="96">
        <v>194.36923300437863</v>
      </c>
      <c r="W262" s="96">
        <v>5761.1162578683461</v>
      </c>
      <c r="X262" s="96">
        <v>3467.4474413650637</v>
      </c>
    </row>
    <row r="263" spans="1:24" ht="15" x14ac:dyDescent="0.25">
      <c r="A263" s="10" t="str">
        <f>'Scenario List'!$A$12</f>
        <v>10- RA Market</v>
      </c>
      <c r="B263" s="2">
        <v>2028</v>
      </c>
      <c r="C263" s="131">
        <v>693.35274840069394</v>
      </c>
      <c r="D263" s="131">
        <v>370.48462349725946</v>
      </c>
      <c r="E263" s="131">
        <v>1063.8373718979533</v>
      </c>
      <c r="F263" s="131">
        <v>273.16688735949072</v>
      </c>
      <c r="G263" s="131">
        <v>116.25225754644332</v>
      </c>
      <c r="H263" s="131">
        <v>389.41914490593405</v>
      </c>
      <c r="I263" s="132">
        <v>0.12009079320386946</v>
      </c>
      <c r="J263" s="132">
        <v>0.10667750362286964</v>
      </c>
      <c r="K263" s="93">
        <v>21.803358175049304</v>
      </c>
      <c r="L263" s="93">
        <v>13.995019457479694</v>
      </c>
      <c r="M263" s="93">
        <v>36.682906036530113</v>
      </c>
      <c r="N263" s="93">
        <v>24.525532959788734</v>
      </c>
      <c r="O263" s="132">
        <v>0.5984943383349024</v>
      </c>
      <c r="P263" s="94">
        <v>0.79101769509288977</v>
      </c>
      <c r="Q263" s="93">
        <v>159.86616115234398</v>
      </c>
      <c r="R263" s="93">
        <v>137.25176396350889</v>
      </c>
      <c r="S263" s="93">
        <v>187.32920405339328</v>
      </c>
      <c r="T263" s="93">
        <v>113.21785535106964</v>
      </c>
      <c r="U263" s="95">
        <v>1221.899372065506</v>
      </c>
      <c r="V263" s="96">
        <v>171.6113871124715</v>
      </c>
      <c r="W263" s="96">
        <v>5773.5712280927237</v>
      </c>
      <c r="X263" s="96">
        <v>3472.9405068102342</v>
      </c>
    </row>
    <row r="264" spans="1:24" ht="15" x14ac:dyDescent="0.25">
      <c r="A264" s="10" t="str">
        <f>'Scenario List'!$A$12</f>
        <v>10- RA Market</v>
      </c>
      <c r="B264" s="2">
        <v>2029</v>
      </c>
      <c r="C264" s="131">
        <v>708.98217473468458</v>
      </c>
      <c r="D264" s="131">
        <v>376.65444965226425</v>
      </c>
      <c r="E264" s="131">
        <v>1085.6366243869488</v>
      </c>
      <c r="F264" s="131">
        <v>273.82437220685102</v>
      </c>
      <c r="G264" s="131">
        <v>117.00838184516716</v>
      </c>
      <c r="H264" s="131">
        <v>390.83275405201817</v>
      </c>
      <c r="I264" s="132">
        <v>0.12253102222493321</v>
      </c>
      <c r="J264" s="132">
        <v>0.10828266110045925</v>
      </c>
      <c r="K264" s="93">
        <v>22.433702633207183</v>
      </c>
      <c r="L264" s="93">
        <v>14.521116888826707</v>
      </c>
      <c r="M264" s="93">
        <v>39.146600675861592</v>
      </c>
      <c r="N264" s="93">
        <v>25.800139843491124</v>
      </c>
      <c r="O264" s="132">
        <v>0.60544153885349095</v>
      </c>
      <c r="P264" s="94">
        <v>0.74819328923217232</v>
      </c>
      <c r="Q264" s="93">
        <v>159.76707235234397</v>
      </c>
      <c r="R264" s="93">
        <v>137.1947147635089</v>
      </c>
      <c r="S264" s="93">
        <v>187.32920405339328</v>
      </c>
      <c r="T264" s="93">
        <v>113.21785535106964</v>
      </c>
      <c r="U264" s="95">
        <v>1220.1281521332676</v>
      </c>
      <c r="V264" s="96">
        <v>171.31263982575837</v>
      </c>
      <c r="W264" s="96">
        <v>5786.1442911427648</v>
      </c>
      <c r="X264" s="96">
        <v>3478.4373215839519</v>
      </c>
    </row>
    <row r="265" spans="1:24" ht="15" x14ac:dyDescent="0.25">
      <c r="A265" s="10" t="str">
        <f>'Scenario List'!$A$12</f>
        <v>10- RA Market</v>
      </c>
      <c r="B265" s="2">
        <v>2030</v>
      </c>
      <c r="C265" s="131">
        <v>727.50527142941439</v>
      </c>
      <c r="D265" s="131">
        <v>381.05634788200024</v>
      </c>
      <c r="E265" s="131">
        <v>1108.5616193114147</v>
      </c>
      <c r="F265" s="131">
        <v>278.6561235567051</v>
      </c>
      <c r="G265" s="131">
        <v>115.88918632387227</v>
      </c>
      <c r="H265" s="131">
        <v>394.54530988057735</v>
      </c>
      <c r="I265" s="132">
        <v>0.12556414846766178</v>
      </c>
      <c r="J265" s="132">
        <v>0.10944648205742676</v>
      </c>
      <c r="K265" s="93">
        <v>26.350223664363384</v>
      </c>
      <c r="L265" s="93">
        <v>17.055612263468877</v>
      </c>
      <c r="M265" s="93">
        <v>43.119202227552705</v>
      </c>
      <c r="N265" s="93">
        <v>27.903600974811994</v>
      </c>
      <c r="O265" s="132">
        <v>0.58513054024768363</v>
      </c>
      <c r="P265" s="94">
        <v>0.71882918471767099</v>
      </c>
      <c r="Q265" s="93">
        <v>159.653228352344</v>
      </c>
      <c r="R265" s="93">
        <v>137.11476956350887</v>
      </c>
      <c r="S265" s="93">
        <v>187.32920405339328</v>
      </c>
      <c r="T265" s="93">
        <v>113.21785535106964</v>
      </c>
      <c r="U265" s="95">
        <v>1208.940682367494</v>
      </c>
      <c r="V265" s="96">
        <v>153.6444876378163</v>
      </c>
      <c r="W265" s="96">
        <v>5793.8932434744984</v>
      </c>
      <c r="X265" s="96">
        <v>3481.668306908753</v>
      </c>
    </row>
    <row r="266" spans="1:24" ht="15" x14ac:dyDescent="0.25">
      <c r="A266" s="10" t="str">
        <f>'Scenario List'!$A$12</f>
        <v>10- RA Market</v>
      </c>
      <c r="B266" s="2">
        <v>2031</v>
      </c>
      <c r="C266" s="131">
        <v>745.11621966766415</v>
      </c>
      <c r="D266" s="131">
        <v>385.47340032383693</v>
      </c>
      <c r="E266" s="131">
        <v>1130.589619991501</v>
      </c>
      <c r="F266" s="131">
        <v>280.38374190093663</v>
      </c>
      <c r="G266" s="131">
        <v>114.67830415556017</v>
      </c>
      <c r="H266" s="131">
        <v>395.0620460564968</v>
      </c>
      <c r="I266" s="132">
        <v>0.12843027239289107</v>
      </c>
      <c r="J266" s="132">
        <v>0.11061186859184947</v>
      </c>
      <c r="K266" s="93">
        <v>27.546648098327065</v>
      </c>
      <c r="L266" s="93">
        <v>19.406149610302982</v>
      </c>
      <c r="M266" s="93">
        <v>54.529181161078085</v>
      </c>
      <c r="N266" s="93">
        <v>38.095057122611166</v>
      </c>
      <c r="O266" s="132">
        <v>0.60881696238825256</v>
      </c>
      <c r="P266" s="94">
        <v>0.66913408135004482</v>
      </c>
      <c r="Q266" s="93">
        <v>222.16820739156725</v>
      </c>
      <c r="R266" s="93">
        <v>137.02343996350888</v>
      </c>
      <c r="S266" s="93">
        <v>220.06670405339327</v>
      </c>
      <c r="T266" s="93">
        <v>113.21785535106964</v>
      </c>
      <c r="U266" s="95">
        <v>1478.2746746166865</v>
      </c>
      <c r="V266" s="96">
        <v>152.46219851009943</v>
      </c>
      <c r="W266" s="96">
        <v>5801.7179733779667</v>
      </c>
      <c r="X266" s="96">
        <v>3484.9189804957409</v>
      </c>
    </row>
    <row r="267" spans="1:24" ht="15" x14ac:dyDescent="0.25">
      <c r="A267" s="10" t="str">
        <f>'Scenario List'!$A$12</f>
        <v>10- RA Market</v>
      </c>
      <c r="B267" s="2">
        <v>2032</v>
      </c>
      <c r="C267" s="131">
        <v>754.15094881586037</v>
      </c>
      <c r="D267" s="131">
        <v>390.5922721745867</v>
      </c>
      <c r="E267" s="131">
        <v>1144.7432209904471</v>
      </c>
      <c r="F267" s="131">
        <v>277.21554743073057</v>
      </c>
      <c r="G267" s="131">
        <v>114.06201353085883</v>
      </c>
      <c r="H267" s="131">
        <v>391.27756096158942</v>
      </c>
      <c r="I267" s="132">
        <v>0.12980807702223549</v>
      </c>
      <c r="J267" s="132">
        <v>0.11197253305663843</v>
      </c>
      <c r="K267" s="93">
        <v>26.814998184002754</v>
      </c>
      <c r="L267" s="93">
        <v>18.931026177498307</v>
      </c>
      <c r="M267" s="93">
        <v>46.577295122780711</v>
      </c>
      <c r="N267" s="93">
        <v>33.375810948103862</v>
      </c>
      <c r="O267" s="132">
        <v>0.61329905245170013</v>
      </c>
      <c r="P267" s="94">
        <v>0.65987698850731125</v>
      </c>
      <c r="Q267" s="93">
        <v>222.01219659156723</v>
      </c>
      <c r="R267" s="93">
        <v>137.93311076350889</v>
      </c>
      <c r="S267" s="93">
        <v>220.06670405339327</v>
      </c>
      <c r="T267" s="93">
        <v>113.21785535106964</v>
      </c>
      <c r="U267" s="95">
        <v>1476.9532097056804</v>
      </c>
      <c r="V267" s="96">
        <v>143.05167545689605</v>
      </c>
      <c r="W267" s="96">
        <v>5809.7382390671883</v>
      </c>
      <c r="X267" s="96">
        <v>3488.2864709063574</v>
      </c>
    </row>
    <row r="268" spans="1:24" ht="15" x14ac:dyDescent="0.25">
      <c r="A268" s="10" t="str">
        <f>'Scenario List'!$A$12</f>
        <v>10- RA Market</v>
      </c>
      <c r="B268" s="2">
        <v>2033</v>
      </c>
      <c r="C268" s="131">
        <v>773.83229600636389</v>
      </c>
      <c r="D268" s="131">
        <v>399.49109146714574</v>
      </c>
      <c r="E268" s="131">
        <v>1173.3233874735097</v>
      </c>
      <c r="F268" s="131">
        <v>283.43467796848068</v>
      </c>
      <c r="G268" s="131">
        <v>117.11324214252302</v>
      </c>
      <c r="H268" s="131">
        <v>400.54792011100369</v>
      </c>
      <c r="I268" s="132">
        <v>0.13300508407435829</v>
      </c>
      <c r="J268" s="132">
        <v>0.11440798904744094</v>
      </c>
      <c r="K268" s="93">
        <v>30.22316556562399</v>
      </c>
      <c r="L268" s="93">
        <v>21.618598015367205</v>
      </c>
      <c r="M268" s="93">
        <v>48.719970834669169</v>
      </c>
      <c r="N268" s="93">
        <v>36.757621344427932</v>
      </c>
      <c r="O268" s="132">
        <v>0.61723276773579394</v>
      </c>
      <c r="P268" s="94">
        <v>0.64308851863717398</v>
      </c>
      <c r="Q268" s="93">
        <v>221.95527459156722</v>
      </c>
      <c r="R268" s="93">
        <v>139.0127207635089</v>
      </c>
      <c r="S268" s="93">
        <v>220.06670405339327</v>
      </c>
      <c r="T268" s="93">
        <v>113.21785535106964</v>
      </c>
      <c r="U268" s="95">
        <v>1474.5039982816011</v>
      </c>
      <c r="V268" s="96">
        <v>149.55871426821366</v>
      </c>
      <c r="W268" s="96">
        <v>5818.0655378086331</v>
      </c>
      <c r="X268" s="96">
        <v>3491.8111470475278</v>
      </c>
    </row>
    <row r="269" spans="1:24" ht="15" x14ac:dyDescent="0.25">
      <c r="A269" s="10" t="str">
        <f>'Scenario List'!$A$12</f>
        <v>10- RA Market</v>
      </c>
      <c r="B269" s="2">
        <v>2034</v>
      </c>
      <c r="C269" s="131">
        <v>789.38532237222648</v>
      </c>
      <c r="D269" s="131">
        <v>406.70078499027625</v>
      </c>
      <c r="E269" s="131">
        <v>1196.0861073625028</v>
      </c>
      <c r="F269" s="131">
        <v>285.27324531656956</v>
      </c>
      <c r="G269" s="131">
        <v>118.35876091980737</v>
      </c>
      <c r="H269" s="131">
        <v>403.63200623637692</v>
      </c>
      <c r="I269" s="132">
        <v>0.13547442492186132</v>
      </c>
      <c r="J269" s="132">
        <v>0.11634788969521617</v>
      </c>
      <c r="K269" s="93">
        <v>32.393255825743893</v>
      </c>
      <c r="L269" s="93">
        <v>23.0251079700083</v>
      </c>
      <c r="M269" s="93">
        <v>64.949567667179281</v>
      </c>
      <c r="N269" s="93">
        <v>46.77970083162235</v>
      </c>
      <c r="O269" s="132">
        <v>0.58999560090350112</v>
      </c>
      <c r="P269" s="94">
        <v>0.61301172756253386</v>
      </c>
      <c r="Q269" s="93">
        <v>221.84143059156725</v>
      </c>
      <c r="R269" s="93">
        <v>140.84719916350889</v>
      </c>
      <c r="S269" s="93">
        <v>220.06670405339327</v>
      </c>
      <c r="T269" s="93">
        <v>113.21785535106964</v>
      </c>
      <c r="U269" s="95">
        <v>1471.0252593301525</v>
      </c>
      <c r="V269" s="96">
        <v>135.44968316953316</v>
      </c>
      <c r="W269" s="96">
        <v>5826.8217254107303</v>
      </c>
      <c r="X269" s="96">
        <v>3495.5579001532883</v>
      </c>
    </row>
    <row r="270" spans="1:24" ht="15" x14ac:dyDescent="0.25">
      <c r="A270" s="10" t="str">
        <f>'Scenario List'!$A$12</f>
        <v>10- RA Market</v>
      </c>
      <c r="B270" s="2">
        <v>2035</v>
      </c>
      <c r="C270" s="131">
        <v>807.32059936792962</v>
      </c>
      <c r="D270" s="131">
        <v>414.95725112475736</v>
      </c>
      <c r="E270" s="131">
        <v>1222.2778504926869</v>
      </c>
      <c r="F270" s="131">
        <v>288.37152772586683</v>
      </c>
      <c r="G270" s="131">
        <v>120.52973864667796</v>
      </c>
      <c r="H270" s="131">
        <v>408.9012663725448</v>
      </c>
      <c r="I270" s="132">
        <v>0.13833145001086758</v>
      </c>
      <c r="J270" s="132">
        <v>0.11857306696042895</v>
      </c>
      <c r="K270" s="93">
        <v>30.744748834171215</v>
      </c>
      <c r="L270" s="93">
        <v>22.023266720755217</v>
      </c>
      <c r="M270" s="93">
        <v>52.847455170820993</v>
      </c>
      <c r="N270" s="93">
        <v>37.441697180607861</v>
      </c>
      <c r="O270" s="132">
        <v>0.57472816153117967</v>
      </c>
      <c r="P270" s="94">
        <v>0.57964810367169428</v>
      </c>
      <c r="Q270" s="93">
        <v>224.74936640653635</v>
      </c>
      <c r="R270" s="93">
        <v>143.06008513767782</v>
      </c>
      <c r="S270" s="93">
        <v>222.97448944152114</v>
      </c>
      <c r="T270" s="93">
        <v>114.73929370723403</v>
      </c>
      <c r="U270" s="95">
        <v>1472.8819925427972</v>
      </c>
      <c r="V270" s="96">
        <v>137.01265604849422</v>
      </c>
      <c r="W270" s="96">
        <v>5836.1319808655589</v>
      </c>
      <c r="X270" s="96">
        <v>3499.5911108822029</v>
      </c>
    </row>
    <row r="271" spans="1:24" ht="15" x14ac:dyDescent="0.25">
      <c r="A271" s="10" t="str">
        <f>'Scenario List'!$A$12</f>
        <v>10- RA Market</v>
      </c>
      <c r="B271" s="2">
        <v>2036</v>
      </c>
      <c r="C271" s="131">
        <v>834.38958681607505</v>
      </c>
      <c r="D271" s="131">
        <v>432.18285584392822</v>
      </c>
      <c r="E271" s="131">
        <v>1266.5724426600032</v>
      </c>
      <c r="F271" s="131">
        <v>312.29672632888253</v>
      </c>
      <c r="G271" s="131">
        <v>131.54489285544508</v>
      </c>
      <c r="H271" s="131">
        <v>443.84161918432761</v>
      </c>
      <c r="I271" s="132">
        <v>0.14272428833427014</v>
      </c>
      <c r="J271" s="132">
        <v>0.12334005163811747</v>
      </c>
      <c r="K271" s="93">
        <v>34.917629261407519</v>
      </c>
      <c r="L271" s="93">
        <v>24.302662342705158</v>
      </c>
      <c r="M271" s="93">
        <v>65.381892732626454</v>
      </c>
      <c r="N271" s="93">
        <v>44.220679846976836</v>
      </c>
      <c r="O271" s="132">
        <v>0.67716235892903376</v>
      </c>
      <c r="P271" s="94">
        <v>0.69884799412429155</v>
      </c>
      <c r="Q271" s="93">
        <v>274.10929436165657</v>
      </c>
      <c r="R271" s="93">
        <v>194.63992279644881</v>
      </c>
      <c r="S271" s="93">
        <v>267.61300002606765</v>
      </c>
      <c r="T271" s="93">
        <v>165.46310057956009</v>
      </c>
      <c r="U271" s="95">
        <v>1522.8823333042128</v>
      </c>
      <c r="V271" s="96">
        <v>231.6055893580199</v>
      </c>
      <c r="W271" s="96">
        <v>5846.1639329521613</v>
      </c>
      <c r="X271" s="96">
        <v>3503.9944454698511</v>
      </c>
    </row>
    <row r="272" spans="1:24" ht="15" x14ac:dyDescent="0.25">
      <c r="A272" s="10" t="str">
        <f>'Scenario List'!$A$12</f>
        <v>10- RA Market</v>
      </c>
      <c r="B272" s="2">
        <v>2037</v>
      </c>
      <c r="C272" s="131">
        <v>851.89878948737714</v>
      </c>
      <c r="D272" s="131">
        <v>440.2618763105869</v>
      </c>
      <c r="E272" s="131">
        <v>1292.1606657979642</v>
      </c>
      <c r="F272" s="131">
        <v>308.33247996915736</v>
      </c>
      <c r="G272" s="131">
        <v>133.28451733423239</v>
      </c>
      <c r="H272" s="131">
        <v>441.61699730338978</v>
      </c>
      <c r="I272" s="132">
        <v>0.14544588096296965</v>
      </c>
      <c r="J272" s="132">
        <v>0.12547090114233514</v>
      </c>
      <c r="K272" s="93">
        <v>36.592892574165056</v>
      </c>
      <c r="L272" s="93">
        <v>25.774028602300831</v>
      </c>
      <c r="M272" s="93">
        <v>73.572909651527979</v>
      </c>
      <c r="N272" s="93">
        <v>54.680826788003102</v>
      </c>
      <c r="O272" s="132">
        <v>0.60358413742857431</v>
      </c>
      <c r="P272" s="94">
        <v>0.58977530437252401</v>
      </c>
      <c r="Q272" s="93">
        <v>273.99545036165654</v>
      </c>
      <c r="R272" s="93">
        <v>194.54859319644879</v>
      </c>
      <c r="S272" s="93">
        <v>267.61300002606765</v>
      </c>
      <c r="T272" s="93">
        <v>165.46310057956009</v>
      </c>
      <c r="U272" s="95">
        <v>1504.9245235485389</v>
      </c>
      <c r="V272" s="96">
        <v>202.43659659580277</v>
      </c>
      <c r="W272" s="96">
        <v>5857.1530788435975</v>
      </c>
      <c r="X272" s="96">
        <v>3508.8763394721336</v>
      </c>
    </row>
    <row r="273" spans="1:24" ht="15" x14ac:dyDescent="0.25">
      <c r="A273" s="10" t="str">
        <f>'Scenario List'!$A$12</f>
        <v>10- RA Market</v>
      </c>
      <c r="B273" s="2">
        <v>2038</v>
      </c>
      <c r="C273" s="131">
        <v>881.93185675434006</v>
      </c>
      <c r="D273" s="131">
        <v>456.01128895922625</v>
      </c>
      <c r="E273" s="131">
        <v>1337.9431457135663</v>
      </c>
      <c r="F273" s="131">
        <v>332.35670562635312</v>
      </c>
      <c r="G273" s="131">
        <v>142.56240006103047</v>
      </c>
      <c r="H273" s="131">
        <v>474.91910568738359</v>
      </c>
      <c r="I273" s="132">
        <v>0.15026106674938175</v>
      </c>
      <c r="J273" s="132">
        <v>0.1297564752190514</v>
      </c>
      <c r="K273" s="93">
        <v>35.473186528557342</v>
      </c>
      <c r="L273" s="93">
        <v>28.3158440764111</v>
      </c>
      <c r="M273" s="93">
        <v>67.21763385824147</v>
      </c>
      <c r="N273" s="93">
        <v>50.931267839176087</v>
      </c>
      <c r="O273" s="132">
        <v>0.59630589525120725</v>
      </c>
      <c r="P273" s="94">
        <v>0.61726292831221574</v>
      </c>
      <c r="Q273" s="93">
        <v>307.35704058809586</v>
      </c>
      <c r="R273" s="93">
        <v>194.4572635964488</v>
      </c>
      <c r="S273" s="93">
        <v>301.54290114397747</v>
      </c>
      <c r="T273" s="93">
        <v>165.46310057956009</v>
      </c>
      <c r="U273" s="95">
        <v>1787.3983653244838</v>
      </c>
      <c r="V273" s="96">
        <v>216.50039851495771</v>
      </c>
      <c r="W273" s="96">
        <v>5869.3304648588801</v>
      </c>
      <c r="X273" s="96">
        <v>3514.3624870311883</v>
      </c>
    </row>
    <row r="274" spans="1:24" ht="15" x14ac:dyDescent="0.25">
      <c r="A274" s="10" t="str">
        <f>'Scenario List'!$A$12</f>
        <v>10- RA Market</v>
      </c>
      <c r="B274" s="2">
        <v>2039</v>
      </c>
      <c r="C274" s="131">
        <v>899.94121115309758</v>
      </c>
      <c r="D274" s="131">
        <v>462.33172815120241</v>
      </c>
      <c r="E274" s="131">
        <v>1362.2729393043001</v>
      </c>
      <c r="F274" s="131">
        <v>331.64719906472016</v>
      </c>
      <c r="G274" s="131">
        <v>142.27541319437961</v>
      </c>
      <c r="H274" s="131">
        <v>473.92261225909976</v>
      </c>
      <c r="I274" s="132">
        <v>0.15297328258238072</v>
      </c>
      <c r="J274" s="132">
        <v>0.13132304440783404</v>
      </c>
      <c r="K274" s="93">
        <v>39.614393610393201</v>
      </c>
      <c r="L274" s="93">
        <v>30.833232881020788</v>
      </c>
      <c r="M274" s="93">
        <v>69.306532265395248</v>
      </c>
      <c r="N274" s="93">
        <v>52.842025797351198</v>
      </c>
      <c r="O274" s="132">
        <v>0.56731137754697414</v>
      </c>
      <c r="P274" s="94">
        <v>0.56625207681606127</v>
      </c>
      <c r="Q274" s="93">
        <v>307.24319658809583</v>
      </c>
      <c r="R274" s="93">
        <v>194.3659339964488</v>
      </c>
      <c r="S274" s="93">
        <v>301.54290114397747</v>
      </c>
      <c r="T274" s="93">
        <v>165.46310057956009</v>
      </c>
      <c r="U274" s="95">
        <v>1790.2359314670002</v>
      </c>
      <c r="V274" s="96">
        <v>214.20722041111975</v>
      </c>
      <c r="W274" s="96">
        <v>5882.9960105513992</v>
      </c>
      <c r="X274" s="96">
        <v>3520.5681549339879</v>
      </c>
    </row>
    <row r="275" spans="1:24" ht="15" x14ac:dyDescent="0.25">
      <c r="A275" s="10" t="str">
        <f>'Scenario List'!$A$12</f>
        <v>10- RA Market</v>
      </c>
      <c r="B275" s="2">
        <v>2040</v>
      </c>
      <c r="C275" s="131">
        <v>916.56699207813062</v>
      </c>
      <c r="D275" s="131">
        <v>470.03448814915157</v>
      </c>
      <c r="E275" s="131">
        <v>1386.6014802272821</v>
      </c>
      <c r="F275" s="131">
        <v>333.0551889814551</v>
      </c>
      <c r="G275" s="131">
        <v>143.23155323597067</v>
      </c>
      <c r="H275" s="131">
        <v>476.28674221742574</v>
      </c>
      <c r="I275" s="132">
        <v>0.15538969004096861</v>
      </c>
      <c r="J275" s="132">
        <v>0.13324265979699632</v>
      </c>
      <c r="K275" s="93">
        <v>41.119948360313039</v>
      </c>
      <c r="L275" s="93">
        <v>31.360502761278919</v>
      </c>
      <c r="M275" s="93">
        <v>76.388283499690203</v>
      </c>
      <c r="N275" s="93">
        <v>58.627035809255688</v>
      </c>
      <c r="O275" s="132">
        <v>0.55390257167113277</v>
      </c>
      <c r="P275" s="94">
        <v>0.53160150419591412</v>
      </c>
      <c r="Q275" s="93">
        <v>307.96334841693164</v>
      </c>
      <c r="R275" s="93">
        <v>194.27460439644881</v>
      </c>
      <c r="S275" s="93">
        <v>302.41906377281327</v>
      </c>
      <c r="T275" s="93">
        <v>165.46310057956009</v>
      </c>
      <c r="U275" s="95">
        <v>1787.1635847564755</v>
      </c>
      <c r="V275" s="96">
        <v>195.190104488012</v>
      </c>
      <c r="W275" s="96">
        <v>5898.5058264578365</v>
      </c>
      <c r="X275" s="96">
        <v>3527.6576500745264</v>
      </c>
    </row>
    <row r="276" spans="1:24" ht="15" x14ac:dyDescent="0.25">
      <c r="A276" s="10" t="str">
        <f>'Scenario List'!$A$12</f>
        <v>10- RA Market</v>
      </c>
      <c r="B276" s="2">
        <v>2041</v>
      </c>
      <c r="C276" s="131">
        <v>929.96774208627426</v>
      </c>
      <c r="D276" s="131">
        <v>472.12025097087121</v>
      </c>
      <c r="E276" s="131">
        <v>1402.0879930571455</v>
      </c>
      <c r="F276" s="131">
        <v>334.71339862803944</v>
      </c>
      <c r="G276" s="131">
        <v>138.4319925821577</v>
      </c>
      <c r="H276" s="131">
        <v>473.14539121019715</v>
      </c>
      <c r="I276" s="132">
        <v>0.15718716300134158</v>
      </c>
      <c r="J276" s="132">
        <v>0.13352432775488507</v>
      </c>
      <c r="K276" s="93">
        <v>42.420091185270763</v>
      </c>
      <c r="L276" s="93">
        <v>37.364354190985047</v>
      </c>
      <c r="M276" s="93">
        <v>78.20500274136657</v>
      </c>
      <c r="N276" s="93">
        <v>73.799433395592388</v>
      </c>
      <c r="O276" s="132">
        <v>0.57674340891901421</v>
      </c>
      <c r="P276" s="94">
        <v>0.53666567966025747</v>
      </c>
      <c r="Q276" s="93">
        <v>316.10873227063809</v>
      </c>
      <c r="R276" s="93">
        <v>194.3469175964488</v>
      </c>
      <c r="S276" s="93">
        <v>347.17170114397749</v>
      </c>
      <c r="T276" s="93">
        <v>165.46310057956009</v>
      </c>
      <c r="U276" s="95">
        <v>2211.369646495295</v>
      </c>
      <c r="V276" s="96">
        <v>209.3470822471354</v>
      </c>
      <c r="W276" s="96">
        <v>5916.3084588423872</v>
      </c>
      <c r="X276" s="96">
        <v>3535.836943793176</v>
      </c>
    </row>
    <row r="277" spans="1:24" ht="15" x14ac:dyDescent="0.25">
      <c r="A277" s="10" t="str">
        <f>'Scenario List'!$A$12</f>
        <v>10- RA Market</v>
      </c>
      <c r="B277" s="2">
        <v>2042</v>
      </c>
      <c r="C277" s="131">
        <v>957.13843479491561</v>
      </c>
      <c r="D277" s="131">
        <v>488.53098579892747</v>
      </c>
      <c r="E277" s="131">
        <v>1445.6694205938431</v>
      </c>
      <c r="F277" s="131">
        <v>353.51129622015469</v>
      </c>
      <c r="G277" s="131">
        <v>147.81207688600026</v>
      </c>
      <c r="H277" s="131">
        <v>501.32337310615492</v>
      </c>
      <c r="I277" s="132">
        <v>0.16122007873524402</v>
      </c>
      <c r="J277" s="132">
        <v>0.13779868892716018</v>
      </c>
      <c r="K277" s="93">
        <v>34.413669694831988</v>
      </c>
      <c r="L277" s="93">
        <v>37.049736027101893</v>
      </c>
      <c r="M277" s="93">
        <v>73.27805824772129</v>
      </c>
      <c r="N277" s="93">
        <v>79.2664713742071</v>
      </c>
      <c r="O277" s="132">
        <v>0.55036153991305792</v>
      </c>
      <c r="P277" s="94">
        <v>0.56421254847502755</v>
      </c>
      <c r="Q277" s="93">
        <v>325.00949831968501</v>
      </c>
      <c r="R277" s="93">
        <v>194.79536119644879</v>
      </c>
      <c r="S277" s="93">
        <v>392.3349011439775</v>
      </c>
      <c r="T277" s="93">
        <v>165.46310057956009</v>
      </c>
      <c r="U277" s="95">
        <v>2624.0648488993688</v>
      </c>
      <c r="V277" s="96">
        <v>218.18763457235383</v>
      </c>
      <c r="W277" s="96">
        <v>5936.8438615312334</v>
      </c>
      <c r="X277" s="96">
        <v>3545.2513344097415</v>
      </c>
    </row>
    <row r="278" spans="1:24" ht="15" x14ac:dyDescent="0.25">
      <c r="A278" s="10" t="str">
        <f>'Scenario List'!$A$12</f>
        <v>10- RA Market</v>
      </c>
      <c r="B278" s="2">
        <v>2043</v>
      </c>
      <c r="C278" s="131">
        <v>998.38598526223041</v>
      </c>
      <c r="D278" s="131">
        <v>505.76163851482727</v>
      </c>
      <c r="E278" s="131">
        <v>1504.1476237770576</v>
      </c>
      <c r="F278" s="131">
        <v>375.82287072961032</v>
      </c>
      <c r="G278" s="131">
        <v>157.86379265275789</v>
      </c>
      <c r="H278" s="131">
        <v>533.68666338236824</v>
      </c>
      <c r="I278" s="132">
        <v>0.16749550413228476</v>
      </c>
      <c r="J278" s="132">
        <v>0.14221966625975699</v>
      </c>
      <c r="K278" s="93">
        <v>37.795338052610724</v>
      </c>
      <c r="L278" s="93">
        <v>37.986060128752975</v>
      </c>
      <c r="M278" s="93">
        <v>66.71748808458527</v>
      </c>
      <c r="N278" s="93">
        <v>67.420523556623408</v>
      </c>
      <c r="O278" s="132">
        <v>0.51546150771823396</v>
      </c>
      <c r="P278" s="94">
        <v>0.48491216885512933</v>
      </c>
      <c r="Q278" s="93">
        <v>344.68005189412912</v>
      </c>
      <c r="R278" s="93">
        <v>204.05240229076836</v>
      </c>
      <c r="S278" s="93">
        <v>408.57342864397742</v>
      </c>
      <c r="T278" s="93">
        <v>173.95957307956007</v>
      </c>
      <c r="U278" s="95">
        <v>2736.2160130101738</v>
      </c>
      <c r="V278" s="96">
        <v>262.61673678240845</v>
      </c>
      <c r="W278" s="96">
        <v>5960.6733352897891</v>
      </c>
      <c r="X278" s="96">
        <v>3556.2004314584688</v>
      </c>
    </row>
    <row r="279" spans="1:24" ht="15" x14ac:dyDescent="0.25">
      <c r="A279" s="10" t="str">
        <f>'Scenario List'!$A$12</f>
        <v>10- RA Market</v>
      </c>
      <c r="B279" s="2">
        <v>2044</v>
      </c>
      <c r="C279" s="131">
        <v>1020.1313025959282</v>
      </c>
      <c r="D279" s="131">
        <v>522.65883891193619</v>
      </c>
      <c r="E279" s="131">
        <v>1542.7901415078645</v>
      </c>
      <c r="F279" s="131">
        <v>396.15575768063161</v>
      </c>
      <c r="G279" s="131">
        <v>167.43048419774485</v>
      </c>
      <c r="H279" s="131">
        <v>563.58624187837643</v>
      </c>
      <c r="I279" s="132">
        <v>0.17034950942915247</v>
      </c>
      <c r="J279" s="132">
        <v>0.14644149303207118</v>
      </c>
      <c r="K279" s="93">
        <v>44.943794148085644</v>
      </c>
      <c r="L279" s="93">
        <v>45.678655233523749</v>
      </c>
      <c r="M279" s="93">
        <v>89.292586242826644</v>
      </c>
      <c r="N279" s="93">
        <v>91.128638686390616</v>
      </c>
      <c r="O279" s="132">
        <v>0.6190355189230492</v>
      </c>
      <c r="P279" s="94">
        <v>0.60046923970405996</v>
      </c>
      <c r="Q279" s="93">
        <v>344.66529669412915</v>
      </c>
      <c r="R279" s="93">
        <v>204.77634046669087</v>
      </c>
      <c r="S279" s="93">
        <v>408.57342864397742</v>
      </c>
      <c r="T279" s="93">
        <v>174.10602325548257</v>
      </c>
      <c r="U279" s="95">
        <v>2786.2831965259866</v>
      </c>
      <c r="V279" s="96">
        <v>310.91952112207923</v>
      </c>
      <c r="W279" s="96">
        <v>5988.4604658647158</v>
      </c>
      <c r="X279" s="96">
        <v>3569.0624842063862</v>
      </c>
    </row>
    <row r="280" spans="1:24" ht="15" x14ac:dyDescent="0.25">
      <c r="A280" s="10" t="str">
        <f>'Scenario List'!$A$12</f>
        <v>10- RA Market</v>
      </c>
      <c r="B280" s="2">
        <v>2045</v>
      </c>
      <c r="C280" s="131">
        <v>1049.7451871194648</v>
      </c>
      <c r="D280" s="131">
        <v>543.07471418861314</v>
      </c>
      <c r="E280" s="131">
        <v>1592.819901308078</v>
      </c>
      <c r="F280" s="131">
        <v>404.60328022899779</v>
      </c>
      <c r="G280" s="131">
        <v>180.36210986595123</v>
      </c>
      <c r="H280" s="131">
        <v>584.96539009494904</v>
      </c>
      <c r="I280" s="132">
        <v>0.17434793837802565</v>
      </c>
      <c r="J280" s="132">
        <v>0.15152274988627593</v>
      </c>
      <c r="K280" s="93">
        <v>47.875171281549697</v>
      </c>
      <c r="L280" s="93">
        <v>46.595113471472189</v>
      </c>
      <c r="M280" s="93">
        <v>89.979916382900171</v>
      </c>
      <c r="N280" s="93">
        <v>81.056883814458843</v>
      </c>
      <c r="O280" s="132">
        <v>0.52564976587151246</v>
      </c>
      <c r="P280" s="94">
        <v>0.5041726353728837</v>
      </c>
      <c r="Q280" s="93">
        <v>364.46140745227132</v>
      </c>
      <c r="R280" s="93">
        <v>210.54650687275637</v>
      </c>
      <c r="S280" s="93">
        <v>439.49235834380664</v>
      </c>
      <c r="T280" s="93">
        <v>172.53199694037343</v>
      </c>
      <c r="U280" s="95">
        <v>3011.2024032342947</v>
      </c>
      <c r="V280" s="96">
        <v>266.08537716559744</v>
      </c>
      <c r="W280" s="96">
        <v>6020.9784921194796</v>
      </c>
      <c r="X280" s="96">
        <v>3584.113373049348</v>
      </c>
    </row>
    <row r="281" spans="1:24" x14ac:dyDescent="0.2">
      <c r="A281" s="10" t="str">
        <f>'Scenario List'!$A$12</f>
        <v>10- RA Market</v>
      </c>
      <c r="B281" s="3" t="s">
        <v>6</v>
      </c>
      <c r="C281" s="20">
        <f t="shared" ref="C281:H281" si="38">NPV($A$1,C257:C280)</f>
        <v>8663.1545635871989</v>
      </c>
      <c r="D281" s="20">
        <f t="shared" si="38"/>
        <v>4530.7661833808943</v>
      </c>
      <c r="E281" s="20">
        <f t="shared" si="38"/>
        <v>13193.920746968093</v>
      </c>
      <c r="F281" s="20">
        <f t="shared" si="38"/>
        <v>3403.7524248970403</v>
      </c>
      <c r="G281" s="20">
        <f t="shared" si="38"/>
        <v>1338.7832188833097</v>
      </c>
      <c r="H281" s="20">
        <f t="shared" si="38"/>
        <v>4742.5356437803503</v>
      </c>
      <c r="K281" s="111">
        <f t="shared" ref="K281:P281" si="39">NPV($A$1,K257:K280)</f>
        <v>308.57846896022556</v>
      </c>
      <c r="L281" s="111">
        <f t="shared" si="39"/>
        <v>216.22248005135492</v>
      </c>
      <c r="M281" s="111">
        <f t="shared" si="39"/>
        <v>559.00731353702952</v>
      </c>
      <c r="N281" s="111">
        <f t="shared" si="39"/>
        <v>395.87295310383797</v>
      </c>
      <c r="O281" s="111">
        <f t="shared" si="39"/>
        <v>8.1244100705490734</v>
      </c>
      <c r="P281" s="111">
        <f t="shared" si="39"/>
        <v>10.628230202538589</v>
      </c>
    </row>
    <row r="282" spans="1:24" x14ac:dyDescent="0.2">
      <c r="A282" s="10" t="str">
        <f>'Scenario List'!$A$12</f>
        <v>10- RA Market</v>
      </c>
      <c r="B282" s="3" t="s">
        <v>7</v>
      </c>
      <c r="C282" s="20">
        <f t="shared" ref="C282:H282" si="40">-PMT($A$1,COUNT(C257:C280),C281)</f>
        <v>734.24009854897008</v>
      </c>
      <c r="D282" s="20">
        <f t="shared" si="40"/>
        <v>384.00217664019567</v>
      </c>
      <c r="E282" s="20">
        <f t="shared" si="40"/>
        <v>1118.2422751891659</v>
      </c>
      <c r="F282" s="20">
        <f t="shared" si="40"/>
        <v>288.48284969971184</v>
      </c>
      <c r="G282" s="20">
        <f t="shared" si="40"/>
        <v>113.46771148471321</v>
      </c>
      <c r="H282" s="20">
        <f t="shared" si="40"/>
        <v>401.95056118442511</v>
      </c>
      <c r="K282" s="111">
        <f t="shared" ref="K282:N282" si="41">-PMT($A$1,COUNT(K257:K280),K281)</f>
        <v>26.15336986041595</v>
      </c>
      <c r="L282" s="111">
        <f t="shared" si="41"/>
        <v>18.325797363549668</v>
      </c>
      <c r="M282" s="111">
        <f t="shared" si="41"/>
        <v>47.3783056701078</v>
      </c>
      <c r="N282" s="111">
        <f t="shared" si="41"/>
        <v>33.551957773159742</v>
      </c>
      <c r="O282" s="111">
        <f>-PMT($A$1,COUNT(O257:O280),O281)</f>
        <v>0.68857915521042334</v>
      </c>
      <c r="P282" s="111">
        <f t="shared" ref="P282" si="42">-PMT($A$1,COUNT(P257:P280),P281)</f>
        <v>0.9007888216739568</v>
      </c>
    </row>
    <row r="283" spans="1:24" x14ac:dyDescent="0.2">
      <c r="B283" s="3"/>
      <c r="C283" s="20"/>
      <c r="D283" s="20"/>
      <c r="E283" s="20"/>
      <c r="F283" s="20"/>
      <c r="G283" s="20"/>
      <c r="H283" s="20"/>
      <c r="K283" s="111"/>
      <c r="L283" s="111"/>
      <c r="M283" s="111"/>
      <c r="N283" s="111"/>
      <c r="O283" s="111"/>
      <c r="P283" s="111"/>
    </row>
    <row r="285" spans="1:24" ht="15" x14ac:dyDescent="0.25">
      <c r="A285" s="10" t="str">
        <f>'Scenario List'!$A$13</f>
        <v>11- Electrification 1</v>
      </c>
      <c r="B285" s="2">
        <v>2022</v>
      </c>
      <c r="C285" s="131">
        <v>568.70062474975293</v>
      </c>
      <c r="D285" s="131">
        <v>304.73022528308201</v>
      </c>
      <c r="E285" s="131">
        <v>873.430850032835</v>
      </c>
      <c r="F285" s="131">
        <v>248.93244228800199</v>
      </c>
      <c r="G285" s="131">
        <v>80.69263523316279</v>
      </c>
      <c r="H285" s="131">
        <v>329.62507752116477</v>
      </c>
      <c r="I285" s="132">
        <v>0.10021359590650336</v>
      </c>
      <c r="J285" s="132">
        <v>8.8830383215778214E-2</v>
      </c>
      <c r="K285" s="93">
        <v>17.518661286088669</v>
      </c>
      <c r="L285" s="93">
        <v>7.356120162729499</v>
      </c>
      <c r="M285" s="93">
        <v>26.922190563278534</v>
      </c>
      <c r="N285" s="93">
        <v>11.231706670789009</v>
      </c>
      <c r="O285" s="132">
        <v>0.89311140173115522</v>
      </c>
      <c r="P285" s="94">
        <v>1.4574774164072011</v>
      </c>
      <c r="Q285" s="93">
        <v>0.17706240000000001</v>
      </c>
      <c r="R285" s="93">
        <v>0</v>
      </c>
      <c r="S285" s="93">
        <v>0</v>
      </c>
      <c r="T285" s="93">
        <v>0</v>
      </c>
      <c r="U285" s="95">
        <v>0</v>
      </c>
      <c r="V285" s="96">
        <v>0</v>
      </c>
      <c r="W285" s="96">
        <v>5674.8849255976766</v>
      </c>
      <c r="X285" s="96">
        <v>3430.4729333752921</v>
      </c>
    </row>
    <row r="286" spans="1:24" ht="15" x14ac:dyDescent="0.25">
      <c r="A286" s="10" t="str">
        <f>'Scenario List'!$A$13</f>
        <v>11- Electrification 1</v>
      </c>
      <c r="B286" s="2">
        <v>2023</v>
      </c>
      <c r="C286" s="131">
        <v>588.85858244843121</v>
      </c>
      <c r="D286" s="131">
        <v>313.15188150982044</v>
      </c>
      <c r="E286" s="131">
        <v>902.01046395825165</v>
      </c>
      <c r="F286" s="131">
        <v>258.47187011783865</v>
      </c>
      <c r="G286" s="131">
        <v>84.342869226972809</v>
      </c>
      <c r="H286" s="131">
        <v>342.81473934481147</v>
      </c>
      <c r="I286" s="132">
        <v>0.10270723315756261</v>
      </c>
      <c r="J286" s="132">
        <v>9.1032996703467761E-2</v>
      </c>
      <c r="K286" s="93">
        <v>15.069870570417725</v>
      </c>
      <c r="L286" s="93">
        <v>7.4046769563984451</v>
      </c>
      <c r="M286" s="93">
        <v>29.732042874438861</v>
      </c>
      <c r="N286" s="93">
        <v>14.120511896641204</v>
      </c>
      <c r="O286" s="132">
        <v>0.83533368109393646</v>
      </c>
      <c r="P286" s="94">
        <v>1.3980889815184012</v>
      </c>
      <c r="Q286" s="93">
        <v>34.466298399999992</v>
      </c>
      <c r="R286" s="93">
        <v>0.47992560000000006</v>
      </c>
      <c r="S286" s="93">
        <v>45.628799999999998</v>
      </c>
      <c r="T286" s="93">
        <v>0</v>
      </c>
      <c r="U286" s="95">
        <v>420.41311591796875</v>
      </c>
      <c r="V286" s="96">
        <v>0</v>
      </c>
      <c r="W286" s="96">
        <v>5733.3701273508796</v>
      </c>
      <c r="X286" s="96">
        <v>3439.9821257108129</v>
      </c>
    </row>
    <row r="287" spans="1:24" ht="15" x14ac:dyDescent="0.25">
      <c r="A287" s="10" t="str">
        <f>'Scenario List'!$A$13</f>
        <v>11- Electrification 1</v>
      </c>
      <c r="B287" s="2">
        <v>2024</v>
      </c>
      <c r="C287" s="131">
        <v>621.94146657065994</v>
      </c>
      <c r="D287" s="131">
        <v>322.46105644677323</v>
      </c>
      <c r="E287" s="131">
        <v>944.40252301743317</v>
      </c>
      <c r="F287" s="131">
        <v>284.44649687869827</v>
      </c>
      <c r="G287" s="131">
        <v>88.775400034836224</v>
      </c>
      <c r="H287" s="131">
        <v>373.22189691353447</v>
      </c>
      <c r="I287" s="132">
        <v>0.106330193920582</v>
      </c>
      <c r="J287" s="132">
        <v>9.3513519724469932E-2</v>
      </c>
      <c r="K287" s="93">
        <v>14.677672028652466</v>
      </c>
      <c r="L287" s="93">
        <v>8.5165869391472544</v>
      </c>
      <c r="M287" s="93">
        <v>23.497845815760513</v>
      </c>
      <c r="N287" s="93">
        <v>14.047271331488034</v>
      </c>
      <c r="O287" s="132">
        <v>0.85893922814896995</v>
      </c>
      <c r="P287" s="94">
        <v>1.4062178236706013</v>
      </c>
      <c r="Q287" s="93">
        <v>71.590186399999993</v>
      </c>
      <c r="R287" s="93">
        <v>1.6792308000000002</v>
      </c>
      <c r="S287" s="93">
        <v>91.257599999999996</v>
      </c>
      <c r="T287" s="93">
        <v>0</v>
      </c>
      <c r="U287" s="95">
        <v>843.3210327148438</v>
      </c>
      <c r="V287" s="96">
        <v>0</v>
      </c>
      <c r="W287" s="96">
        <v>5849.1520013138306</v>
      </c>
      <c r="X287" s="96">
        <v>3448.2827445366061</v>
      </c>
    </row>
    <row r="288" spans="1:24" ht="15" x14ac:dyDescent="0.25">
      <c r="A288" s="10" t="str">
        <f>'Scenario List'!$A$13</f>
        <v>11- Electrification 1</v>
      </c>
      <c r="B288" s="2">
        <v>2025</v>
      </c>
      <c r="C288" s="131">
        <v>658.70468221972669</v>
      </c>
      <c r="D288" s="131">
        <v>329.71627539940283</v>
      </c>
      <c r="E288" s="131">
        <v>988.42095761912947</v>
      </c>
      <c r="F288" s="131">
        <v>298.36596549459972</v>
      </c>
      <c r="G288" s="131">
        <v>91.046040957513171</v>
      </c>
      <c r="H288" s="131">
        <v>389.41200645211291</v>
      </c>
      <c r="I288" s="132">
        <v>0.10961187696867242</v>
      </c>
      <c r="J288" s="132">
        <v>9.5422657068392938E-2</v>
      </c>
      <c r="K288" s="93">
        <v>16.292414889912703</v>
      </c>
      <c r="L288" s="93">
        <v>9.6308787187361435</v>
      </c>
      <c r="M288" s="93">
        <v>28.470754517919744</v>
      </c>
      <c r="N288" s="93">
        <v>16.910868735286371</v>
      </c>
      <c r="O288" s="132">
        <v>0.80582707125402808</v>
      </c>
      <c r="P288" s="94">
        <v>1.1861812187742009</v>
      </c>
      <c r="Q288" s="93">
        <v>141.27723663695329</v>
      </c>
      <c r="R288" s="93">
        <v>5.7664577999999995</v>
      </c>
      <c r="S288" s="93">
        <v>92.801218082454639</v>
      </c>
      <c r="T288" s="93">
        <v>1.5214383561643836</v>
      </c>
      <c r="U288" s="95">
        <v>837.04015527409774</v>
      </c>
      <c r="V288" s="96">
        <v>1.2314214410303748</v>
      </c>
      <c r="W288" s="96">
        <v>6009.4279966393378</v>
      </c>
      <c r="X288" s="96">
        <v>3455.3248204258557</v>
      </c>
    </row>
    <row r="289" spans="1:24" ht="15" x14ac:dyDescent="0.25">
      <c r="A289" s="10" t="str">
        <f>'Scenario List'!$A$13</f>
        <v>11- Electrification 1</v>
      </c>
      <c r="B289" s="2">
        <v>2026</v>
      </c>
      <c r="C289" s="131">
        <v>684.07548955846357</v>
      </c>
      <c r="D289" s="131">
        <v>338.46528623570686</v>
      </c>
      <c r="E289" s="131">
        <v>1022.5407757941705</v>
      </c>
      <c r="F289" s="131">
        <v>320.25234210829376</v>
      </c>
      <c r="G289" s="131">
        <v>94.697922101011414</v>
      </c>
      <c r="H289" s="131">
        <v>414.95026420930515</v>
      </c>
      <c r="I289" s="132">
        <v>0.11146391805155362</v>
      </c>
      <c r="J289" s="132">
        <v>9.7869922283704475E-2</v>
      </c>
      <c r="K289" s="93">
        <v>14.714303985659125</v>
      </c>
      <c r="L289" s="93">
        <v>11.013075314020432</v>
      </c>
      <c r="M289" s="93">
        <v>26.324726310193611</v>
      </c>
      <c r="N289" s="93">
        <v>19.920584334985961</v>
      </c>
      <c r="O289" s="132">
        <v>0.76633081593069219</v>
      </c>
      <c r="P289" s="94">
        <v>1.2643626623618007</v>
      </c>
      <c r="Q289" s="93">
        <v>207.16322422682023</v>
      </c>
      <c r="R289" s="93">
        <v>10.905654600000002</v>
      </c>
      <c r="S289" s="93">
        <v>143.5626401684834</v>
      </c>
      <c r="T289" s="93">
        <v>4.853388356164384</v>
      </c>
      <c r="U289" s="95">
        <v>1309.1524245998685</v>
      </c>
      <c r="V289" s="96">
        <v>28.05646944288463</v>
      </c>
      <c r="W289" s="96">
        <v>6137.1922099676158</v>
      </c>
      <c r="X289" s="96">
        <v>3458.317717414413</v>
      </c>
    </row>
    <row r="290" spans="1:24" ht="15" x14ac:dyDescent="0.25">
      <c r="A290" s="10" t="str">
        <f>'Scenario List'!$A$13</f>
        <v>11- Electrification 1</v>
      </c>
      <c r="B290" s="2">
        <v>2027</v>
      </c>
      <c r="C290" s="131">
        <v>747.67909013148767</v>
      </c>
      <c r="D290" s="131">
        <v>362.14374723231219</v>
      </c>
      <c r="E290" s="131">
        <v>1109.8228373637999</v>
      </c>
      <c r="F290" s="131">
        <v>351.73112813339395</v>
      </c>
      <c r="G290" s="131">
        <v>113.16732692865163</v>
      </c>
      <c r="H290" s="131">
        <v>464.89845506204557</v>
      </c>
      <c r="I290" s="132">
        <v>0.11986925448262828</v>
      </c>
      <c r="J290" s="132">
        <v>0.1046123350710243</v>
      </c>
      <c r="K290" s="93">
        <v>18.558951456974398</v>
      </c>
      <c r="L290" s="93">
        <v>13.571485950280072</v>
      </c>
      <c r="M290" s="93">
        <v>34.950088258076164</v>
      </c>
      <c r="N290" s="93">
        <v>25.171155249044261</v>
      </c>
      <c r="O290" s="132">
        <v>0.62662050513920431</v>
      </c>
      <c r="P290" s="94">
        <v>0.92720537124000058</v>
      </c>
      <c r="Q290" s="93">
        <v>457.56915663831171</v>
      </c>
      <c r="R290" s="93">
        <v>112.19848441766995</v>
      </c>
      <c r="S290" s="93">
        <v>323.76481944169456</v>
      </c>
      <c r="T290" s="93">
        <v>86.821962587914598</v>
      </c>
      <c r="U290" s="95">
        <v>1581.7474190011858</v>
      </c>
      <c r="V290" s="96">
        <v>152.83234364898644</v>
      </c>
      <c r="W290" s="96">
        <v>6237.4550785234342</v>
      </c>
      <c r="X290" s="96">
        <v>3461.7690828375303</v>
      </c>
    </row>
    <row r="291" spans="1:24" ht="15" x14ac:dyDescent="0.25">
      <c r="A291" s="10" t="str">
        <f>'Scenario List'!$A$13</f>
        <v>11- Electrification 1</v>
      </c>
      <c r="B291" s="2">
        <v>2028</v>
      </c>
      <c r="C291" s="131">
        <v>789.16123555486172</v>
      </c>
      <c r="D291" s="131">
        <v>366.16799283427656</v>
      </c>
      <c r="E291" s="131">
        <v>1155.3292283891383</v>
      </c>
      <c r="F291" s="131">
        <v>377.26003205050171</v>
      </c>
      <c r="G291" s="131">
        <v>111.87155622882057</v>
      </c>
      <c r="H291" s="131">
        <v>489.13158827932227</v>
      </c>
      <c r="I291" s="132">
        <v>0.1246882029264956</v>
      </c>
      <c r="J291" s="132">
        <v>0.10566383774639231</v>
      </c>
      <c r="K291" s="93">
        <v>14.194565269207327</v>
      </c>
      <c r="L291" s="93">
        <v>13.891724292554764</v>
      </c>
      <c r="M291" s="93">
        <v>24.696559037236739</v>
      </c>
      <c r="N291" s="93">
        <v>24.251356889691252</v>
      </c>
      <c r="O291" s="132">
        <v>0.54359013583174798</v>
      </c>
      <c r="P291" s="94">
        <v>0.87489946459740031</v>
      </c>
      <c r="Q291" s="93">
        <v>511.7586139348366</v>
      </c>
      <c r="R291" s="93">
        <v>112.28943241766994</v>
      </c>
      <c r="S291" s="93">
        <v>368.08584680974388</v>
      </c>
      <c r="T291" s="93">
        <v>86.821962587914598</v>
      </c>
      <c r="U291" s="95">
        <v>1965.0289587030557</v>
      </c>
      <c r="V291" s="96">
        <v>135.495554395265</v>
      </c>
      <c r="W291" s="96">
        <v>6329.0769858963858</v>
      </c>
      <c r="X291" s="96">
        <v>3465.4050112502059</v>
      </c>
    </row>
    <row r="292" spans="1:24" ht="15" x14ac:dyDescent="0.25">
      <c r="A292" s="10" t="str">
        <f>'Scenario List'!$A$13</f>
        <v>11- Electrification 1</v>
      </c>
      <c r="B292" s="2">
        <v>2029</v>
      </c>
      <c r="C292" s="131">
        <v>816.5760082054029</v>
      </c>
      <c r="D292" s="131">
        <v>376.28692175551015</v>
      </c>
      <c r="E292" s="131">
        <v>1192.8629299609131</v>
      </c>
      <c r="F292" s="131">
        <v>394.23537813785742</v>
      </c>
      <c r="G292" s="131">
        <v>116.56185953635014</v>
      </c>
      <c r="H292" s="131">
        <v>510.79723767420757</v>
      </c>
      <c r="I292" s="132">
        <v>0.12768507591132069</v>
      </c>
      <c r="J292" s="132">
        <v>0.1084764646379176</v>
      </c>
      <c r="K292" s="93">
        <v>14.746784638057399</v>
      </c>
      <c r="L292" s="93">
        <v>14.419236779862416</v>
      </c>
      <c r="M292" s="93">
        <v>25.865068918116648</v>
      </c>
      <c r="N292" s="93">
        <v>25.648034367991102</v>
      </c>
      <c r="O292" s="132">
        <v>0.59858397752693404</v>
      </c>
      <c r="P292" s="94">
        <v>0.89374076081060083</v>
      </c>
      <c r="Q292" s="93">
        <v>572.77804993483664</v>
      </c>
      <c r="R292" s="93">
        <v>144.18482281766995</v>
      </c>
      <c r="S292" s="93">
        <v>417.92098483988087</v>
      </c>
      <c r="T292" s="93">
        <v>112.89716428380501</v>
      </c>
      <c r="U292" s="95">
        <v>2024.8090430847135</v>
      </c>
      <c r="V292" s="96">
        <v>169.8043412535111</v>
      </c>
      <c r="W292" s="96">
        <v>6395.2345438751809</v>
      </c>
      <c r="X292" s="96">
        <v>3468.8346731386769</v>
      </c>
    </row>
    <row r="293" spans="1:24" ht="15" x14ac:dyDescent="0.25">
      <c r="A293" s="10" t="str">
        <f>'Scenario List'!$A$13</f>
        <v>11- Electrification 1</v>
      </c>
      <c r="B293" s="2">
        <v>2030</v>
      </c>
      <c r="C293" s="131">
        <v>847.99977519554363</v>
      </c>
      <c r="D293" s="131">
        <v>379.92739038604645</v>
      </c>
      <c r="E293" s="131">
        <v>1227.9271655815901</v>
      </c>
      <c r="F293" s="131">
        <v>409.75113094429315</v>
      </c>
      <c r="G293" s="131">
        <v>114.66595715984805</v>
      </c>
      <c r="H293" s="131">
        <v>524.41708810414116</v>
      </c>
      <c r="I293" s="132">
        <v>0.13133470635224767</v>
      </c>
      <c r="J293" s="132">
        <v>0.10949440186035421</v>
      </c>
      <c r="K293" s="93">
        <v>16.918681583976063</v>
      </c>
      <c r="L293" s="93">
        <v>16.912890958928234</v>
      </c>
      <c r="M293" s="93">
        <v>30.013313730733714</v>
      </c>
      <c r="N293" s="93">
        <v>27.680120509897165</v>
      </c>
      <c r="O293" s="132">
        <v>0.57194610249422229</v>
      </c>
      <c r="P293" s="94">
        <v>0.84748519135960032</v>
      </c>
      <c r="Q293" s="93">
        <v>604.97549367045679</v>
      </c>
      <c r="R293" s="93">
        <v>144.10487761766993</v>
      </c>
      <c r="S293" s="93">
        <v>416.94525157892042</v>
      </c>
      <c r="T293" s="93">
        <v>112.89716428380501</v>
      </c>
      <c r="U293" s="95">
        <v>1979.6857373426969</v>
      </c>
      <c r="V293" s="96">
        <v>152.25351775394012</v>
      </c>
      <c r="W293" s="96">
        <v>6456.7835779916131</v>
      </c>
      <c r="X293" s="96">
        <v>3469.8339269490157</v>
      </c>
    </row>
    <row r="294" spans="1:24" ht="15" x14ac:dyDescent="0.25">
      <c r="A294" s="10" t="str">
        <f>'Scenario List'!$A$13</f>
        <v>11- Electrification 1</v>
      </c>
      <c r="B294" s="2">
        <v>2031</v>
      </c>
      <c r="C294" s="131">
        <v>881.5917430227604</v>
      </c>
      <c r="D294" s="131">
        <v>384.4393835454199</v>
      </c>
      <c r="E294" s="131">
        <v>1266.0311265681803</v>
      </c>
      <c r="F294" s="131">
        <v>427.25733006237556</v>
      </c>
      <c r="G294" s="131">
        <v>113.53450373261164</v>
      </c>
      <c r="H294" s="131">
        <v>540.79183379498716</v>
      </c>
      <c r="I294" s="132">
        <v>0.13537267460960223</v>
      </c>
      <c r="J294" s="132">
        <v>0.11076931612401446</v>
      </c>
      <c r="K294" s="93">
        <v>17.146612229050891</v>
      </c>
      <c r="L294" s="93">
        <v>19.225424374002625</v>
      </c>
      <c r="M294" s="93">
        <v>33.84754834751007</v>
      </c>
      <c r="N294" s="93">
        <v>37.82709209034897</v>
      </c>
      <c r="O294" s="132">
        <v>0.60076123663910441</v>
      </c>
      <c r="P294" s="94">
        <v>0.79682193205960017</v>
      </c>
      <c r="Q294" s="93">
        <v>691.96424468669852</v>
      </c>
      <c r="R294" s="93">
        <v>144.21147121766995</v>
      </c>
      <c r="S294" s="93">
        <v>448.38215257450628</v>
      </c>
      <c r="T294" s="93">
        <v>112.89716428380501</v>
      </c>
      <c r="U294" s="95">
        <v>2242.6112619640912</v>
      </c>
      <c r="V294" s="96">
        <v>151.08159173920714</v>
      </c>
      <c r="W294" s="96">
        <v>6512.3315733042882</v>
      </c>
      <c r="X294" s="96">
        <v>3470.6306493308266</v>
      </c>
    </row>
    <row r="295" spans="1:24" ht="15" x14ac:dyDescent="0.25">
      <c r="A295" s="10" t="str">
        <f>'Scenario List'!$A$13</f>
        <v>11- Electrification 1</v>
      </c>
      <c r="B295" s="2">
        <v>2032</v>
      </c>
      <c r="C295" s="131">
        <v>904.55124620132688</v>
      </c>
      <c r="D295" s="131">
        <v>389.09251818151688</v>
      </c>
      <c r="E295" s="131">
        <v>1293.6437643828438</v>
      </c>
      <c r="F295" s="131">
        <v>436.65356189117227</v>
      </c>
      <c r="G295" s="131">
        <v>112.43726019451803</v>
      </c>
      <c r="H295" s="131">
        <v>549.09082208569032</v>
      </c>
      <c r="I295" s="132">
        <v>0.1376586862378924</v>
      </c>
      <c r="J295" s="132">
        <v>0.11208495159294671</v>
      </c>
      <c r="K295" s="93">
        <v>16.864930280019955</v>
      </c>
      <c r="L295" s="93">
        <v>18.724653606783267</v>
      </c>
      <c r="M295" s="93">
        <v>29.605734304599153</v>
      </c>
      <c r="N295" s="93">
        <v>32.957874452413336</v>
      </c>
      <c r="O295" s="132">
        <v>0.60626642361812877</v>
      </c>
      <c r="P295" s="94">
        <v>0.7783480077280005</v>
      </c>
      <c r="Q295" s="93">
        <v>725.99991533530874</v>
      </c>
      <c r="R295" s="93">
        <v>145.48270801766995</v>
      </c>
      <c r="S295" s="93">
        <v>447.35055202368795</v>
      </c>
      <c r="T295" s="93">
        <v>112.89716428380501</v>
      </c>
      <c r="U295" s="95">
        <v>2218.4784259990802</v>
      </c>
      <c r="V295" s="96">
        <v>141.71739844632125</v>
      </c>
      <c r="W295" s="96">
        <v>6570.9710801550355</v>
      </c>
      <c r="X295" s="96">
        <v>3471.4072910926047</v>
      </c>
    </row>
    <row r="296" spans="1:24" ht="15" x14ac:dyDescent="0.25">
      <c r="A296" s="10" t="str">
        <f>'Scenario List'!$A$13</f>
        <v>11- Electrification 1</v>
      </c>
      <c r="B296" s="2">
        <v>2033</v>
      </c>
      <c r="C296" s="131">
        <v>937.05124209300595</v>
      </c>
      <c r="D296" s="131">
        <v>397.61352568631145</v>
      </c>
      <c r="E296" s="131">
        <v>1334.6647677793173</v>
      </c>
      <c r="F296" s="131">
        <v>456.46398307326518</v>
      </c>
      <c r="G296" s="131">
        <v>115.0961162096374</v>
      </c>
      <c r="H296" s="131">
        <v>571.56009928290257</v>
      </c>
      <c r="I296" s="132">
        <v>0.14177871861908395</v>
      </c>
      <c r="J296" s="132">
        <v>0.11451030630418446</v>
      </c>
      <c r="K296" s="93">
        <v>18.119716989604502</v>
      </c>
      <c r="L296" s="93">
        <v>21.347440132679782</v>
      </c>
      <c r="M296" s="93">
        <v>30.238357525088787</v>
      </c>
      <c r="N296" s="93">
        <v>36.388169063200849</v>
      </c>
      <c r="O296" s="132">
        <v>0.62540335222871801</v>
      </c>
      <c r="P296" s="94">
        <v>0.76874870348180036</v>
      </c>
      <c r="Q296" s="93">
        <v>757.91904386159717</v>
      </c>
      <c r="R296" s="93">
        <v>147.44731201766993</v>
      </c>
      <c r="S296" s="93">
        <v>446.38493760393885</v>
      </c>
      <c r="T296" s="93">
        <v>112.89716428380501</v>
      </c>
      <c r="U296" s="95">
        <v>2212.4142949853676</v>
      </c>
      <c r="V296" s="96">
        <v>148.18432615588597</v>
      </c>
      <c r="W296" s="96">
        <v>6609.2517355201662</v>
      </c>
      <c r="X296" s="96">
        <v>3472.2946651639668</v>
      </c>
    </row>
    <row r="297" spans="1:24" ht="15" x14ac:dyDescent="0.25">
      <c r="A297" s="10" t="str">
        <f>'Scenario List'!$A$13</f>
        <v>11- Electrification 1</v>
      </c>
      <c r="B297" s="2">
        <v>2034</v>
      </c>
      <c r="C297" s="131">
        <v>965.45471887568078</v>
      </c>
      <c r="D297" s="131">
        <v>404.37503358654715</v>
      </c>
      <c r="E297" s="131">
        <v>1369.829752462228</v>
      </c>
      <c r="F297" s="131">
        <v>469.22481833710708</v>
      </c>
      <c r="G297" s="131">
        <v>115.87991399173983</v>
      </c>
      <c r="H297" s="131">
        <v>585.10473232884692</v>
      </c>
      <c r="I297" s="132">
        <v>0.14507143942113238</v>
      </c>
      <c r="J297" s="132">
        <v>0.1164187837007452</v>
      </c>
      <c r="K297" s="93">
        <v>19.240708227223763</v>
      </c>
      <c r="L297" s="93">
        <v>22.705467218697439</v>
      </c>
      <c r="M297" s="93">
        <v>33.259378392628463</v>
      </c>
      <c r="N297" s="93">
        <v>46.040579690075532</v>
      </c>
      <c r="O297" s="132">
        <v>0.59408439583872952</v>
      </c>
      <c r="P297" s="94">
        <v>0.72510158274540037</v>
      </c>
      <c r="Q297" s="93">
        <v>789.67191417469621</v>
      </c>
      <c r="R297" s="93">
        <v>149.64335641766993</v>
      </c>
      <c r="S297" s="93">
        <v>445.42306877468741</v>
      </c>
      <c r="T297" s="93">
        <v>112.89716428380501</v>
      </c>
      <c r="U297" s="95">
        <v>2176.9452049508322</v>
      </c>
      <c r="V297" s="96">
        <v>134.20001771151865</v>
      </c>
      <c r="W297" s="96">
        <v>6655.0295683841141</v>
      </c>
      <c r="X297" s="96">
        <v>3473.451798173689</v>
      </c>
    </row>
    <row r="298" spans="1:24" ht="15" x14ac:dyDescent="0.25">
      <c r="A298" s="10" t="str">
        <f>'Scenario List'!$A$13</f>
        <v>11- Electrification 1</v>
      </c>
      <c r="B298" s="2">
        <v>2035</v>
      </c>
      <c r="C298" s="131">
        <v>998.56570471936084</v>
      </c>
      <c r="D298" s="131">
        <v>414.11072662325432</v>
      </c>
      <c r="E298" s="131">
        <v>1412.6764313426152</v>
      </c>
      <c r="F298" s="131">
        <v>487.66117776653221</v>
      </c>
      <c r="G298" s="131">
        <v>119.51836473041321</v>
      </c>
      <c r="H298" s="131">
        <v>607.17954249694537</v>
      </c>
      <c r="I298" s="132">
        <v>0.14902430721661589</v>
      </c>
      <c r="J298" s="132">
        <v>0.11916277537352533</v>
      </c>
      <c r="K298" s="93">
        <v>15.918448738675867</v>
      </c>
      <c r="L298" s="93">
        <v>21.678631500375914</v>
      </c>
      <c r="M298" s="93">
        <v>26.370770025130156</v>
      </c>
      <c r="N298" s="93">
        <v>36.943757426478655</v>
      </c>
      <c r="O298" s="132">
        <v>0.56097583567163145</v>
      </c>
      <c r="P298" s="94">
        <v>0.69162607156660028</v>
      </c>
      <c r="Q298" s="93">
        <v>818.59890017469615</v>
      </c>
      <c r="R298" s="93">
        <v>150.49782241766994</v>
      </c>
      <c r="S298" s="93">
        <v>462.60801398016685</v>
      </c>
      <c r="T298" s="93">
        <v>112.89716428380501</v>
      </c>
      <c r="U298" s="95">
        <v>2321.601034668286</v>
      </c>
      <c r="V298" s="96">
        <v>135.1100768059456</v>
      </c>
      <c r="W298" s="96">
        <v>6700.6901314956958</v>
      </c>
      <c r="X298" s="96">
        <v>3475.1685274633023</v>
      </c>
    </row>
    <row r="299" spans="1:24" ht="15" x14ac:dyDescent="0.25">
      <c r="A299" s="10" t="str">
        <f>'Scenario List'!$A$13</f>
        <v>11- Electrification 1</v>
      </c>
      <c r="B299" s="2">
        <v>2036</v>
      </c>
      <c r="C299" s="131">
        <v>1039.8825081303592</v>
      </c>
      <c r="D299" s="131">
        <v>431.92698460765632</v>
      </c>
      <c r="E299" s="131">
        <v>1471.8094927380155</v>
      </c>
      <c r="F299" s="131">
        <v>524.43952010827468</v>
      </c>
      <c r="G299" s="131">
        <v>131.11409850177702</v>
      </c>
      <c r="H299" s="131">
        <v>655.55361861005167</v>
      </c>
      <c r="I299" s="132">
        <v>0.15372043207393027</v>
      </c>
      <c r="J299" s="132">
        <v>0.12420642990045845</v>
      </c>
      <c r="K299" s="93">
        <v>17.369127701507807</v>
      </c>
      <c r="L299" s="93">
        <v>24.094930831246369</v>
      </c>
      <c r="M299" s="93">
        <v>31.527400903619878</v>
      </c>
      <c r="N299" s="93">
        <v>44.327203109162255</v>
      </c>
      <c r="O299" s="132">
        <v>0.63920016432774318</v>
      </c>
      <c r="P299" s="94">
        <v>0.763032538788601</v>
      </c>
      <c r="Q299" s="93">
        <v>893.42681904808171</v>
      </c>
      <c r="R299" s="93">
        <v>186.80623321766993</v>
      </c>
      <c r="S299" s="93">
        <v>459.61034346523144</v>
      </c>
      <c r="T299" s="93">
        <v>111.44216428380501</v>
      </c>
      <c r="U299" s="95">
        <v>2340.8164969349868</v>
      </c>
      <c r="V299" s="96">
        <v>148.91687343827439</v>
      </c>
      <c r="W299" s="96">
        <v>6764.7644109550656</v>
      </c>
      <c r="X299" s="96">
        <v>3477.4929522876664</v>
      </c>
    </row>
    <row r="300" spans="1:24" ht="15" x14ac:dyDescent="0.25">
      <c r="A300" s="10" t="str">
        <f>'Scenario List'!$A$13</f>
        <v>11- Electrification 1</v>
      </c>
      <c r="B300" s="2">
        <v>2037</v>
      </c>
      <c r="C300" s="131">
        <v>1069.6199019828568</v>
      </c>
      <c r="D300" s="131">
        <v>439.84213153278881</v>
      </c>
      <c r="E300" s="131">
        <v>1509.4620335156455</v>
      </c>
      <c r="F300" s="131">
        <v>530.53135984692483</v>
      </c>
      <c r="G300" s="131">
        <v>132.68210742655668</v>
      </c>
      <c r="H300" s="131">
        <v>663.21346727348146</v>
      </c>
      <c r="I300" s="132">
        <v>0.15712910081662027</v>
      </c>
      <c r="J300" s="132">
        <v>0.12636425613943539</v>
      </c>
      <c r="K300" s="93">
        <v>17.509364779670161</v>
      </c>
      <c r="L300" s="93">
        <v>25.560361820308522</v>
      </c>
      <c r="M300" s="93">
        <v>31.884004034655021</v>
      </c>
      <c r="N300" s="93">
        <v>53.660328432529369</v>
      </c>
      <c r="O300" s="132">
        <v>0.5727358849387294</v>
      </c>
      <c r="P300" s="94">
        <v>0.64500538783439998</v>
      </c>
      <c r="Q300" s="93">
        <v>929.68797504808174</v>
      </c>
      <c r="R300" s="93">
        <v>186.73964401766995</v>
      </c>
      <c r="S300" s="93">
        <v>458.1553434652314</v>
      </c>
      <c r="T300" s="93">
        <v>111.44216428380501</v>
      </c>
      <c r="U300" s="95">
        <v>2290.9406818501761</v>
      </c>
      <c r="V300" s="96">
        <v>130.31530062024754</v>
      </c>
      <c r="W300" s="96">
        <v>6807.2680135245719</v>
      </c>
      <c r="X300" s="96">
        <v>3480.7479976572599</v>
      </c>
    </row>
    <row r="301" spans="1:24" ht="15" x14ac:dyDescent="0.25">
      <c r="A301" s="10" t="str">
        <f>'Scenario List'!$A$13</f>
        <v>11- Electrification 1</v>
      </c>
      <c r="B301" s="2">
        <v>2038</v>
      </c>
      <c r="C301" s="131">
        <v>1115.4460250976524</v>
      </c>
      <c r="D301" s="131">
        <v>456.19713533660433</v>
      </c>
      <c r="E301" s="131">
        <v>1571.6431604342567</v>
      </c>
      <c r="F301" s="131">
        <v>569.71958097695699</v>
      </c>
      <c r="G301" s="131">
        <v>142.55785630008012</v>
      </c>
      <c r="H301" s="131">
        <v>712.27743727703705</v>
      </c>
      <c r="I301" s="132">
        <v>0.16240643572771674</v>
      </c>
      <c r="J301" s="132">
        <v>0.13092883366050054</v>
      </c>
      <c r="K301" s="93">
        <v>13.71337888842031</v>
      </c>
      <c r="L301" s="93">
        <v>28.046634305805402</v>
      </c>
      <c r="M301" s="93">
        <v>22.328158295627446</v>
      </c>
      <c r="N301" s="93">
        <v>49.824064280883363</v>
      </c>
      <c r="O301" s="132">
        <v>0.56986114933587351</v>
      </c>
      <c r="P301" s="94">
        <v>0.68928690700420026</v>
      </c>
      <c r="Q301" s="93">
        <v>964.77673451732824</v>
      </c>
      <c r="R301" s="93">
        <v>186.67305481766994</v>
      </c>
      <c r="S301" s="93">
        <v>498.06981673761743</v>
      </c>
      <c r="T301" s="93">
        <v>111.44216428380501</v>
      </c>
      <c r="U301" s="95">
        <v>2666.4738601024883</v>
      </c>
      <c r="V301" s="96">
        <v>139.53713646393962</v>
      </c>
      <c r="W301" s="96">
        <v>6868.2378262876146</v>
      </c>
      <c r="X301" s="96">
        <v>3484.3137495559376</v>
      </c>
    </row>
    <row r="302" spans="1:24" ht="15" x14ac:dyDescent="0.25">
      <c r="A302" s="10" t="str">
        <f>'Scenario List'!$A$13</f>
        <v>11- Electrification 1</v>
      </c>
      <c r="B302" s="2">
        <v>2039</v>
      </c>
      <c r="C302" s="131">
        <v>1151.1513195662087</v>
      </c>
      <c r="D302" s="131">
        <v>467.54972486107044</v>
      </c>
      <c r="E302" s="131">
        <v>1618.7010444272792</v>
      </c>
      <c r="F302" s="131">
        <v>591.11089287041568</v>
      </c>
      <c r="G302" s="131">
        <v>147.29737947372388</v>
      </c>
      <c r="H302" s="131">
        <v>738.4082723441395</v>
      </c>
      <c r="I302" s="132">
        <v>0.16601292470568219</v>
      </c>
      <c r="J302" s="132">
        <v>0.1340057131720227</v>
      </c>
      <c r="K302" s="93">
        <v>13.080912976285109</v>
      </c>
      <c r="L302" s="93">
        <v>30.547507944681261</v>
      </c>
      <c r="M302" s="93">
        <v>21.383876221604787</v>
      </c>
      <c r="N302" s="93">
        <v>52.225224912252983</v>
      </c>
      <c r="O302" s="132">
        <v>0.52813794712225282</v>
      </c>
      <c r="P302" s="94">
        <v>0.63744758542459978</v>
      </c>
      <c r="Q302" s="93">
        <v>1003.3308464721715</v>
      </c>
      <c r="R302" s="93">
        <v>186.60646561766995</v>
      </c>
      <c r="S302" s="93">
        <v>528.66686954336171</v>
      </c>
      <c r="T302" s="93">
        <v>111.44216428380501</v>
      </c>
      <c r="U302" s="95">
        <v>2897.9059338359343</v>
      </c>
      <c r="V302" s="96">
        <v>137.94264374702553</v>
      </c>
      <c r="W302" s="96">
        <v>6934.1066161387125</v>
      </c>
      <c r="X302" s="96">
        <v>3489.0282943450206</v>
      </c>
    </row>
    <row r="303" spans="1:24" ht="15" x14ac:dyDescent="0.25">
      <c r="A303" s="10" t="str">
        <f>'Scenario List'!$A$13</f>
        <v>11- Electrification 1</v>
      </c>
      <c r="B303" s="2">
        <v>2040</v>
      </c>
      <c r="C303" s="131">
        <v>1179.8896834035118</v>
      </c>
      <c r="D303" s="131">
        <v>475.17332477119021</v>
      </c>
      <c r="E303" s="131">
        <v>1655.063008174702</v>
      </c>
      <c r="F303" s="131">
        <v>601.75349775509812</v>
      </c>
      <c r="G303" s="131">
        <v>148.17021450941454</v>
      </c>
      <c r="H303" s="131">
        <v>749.92371226451269</v>
      </c>
      <c r="I303" s="132">
        <v>0.1681319538621196</v>
      </c>
      <c r="J303" s="132">
        <v>0.13595751852861573</v>
      </c>
      <c r="K303" s="93">
        <v>13.642585076331239</v>
      </c>
      <c r="L303" s="93">
        <v>31.067043390085814</v>
      </c>
      <c r="M303" s="93">
        <v>24.13648517203805</v>
      </c>
      <c r="N303" s="93">
        <v>58.283106467578392</v>
      </c>
      <c r="O303" s="132">
        <v>0.52313374952596292</v>
      </c>
      <c r="P303" s="94">
        <v>0.59606859039920024</v>
      </c>
      <c r="Q303" s="93">
        <v>1043.8780356587254</v>
      </c>
      <c r="R303" s="93">
        <v>187.26043541886787</v>
      </c>
      <c r="S303" s="93">
        <v>527.03815133589956</v>
      </c>
      <c r="T303" s="93">
        <v>112.19700368500294</v>
      </c>
      <c r="U303" s="95">
        <v>2862.0397319670833</v>
      </c>
      <c r="V303" s="96">
        <v>126.12819652198739</v>
      </c>
      <c r="W303" s="96">
        <v>7017.6409439166273</v>
      </c>
      <c r="X303" s="96">
        <v>3495.0132211421455</v>
      </c>
    </row>
    <row r="304" spans="1:24" ht="15" x14ac:dyDescent="0.25">
      <c r="A304" s="10" t="str">
        <f>'Scenario List'!$A$13</f>
        <v>11- Electrification 1</v>
      </c>
      <c r="B304" s="2">
        <v>2041</v>
      </c>
      <c r="C304" s="131">
        <v>1208.1061654210512</v>
      </c>
      <c r="D304" s="131">
        <v>486.4695858045668</v>
      </c>
      <c r="E304" s="131">
        <v>1694.575751225618</v>
      </c>
      <c r="F304" s="131">
        <v>621.39857062742476</v>
      </c>
      <c r="G304" s="131">
        <v>152.5795439466016</v>
      </c>
      <c r="H304" s="131">
        <v>773.97811457402634</v>
      </c>
      <c r="I304" s="132">
        <v>0.17058308414557172</v>
      </c>
      <c r="J304" s="132">
        <v>0.13888325999041698</v>
      </c>
      <c r="K304" s="93">
        <v>15.794980776914061</v>
      </c>
      <c r="L304" s="93">
        <v>37.12391684603601</v>
      </c>
      <c r="M304" s="93">
        <v>22.936863297110222</v>
      </c>
      <c r="N304" s="93">
        <v>73.281150009153635</v>
      </c>
      <c r="O304" s="132">
        <v>0.56685828205360234</v>
      </c>
      <c r="P304" s="94">
        <v>0.59442876122019928</v>
      </c>
      <c r="Q304" s="93">
        <v>1105.5705744466507</v>
      </c>
      <c r="R304" s="93">
        <v>222.81400681766993</v>
      </c>
      <c r="S304" s="93">
        <v>562.22129602438247</v>
      </c>
      <c r="T304" s="93">
        <v>109.98716428380501</v>
      </c>
      <c r="U304" s="95">
        <v>3156.7060822968624</v>
      </c>
      <c r="V304" s="96">
        <v>135.49469490640186</v>
      </c>
      <c r="W304" s="96">
        <v>7082.2155166926223</v>
      </c>
      <c r="X304" s="96">
        <v>3502.7229763913479</v>
      </c>
    </row>
    <row r="305" spans="1:24" ht="15" x14ac:dyDescent="0.25">
      <c r="A305" s="10" t="str">
        <f>'Scenario List'!$A$13</f>
        <v>11- Electrification 1</v>
      </c>
      <c r="B305" s="2">
        <v>2042</v>
      </c>
      <c r="C305" s="131">
        <v>1252.32051601481</v>
      </c>
      <c r="D305" s="131">
        <v>503.42432035930267</v>
      </c>
      <c r="E305" s="131">
        <v>1755.7448363741128</v>
      </c>
      <c r="F305" s="131">
        <v>656.3393575075645</v>
      </c>
      <c r="G305" s="131">
        <v>162.50743861064666</v>
      </c>
      <c r="H305" s="131">
        <v>818.84679611821116</v>
      </c>
      <c r="I305" s="132">
        <v>0.17480070282521656</v>
      </c>
      <c r="J305" s="132">
        <v>0.14329036040454501</v>
      </c>
      <c r="K305" s="93">
        <v>17.313653861059379</v>
      </c>
      <c r="L305" s="93">
        <v>36.877871808401437</v>
      </c>
      <c r="M305" s="93">
        <v>21.560174372441608</v>
      </c>
      <c r="N305" s="93">
        <v>76.872176596559129</v>
      </c>
      <c r="O305" s="132">
        <v>0.55135678697827539</v>
      </c>
      <c r="P305" s="94">
        <v>0.6259472388289995</v>
      </c>
      <c r="Q305" s="93">
        <v>1152.9224571411439</v>
      </c>
      <c r="R305" s="93">
        <v>222.70175281766996</v>
      </c>
      <c r="S305" s="93">
        <v>606.87201250738326</v>
      </c>
      <c r="T305" s="93">
        <v>109.98716428380501</v>
      </c>
      <c r="U305" s="95">
        <v>3556.0578891170157</v>
      </c>
      <c r="V305" s="96">
        <v>141.62188498799887</v>
      </c>
      <c r="W305" s="96">
        <v>7164.2762058400122</v>
      </c>
      <c r="X305" s="96">
        <v>3513.3160314344118</v>
      </c>
    </row>
    <row r="306" spans="1:24" ht="15" x14ac:dyDescent="0.25">
      <c r="A306" s="10" t="str">
        <f>'Scenario List'!$A$13</f>
        <v>11- Electrification 1</v>
      </c>
      <c r="B306" s="2">
        <v>2043</v>
      </c>
      <c r="C306" s="131">
        <v>1312.3946584071982</v>
      </c>
      <c r="D306" s="131">
        <v>522.52440628379236</v>
      </c>
      <c r="E306" s="131">
        <v>1834.9190646909906</v>
      </c>
      <c r="F306" s="131">
        <v>694.35864900175784</v>
      </c>
      <c r="G306" s="131">
        <v>174.43314037400751</v>
      </c>
      <c r="H306" s="131">
        <v>868.79178937576535</v>
      </c>
      <c r="I306" s="132">
        <v>0.1809330087105441</v>
      </c>
      <c r="J306" s="132">
        <v>0.14820516637578196</v>
      </c>
      <c r="K306" s="93">
        <v>19.913148981661479</v>
      </c>
      <c r="L306" s="93">
        <v>39.062684423829062</v>
      </c>
      <c r="M306" s="93">
        <v>24.450930990172953</v>
      </c>
      <c r="N306" s="93">
        <v>72.58454232167027</v>
      </c>
      <c r="O306" s="132">
        <v>0.50438080821876063</v>
      </c>
      <c r="P306" s="94">
        <v>0.53974541272059906</v>
      </c>
      <c r="Q306" s="93">
        <v>1205.6451757576442</v>
      </c>
      <c r="R306" s="93">
        <v>222.61042321766993</v>
      </c>
      <c r="S306" s="93">
        <v>645.23587705123532</v>
      </c>
      <c r="T306" s="93">
        <v>109.98716428380501</v>
      </c>
      <c r="U306" s="95">
        <v>3869.2945637534403</v>
      </c>
      <c r="V306" s="96">
        <v>126.52632127505827</v>
      </c>
      <c r="W306" s="96">
        <v>7253.4838599117202</v>
      </c>
      <c r="X306" s="96">
        <v>3525.682802169692</v>
      </c>
    </row>
    <row r="307" spans="1:24" ht="15" x14ac:dyDescent="0.25">
      <c r="A307" s="10" t="str">
        <f>'Scenario List'!$A$13</f>
        <v>11- Electrification 1</v>
      </c>
      <c r="B307" s="2">
        <v>2044</v>
      </c>
      <c r="C307" s="131">
        <v>1353.1291344058777</v>
      </c>
      <c r="D307" s="131">
        <v>538.85827247124325</v>
      </c>
      <c r="E307" s="131">
        <v>1891.987406877121</v>
      </c>
      <c r="F307" s="131">
        <v>738.70088400802433</v>
      </c>
      <c r="G307" s="131">
        <v>183.44213570132479</v>
      </c>
      <c r="H307" s="131">
        <v>922.14301970934912</v>
      </c>
      <c r="I307" s="132">
        <v>0.18367425646519892</v>
      </c>
      <c r="J307" s="132">
        <v>0.15220771277150844</v>
      </c>
      <c r="K307" s="93">
        <v>24.790548349683025</v>
      </c>
      <c r="L307" s="93">
        <v>47.159540412961817</v>
      </c>
      <c r="M307" s="93">
        <v>31.862526980319718</v>
      </c>
      <c r="N307" s="93">
        <v>92.774900264133834</v>
      </c>
      <c r="O307" s="132">
        <v>0.62914001703885003</v>
      </c>
      <c r="P307" s="94">
        <v>0.67099414374519928</v>
      </c>
      <c r="Q307" s="93">
        <v>1259.0505105755101</v>
      </c>
      <c r="R307" s="93">
        <v>222.61239481766995</v>
      </c>
      <c r="S307" s="93">
        <v>643.62388384816063</v>
      </c>
      <c r="T307" s="93">
        <v>109.98716428380501</v>
      </c>
      <c r="U307" s="95">
        <v>3925.974672093846</v>
      </c>
      <c r="V307" s="96">
        <v>157.82339717134593</v>
      </c>
      <c r="W307" s="96">
        <v>7367.0048293472064</v>
      </c>
      <c r="X307" s="96">
        <v>3540.2823067196855</v>
      </c>
    </row>
    <row r="308" spans="1:24" ht="15" x14ac:dyDescent="0.25">
      <c r="A308" s="10" t="str">
        <f>'Scenario List'!$A$13</f>
        <v>11- Electrification 1</v>
      </c>
      <c r="B308" s="2">
        <v>2045</v>
      </c>
      <c r="C308" s="131">
        <v>1399.5435747586716</v>
      </c>
      <c r="D308" s="131">
        <v>561.75993429328332</v>
      </c>
      <c r="E308" s="131">
        <v>1961.303509051955</v>
      </c>
      <c r="F308" s="131">
        <v>760.00623393188425</v>
      </c>
      <c r="G308" s="131">
        <v>198.86551931298965</v>
      </c>
      <c r="H308" s="131">
        <v>958.87175324487384</v>
      </c>
      <c r="I308" s="132">
        <v>0.18770524878749809</v>
      </c>
      <c r="J308" s="132">
        <v>0.15792197464319849</v>
      </c>
      <c r="K308" s="93">
        <v>38.787996934520493</v>
      </c>
      <c r="L308" s="93">
        <v>49.501684644614372</v>
      </c>
      <c r="M308" s="93">
        <v>46.980650995691718</v>
      </c>
      <c r="N308" s="93">
        <v>85.185302872798744</v>
      </c>
      <c r="O308" s="132">
        <v>0.51675094449949277</v>
      </c>
      <c r="P308" s="94">
        <v>0.56572365417359882</v>
      </c>
      <c r="Q308" s="93">
        <v>1315.5954692997109</v>
      </c>
      <c r="R308" s="93">
        <v>226.41517337589542</v>
      </c>
      <c r="S308" s="93">
        <v>692.13219943769525</v>
      </c>
      <c r="T308" s="93">
        <v>109.22242369215992</v>
      </c>
      <c r="U308" s="95">
        <v>4261.6871113112647</v>
      </c>
      <c r="V308" s="96">
        <v>130.89987239157097</v>
      </c>
      <c r="W308" s="96">
        <v>7456.0705350498793</v>
      </c>
      <c r="X308" s="96">
        <v>3557.1992787102454</v>
      </c>
    </row>
    <row r="309" spans="1:24" x14ac:dyDescent="0.2">
      <c r="A309" s="10" t="str">
        <f>'Scenario List'!$A$13</f>
        <v>11- Electrification 1</v>
      </c>
      <c r="B309" s="3" t="s">
        <v>6</v>
      </c>
      <c r="C309" s="20">
        <f t="shared" ref="C309:H309" si="43">NPV($A$1,C285:C308)</f>
        <v>10116.722514563384</v>
      </c>
      <c r="D309" s="20">
        <f t="shared" si="43"/>
        <v>4545.2664506862729</v>
      </c>
      <c r="E309" s="20">
        <f t="shared" si="43"/>
        <v>14661.988965249649</v>
      </c>
      <c r="F309" s="20">
        <f t="shared" si="43"/>
        <v>4919.8468989452831</v>
      </c>
      <c r="G309" s="20">
        <f t="shared" si="43"/>
        <v>1352.1709570955095</v>
      </c>
      <c r="H309" s="20">
        <f t="shared" si="43"/>
        <v>6272.0178560407921</v>
      </c>
      <c r="K309" s="111">
        <f t="shared" ref="K309:P309" si="44">NPV($A$1,K285:K308)</f>
        <v>198.04472972041052</v>
      </c>
      <c r="L309" s="111">
        <f t="shared" si="44"/>
        <v>215.98859866388415</v>
      </c>
      <c r="M309" s="111">
        <f t="shared" si="44"/>
        <v>333.90335702126634</v>
      </c>
      <c r="N309" s="111">
        <f t="shared" si="44"/>
        <v>395.01132773157877</v>
      </c>
      <c r="O309" s="111">
        <f t="shared" si="44"/>
        <v>7.9103889575287027</v>
      </c>
      <c r="P309" s="111">
        <f t="shared" si="44"/>
        <v>11.368857686803661</v>
      </c>
    </row>
    <row r="310" spans="1:24" x14ac:dyDescent="0.2">
      <c r="A310" s="10" t="str">
        <f>'Scenario List'!$A$13</f>
        <v>11- Electrification 1</v>
      </c>
      <c r="B310" s="3" t="s">
        <v>7</v>
      </c>
      <c r="C310" s="20">
        <f t="shared" ref="C310:H310" si="45">-PMT($A$1,COUNT(C285:C308),C309)</f>
        <v>857.43631624757825</v>
      </c>
      <c r="D310" s="20">
        <f t="shared" si="45"/>
        <v>385.23113747855331</v>
      </c>
      <c r="E310" s="20">
        <f t="shared" si="45"/>
        <v>1242.667453726131</v>
      </c>
      <c r="F310" s="20">
        <f t="shared" si="45"/>
        <v>416.97846268503434</v>
      </c>
      <c r="G310" s="20">
        <f t="shared" si="45"/>
        <v>114.60238063463116</v>
      </c>
      <c r="H310" s="20">
        <f t="shared" si="45"/>
        <v>531.58084331966552</v>
      </c>
      <c r="K310" s="111">
        <f t="shared" ref="K310:N310" si="46">-PMT($A$1,COUNT(K285:K308),K309)</f>
        <v>16.785153814317574</v>
      </c>
      <c r="L310" s="111">
        <f t="shared" si="46"/>
        <v>18.305974896834471</v>
      </c>
      <c r="M310" s="111">
        <f t="shared" si="46"/>
        <v>28.299764475587249</v>
      </c>
      <c r="N310" s="111">
        <f t="shared" si="46"/>
        <v>33.478931268369102</v>
      </c>
      <c r="O310" s="111">
        <f>-PMT($A$1,COUNT(O285:O308),O309)</f>
        <v>0.67043993329510199</v>
      </c>
      <c r="P310" s="111">
        <f t="shared" ref="P310" si="47">-PMT($A$1,COUNT(P285:P308),P309)</f>
        <v>0.96356022821454246</v>
      </c>
    </row>
    <row r="312" spans="1:24" ht="15" x14ac:dyDescent="0.25">
      <c r="A312" s="10" t="str">
        <f>'Scenario List'!$A$14</f>
        <v>12- Electrification 2</v>
      </c>
      <c r="B312" s="2">
        <v>2022</v>
      </c>
      <c r="C312" s="131">
        <v>568.33118280008523</v>
      </c>
      <c r="D312" s="131">
        <v>304.90502802303683</v>
      </c>
      <c r="E312" s="131">
        <v>873.23621082312206</v>
      </c>
      <c r="F312" s="131">
        <v>248.64017324625661</v>
      </c>
      <c r="G312" s="131">
        <v>80.867709537487414</v>
      </c>
      <c r="H312" s="131">
        <v>329.50788278374404</v>
      </c>
      <c r="I312" s="132">
        <v>0.10015476661001686</v>
      </c>
      <c r="J312" s="132">
        <v>8.8878099147967043E-2</v>
      </c>
      <c r="K312" s="93">
        <v>17.532665126085817</v>
      </c>
      <c r="L312" s="93">
        <v>7.3567340824722027</v>
      </c>
      <c r="M312" s="93">
        <v>26.944411280267573</v>
      </c>
      <c r="N312" s="93">
        <v>11.232649436817177</v>
      </c>
      <c r="O312" s="132">
        <v>0.89311140173115522</v>
      </c>
      <c r="P312" s="94">
        <v>1.4574774164072011</v>
      </c>
      <c r="Q312" s="93">
        <v>0</v>
      </c>
      <c r="R312" s="93">
        <v>0.47992560000000006</v>
      </c>
      <c r="S312" s="93">
        <v>0</v>
      </c>
      <c r="T312" s="93">
        <v>0</v>
      </c>
      <c r="U312" s="95">
        <v>0</v>
      </c>
      <c r="V312" s="96">
        <v>0</v>
      </c>
      <c r="W312" s="96">
        <v>5674.5295509803946</v>
      </c>
      <c r="X312" s="96">
        <v>3430.5979869733869</v>
      </c>
    </row>
    <row r="313" spans="1:24" ht="15" x14ac:dyDescent="0.25">
      <c r="A313" s="10" t="str">
        <f>'Scenario List'!$A$14</f>
        <v>12- Electrification 2</v>
      </c>
      <c r="B313" s="2">
        <v>2023</v>
      </c>
      <c r="C313" s="131">
        <v>588.2593048383726</v>
      </c>
      <c r="D313" s="131">
        <v>313.13080219168228</v>
      </c>
      <c r="E313" s="131">
        <v>901.39010703005488</v>
      </c>
      <c r="F313" s="131">
        <v>258.0276923354204</v>
      </c>
      <c r="G313" s="131">
        <v>84.322573631148359</v>
      </c>
      <c r="H313" s="131">
        <v>342.35026596656877</v>
      </c>
      <c r="I313" s="132">
        <v>0.10272280142160706</v>
      </c>
      <c r="J313" s="132">
        <v>9.1018039101311413E-2</v>
      </c>
      <c r="K313" s="93">
        <v>15.097685451439455</v>
      </c>
      <c r="L313" s="93">
        <v>7.4063159196258299</v>
      </c>
      <c r="M313" s="93">
        <v>29.822829666329753</v>
      </c>
      <c r="N313" s="93">
        <v>14.122118236611001</v>
      </c>
      <c r="O313" s="132">
        <v>0.83533368109393646</v>
      </c>
      <c r="P313" s="94">
        <v>1.3980889815184012</v>
      </c>
      <c r="Q313" s="93">
        <v>34.038397599999996</v>
      </c>
      <c r="R313" s="93">
        <v>1.5426180000000003</v>
      </c>
      <c r="S313" s="93">
        <v>45.628799999999998</v>
      </c>
      <c r="T313" s="93">
        <v>0</v>
      </c>
      <c r="U313" s="95">
        <v>420.41311591796875</v>
      </c>
      <c r="V313" s="96">
        <v>0</v>
      </c>
      <c r="W313" s="96">
        <v>5726.667270531002</v>
      </c>
      <c r="X313" s="96">
        <v>3440.3158459955284</v>
      </c>
    </row>
    <row r="314" spans="1:24" ht="15" x14ac:dyDescent="0.25">
      <c r="A314" s="10" t="str">
        <f>'Scenario List'!$A$14</f>
        <v>12- Electrification 2</v>
      </c>
      <c r="B314" s="2">
        <v>2024</v>
      </c>
      <c r="C314" s="131">
        <v>618.95073475183779</v>
      </c>
      <c r="D314" s="131">
        <v>322.63306005338904</v>
      </c>
      <c r="E314" s="131">
        <v>941.58379480522683</v>
      </c>
      <c r="F314" s="131">
        <v>281.7062308331931</v>
      </c>
      <c r="G314" s="131">
        <v>88.949505708763823</v>
      </c>
      <c r="H314" s="131">
        <v>370.65573654195691</v>
      </c>
      <c r="I314" s="132">
        <v>0.10632459351917009</v>
      </c>
      <c r="J314" s="132">
        <v>9.3541496990107387E-2</v>
      </c>
      <c r="K314" s="93">
        <v>14.723988620156813</v>
      </c>
      <c r="L314" s="93">
        <v>8.5208619876864411</v>
      </c>
      <c r="M314" s="93">
        <v>23.574912935449134</v>
      </c>
      <c r="N314" s="93">
        <v>14.059151352225157</v>
      </c>
      <c r="O314" s="132">
        <v>0.85893922814896995</v>
      </c>
      <c r="P314" s="94">
        <v>1.4062178236706013</v>
      </c>
      <c r="Q314" s="93">
        <v>69.04446919999998</v>
      </c>
      <c r="R314" s="93">
        <v>3.7703351999999999</v>
      </c>
      <c r="S314" s="93">
        <v>91.257599999999996</v>
      </c>
      <c r="T314" s="93">
        <v>0</v>
      </c>
      <c r="U314" s="95">
        <v>843.3210327148438</v>
      </c>
      <c r="V314" s="96">
        <v>0</v>
      </c>
      <c r="W314" s="96">
        <v>5821.3317753266774</v>
      </c>
      <c r="X314" s="96">
        <v>3449.0901945636979</v>
      </c>
    </row>
    <row r="315" spans="1:24" ht="15" x14ac:dyDescent="0.25">
      <c r="A315" s="10" t="str">
        <f>'Scenario List'!$A$14</f>
        <v>12- Electrification 2</v>
      </c>
      <c r="B315" s="2">
        <v>2025</v>
      </c>
      <c r="C315" s="131">
        <v>641.63324487012483</v>
      </c>
      <c r="D315" s="131">
        <v>330.05049604788474</v>
      </c>
      <c r="E315" s="131">
        <v>971.68374091800956</v>
      </c>
      <c r="F315" s="131">
        <v>281.48664998196841</v>
      </c>
      <c r="G315" s="131">
        <v>91.384287796609172</v>
      </c>
      <c r="H315" s="131">
        <v>372.87093777857757</v>
      </c>
      <c r="I315" s="132">
        <v>0.10784123281365735</v>
      </c>
      <c r="J315" s="132">
        <v>9.5478464873844177E-2</v>
      </c>
      <c r="K315" s="93">
        <v>16.404218668472545</v>
      </c>
      <c r="L315" s="93">
        <v>9.6404479629749016</v>
      </c>
      <c r="M315" s="93">
        <v>28.732474871843976</v>
      </c>
      <c r="N315" s="93">
        <v>16.92849029042732</v>
      </c>
      <c r="O315" s="132">
        <v>0.80308576223658423</v>
      </c>
      <c r="P315" s="94">
        <v>1.1861812187742009</v>
      </c>
      <c r="Q315" s="93">
        <v>75.435142599999992</v>
      </c>
      <c r="R315" s="93">
        <v>6.4177853999999996</v>
      </c>
      <c r="S315" s="93">
        <v>94.165385388127845</v>
      </c>
      <c r="T315" s="93">
        <v>1.5214383561643836</v>
      </c>
      <c r="U315" s="95">
        <v>841.04459302791599</v>
      </c>
      <c r="V315" s="96">
        <v>1.2314214410303748</v>
      </c>
      <c r="W315" s="96">
        <v>5949.7951583957265</v>
      </c>
      <c r="X315" s="96">
        <v>3456.8056418165174</v>
      </c>
    </row>
    <row r="316" spans="1:24" ht="15" x14ac:dyDescent="0.25">
      <c r="A316" s="10" t="str">
        <f>'Scenario List'!$A$14</f>
        <v>12- Electrification 2</v>
      </c>
      <c r="B316" s="2">
        <v>2026</v>
      </c>
      <c r="C316" s="131">
        <v>660.12394085406186</v>
      </c>
      <c r="D316" s="131">
        <v>339.01990005415684</v>
      </c>
      <c r="E316" s="131">
        <v>999.14384090821864</v>
      </c>
      <c r="F316" s="131">
        <v>296.74202870371681</v>
      </c>
      <c r="G316" s="131">
        <v>95.259035081132254</v>
      </c>
      <c r="H316" s="131">
        <v>392.00106378484907</v>
      </c>
      <c r="I316" s="132">
        <v>0.10910713132679761</v>
      </c>
      <c r="J316" s="132">
        <v>9.796426599876884E-2</v>
      </c>
      <c r="K316" s="93">
        <v>14.897316122062415</v>
      </c>
      <c r="L316" s="93">
        <v>11.031691843378585</v>
      </c>
      <c r="M316" s="93">
        <v>26.72644662570498</v>
      </c>
      <c r="N316" s="93">
        <v>19.954164073267599</v>
      </c>
      <c r="O316" s="132">
        <v>0.76237086412989008</v>
      </c>
      <c r="P316" s="94">
        <v>1.2643626623618007</v>
      </c>
      <c r="Q316" s="93">
        <v>114.57691299999996</v>
      </c>
      <c r="R316" s="93">
        <v>11.214178200000003</v>
      </c>
      <c r="S316" s="93">
        <v>145.69663538812785</v>
      </c>
      <c r="T316" s="93">
        <v>4.853388356164384</v>
      </c>
      <c r="U316" s="95">
        <v>1315.3282987037326</v>
      </c>
      <c r="V316" s="96">
        <v>28.05646944288463</v>
      </c>
      <c r="W316" s="96">
        <v>6050.2364311720285</v>
      </c>
      <c r="X316" s="96">
        <v>3460.6486007705857</v>
      </c>
    </row>
    <row r="317" spans="1:24" ht="15" x14ac:dyDescent="0.25">
      <c r="A317" s="10" t="str">
        <f>'Scenario List'!$A$14</f>
        <v>12- Electrification 2</v>
      </c>
      <c r="B317" s="2">
        <v>2027</v>
      </c>
      <c r="C317" s="131">
        <v>713.50535905963386</v>
      </c>
      <c r="D317" s="131">
        <v>363.46129794989798</v>
      </c>
      <c r="E317" s="131">
        <v>1076.9666570095319</v>
      </c>
      <c r="F317" s="131">
        <v>314.28762013859182</v>
      </c>
      <c r="G317" s="131">
        <v>114.49443368173729</v>
      </c>
      <c r="H317" s="131">
        <v>428.78205382032911</v>
      </c>
      <c r="I317" s="132">
        <v>0.1163914292668445</v>
      </c>
      <c r="J317" s="132">
        <v>0.10489090916221692</v>
      </c>
      <c r="K317" s="93">
        <v>18.75812014563537</v>
      </c>
      <c r="L317" s="93">
        <v>13.605252731952124</v>
      </c>
      <c r="M317" s="93">
        <v>35.291150814657456</v>
      </c>
      <c r="N317" s="93">
        <v>25.187330390252782</v>
      </c>
      <c r="O317" s="132">
        <v>0.602828322191856</v>
      </c>
      <c r="P317" s="94">
        <v>0.89636601563919727</v>
      </c>
      <c r="Q317" s="93">
        <v>321.16117685183428</v>
      </c>
      <c r="R317" s="93">
        <v>117.35522219940427</v>
      </c>
      <c r="S317" s="93">
        <v>289.23030459390867</v>
      </c>
      <c r="T317" s="93">
        <v>91.053620166302039</v>
      </c>
      <c r="U317" s="95">
        <v>1532.2676937195376</v>
      </c>
      <c r="V317" s="96">
        <v>159.30611060888251</v>
      </c>
      <c r="W317" s="96">
        <v>6130.2225048187847</v>
      </c>
      <c r="X317" s="96">
        <v>3465.1363102191654</v>
      </c>
    </row>
    <row r="318" spans="1:24" ht="15" x14ac:dyDescent="0.25">
      <c r="A318" s="10" t="str">
        <f>'Scenario List'!$A$14</f>
        <v>12- Electrification 2</v>
      </c>
      <c r="B318" s="2">
        <v>2028</v>
      </c>
      <c r="C318" s="131">
        <v>745.86719148315569</v>
      </c>
      <c r="D318" s="131">
        <v>367.69162936367741</v>
      </c>
      <c r="E318" s="131">
        <v>1113.558820846833</v>
      </c>
      <c r="F318" s="131">
        <v>331.38347941300992</v>
      </c>
      <c r="G318" s="131">
        <v>113.40838091143972</v>
      </c>
      <c r="H318" s="131">
        <v>444.79186032444966</v>
      </c>
      <c r="I318" s="132">
        <v>0.12022998581617722</v>
      </c>
      <c r="J318" s="132">
        <v>0.10596339946787836</v>
      </c>
      <c r="K318" s="93">
        <v>14.491726709447075</v>
      </c>
      <c r="L318" s="93">
        <v>13.938512684093777</v>
      </c>
      <c r="M318" s="93">
        <v>24.936470296912916</v>
      </c>
      <c r="N318" s="93">
        <v>24.352802073827675</v>
      </c>
      <c r="O318" s="132">
        <v>0.51984972105709315</v>
      </c>
      <c r="P318" s="94">
        <v>0.84814635189998211</v>
      </c>
      <c r="Q318" s="93">
        <v>350.98415205183426</v>
      </c>
      <c r="R318" s="93">
        <v>117.41188979940426</v>
      </c>
      <c r="S318" s="93">
        <v>334.39350459390863</v>
      </c>
      <c r="T318" s="93">
        <v>91.053620166302039</v>
      </c>
      <c r="U318" s="95">
        <v>1926.9432186708591</v>
      </c>
      <c r="V318" s="96">
        <v>141.11154233495327</v>
      </c>
      <c r="W318" s="96">
        <v>6203.6702942270294</v>
      </c>
      <c r="X318" s="96">
        <v>3469.9871013022671</v>
      </c>
    </row>
    <row r="319" spans="1:24" ht="15" x14ac:dyDescent="0.25">
      <c r="A319" s="10" t="str">
        <f>'Scenario List'!$A$14</f>
        <v>12- Electrification 2</v>
      </c>
      <c r="B319" s="2">
        <v>2029</v>
      </c>
      <c r="C319" s="131">
        <v>770.95946898018371</v>
      </c>
      <c r="D319" s="131">
        <v>373.63204955811932</v>
      </c>
      <c r="E319" s="131">
        <v>1144.591518538303</v>
      </c>
      <c r="F319" s="131">
        <v>341.48178050900788</v>
      </c>
      <c r="G319" s="131">
        <v>113.92432393439876</v>
      </c>
      <c r="H319" s="131">
        <v>455.40610444340666</v>
      </c>
      <c r="I319" s="132">
        <v>0.12317320675555739</v>
      </c>
      <c r="J319" s="132">
        <v>0.10752653316691865</v>
      </c>
      <c r="K319" s="93">
        <v>15.057957786530377</v>
      </c>
      <c r="L319" s="93">
        <v>14.453642029052308</v>
      </c>
      <c r="M319" s="93">
        <v>26.451006448662042</v>
      </c>
      <c r="N319" s="93">
        <v>25.773490754483646</v>
      </c>
      <c r="O319" s="132">
        <v>0.53391438974217009</v>
      </c>
      <c r="P319" s="94">
        <v>0.8052977985234272</v>
      </c>
      <c r="Q319" s="93">
        <v>378.39213310041288</v>
      </c>
      <c r="R319" s="93">
        <v>117.32056019940427</v>
      </c>
      <c r="S319" s="93">
        <v>333.60443439020867</v>
      </c>
      <c r="T319" s="93">
        <v>91.053620166302039</v>
      </c>
      <c r="U319" s="95">
        <v>1919.6186842362922</v>
      </c>
      <c r="V319" s="96">
        <v>140.82866576596768</v>
      </c>
      <c r="W319" s="96">
        <v>6259.1491225050795</v>
      </c>
      <c r="X319" s="96">
        <v>3474.7893245857017</v>
      </c>
    </row>
    <row r="320" spans="1:24" ht="15" x14ac:dyDescent="0.25">
      <c r="A320" s="10" t="str">
        <f>'Scenario List'!$A$14</f>
        <v>12- Electrification 2</v>
      </c>
      <c r="B320" s="2">
        <v>2030</v>
      </c>
      <c r="C320" s="131">
        <v>798.03680961921407</v>
      </c>
      <c r="D320" s="131">
        <v>377.46977262788221</v>
      </c>
      <c r="E320" s="131">
        <v>1175.5065822470963</v>
      </c>
      <c r="F320" s="131">
        <v>353.6264823799317</v>
      </c>
      <c r="G320" s="131">
        <v>112.2302380004664</v>
      </c>
      <c r="H320" s="131">
        <v>465.85672038039809</v>
      </c>
      <c r="I320" s="132">
        <v>0.12650898175027961</v>
      </c>
      <c r="J320" s="132">
        <v>0.10855313225760743</v>
      </c>
      <c r="K320" s="93">
        <v>17.397124264626353</v>
      </c>
      <c r="L320" s="93">
        <v>16.971636987270877</v>
      </c>
      <c r="M320" s="93">
        <v>30.769989370267254</v>
      </c>
      <c r="N320" s="93">
        <v>27.694526916261651</v>
      </c>
      <c r="O320" s="132">
        <v>0.513355362894514</v>
      </c>
      <c r="P320" s="94">
        <v>0.76924291151170032</v>
      </c>
      <c r="Q320" s="93">
        <v>400.13216370319054</v>
      </c>
      <c r="R320" s="93">
        <v>117.24061499940427</v>
      </c>
      <c r="S320" s="93">
        <v>332.94479434786706</v>
      </c>
      <c r="T320" s="93">
        <v>91.053620166302039</v>
      </c>
      <c r="U320" s="95">
        <v>1889.5210281003115</v>
      </c>
      <c r="V320" s="96">
        <v>126.61975212075883</v>
      </c>
      <c r="W320" s="96">
        <v>6308.1434897206436</v>
      </c>
      <c r="X320" s="96">
        <v>3477.2812610520414</v>
      </c>
    </row>
    <row r="321" spans="1:24" ht="15" x14ac:dyDescent="0.25">
      <c r="A321" s="10" t="str">
        <f>'Scenario List'!$A$14</f>
        <v>12- Electrification 2</v>
      </c>
      <c r="B321" s="2">
        <v>2031</v>
      </c>
      <c r="C321" s="131">
        <v>826.62672661424722</v>
      </c>
      <c r="D321" s="131">
        <v>386.20933202730316</v>
      </c>
      <c r="E321" s="131">
        <v>1212.8360586415504</v>
      </c>
      <c r="F321" s="131">
        <v>370.59057968237596</v>
      </c>
      <c r="G321" s="131">
        <v>115.33153794682708</v>
      </c>
      <c r="H321" s="131">
        <v>485.92211762920306</v>
      </c>
      <c r="I321" s="132">
        <v>0.13013236220309921</v>
      </c>
      <c r="J321" s="132">
        <v>0.11098730131469121</v>
      </c>
      <c r="K321" s="93">
        <v>17.865304100630478</v>
      </c>
      <c r="L321" s="93">
        <v>19.333195904451998</v>
      </c>
      <c r="M321" s="93">
        <v>35.332272499279625</v>
      </c>
      <c r="N321" s="93">
        <v>37.999232102499391</v>
      </c>
      <c r="O321" s="132">
        <v>0.5756261015803591</v>
      </c>
      <c r="P321" s="94">
        <v>0.77334600932024022</v>
      </c>
      <c r="Q321" s="93">
        <v>505.15339250013568</v>
      </c>
      <c r="R321" s="93">
        <v>149.10318899323613</v>
      </c>
      <c r="S321" s="93">
        <v>415.51971327253432</v>
      </c>
      <c r="T321" s="93">
        <v>117.13001529291772</v>
      </c>
      <c r="U321" s="95">
        <v>2219.7290243080802</v>
      </c>
      <c r="V321" s="96">
        <v>156.01154270210671</v>
      </c>
      <c r="W321" s="96">
        <v>6352.1995037953784</v>
      </c>
      <c r="X321" s="96">
        <v>3479.7614452508651</v>
      </c>
    </row>
    <row r="322" spans="1:24" ht="15" x14ac:dyDescent="0.25">
      <c r="A322" s="10" t="str">
        <f>'Scenario List'!$A$14</f>
        <v>12- Electrification 2</v>
      </c>
      <c r="B322" s="2">
        <v>2032</v>
      </c>
      <c r="C322" s="131">
        <v>838.36792610083342</v>
      </c>
      <c r="D322" s="131">
        <v>390.10210683344718</v>
      </c>
      <c r="E322" s="131">
        <v>1228.4700329342807</v>
      </c>
      <c r="F322" s="131">
        <v>368.80968309597426</v>
      </c>
      <c r="G322" s="131">
        <v>113.4795306602243</v>
      </c>
      <c r="H322" s="131">
        <v>482.28921375619859</v>
      </c>
      <c r="I322" s="132">
        <v>0.13099823100797645</v>
      </c>
      <c r="J322" s="132">
        <v>0.11202281664702771</v>
      </c>
      <c r="K322" s="93">
        <v>17.550126948708115</v>
      </c>
      <c r="L322" s="93">
        <v>18.847988062658629</v>
      </c>
      <c r="M322" s="93">
        <v>31.981579568394224</v>
      </c>
      <c r="N322" s="93">
        <v>33.21478282927005</v>
      </c>
      <c r="O322" s="132">
        <v>0.57903217261221473</v>
      </c>
      <c r="P322" s="94">
        <v>0.75654888754880045</v>
      </c>
      <c r="Q322" s="93">
        <v>504.99738170013569</v>
      </c>
      <c r="R322" s="93">
        <v>149.03475539323614</v>
      </c>
      <c r="S322" s="93">
        <v>415.51971327253432</v>
      </c>
      <c r="T322" s="93">
        <v>117.13001529291772</v>
      </c>
      <c r="U322" s="95">
        <v>2207.1750168569201</v>
      </c>
      <c r="V322" s="96">
        <v>146.29521500329074</v>
      </c>
      <c r="W322" s="96">
        <v>6399.8415829736314</v>
      </c>
      <c r="X322" s="96">
        <v>3482.3451017360017</v>
      </c>
    </row>
    <row r="323" spans="1:24" ht="15" x14ac:dyDescent="0.25">
      <c r="A323" s="10" t="str">
        <f>'Scenario List'!$A$14</f>
        <v>12- Electrification 2</v>
      </c>
      <c r="B323" s="2">
        <v>2033</v>
      </c>
      <c r="C323" s="131">
        <v>860.2567859298797</v>
      </c>
      <c r="D323" s="131">
        <v>399.60974511885115</v>
      </c>
      <c r="E323" s="131">
        <v>1259.8665310487308</v>
      </c>
      <c r="F323" s="131">
        <v>377.8859259963894</v>
      </c>
      <c r="G323" s="131">
        <v>117.13082564216442</v>
      </c>
      <c r="H323" s="131">
        <v>495.01675163855384</v>
      </c>
      <c r="I323" s="132">
        <v>0.13375042704002346</v>
      </c>
      <c r="J323" s="132">
        <v>0.11466229159337051</v>
      </c>
      <c r="K323" s="93">
        <v>19.372416063744151</v>
      </c>
      <c r="L323" s="93">
        <v>21.512656082661174</v>
      </c>
      <c r="M323" s="93">
        <v>30.722644363813686</v>
      </c>
      <c r="N323" s="93">
        <v>36.621883139591461</v>
      </c>
      <c r="O323" s="132">
        <v>0.59415068362717594</v>
      </c>
      <c r="P323" s="94">
        <v>0.74564034654468025</v>
      </c>
      <c r="Q323" s="93">
        <v>504.94045970013565</v>
      </c>
      <c r="R323" s="93">
        <v>149.95581059323615</v>
      </c>
      <c r="S323" s="93">
        <v>415.51971327253432</v>
      </c>
      <c r="T323" s="93">
        <v>117.13001529291772</v>
      </c>
      <c r="U323" s="95">
        <v>2207.1481610789851</v>
      </c>
      <c r="V323" s="96">
        <v>153.03707677206722</v>
      </c>
      <c r="W323" s="96">
        <v>6431.8059012436397</v>
      </c>
      <c r="X323" s="96">
        <v>3485.101680472219</v>
      </c>
    </row>
    <row r="324" spans="1:24" ht="15" x14ac:dyDescent="0.25">
      <c r="A324" s="10" t="str">
        <f>'Scenario List'!$A$14</f>
        <v>12- Electrification 2</v>
      </c>
      <c r="B324" s="2">
        <v>2034</v>
      </c>
      <c r="C324" s="131">
        <v>883.25669550600196</v>
      </c>
      <c r="D324" s="131">
        <v>406.51463765157411</v>
      </c>
      <c r="E324" s="131">
        <v>1289.771333157576</v>
      </c>
      <c r="F324" s="131">
        <v>385.76788349697273</v>
      </c>
      <c r="G324" s="131">
        <v>118.06385269161073</v>
      </c>
      <c r="H324" s="131">
        <v>503.83173618858348</v>
      </c>
      <c r="I324" s="132">
        <v>0.13653435512592951</v>
      </c>
      <c r="J324" s="132">
        <v>0.11654202490496814</v>
      </c>
      <c r="K324" s="93">
        <v>20.739009326776003</v>
      </c>
      <c r="L324" s="93">
        <v>22.901096440214861</v>
      </c>
      <c r="M324" s="93">
        <v>36.887794944643829</v>
      </c>
      <c r="N324" s="93">
        <v>46.499780820154825</v>
      </c>
      <c r="O324" s="132">
        <v>0.5638243088735988</v>
      </c>
      <c r="P324" s="94">
        <v>0.7044808627928405</v>
      </c>
      <c r="Q324" s="93">
        <v>522.14087060852967</v>
      </c>
      <c r="R324" s="93">
        <v>151.08108539323615</v>
      </c>
      <c r="S324" s="93">
        <v>414.99709767010768</v>
      </c>
      <c r="T324" s="93">
        <v>117.13001529291772</v>
      </c>
      <c r="U324" s="95">
        <v>2180.5101208342758</v>
      </c>
      <c r="V324" s="96">
        <v>138.53037171344064</v>
      </c>
      <c r="W324" s="96">
        <v>6469.1168365013282</v>
      </c>
      <c r="X324" s="96">
        <v>3488.13775960267</v>
      </c>
    </row>
    <row r="325" spans="1:24" ht="15" x14ac:dyDescent="0.25">
      <c r="A325" s="10" t="str">
        <f>'Scenario List'!$A$14</f>
        <v>12- Electrification 2</v>
      </c>
      <c r="B325" s="2">
        <v>2035</v>
      </c>
      <c r="C325" s="131">
        <v>907.82352449468772</v>
      </c>
      <c r="D325" s="131">
        <v>414.18603578397949</v>
      </c>
      <c r="E325" s="131">
        <v>1322.0095602786673</v>
      </c>
      <c r="F325" s="131">
        <v>395.39796987919141</v>
      </c>
      <c r="G325" s="131">
        <v>119.64329407710414</v>
      </c>
      <c r="H325" s="131">
        <v>515.04126395629555</v>
      </c>
      <c r="I325" s="132">
        <v>0.13953735981419801</v>
      </c>
      <c r="J325" s="132">
        <v>0.11862514832366655</v>
      </c>
      <c r="K325" s="93">
        <v>19.172381552763241</v>
      </c>
      <c r="L325" s="93">
        <v>21.891013824757888</v>
      </c>
      <c r="M325" s="93">
        <v>32.27049917193888</v>
      </c>
      <c r="N325" s="93">
        <v>37.257794300781271</v>
      </c>
      <c r="O325" s="132">
        <v>0.55353520930025812</v>
      </c>
      <c r="P325" s="94">
        <v>0.67080821580244032</v>
      </c>
      <c r="Q325" s="93">
        <v>538.12024086715462</v>
      </c>
      <c r="R325" s="93">
        <v>152.86989899323615</v>
      </c>
      <c r="S325" s="93">
        <v>414.51133810902638</v>
      </c>
      <c r="T325" s="93">
        <v>117.13001529291772</v>
      </c>
      <c r="U325" s="95">
        <v>2173.0865663045356</v>
      </c>
      <c r="V325" s="96">
        <v>139.48182960697741</v>
      </c>
      <c r="W325" s="96">
        <v>6505.953141893373</v>
      </c>
      <c r="X325" s="96">
        <v>3491.5533648386299</v>
      </c>
    </row>
    <row r="326" spans="1:24" ht="15" x14ac:dyDescent="0.25">
      <c r="A326" s="10" t="str">
        <f>'Scenario List'!$A$14</f>
        <v>12- Electrification 2</v>
      </c>
      <c r="B326" s="2">
        <v>2036</v>
      </c>
      <c r="C326" s="131">
        <v>944.02122378800163</v>
      </c>
      <c r="D326" s="131">
        <v>429.85879034521059</v>
      </c>
      <c r="E326" s="131">
        <v>1373.8800141332122</v>
      </c>
      <c r="F326" s="131">
        <v>426.49610830825486</v>
      </c>
      <c r="G326" s="131">
        <v>129.1004035262512</v>
      </c>
      <c r="H326" s="131">
        <v>555.59651183450603</v>
      </c>
      <c r="I326" s="132">
        <v>0.1439917475059409</v>
      </c>
      <c r="J326" s="132">
        <v>0.12297656724924201</v>
      </c>
      <c r="K326" s="93">
        <v>21.607864295452078</v>
      </c>
      <c r="L326" s="93">
        <v>24.197850736931258</v>
      </c>
      <c r="M326" s="93">
        <v>41.086001971718204</v>
      </c>
      <c r="N326" s="93">
        <v>44.169153942303893</v>
      </c>
      <c r="O326" s="132">
        <v>0.63780479147878189</v>
      </c>
      <c r="P326" s="94">
        <v>0.75930377615828093</v>
      </c>
      <c r="Q326" s="93">
        <v>599.21327018434818</v>
      </c>
      <c r="R326" s="93">
        <v>188.80970139323614</v>
      </c>
      <c r="S326" s="93">
        <v>412.06306317633863</v>
      </c>
      <c r="T326" s="93">
        <v>150.0244958408629</v>
      </c>
      <c r="U326" s="95">
        <v>2197.8284595631221</v>
      </c>
      <c r="V326" s="96">
        <v>198.4285482282377</v>
      </c>
      <c r="W326" s="96">
        <v>6556.0786651960916</v>
      </c>
      <c r="X326" s="96">
        <v>3495.4528326847576</v>
      </c>
    </row>
    <row r="327" spans="1:24" ht="15" x14ac:dyDescent="0.25">
      <c r="A327" s="10" t="str">
        <f>'Scenario List'!$A$14</f>
        <v>12- Electrification 2</v>
      </c>
      <c r="B327" s="2">
        <v>2037</v>
      </c>
      <c r="C327" s="131">
        <v>969.42669417275988</v>
      </c>
      <c r="D327" s="131">
        <v>437.93042849097185</v>
      </c>
      <c r="E327" s="131">
        <v>1407.3571226637318</v>
      </c>
      <c r="F327" s="131">
        <v>428.70464489437614</v>
      </c>
      <c r="G327" s="131">
        <v>130.82878544569468</v>
      </c>
      <c r="H327" s="131">
        <v>559.53343034007082</v>
      </c>
      <c r="I327" s="132">
        <v>0.14704188451743622</v>
      </c>
      <c r="J327" s="132">
        <v>0.12512452092243825</v>
      </c>
      <c r="K327" s="93">
        <v>21.788474353880886</v>
      </c>
      <c r="L327" s="93">
        <v>25.664761508890276</v>
      </c>
      <c r="M327" s="93">
        <v>38.508752750537383</v>
      </c>
      <c r="N327" s="93">
        <v>54.106863779627133</v>
      </c>
      <c r="O327" s="132">
        <v>0.57241747248398411</v>
      </c>
      <c r="P327" s="94">
        <v>0.64211164108759999</v>
      </c>
      <c r="Q327" s="93">
        <v>618.58396493596683</v>
      </c>
      <c r="R327" s="93">
        <v>188.91629499323614</v>
      </c>
      <c r="S327" s="93">
        <v>411.47493945911498</v>
      </c>
      <c r="T327" s="93">
        <v>150.0244958408629</v>
      </c>
      <c r="U327" s="95">
        <v>2153.1550627523725</v>
      </c>
      <c r="V327" s="96">
        <v>173.79947081653734</v>
      </c>
      <c r="W327" s="96">
        <v>6592.8609209153965</v>
      </c>
      <c r="X327" s="96">
        <v>3499.9568850492115</v>
      </c>
    </row>
    <row r="328" spans="1:24" ht="15" x14ac:dyDescent="0.25">
      <c r="A328" s="10" t="str">
        <f>'Scenario List'!$A$14</f>
        <v>12- Electrification 2</v>
      </c>
      <c r="B328" s="2">
        <v>2038</v>
      </c>
      <c r="C328" s="131">
        <v>1009.36897009176</v>
      </c>
      <c r="D328" s="131">
        <v>453.53544747661613</v>
      </c>
      <c r="E328" s="131">
        <v>1462.9044175683762</v>
      </c>
      <c r="F328" s="131">
        <v>461.73540155142086</v>
      </c>
      <c r="G328" s="131">
        <v>139.95970916414981</v>
      </c>
      <c r="H328" s="131">
        <v>601.69511071557065</v>
      </c>
      <c r="I328" s="132">
        <v>0.15197773013513646</v>
      </c>
      <c r="J328" s="132">
        <v>0.12938948716579141</v>
      </c>
      <c r="K328" s="93">
        <v>18.317376107069006</v>
      </c>
      <c r="L328" s="93">
        <v>28.158738262033346</v>
      </c>
      <c r="M328" s="93">
        <v>32.357458522038073</v>
      </c>
      <c r="N328" s="93">
        <v>50.453249313432835</v>
      </c>
      <c r="O328" s="132">
        <v>0.57208377350230288</v>
      </c>
      <c r="P328" s="94">
        <v>0.68605774844612033</v>
      </c>
      <c r="Q328" s="93">
        <v>639.57459766180511</v>
      </c>
      <c r="R328" s="93">
        <v>189.22081179323612</v>
      </c>
      <c r="S328" s="93">
        <v>447.05735480183324</v>
      </c>
      <c r="T328" s="93">
        <v>150.0244958408629</v>
      </c>
      <c r="U328" s="95">
        <v>2490.0227118448283</v>
      </c>
      <c r="V328" s="96">
        <v>186.50880555761236</v>
      </c>
      <c r="W328" s="96">
        <v>6641.5583993407672</v>
      </c>
      <c r="X328" s="96">
        <v>3505.195494711907</v>
      </c>
    </row>
    <row r="329" spans="1:24" ht="15" x14ac:dyDescent="0.25">
      <c r="A329" s="10" t="str">
        <f>'Scenario List'!$A$14</f>
        <v>12- Electrification 2</v>
      </c>
      <c r="B329" s="2">
        <v>2039</v>
      </c>
      <c r="C329" s="131">
        <v>1038.7967071699209</v>
      </c>
      <c r="D329" s="131">
        <v>464.14600112241317</v>
      </c>
      <c r="E329" s="131">
        <v>1502.9427082923339</v>
      </c>
      <c r="F329" s="131">
        <v>476.35850210321507</v>
      </c>
      <c r="G329" s="131">
        <v>143.96128230537113</v>
      </c>
      <c r="H329" s="131">
        <v>620.3197844085862</v>
      </c>
      <c r="I329" s="132">
        <v>0.15518478333443655</v>
      </c>
      <c r="J329" s="132">
        <v>0.13218873473402706</v>
      </c>
      <c r="K329" s="93">
        <v>16.974580802555998</v>
      </c>
      <c r="L329" s="93">
        <v>30.671345007197207</v>
      </c>
      <c r="M329" s="93">
        <v>30.840434588154636</v>
      </c>
      <c r="N329" s="93">
        <v>52.502608126484859</v>
      </c>
      <c r="O329" s="132">
        <v>0.52869299804766712</v>
      </c>
      <c r="P329" s="94">
        <v>0.63448270814923979</v>
      </c>
      <c r="Q329" s="93">
        <v>661.42644207150431</v>
      </c>
      <c r="R329" s="93">
        <v>189.91163499323613</v>
      </c>
      <c r="S329" s="93">
        <v>473.58394494539306</v>
      </c>
      <c r="T329" s="93">
        <v>150.0244958408629</v>
      </c>
      <c r="U329" s="95">
        <v>2700.3647656349713</v>
      </c>
      <c r="V329" s="96">
        <v>185.23193428200747</v>
      </c>
      <c r="W329" s="96">
        <v>6693.9340626665989</v>
      </c>
      <c r="X329" s="96">
        <v>3511.2371871650575</v>
      </c>
    </row>
    <row r="330" spans="1:24" ht="15" x14ac:dyDescent="0.25">
      <c r="A330" s="10" t="str">
        <f>'Scenario List'!$A$14</f>
        <v>12- Electrification 2</v>
      </c>
      <c r="B330" s="2">
        <v>2040</v>
      </c>
      <c r="C330" s="131">
        <v>1064.2392390097591</v>
      </c>
      <c r="D330" s="131">
        <v>471.31254831613273</v>
      </c>
      <c r="E330" s="131">
        <v>1535.5517873258918</v>
      </c>
      <c r="F330" s="131">
        <v>484.12832135898992</v>
      </c>
      <c r="G330" s="131">
        <v>144.380196848981</v>
      </c>
      <c r="H330" s="131">
        <v>628.50851820797095</v>
      </c>
      <c r="I330" s="132">
        <v>0.1574119133775092</v>
      </c>
      <c r="J330" s="132">
        <v>0.13396350660195747</v>
      </c>
      <c r="K330" s="93">
        <v>17.130655079657316</v>
      </c>
      <c r="L330" s="93">
        <v>31.197700966043413</v>
      </c>
      <c r="M330" s="93">
        <v>33.92436726071935</v>
      </c>
      <c r="N330" s="93">
        <v>58.323887281079465</v>
      </c>
      <c r="O330" s="132">
        <v>0.52337416032990414</v>
      </c>
      <c r="P330" s="94">
        <v>0.59344270326624027</v>
      </c>
      <c r="Q330" s="93">
        <v>684.91063881248738</v>
      </c>
      <c r="R330" s="93">
        <v>190.64178440321902</v>
      </c>
      <c r="S330" s="93">
        <v>472.87038600965553</v>
      </c>
      <c r="T330" s="93">
        <v>150.4501284508458</v>
      </c>
      <c r="U330" s="95">
        <v>2670.2563671653729</v>
      </c>
      <c r="V330" s="96">
        <v>169.2741834140096</v>
      </c>
      <c r="W330" s="96">
        <v>6760.8557457622273</v>
      </c>
      <c r="X330" s="96">
        <v>3518.2159699397266</v>
      </c>
    </row>
    <row r="331" spans="1:24" ht="15" x14ac:dyDescent="0.25">
      <c r="A331" s="10" t="str">
        <f>'Scenario List'!$A$14</f>
        <v>12- Electrification 2</v>
      </c>
      <c r="B331" s="2">
        <v>2041</v>
      </c>
      <c r="C331" s="131">
        <v>1089.6242232144523</v>
      </c>
      <c r="D331" s="131">
        <v>481.23986136673739</v>
      </c>
      <c r="E331" s="131">
        <v>1570.8640845811897</v>
      </c>
      <c r="F331" s="131">
        <v>500.53626517281668</v>
      </c>
      <c r="G331" s="131">
        <v>147.42240183497151</v>
      </c>
      <c r="H331" s="131">
        <v>647.95866700778822</v>
      </c>
      <c r="I331" s="132">
        <v>0.15994146669457199</v>
      </c>
      <c r="J331" s="132">
        <v>0.13646880444131548</v>
      </c>
      <c r="K331" s="93">
        <v>17.790357942518838</v>
      </c>
      <c r="L331" s="93">
        <v>37.231042129598002</v>
      </c>
      <c r="M331" s="93">
        <v>30.909632946168429</v>
      </c>
      <c r="N331" s="93">
        <v>73.324648055431155</v>
      </c>
      <c r="O331" s="132">
        <v>0.56802062949973231</v>
      </c>
      <c r="P331" s="94">
        <v>0.5915705911126794</v>
      </c>
      <c r="Q331" s="93">
        <v>728.20146184975238</v>
      </c>
      <c r="R331" s="93">
        <v>226.68820539323613</v>
      </c>
      <c r="S331" s="93">
        <v>509.07952886394889</v>
      </c>
      <c r="T331" s="93">
        <v>148.56949584086288</v>
      </c>
      <c r="U331" s="95">
        <v>2960.1826617687952</v>
      </c>
      <c r="V331" s="96">
        <v>182.26176865907644</v>
      </c>
      <c r="W331" s="96">
        <v>6812.6436860506255</v>
      </c>
      <c r="X331" s="96">
        <v>3526.3726632388052</v>
      </c>
    </row>
    <row r="332" spans="1:24" ht="15" x14ac:dyDescent="0.25">
      <c r="A332" s="10" t="str">
        <f>'Scenario List'!$A$14</f>
        <v>12- Electrification 2</v>
      </c>
      <c r="B332" s="2">
        <v>2042</v>
      </c>
      <c r="C332" s="131">
        <v>1126.9234509543335</v>
      </c>
      <c r="D332" s="131">
        <v>497.87106587558975</v>
      </c>
      <c r="E332" s="131">
        <v>1624.7945168299232</v>
      </c>
      <c r="F332" s="131">
        <v>531.31859442898462</v>
      </c>
      <c r="G332" s="131">
        <v>157.02304022095893</v>
      </c>
      <c r="H332" s="131">
        <v>688.34163464994356</v>
      </c>
      <c r="I332" s="132">
        <v>0.16381267667270497</v>
      </c>
      <c r="J332" s="132">
        <v>0.14081071202911291</v>
      </c>
      <c r="K332" s="93">
        <v>13.279585732138319</v>
      </c>
      <c r="L332" s="93">
        <v>36.94638580605762</v>
      </c>
      <c r="M332" s="93">
        <v>22.23418956367626</v>
      </c>
      <c r="N332" s="93">
        <v>78.565217044979107</v>
      </c>
      <c r="O332" s="132">
        <v>0.55789824614080086</v>
      </c>
      <c r="P332" s="94">
        <v>0.62260819255843947</v>
      </c>
      <c r="Q332" s="93">
        <v>759.19626312046944</v>
      </c>
      <c r="R332" s="93">
        <v>226.61023179323612</v>
      </c>
      <c r="S332" s="93">
        <v>558.09712752240569</v>
      </c>
      <c r="T332" s="93">
        <v>148.56949584086288</v>
      </c>
      <c r="U332" s="95">
        <v>3359.7638066793406</v>
      </c>
      <c r="V332" s="96">
        <v>190.38341977571511</v>
      </c>
      <c r="W332" s="96">
        <v>6879.3421476526382</v>
      </c>
      <c r="X332" s="96">
        <v>3535.747094103564</v>
      </c>
    </row>
    <row r="333" spans="1:24" ht="15" x14ac:dyDescent="0.25">
      <c r="A333" s="10" t="str">
        <f>'Scenario List'!$A$14</f>
        <v>12- Electrification 2</v>
      </c>
      <c r="B333" s="2">
        <v>2043</v>
      </c>
      <c r="C333" s="131">
        <v>1176.7378371703217</v>
      </c>
      <c r="D333" s="131">
        <v>515.88419515634439</v>
      </c>
      <c r="E333" s="131">
        <v>1692.6220323266662</v>
      </c>
      <c r="F333" s="131">
        <v>561.64179486372382</v>
      </c>
      <c r="G333" s="131">
        <v>167.85732172555055</v>
      </c>
      <c r="H333" s="131">
        <v>729.49911658927431</v>
      </c>
      <c r="I333" s="132">
        <v>0.16927881574237155</v>
      </c>
      <c r="J333" s="132">
        <v>0.14545655535848356</v>
      </c>
      <c r="K333" s="93">
        <v>15.32941600403551</v>
      </c>
      <c r="L333" s="93">
        <v>39.124237264242254</v>
      </c>
      <c r="M333" s="93">
        <v>24.993059377241043</v>
      </c>
      <c r="N333" s="93">
        <v>70.808206986460263</v>
      </c>
      <c r="O333" s="132">
        <v>0.52450512967572216</v>
      </c>
      <c r="P333" s="94">
        <v>0.53678979574355912</v>
      </c>
      <c r="Q333" s="93">
        <v>788.46118148626158</v>
      </c>
      <c r="R333" s="93">
        <v>226.61220339323614</v>
      </c>
      <c r="S333" s="93">
        <v>594.73007538338379</v>
      </c>
      <c r="T333" s="93">
        <v>148.56949584086288</v>
      </c>
      <c r="U333" s="95">
        <v>3605.3712342879412</v>
      </c>
      <c r="V333" s="96">
        <v>169.84243053104592</v>
      </c>
      <c r="W333" s="96">
        <v>6951.4772537233484</v>
      </c>
      <c r="X333" s="96">
        <v>3546.6548337056856</v>
      </c>
    </row>
    <row r="334" spans="1:24" ht="15" x14ac:dyDescent="0.25">
      <c r="A334" s="10" t="str">
        <f>'Scenario List'!$A$14</f>
        <v>12- Electrification 2</v>
      </c>
      <c r="B334" s="2">
        <v>2044</v>
      </c>
      <c r="C334" s="131">
        <v>1209.9816553979294</v>
      </c>
      <c r="D334" s="131">
        <v>532.2515303973853</v>
      </c>
      <c r="E334" s="131">
        <v>1742.2331857953147</v>
      </c>
      <c r="F334" s="131">
        <v>595.70907371358192</v>
      </c>
      <c r="G334" s="131">
        <v>176.89447984102529</v>
      </c>
      <c r="H334" s="131">
        <v>772.60355355460717</v>
      </c>
      <c r="I334" s="132">
        <v>0.17180498275387537</v>
      </c>
      <c r="J334" s="132">
        <v>0.14952896598932447</v>
      </c>
      <c r="K334" s="93">
        <v>17.428662898120113</v>
      </c>
      <c r="L334" s="93">
        <v>47.116052517911179</v>
      </c>
      <c r="M334" s="93">
        <v>25.954899890291614</v>
      </c>
      <c r="N334" s="93">
        <v>93.916004698427926</v>
      </c>
      <c r="O334" s="132">
        <v>0.64505229434133993</v>
      </c>
      <c r="P334" s="94">
        <v>0.66693815248223942</v>
      </c>
      <c r="Q334" s="93">
        <v>820.34568637773225</v>
      </c>
      <c r="R334" s="93">
        <v>226.57989459323613</v>
      </c>
      <c r="S334" s="93">
        <v>593.76722418834993</v>
      </c>
      <c r="T334" s="93">
        <v>148.56949584086288</v>
      </c>
      <c r="U334" s="95">
        <v>3664.2940006429194</v>
      </c>
      <c r="V334" s="96">
        <v>212.4104548228828</v>
      </c>
      <c r="W334" s="96">
        <v>7042.7622994574413</v>
      </c>
      <c r="X334" s="96">
        <v>3559.5212397535411</v>
      </c>
    </row>
    <row r="335" spans="1:24" ht="15" x14ac:dyDescent="0.25">
      <c r="A335" s="10" t="str">
        <f>'Scenario List'!$A$14</f>
        <v>12- Electrification 2</v>
      </c>
      <c r="B335" s="2">
        <v>2045</v>
      </c>
      <c r="C335" s="131">
        <v>1250.4725392518976</v>
      </c>
      <c r="D335" s="131">
        <v>553.9622004216119</v>
      </c>
      <c r="E335" s="131">
        <v>1804.4347396735095</v>
      </c>
      <c r="F335" s="131">
        <v>611.75912217767609</v>
      </c>
      <c r="G335" s="131">
        <v>191.12116235193798</v>
      </c>
      <c r="H335" s="131">
        <v>802.88028452961407</v>
      </c>
      <c r="I335" s="132">
        <v>0.17571255840758049</v>
      </c>
      <c r="J335" s="132">
        <v>0.15497287320456249</v>
      </c>
      <c r="K335" s="93">
        <v>21.119896070637964</v>
      </c>
      <c r="L335" s="93">
        <v>50.076759393912504</v>
      </c>
      <c r="M335" s="93">
        <v>29.077426122152566</v>
      </c>
      <c r="N335" s="93">
        <v>85.537599501975464</v>
      </c>
      <c r="O335" s="132">
        <v>0.53016568791603647</v>
      </c>
      <c r="P335" s="94">
        <v>0.56210448911135891</v>
      </c>
      <c r="Q335" s="93">
        <v>854.10116961044457</v>
      </c>
      <c r="R335" s="93">
        <v>228.94609512536508</v>
      </c>
      <c r="S335" s="93">
        <v>638.65199714119956</v>
      </c>
      <c r="T335" s="93">
        <v>148.09892693443709</v>
      </c>
      <c r="U335" s="95">
        <v>3999.7583181727246</v>
      </c>
      <c r="V335" s="96">
        <v>180.68410615027952</v>
      </c>
      <c r="W335" s="96">
        <v>7116.5803433999199</v>
      </c>
      <c r="X335" s="96">
        <v>3574.5752722180473</v>
      </c>
    </row>
    <row r="336" spans="1:24" x14ac:dyDescent="0.2">
      <c r="B336" s="3" t="s">
        <v>6</v>
      </c>
      <c r="C336" s="20">
        <f t="shared" ref="C336:H336" si="48">NPV($A$1,C312:C335)</f>
        <v>9470.6380162691275</v>
      </c>
      <c r="D336" s="20">
        <f t="shared" si="48"/>
        <v>4536.2630948413844</v>
      </c>
      <c r="E336" s="20">
        <f t="shared" si="48"/>
        <v>14006.901111110514</v>
      </c>
      <c r="F336" s="20">
        <f t="shared" si="48"/>
        <v>4256.4311151731381</v>
      </c>
      <c r="G336" s="20">
        <f t="shared" si="48"/>
        <v>1343.4848844245039</v>
      </c>
      <c r="H336" s="20">
        <f t="shared" si="48"/>
        <v>5599.9159995976424</v>
      </c>
      <c r="K336" s="111">
        <f t="shared" ref="K336:P336" si="49">NPV($A$1,K312:K335)</f>
        <v>202.26432265358218</v>
      </c>
      <c r="L336" s="111">
        <f t="shared" si="49"/>
        <v>216.84856468470267</v>
      </c>
      <c r="M336" s="111">
        <f t="shared" si="49"/>
        <v>354.3352770799118</v>
      </c>
      <c r="N336" s="111">
        <f t="shared" si="49"/>
        <v>396.62717731583348</v>
      </c>
      <c r="O336" s="111">
        <f t="shared" si="49"/>
        <v>7.7595220466778168</v>
      </c>
      <c r="P336" s="111">
        <f t="shared" si="49"/>
        <v>11.174274818130298</v>
      </c>
    </row>
    <row r="337" spans="1:24" x14ac:dyDescent="0.2">
      <c r="B337" s="3" t="s">
        <v>7</v>
      </c>
      <c r="C337" s="20">
        <f t="shared" ref="C337:H337" si="50">-PMT($A$1,COUNT(C312:C335),C336)</f>
        <v>802.67783973459461</v>
      </c>
      <c r="D337" s="20">
        <f t="shared" si="50"/>
        <v>384.46806383900309</v>
      </c>
      <c r="E337" s="20">
        <f t="shared" si="50"/>
        <v>1187.1459035735977</v>
      </c>
      <c r="F337" s="20">
        <f t="shared" si="50"/>
        <v>360.75108420754549</v>
      </c>
      <c r="G337" s="20">
        <f t="shared" si="50"/>
        <v>113.86619812661392</v>
      </c>
      <c r="H337" s="20">
        <f t="shared" si="50"/>
        <v>474.61728233415943</v>
      </c>
      <c r="K337" s="111">
        <f t="shared" ref="K337:N337" si="51">-PMT($A$1,COUNT(K312:K335),K336)</f>
        <v>17.142782702079863</v>
      </c>
      <c r="L337" s="111">
        <f t="shared" si="51"/>
        <v>18.378860764359974</v>
      </c>
      <c r="M337" s="111">
        <f t="shared" si="51"/>
        <v>30.031458731679638</v>
      </c>
      <c r="N337" s="111">
        <f t="shared" si="51"/>
        <v>33.615881561622579</v>
      </c>
      <c r="O337" s="111">
        <f>-PMT($A$1,COUNT(O312:O335),O336)</f>
        <v>0.6576533052050838</v>
      </c>
      <c r="P337" s="111">
        <f t="shared" ref="P337" si="52">-PMT($A$1,COUNT(P312:P335),P336)</f>
        <v>0.94706848220885753</v>
      </c>
    </row>
    <row r="339" spans="1:24" ht="15" x14ac:dyDescent="0.25">
      <c r="A339" s="10" t="str">
        <f>'Scenario List'!$A$15</f>
        <v>13- Electrification 3</v>
      </c>
      <c r="B339" s="2">
        <v>2022</v>
      </c>
      <c r="C339" s="131">
        <v>568.55066952233506</v>
      </c>
      <c r="D339" s="131">
        <v>304.7217604380977</v>
      </c>
      <c r="E339" s="131">
        <v>873.27242996043276</v>
      </c>
      <c r="F339" s="131">
        <v>248.85212978415126</v>
      </c>
      <c r="G339" s="131">
        <v>80.684170388178501</v>
      </c>
      <c r="H339" s="131">
        <v>329.53630017232979</v>
      </c>
      <c r="I339" s="132">
        <v>0.10016228373304535</v>
      </c>
      <c r="J339" s="132">
        <v>8.8827915671171778E-2</v>
      </c>
      <c r="K339" s="93">
        <v>17.531113747877942</v>
      </c>
      <c r="L339" s="93">
        <v>7.356120162729499</v>
      </c>
      <c r="M339" s="93">
        <v>26.941949877193963</v>
      </c>
      <c r="N339" s="93">
        <v>11.231706670789009</v>
      </c>
      <c r="O339" s="132">
        <v>0.89311140173115522</v>
      </c>
      <c r="P339" s="94">
        <v>1.4574774164072011</v>
      </c>
      <c r="Q339" s="12">
        <v>0.17706240000000001</v>
      </c>
      <c r="R339" s="12">
        <v>0</v>
      </c>
      <c r="S339" s="12">
        <v>0</v>
      </c>
      <c r="T339" s="12">
        <v>0</v>
      </c>
      <c r="U339" s="12">
        <v>0</v>
      </c>
      <c r="V339" s="12">
        <v>0</v>
      </c>
      <c r="W339" s="12">
        <v>5676.2949918119721</v>
      </c>
      <c r="X339" s="12">
        <v>3430.4729333752921</v>
      </c>
    </row>
    <row r="340" spans="1:24" ht="15" x14ac:dyDescent="0.25">
      <c r="A340" s="10" t="str">
        <f>'Scenario List'!$A$15</f>
        <v>13- Electrification 3</v>
      </c>
      <c r="B340" s="2">
        <v>2023</v>
      </c>
      <c r="C340" s="131">
        <v>588.47654669357519</v>
      </c>
      <c r="D340" s="131">
        <v>313.15188150982044</v>
      </c>
      <c r="E340" s="131">
        <v>901.62842820339563</v>
      </c>
      <c r="F340" s="131">
        <v>258.23368902020508</v>
      </c>
      <c r="G340" s="131">
        <v>84.342869226972809</v>
      </c>
      <c r="H340" s="131">
        <v>342.5765582471779</v>
      </c>
      <c r="I340" s="132">
        <v>0.1026094258735934</v>
      </c>
      <c r="J340" s="132">
        <v>9.1032996703467761E-2</v>
      </c>
      <c r="K340" s="93">
        <v>15.09453535790526</v>
      </c>
      <c r="L340" s="93">
        <v>7.4046769563984451</v>
      </c>
      <c r="M340" s="93">
        <v>29.812550284915304</v>
      </c>
      <c r="N340" s="93">
        <v>14.120511896641204</v>
      </c>
      <c r="O340" s="132">
        <v>0.83533368109393646</v>
      </c>
      <c r="P340" s="94">
        <v>1.3980889815184012</v>
      </c>
      <c r="Q340" s="12">
        <v>34.466298399999992</v>
      </c>
      <c r="R340" s="12">
        <v>0.47992560000000006</v>
      </c>
      <c r="S340" s="12">
        <v>45.628799999999998</v>
      </c>
      <c r="T340" s="12">
        <v>0</v>
      </c>
      <c r="U340" s="12">
        <v>420.41311591796875</v>
      </c>
      <c r="V340" s="12">
        <v>0</v>
      </c>
      <c r="W340" s="12">
        <v>5735.1119712776799</v>
      </c>
      <c r="X340" s="12">
        <v>3439.9821257108129</v>
      </c>
    </row>
    <row r="341" spans="1:24" ht="15" x14ac:dyDescent="0.25">
      <c r="A341" s="10" t="str">
        <f>'Scenario List'!$A$15</f>
        <v>13- Electrification 3</v>
      </c>
      <c r="B341" s="2">
        <v>2024</v>
      </c>
      <c r="C341" s="131">
        <v>621.24244086207989</v>
      </c>
      <c r="D341" s="131">
        <v>322.46014129563309</v>
      </c>
      <c r="E341" s="131">
        <v>943.70258215771298</v>
      </c>
      <c r="F341" s="131">
        <v>283.98000391022055</v>
      </c>
      <c r="G341" s="131">
        <v>88.774484883696118</v>
      </c>
      <c r="H341" s="131">
        <v>372.75448879391666</v>
      </c>
      <c r="I341" s="132">
        <v>0.10620832198089177</v>
      </c>
      <c r="J341" s="132">
        <v>9.3513254331168999E-2</v>
      </c>
      <c r="K341" s="93">
        <v>14.718710039271494</v>
      </c>
      <c r="L341" s="93">
        <v>8.5165869391472544</v>
      </c>
      <c r="M341" s="93">
        <v>23.565693194835958</v>
      </c>
      <c r="N341" s="93">
        <v>14.047271331488034</v>
      </c>
      <c r="O341" s="132">
        <v>0.85893922814896995</v>
      </c>
      <c r="P341" s="94">
        <v>1.4062178236706013</v>
      </c>
      <c r="Q341" s="12">
        <v>71.590186399999993</v>
      </c>
      <c r="R341" s="12">
        <v>1.6792308000000002</v>
      </c>
      <c r="S341" s="12">
        <v>91.257599999999996</v>
      </c>
      <c r="T341" s="12">
        <v>0</v>
      </c>
      <c r="U341" s="12">
        <v>843.3210327148438</v>
      </c>
      <c r="V341" s="12">
        <v>0</v>
      </c>
      <c r="W341" s="12">
        <v>5849.2821398105634</v>
      </c>
      <c r="X341" s="12">
        <v>3448.2827445366061</v>
      </c>
    </row>
    <row r="342" spans="1:24" ht="15" x14ac:dyDescent="0.25">
      <c r="A342" s="10" t="str">
        <f>'Scenario List'!$A$15</f>
        <v>13- Electrification 3</v>
      </c>
      <c r="B342" s="2">
        <v>2025</v>
      </c>
      <c r="C342" s="131">
        <v>652.30998121831794</v>
      </c>
      <c r="D342" s="131">
        <v>329.70466253872939</v>
      </c>
      <c r="E342" s="131">
        <v>982.01464375704734</v>
      </c>
      <c r="F342" s="131">
        <v>292.22187903997587</v>
      </c>
      <c r="G342" s="131">
        <v>91.034428096839704</v>
      </c>
      <c r="H342" s="131">
        <v>383.25630713681556</v>
      </c>
      <c r="I342" s="132">
        <v>0.10859575151910494</v>
      </c>
      <c r="J342" s="132">
        <v>9.5419296209059312E-2</v>
      </c>
      <c r="K342" s="93">
        <v>16.378235051630472</v>
      </c>
      <c r="L342" s="93">
        <v>9.6308787187361435</v>
      </c>
      <c r="M342" s="93">
        <v>28.660844951267251</v>
      </c>
      <c r="N342" s="93">
        <v>16.910868735286371</v>
      </c>
      <c r="O342" s="132">
        <v>0.80457882777394008</v>
      </c>
      <c r="P342" s="94">
        <v>1.1861812187742009</v>
      </c>
      <c r="Q342" s="12">
        <v>120.6979467755306</v>
      </c>
      <c r="R342" s="12">
        <v>5.7664577999999995</v>
      </c>
      <c r="S342" s="12">
        <v>93.42238590199652</v>
      </c>
      <c r="T342" s="12">
        <v>1.5214383561643836</v>
      </c>
      <c r="U342" s="12">
        <v>838.86355908804785</v>
      </c>
      <c r="V342" s="12">
        <v>1.2314214410303748</v>
      </c>
      <c r="W342" s="12">
        <v>6006.7725679264613</v>
      </c>
      <c r="X342" s="12">
        <v>3455.3248204258557</v>
      </c>
    </row>
    <row r="343" spans="1:24" ht="15" x14ac:dyDescent="0.25">
      <c r="A343" s="10" t="str">
        <f>'Scenario List'!$A$15</f>
        <v>13- Electrification 3</v>
      </c>
      <c r="B343" s="2">
        <v>2026</v>
      </c>
      <c r="C343" s="131">
        <v>673.83708867468556</v>
      </c>
      <c r="D343" s="131">
        <v>338.46124480440216</v>
      </c>
      <c r="E343" s="131">
        <v>1012.2983334790877</v>
      </c>
      <c r="F343" s="131">
        <v>310.44594037933211</v>
      </c>
      <c r="G343" s="131">
        <v>94.693880669706715</v>
      </c>
      <c r="H343" s="131">
        <v>405.1398210490388</v>
      </c>
      <c r="I343" s="132">
        <v>0.10989778986268399</v>
      </c>
      <c r="J343" s="132">
        <v>9.7868753671785352E-2</v>
      </c>
      <c r="K343" s="93">
        <v>14.851739807071189</v>
      </c>
      <c r="L343" s="93">
        <v>11.013075314020432</v>
      </c>
      <c r="M343" s="93">
        <v>26.508097938683036</v>
      </c>
      <c r="N343" s="93">
        <v>19.920584334985961</v>
      </c>
      <c r="O343" s="132">
        <v>0.76446802788868418</v>
      </c>
      <c r="P343" s="94">
        <v>1.2643626623618007</v>
      </c>
      <c r="Q343" s="12">
        <v>173.90581460113745</v>
      </c>
      <c r="R343" s="12">
        <v>10.905654600000002</v>
      </c>
      <c r="S343" s="12">
        <v>144.56648591631566</v>
      </c>
      <c r="T343" s="12">
        <v>4.853388356164384</v>
      </c>
      <c r="U343" s="12">
        <v>1312.0575974424507</v>
      </c>
      <c r="V343" s="12">
        <v>28.05646944288463</v>
      </c>
      <c r="W343" s="12">
        <v>6131.4889909673084</v>
      </c>
      <c r="X343" s="12">
        <v>3458.317717414413</v>
      </c>
    </row>
    <row r="344" spans="1:24" ht="15" x14ac:dyDescent="0.25">
      <c r="A344" s="10" t="str">
        <f>'Scenario List'!$A$15</f>
        <v>13- Electrification 3</v>
      </c>
      <c r="B344" s="2">
        <v>2027</v>
      </c>
      <c r="C344" s="131">
        <v>734.22322588819111</v>
      </c>
      <c r="D344" s="131">
        <v>362.13278821881568</v>
      </c>
      <c r="E344" s="131">
        <v>1096.3560141070068</v>
      </c>
      <c r="F344" s="131">
        <v>338.86751102535885</v>
      </c>
      <c r="G344" s="131">
        <v>113.15636791515509</v>
      </c>
      <c r="H344" s="131">
        <v>452.02387894051395</v>
      </c>
      <c r="I344" s="132">
        <v>0.1178345958626773</v>
      </c>
      <c r="J344" s="132">
        <v>0.1046091693447051</v>
      </c>
      <c r="K344" s="93">
        <v>18.749521491605865</v>
      </c>
      <c r="L344" s="93">
        <v>13.571485950280072</v>
      </c>
      <c r="M344" s="93">
        <v>35.322077801555622</v>
      </c>
      <c r="N344" s="93">
        <v>25.171155249044261</v>
      </c>
      <c r="O344" s="132">
        <v>0.62439428318822854</v>
      </c>
      <c r="P344" s="94">
        <v>0.92720537124000058</v>
      </c>
      <c r="Q344" s="12">
        <v>414.16981792238164</v>
      </c>
      <c r="R344" s="12">
        <v>112.19848441766995</v>
      </c>
      <c r="S344" s="12">
        <v>325.0747904261778</v>
      </c>
      <c r="T344" s="12">
        <v>86.821962587914598</v>
      </c>
      <c r="U344" s="12">
        <v>1585.4438265722317</v>
      </c>
      <c r="V344" s="12">
        <v>152.83234364898644</v>
      </c>
      <c r="W344" s="12">
        <v>6230.9648580951898</v>
      </c>
      <c r="X344" s="12">
        <v>3461.7690828375303</v>
      </c>
    </row>
    <row r="345" spans="1:24" ht="15" x14ac:dyDescent="0.25">
      <c r="A345" s="10" t="str">
        <f>'Scenario List'!$A$15</f>
        <v>13- Electrification 3</v>
      </c>
      <c r="B345" s="2">
        <v>2028</v>
      </c>
      <c r="C345" s="131">
        <v>772.95638656346318</v>
      </c>
      <c r="D345" s="131">
        <v>366.15093063954265</v>
      </c>
      <c r="E345" s="131">
        <v>1139.1073172030058</v>
      </c>
      <c r="F345" s="131">
        <v>361.82054243682416</v>
      </c>
      <c r="G345" s="131">
        <v>111.85449403408666</v>
      </c>
      <c r="H345" s="131">
        <v>473.67503647091081</v>
      </c>
      <c r="I345" s="132">
        <v>0.12225552233476647</v>
      </c>
      <c r="J345" s="132">
        <v>0.10565891416756718</v>
      </c>
      <c r="K345" s="93">
        <v>14.43909849635369</v>
      </c>
      <c r="L345" s="93">
        <v>13.891724292554764</v>
      </c>
      <c r="M345" s="93">
        <v>25.091899119728168</v>
      </c>
      <c r="N345" s="93">
        <v>24.251356889691252</v>
      </c>
      <c r="O345" s="132">
        <v>0.54085239663744245</v>
      </c>
      <c r="P345" s="94">
        <v>0.87489946459740031</v>
      </c>
      <c r="Q345" s="12">
        <v>460.11407458330132</v>
      </c>
      <c r="R345" s="12">
        <v>112.28943241766994</v>
      </c>
      <c r="S345" s="12">
        <v>369.64469194561877</v>
      </c>
      <c r="T345" s="12">
        <v>86.821962587914598</v>
      </c>
      <c r="U345" s="12">
        <v>1970.1039136803961</v>
      </c>
      <c r="V345" s="12">
        <v>135.495554395265</v>
      </c>
      <c r="W345" s="12">
        <v>6322.4660269080814</v>
      </c>
      <c r="X345" s="12">
        <v>3465.4050112502059</v>
      </c>
    </row>
    <row r="346" spans="1:24" ht="15" x14ac:dyDescent="0.25">
      <c r="A346" s="10" t="str">
        <f>'Scenario List'!$A$15</f>
        <v>13- Electrification 3</v>
      </c>
      <c r="B346" s="2">
        <v>2029</v>
      </c>
      <c r="C346" s="131">
        <v>799.91270193599962</v>
      </c>
      <c r="D346" s="131">
        <v>376.25266103217291</v>
      </c>
      <c r="E346" s="131">
        <v>1176.1653629681725</v>
      </c>
      <c r="F346" s="131">
        <v>378.55483174882482</v>
      </c>
      <c r="G346" s="131">
        <v>116.52759881301292</v>
      </c>
      <c r="H346" s="131">
        <v>495.08243056183773</v>
      </c>
      <c r="I346" s="132">
        <v>0.12516916623285979</v>
      </c>
      <c r="J346" s="132">
        <v>0.10846658791372474</v>
      </c>
      <c r="K346" s="93">
        <v>15.062818079858598</v>
      </c>
      <c r="L346" s="93">
        <v>14.419236779862416</v>
      </c>
      <c r="M346" s="93">
        <v>26.233995109427283</v>
      </c>
      <c r="N346" s="93">
        <v>25.648034367991102</v>
      </c>
      <c r="O346" s="132">
        <v>0.59550680809839596</v>
      </c>
      <c r="P346" s="94">
        <v>0.89374076081060083</v>
      </c>
      <c r="Q346" s="12">
        <v>521.13351058330136</v>
      </c>
      <c r="R346" s="12">
        <v>144.18482281766995</v>
      </c>
      <c r="S346" s="12">
        <v>419.47982997575576</v>
      </c>
      <c r="T346" s="12">
        <v>112.89716428380501</v>
      </c>
      <c r="U346" s="12">
        <v>2030.7950951666289</v>
      </c>
      <c r="V346" s="12">
        <v>169.8043412535111</v>
      </c>
      <c r="W346" s="12">
        <v>6390.6529540020547</v>
      </c>
      <c r="X346" s="12">
        <v>3468.8346731386769</v>
      </c>
    </row>
    <row r="347" spans="1:24" ht="15" x14ac:dyDescent="0.25">
      <c r="A347" s="10" t="str">
        <f>'Scenario List'!$A$15</f>
        <v>13- Electrification 3</v>
      </c>
      <c r="B347" s="2">
        <v>2030</v>
      </c>
      <c r="C347" s="131">
        <v>826.91052810783322</v>
      </c>
      <c r="D347" s="131">
        <v>379.87235919790101</v>
      </c>
      <c r="E347" s="131">
        <v>1206.7828873057342</v>
      </c>
      <c r="F347" s="131">
        <v>389.74808175267015</v>
      </c>
      <c r="G347" s="131">
        <v>114.61092597170256</v>
      </c>
      <c r="H347" s="131">
        <v>504.3590077243727</v>
      </c>
      <c r="I347" s="132">
        <v>0.12815492932948069</v>
      </c>
      <c r="J347" s="132">
        <v>0.10947854196927469</v>
      </c>
      <c r="K347" s="93">
        <v>17.373789322303431</v>
      </c>
      <c r="L347" s="93">
        <v>16.912890958928234</v>
      </c>
      <c r="M347" s="93">
        <v>31.145949357570672</v>
      </c>
      <c r="N347" s="93">
        <v>27.680120509897165</v>
      </c>
      <c r="O347" s="132">
        <v>0.56832266371417173</v>
      </c>
      <c r="P347" s="94">
        <v>0.84748519135960032</v>
      </c>
      <c r="Q347" s="12">
        <v>539.61600765127491</v>
      </c>
      <c r="R347" s="12">
        <v>144.10487761766993</v>
      </c>
      <c r="S347" s="12">
        <v>418.918070354024</v>
      </c>
      <c r="T347" s="12">
        <v>112.89716428380501</v>
      </c>
      <c r="U347" s="12">
        <v>1987.5987831922885</v>
      </c>
      <c r="V347" s="12">
        <v>152.25351775394012</v>
      </c>
      <c r="W347" s="12">
        <v>6452.4285755866831</v>
      </c>
      <c r="X347" s="12">
        <v>3469.8339269490157</v>
      </c>
    </row>
    <row r="348" spans="1:24" ht="15" x14ac:dyDescent="0.25">
      <c r="A348" s="10" t="str">
        <f>'Scenario List'!$A$15</f>
        <v>13- Electrification 3</v>
      </c>
      <c r="B348" s="2">
        <v>2031</v>
      </c>
      <c r="C348" s="131">
        <v>858.42260857063093</v>
      </c>
      <c r="D348" s="131">
        <v>384.37659283655091</v>
      </c>
      <c r="E348" s="131">
        <v>1242.799201407182</v>
      </c>
      <c r="F348" s="131">
        <v>405.39717934624309</v>
      </c>
      <c r="G348" s="131">
        <v>113.47171302374261</v>
      </c>
      <c r="H348" s="131">
        <v>518.8688923699857</v>
      </c>
      <c r="I348" s="132">
        <v>0.13190178901813654</v>
      </c>
      <c r="J348" s="132">
        <v>0.11075122410696819</v>
      </c>
      <c r="K348" s="93">
        <v>17.683550451115472</v>
      </c>
      <c r="L348" s="93">
        <v>19.225424374002625</v>
      </c>
      <c r="M348" s="93">
        <v>35.000565575964529</v>
      </c>
      <c r="N348" s="93">
        <v>37.82709209034897</v>
      </c>
      <c r="O348" s="132">
        <v>0.59621042118754608</v>
      </c>
      <c r="P348" s="94">
        <v>0.79682193205960017</v>
      </c>
      <c r="Q348" s="12">
        <v>621.14276526870128</v>
      </c>
      <c r="R348" s="12">
        <v>144.21147121766995</v>
      </c>
      <c r="S348" s="12">
        <v>450.51983683101082</v>
      </c>
      <c r="T348" s="12">
        <v>112.89716428380501</v>
      </c>
      <c r="U348" s="12">
        <v>2252.8160282320227</v>
      </c>
      <c r="V348" s="12">
        <v>151.08159173920714</v>
      </c>
      <c r="W348" s="12">
        <v>6508.0437116178737</v>
      </c>
      <c r="X348" s="12">
        <v>3470.6306493308266</v>
      </c>
    </row>
    <row r="349" spans="1:24" ht="15" x14ac:dyDescent="0.25">
      <c r="A349" s="10" t="str">
        <f>'Scenario List'!$A$15</f>
        <v>13- Electrification 3</v>
      </c>
      <c r="B349" s="2">
        <v>2032</v>
      </c>
      <c r="C349" s="131">
        <v>879.58938746810077</v>
      </c>
      <c r="D349" s="131">
        <v>388.99931931917882</v>
      </c>
      <c r="E349" s="131">
        <v>1268.5887067872795</v>
      </c>
      <c r="F349" s="131">
        <v>413.17359869555111</v>
      </c>
      <c r="G349" s="131">
        <v>112.34406133217995</v>
      </c>
      <c r="H349" s="131">
        <v>525.51766002773104</v>
      </c>
      <c r="I349" s="132">
        <v>0.13390597008982294</v>
      </c>
      <c r="J349" s="132">
        <v>0.11205810401946342</v>
      </c>
      <c r="K349" s="93">
        <v>17.364830593760967</v>
      </c>
      <c r="L349" s="93">
        <v>18.724653606783267</v>
      </c>
      <c r="M349" s="93">
        <v>30.997423232912624</v>
      </c>
      <c r="N349" s="93">
        <v>32.957874452413336</v>
      </c>
      <c r="O349" s="132">
        <v>0.60107333410718811</v>
      </c>
      <c r="P349" s="94">
        <v>0.7783480077280005</v>
      </c>
      <c r="Q349" s="12">
        <v>650.54287250162622</v>
      </c>
      <c r="R349" s="12">
        <v>145.48270801766995</v>
      </c>
      <c r="S349" s="12">
        <v>449.62815669720692</v>
      </c>
      <c r="T349" s="12">
        <v>112.89716428380501</v>
      </c>
      <c r="U349" s="12">
        <v>2230.8844096666098</v>
      </c>
      <c r="V349" s="12">
        <v>141.71739844632125</v>
      </c>
      <c r="W349" s="12">
        <v>6568.7092732167212</v>
      </c>
      <c r="X349" s="12">
        <v>3471.4072910926047</v>
      </c>
    </row>
    <row r="350" spans="1:24" ht="15" x14ac:dyDescent="0.25">
      <c r="A350" s="10" t="str">
        <f>'Scenario List'!$A$15</f>
        <v>13- Electrification 3</v>
      </c>
      <c r="B350" s="2">
        <v>2033</v>
      </c>
      <c r="C350" s="131">
        <v>910.37444089956932</v>
      </c>
      <c r="D350" s="131">
        <v>397.49687520581392</v>
      </c>
      <c r="E350" s="131">
        <v>1307.8713161053834</v>
      </c>
      <c r="F350" s="131">
        <v>431.43715309598838</v>
      </c>
      <c r="G350" s="131">
        <v>114.97946572913983</v>
      </c>
      <c r="H350" s="131">
        <v>546.41661882512824</v>
      </c>
      <c r="I350" s="132">
        <v>0.13776184991868173</v>
      </c>
      <c r="J350" s="132">
        <v>0.11447671166670514</v>
      </c>
      <c r="K350" s="93">
        <v>18.904066277973289</v>
      </c>
      <c r="L350" s="93">
        <v>21.347440132679782</v>
      </c>
      <c r="M350" s="93">
        <v>30.281321175945465</v>
      </c>
      <c r="N350" s="93">
        <v>36.388169063200849</v>
      </c>
      <c r="O350" s="132">
        <v>0.61966281873785001</v>
      </c>
      <c r="P350" s="94">
        <v>0.76874870348180036</v>
      </c>
      <c r="Q350" s="12">
        <v>678.13456488598672</v>
      </c>
      <c r="R350" s="12">
        <v>147.44731201766993</v>
      </c>
      <c r="S350" s="12">
        <v>448.7931621428948</v>
      </c>
      <c r="T350" s="12">
        <v>112.89716428380501</v>
      </c>
      <c r="U350" s="12">
        <v>2226.7582080622069</v>
      </c>
      <c r="V350" s="12">
        <v>148.18432615588597</v>
      </c>
      <c r="W350" s="12">
        <v>6608.3203835963768</v>
      </c>
      <c r="X350" s="12">
        <v>3472.2946651639668</v>
      </c>
    </row>
    <row r="351" spans="1:24" ht="15" x14ac:dyDescent="0.25">
      <c r="A351" s="10" t="str">
        <f>'Scenario List'!$A$15</f>
        <v>13- Electrification 3</v>
      </c>
      <c r="B351" s="2">
        <v>2034</v>
      </c>
      <c r="C351" s="131">
        <v>936.87044277439213</v>
      </c>
      <c r="D351" s="131">
        <v>404.23743593523886</v>
      </c>
      <c r="E351" s="131">
        <v>1341.107878709631</v>
      </c>
      <c r="F351" s="131">
        <v>442.44070343899222</v>
      </c>
      <c r="G351" s="131">
        <v>115.74231634043156</v>
      </c>
      <c r="H351" s="131">
        <v>558.18301977942383</v>
      </c>
      <c r="I351" s="132">
        <v>0.14077630173530645</v>
      </c>
      <c r="J351" s="132">
        <v>0.11637916960522769</v>
      </c>
      <c r="K351" s="93">
        <v>20.140363860433229</v>
      </c>
      <c r="L351" s="93">
        <v>22.705467218697439</v>
      </c>
      <c r="M351" s="93">
        <v>35.265914957020044</v>
      </c>
      <c r="N351" s="93">
        <v>46.040579690075532</v>
      </c>
      <c r="O351" s="132">
        <v>0.58813915962191499</v>
      </c>
      <c r="P351" s="94">
        <v>0.72510158274540037</v>
      </c>
      <c r="Q351" s="12">
        <v>704.97416476802505</v>
      </c>
      <c r="R351" s="12">
        <v>149.64335641766993</v>
      </c>
      <c r="S351" s="12">
        <v>447.97959607340977</v>
      </c>
      <c r="T351" s="12">
        <v>112.89716428380501</v>
      </c>
      <c r="U351" s="12">
        <v>2192.7953057993027</v>
      </c>
      <c r="V351" s="12">
        <v>134.20001771151865</v>
      </c>
      <c r="W351" s="12">
        <v>6655.0295129640181</v>
      </c>
      <c r="X351" s="12">
        <v>3473.451798173689</v>
      </c>
    </row>
    <row r="352" spans="1:24" ht="15" x14ac:dyDescent="0.25">
      <c r="A352" s="10" t="str">
        <f>'Scenario List'!$A$15</f>
        <v>13- Electrification 3</v>
      </c>
      <c r="B352" s="2">
        <v>2035</v>
      </c>
      <c r="C352" s="131">
        <v>969.69185292454176</v>
      </c>
      <c r="D352" s="131">
        <v>413.96988636661047</v>
      </c>
      <c r="E352" s="131">
        <v>1383.6617392911521</v>
      </c>
      <c r="F352" s="131">
        <v>460.77024951428348</v>
      </c>
      <c r="G352" s="131">
        <v>119.37752447376936</v>
      </c>
      <c r="H352" s="131">
        <v>580.14777398805279</v>
      </c>
      <c r="I352" s="132">
        <v>0.14471027302490233</v>
      </c>
      <c r="J352" s="132">
        <v>0.11912224776873989</v>
      </c>
      <c r="K352" s="93">
        <v>16.731723496105026</v>
      </c>
      <c r="L352" s="93">
        <v>21.678631500375914</v>
      </c>
      <c r="M352" s="93">
        <v>28.015515844383813</v>
      </c>
      <c r="N352" s="93">
        <v>36.943757426478655</v>
      </c>
      <c r="O352" s="132">
        <v>0.55373236169679074</v>
      </c>
      <c r="P352" s="94">
        <v>0.69162607156660028</v>
      </c>
      <c r="Q352" s="12">
        <v>733.9011507680251</v>
      </c>
      <c r="R352" s="12">
        <v>150.49782241766994</v>
      </c>
      <c r="S352" s="12">
        <v>465.1645412788892</v>
      </c>
      <c r="T352" s="12">
        <v>112.89716428380501</v>
      </c>
      <c r="U352" s="12">
        <v>2341.3959495737317</v>
      </c>
      <c r="V352" s="12">
        <v>135.1100768059456</v>
      </c>
      <c r="W352" s="12">
        <v>6700.9192412875427</v>
      </c>
      <c r="X352" s="12">
        <v>3475.1685274633023</v>
      </c>
    </row>
    <row r="353" spans="1:24" ht="15" x14ac:dyDescent="0.25">
      <c r="A353" s="10" t="str">
        <f>'Scenario List'!$A$15</f>
        <v>13- Electrification 3</v>
      </c>
      <c r="B353" s="2">
        <v>2036</v>
      </c>
      <c r="C353" s="131">
        <v>1008.5677450284973</v>
      </c>
      <c r="D353" s="131">
        <v>431.69740407901224</v>
      </c>
      <c r="E353" s="131">
        <v>1440.2651491075094</v>
      </c>
      <c r="F353" s="131">
        <v>495.18216346556994</v>
      </c>
      <c r="G353" s="131">
        <v>130.88451797313292</v>
      </c>
      <c r="H353" s="131">
        <v>626.06668143870286</v>
      </c>
      <c r="I353" s="132">
        <v>0.14910703274563109</v>
      </c>
      <c r="J353" s="132">
        <v>0.12414041092305317</v>
      </c>
      <c r="K353" s="93">
        <v>18.538516726122666</v>
      </c>
      <c r="L353" s="93">
        <v>24.094930831246369</v>
      </c>
      <c r="M353" s="93">
        <v>34.702136086299546</v>
      </c>
      <c r="N353" s="93">
        <v>44.327203109162255</v>
      </c>
      <c r="O353" s="132">
        <v>0.63045655885188945</v>
      </c>
      <c r="P353" s="94">
        <v>0.763032538788601</v>
      </c>
      <c r="Q353" s="12">
        <v>800.61982233323158</v>
      </c>
      <c r="R353" s="12">
        <v>186.80623321766993</v>
      </c>
      <c r="S353" s="12">
        <v>462.49124065628092</v>
      </c>
      <c r="T353" s="12">
        <v>111.44216428380501</v>
      </c>
      <c r="U353" s="12">
        <v>2364.6950956596947</v>
      </c>
      <c r="V353" s="12">
        <v>148.91687343827439</v>
      </c>
      <c r="W353" s="12">
        <v>6764.052147352847</v>
      </c>
      <c r="X353" s="12">
        <v>3477.4929522876664</v>
      </c>
    </row>
    <row r="354" spans="1:24" ht="15" x14ac:dyDescent="0.25">
      <c r="A354" s="10" t="str">
        <f>'Scenario List'!$A$15</f>
        <v>13- Electrification 3</v>
      </c>
      <c r="B354" s="2">
        <v>2037</v>
      </c>
      <c r="C354" s="131">
        <v>1037.6089028786794</v>
      </c>
      <c r="D354" s="131">
        <v>439.16914785054888</v>
      </c>
      <c r="E354" s="131">
        <v>1476.7780507292282</v>
      </c>
      <c r="F354" s="131">
        <v>500.65214863114568</v>
      </c>
      <c r="G354" s="131">
        <v>132.00912374431678</v>
      </c>
      <c r="H354" s="131">
        <v>632.66127237546243</v>
      </c>
      <c r="I354" s="132">
        <v>0.15239630343199417</v>
      </c>
      <c r="J354" s="132">
        <v>0.1261709115816872</v>
      </c>
      <c r="K354" s="93">
        <v>18.531769782824075</v>
      </c>
      <c r="L354" s="93">
        <v>25.560361820308522</v>
      </c>
      <c r="M354" s="93">
        <v>33.060600255660873</v>
      </c>
      <c r="N354" s="93">
        <v>53.660328432529369</v>
      </c>
      <c r="O354" s="132">
        <v>0.56740336688017179</v>
      </c>
      <c r="P354" s="94">
        <v>0.64500538783439998</v>
      </c>
      <c r="Q354" s="12">
        <v>830.32527421272118</v>
      </c>
      <c r="R354" s="12">
        <v>186.73964401766995</v>
      </c>
      <c r="S354" s="12">
        <v>461.59117135717167</v>
      </c>
      <c r="T354" s="12">
        <v>111.44216428380501</v>
      </c>
      <c r="U354" s="12">
        <v>2307.5887180219747</v>
      </c>
      <c r="V354" s="12">
        <v>130.31530062024754</v>
      </c>
      <c r="W354" s="12">
        <v>6808.6225158453753</v>
      </c>
      <c r="X354" s="12">
        <v>3480.7479976572599</v>
      </c>
    </row>
    <row r="355" spans="1:24" ht="15" x14ac:dyDescent="0.25">
      <c r="A355" s="10" t="str">
        <f>'Scenario List'!$A$15</f>
        <v>13- Electrification 3</v>
      </c>
      <c r="B355" s="2">
        <v>2038</v>
      </c>
      <c r="C355" s="131">
        <v>1082.1400297200819</v>
      </c>
      <c r="D355" s="131">
        <v>455.53907141743986</v>
      </c>
      <c r="E355" s="131">
        <v>1537.6791011375217</v>
      </c>
      <c r="F355" s="131">
        <v>538.82987985750844</v>
      </c>
      <c r="G355" s="131">
        <v>141.89979238091564</v>
      </c>
      <c r="H355" s="131">
        <v>680.72967223842409</v>
      </c>
      <c r="I355" s="132">
        <v>0.15755117989788575</v>
      </c>
      <c r="J355" s="132">
        <v>0.13073996894668183</v>
      </c>
      <c r="K355" s="93">
        <v>14.532212729636935</v>
      </c>
      <c r="L355" s="93">
        <v>28.046634305805402</v>
      </c>
      <c r="M355" s="93">
        <v>25.656230190982143</v>
      </c>
      <c r="N355" s="93">
        <v>49.824064280883363</v>
      </c>
      <c r="O355" s="132">
        <v>0.56416231088764823</v>
      </c>
      <c r="P355" s="94">
        <v>0.68928690700420026</v>
      </c>
      <c r="Q355" s="12">
        <v>862.13698349572405</v>
      </c>
      <c r="R355" s="12">
        <v>186.67305481766994</v>
      </c>
      <c r="S355" s="12">
        <v>501.63050087985044</v>
      </c>
      <c r="T355" s="12">
        <v>111.44216428380501</v>
      </c>
      <c r="U355" s="12">
        <v>2685.5365759948272</v>
      </c>
      <c r="V355" s="12">
        <v>139.53713646393962</v>
      </c>
      <c r="W355" s="12">
        <v>6868.4984169680829</v>
      </c>
      <c r="X355" s="12">
        <v>3484.3137495559376</v>
      </c>
    </row>
    <row r="356" spans="1:24" ht="15" x14ac:dyDescent="0.25">
      <c r="A356" s="10" t="str">
        <f>'Scenario List'!$A$15</f>
        <v>13- Electrification 3</v>
      </c>
      <c r="B356" s="2">
        <v>2039</v>
      </c>
      <c r="C356" s="131">
        <v>1115.7681573685325</v>
      </c>
      <c r="D356" s="131">
        <v>466.80082150395941</v>
      </c>
      <c r="E356" s="131">
        <v>1582.5689788724919</v>
      </c>
      <c r="F356" s="131">
        <v>558.1833859637901</v>
      </c>
      <c r="G356" s="131">
        <v>146.54847611661285</v>
      </c>
      <c r="H356" s="131">
        <v>704.73186208040295</v>
      </c>
      <c r="I356" s="132">
        <v>0.16094547121113684</v>
      </c>
      <c r="J356" s="132">
        <v>0.13379106792012696</v>
      </c>
      <c r="K356" s="93">
        <v>13.468503405828431</v>
      </c>
      <c r="L356" s="93">
        <v>30.547507944681261</v>
      </c>
      <c r="M356" s="93">
        <v>22.26590463018168</v>
      </c>
      <c r="N356" s="93">
        <v>52.225224912252983</v>
      </c>
      <c r="O356" s="132">
        <v>0.52159118014216943</v>
      </c>
      <c r="P356" s="94">
        <v>0.63744758542459978</v>
      </c>
      <c r="Q356" s="12">
        <v>895.31783375764155</v>
      </c>
      <c r="R356" s="12">
        <v>186.60646561766995</v>
      </c>
      <c r="S356" s="12">
        <v>531.7831028008552</v>
      </c>
      <c r="T356" s="12">
        <v>111.44216428380501</v>
      </c>
      <c r="U356" s="12">
        <v>2916.6703440868396</v>
      </c>
      <c r="V356" s="12">
        <v>137.94264374702553</v>
      </c>
      <c r="W356" s="12">
        <v>6932.5849865312985</v>
      </c>
      <c r="X356" s="12">
        <v>3489.0282943450206</v>
      </c>
    </row>
    <row r="357" spans="1:24" ht="15" x14ac:dyDescent="0.25">
      <c r="A357" s="10" t="str">
        <f>'Scenario List'!$A$15</f>
        <v>13- Electrification 3</v>
      </c>
      <c r="B357" s="2">
        <v>2040</v>
      </c>
      <c r="C357" s="131">
        <v>1143.3762991250142</v>
      </c>
      <c r="D357" s="131">
        <v>474.3738111305758</v>
      </c>
      <c r="E357" s="131">
        <v>1617.75011025559</v>
      </c>
      <c r="F357" s="131">
        <v>567.85039526027219</v>
      </c>
      <c r="G357" s="131">
        <v>147.37070086880016</v>
      </c>
      <c r="H357" s="131">
        <v>715.22109612907229</v>
      </c>
      <c r="I357" s="132">
        <v>0.16298045691928087</v>
      </c>
      <c r="J357" s="132">
        <v>0.13572876012627896</v>
      </c>
      <c r="K357" s="93">
        <v>13.854970377917432</v>
      </c>
      <c r="L357" s="93">
        <v>31.067043390085814</v>
      </c>
      <c r="M357" s="93">
        <v>25.097820748978755</v>
      </c>
      <c r="N357" s="93">
        <v>58.283106467578392</v>
      </c>
      <c r="O357" s="132">
        <v>0.51625301312894245</v>
      </c>
      <c r="P357" s="94">
        <v>0.59606859039920024</v>
      </c>
      <c r="Q357" s="12">
        <v>931.52206775764148</v>
      </c>
      <c r="R357" s="12">
        <v>187.26043541886787</v>
      </c>
      <c r="S357" s="12">
        <v>530.32810280085528</v>
      </c>
      <c r="T357" s="12">
        <v>112.19700368500294</v>
      </c>
      <c r="U357" s="12">
        <v>2884.4061490937966</v>
      </c>
      <c r="V357" s="12">
        <v>126.12819652198739</v>
      </c>
      <c r="W357" s="12">
        <v>7015.4196444012468</v>
      </c>
      <c r="X357" s="12">
        <v>3495.0132211421455</v>
      </c>
    </row>
    <row r="358" spans="1:24" ht="15" x14ac:dyDescent="0.25">
      <c r="A358" s="10" t="str">
        <f>'Scenario List'!$A$15</f>
        <v>13- Electrification 3</v>
      </c>
      <c r="B358" s="2">
        <v>2041</v>
      </c>
      <c r="C358" s="131">
        <v>1169.9210466374961</v>
      </c>
      <c r="D358" s="131">
        <v>485.63424881991375</v>
      </c>
      <c r="E358" s="131">
        <v>1655.55529545741</v>
      </c>
      <c r="F358" s="131">
        <v>585.91081796516482</v>
      </c>
      <c r="G358" s="131">
        <v>151.74420696194849</v>
      </c>
      <c r="H358" s="131">
        <v>737.65502492711335</v>
      </c>
      <c r="I358" s="132">
        <v>0.16531902565317208</v>
      </c>
      <c r="J358" s="132">
        <v>0.13864477781803758</v>
      </c>
      <c r="K358" s="93">
        <v>15.364892298964808</v>
      </c>
      <c r="L358" s="93">
        <v>37.12391684603601</v>
      </c>
      <c r="M358" s="93">
        <v>24.465207206979493</v>
      </c>
      <c r="N358" s="93">
        <v>73.281150009153635</v>
      </c>
      <c r="O358" s="132">
        <v>0.55924773970815334</v>
      </c>
      <c r="P358" s="94">
        <v>0.59442876122019928</v>
      </c>
      <c r="Q358" s="12">
        <v>986.50960853955974</v>
      </c>
      <c r="R358" s="12">
        <v>222.81400681766993</v>
      </c>
      <c r="S358" s="12">
        <v>565.77944740957832</v>
      </c>
      <c r="T358" s="12">
        <v>109.98716428380501</v>
      </c>
      <c r="U358" s="12">
        <v>3183.0935927282794</v>
      </c>
      <c r="V358" s="12">
        <v>135.49469490640186</v>
      </c>
      <c r="W358" s="12">
        <v>7076.7477730718656</v>
      </c>
      <c r="X358" s="12">
        <v>3502.7229763913479</v>
      </c>
    </row>
    <row r="359" spans="1:24" ht="15" x14ac:dyDescent="0.25">
      <c r="A359" s="10" t="str">
        <f>'Scenario List'!$A$15</f>
        <v>13- Electrification 3</v>
      </c>
      <c r="B359" s="2">
        <v>2042</v>
      </c>
      <c r="C359" s="131">
        <v>1214.775003585341</v>
      </c>
      <c r="D359" s="131">
        <v>503.33499485738923</v>
      </c>
      <c r="E359" s="131">
        <v>1718.1099984427301</v>
      </c>
      <c r="F359" s="131">
        <v>621.59907024848394</v>
      </c>
      <c r="G359" s="131">
        <v>162.41811310873322</v>
      </c>
      <c r="H359" s="131">
        <v>784.01718335721716</v>
      </c>
      <c r="I359" s="132">
        <v>0.16972907223242115</v>
      </c>
      <c r="J359" s="132">
        <v>0.14326493556342221</v>
      </c>
      <c r="K359" s="93">
        <v>16.422822858578179</v>
      </c>
      <c r="L359" s="93">
        <v>36.877871808401437</v>
      </c>
      <c r="M359" s="93">
        <v>20.38324031097666</v>
      </c>
      <c r="N359" s="93">
        <v>76.872176596559129</v>
      </c>
      <c r="O359" s="132">
        <v>0.54139704333455718</v>
      </c>
      <c r="P359" s="94">
        <v>0.6259472388289995</v>
      </c>
      <c r="Q359" s="12">
        <v>1027.2754003189821</v>
      </c>
      <c r="R359" s="12">
        <v>222.70175281766996</v>
      </c>
      <c r="S359" s="12">
        <v>616.86553095730335</v>
      </c>
      <c r="T359" s="12">
        <v>109.98716428380501</v>
      </c>
      <c r="U359" s="12">
        <v>3621.0304857158249</v>
      </c>
      <c r="V359" s="12">
        <v>141.62188498799887</v>
      </c>
      <c r="W359" s="12">
        <v>7157.1415998896755</v>
      </c>
      <c r="X359" s="12">
        <v>3513.3160314344118</v>
      </c>
    </row>
    <row r="360" spans="1:24" ht="15" x14ac:dyDescent="0.25">
      <c r="A360" s="10" t="str">
        <f>'Scenario List'!$A$15</f>
        <v>13- Electrification 3</v>
      </c>
      <c r="B360" s="2">
        <v>2043</v>
      </c>
      <c r="C360" s="131">
        <v>1268.8550231372108</v>
      </c>
      <c r="D360" s="131">
        <v>521.08917804089754</v>
      </c>
      <c r="E360" s="131">
        <v>1789.9442011781084</v>
      </c>
      <c r="F360" s="131">
        <v>657.21984287884288</v>
      </c>
      <c r="G360" s="131">
        <v>172.99791213111268</v>
      </c>
      <c r="H360" s="131">
        <v>830.21775500995557</v>
      </c>
      <c r="I360" s="132">
        <v>0.17516778680698669</v>
      </c>
      <c r="J360" s="132">
        <v>0.14779808827958693</v>
      </c>
      <c r="K360" s="93">
        <v>19.139028818656467</v>
      </c>
      <c r="L360" s="93">
        <v>39.062684423829062</v>
      </c>
      <c r="M360" s="93">
        <v>23.490788808378497</v>
      </c>
      <c r="N360" s="93">
        <v>72.58454232167027</v>
      </c>
      <c r="O360" s="132">
        <v>0.51498871399277812</v>
      </c>
      <c r="P360" s="94">
        <v>0.53974541272059906</v>
      </c>
      <c r="Q360" s="12">
        <v>1073.7406465721251</v>
      </c>
      <c r="R360" s="12">
        <v>222.61042321766993</v>
      </c>
      <c r="S360" s="12">
        <v>652.9797473758623</v>
      </c>
      <c r="T360" s="12">
        <v>109.98716428380501</v>
      </c>
      <c r="U360" s="12">
        <v>3844.7293649926605</v>
      </c>
      <c r="V360" s="12">
        <v>126.52632127505827</v>
      </c>
      <c r="W360" s="12">
        <v>7243.6550479189</v>
      </c>
      <c r="X360" s="12">
        <v>3525.682802169692</v>
      </c>
    </row>
    <row r="361" spans="1:24" ht="15" x14ac:dyDescent="0.25">
      <c r="A361" s="10" t="str">
        <f>'Scenario List'!$A$15</f>
        <v>13- Electrification 3</v>
      </c>
      <c r="B361" s="2">
        <v>2044</v>
      </c>
      <c r="C361" s="131">
        <v>1306.275776664952</v>
      </c>
      <c r="D361" s="131">
        <v>537.44284946631183</v>
      </c>
      <c r="E361" s="131">
        <v>1843.7186261312638</v>
      </c>
      <c r="F361" s="131">
        <v>696.75277311510524</v>
      </c>
      <c r="G361" s="131">
        <v>182.02671269639336</v>
      </c>
      <c r="H361" s="131">
        <v>878.7794858114986</v>
      </c>
      <c r="I361" s="132">
        <v>0.17761997630860291</v>
      </c>
      <c r="J361" s="132">
        <v>0.1518079076479891</v>
      </c>
      <c r="K361" s="93">
        <v>23.544345752384302</v>
      </c>
      <c r="L361" s="93">
        <v>47.159540412961817</v>
      </c>
      <c r="M361" s="93">
        <v>30.965907964999268</v>
      </c>
      <c r="N361" s="93">
        <v>92.774900264133834</v>
      </c>
      <c r="O361" s="132">
        <v>0.63926150291879724</v>
      </c>
      <c r="P361" s="94">
        <v>0.67099414374519928</v>
      </c>
      <c r="Q361" s="12">
        <v>1120.084348082431</v>
      </c>
      <c r="R361" s="12">
        <v>222.61239481766995</v>
      </c>
      <c r="S361" s="12">
        <v>651.58090338219176</v>
      </c>
      <c r="T361" s="12">
        <v>109.98716428380501</v>
      </c>
      <c r="U361" s="12">
        <v>3904.5669766109031</v>
      </c>
      <c r="V361" s="12">
        <v>157.82339717134593</v>
      </c>
      <c r="W361" s="12">
        <v>7354.3291909654608</v>
      </c>
      <c r="X361" s="12">
        <v>3540.2823067196855</v>
      </c>
    </row>
    <row r="362" spans="1:24" ht="15" x14ac:dyDescent="0.25">
      <c r="A362" s="10" t="str">
        <f>'Scenario List'!$A$15</f>
        <v>13- Electrification 3</v>
      </c>
      <c r="B362" s="2">
        <v>2045</v>
      </c>
      <c r="C362" s="131">
        <v>1350.0218201560288</v>
      </c>
      <c r="D362" s="131">
        <v>560.2891785735975</v>
      </c>
      <c r="E362" s="131">
        <v>1910.3109987296261</v>
      </c>
      <c r="F362" s="131">
        <v>715.52400142236513</v>
      </c>
      <c r="G362" s="131">
        <v>197.39476359330385</v>
      </c>
      <c r="H362" s="131">
        <v>912.91876501566901</v>
      </c>
      <c r="I362" s="132">
        <v>0.18146043371445894</v>
      </c>
      <c r="J362" s="132">
        <v>0.15750851573790514</v>
      </c>
      <c r="K362" s="93">
        <v>35.948315875226363</v>
      </c>
      <c r="L362" s="93">
        <v>49.501684644614372</v>
      </c>
      <c r="M362" s="93">
        <v>44.211996064799578</v>
      </c>
      <c r="N362" s="93">
        <v>85.185302872798744</v>
      </c>
      <c r="O362" s="132">
        <v>0.52604711080343902</v>
      </c>
      <c r="P362" s="94">
        <v>0.56572365417359882</v>
      </c>
      <c r="Q362" s="12">
        <v>1169.0094146543179</v>
      </c>
      <c r="R362" s="12">
        <v>226.41517337589542</v>
      </c>
      <c r="S362" s="12">
        <v>699.53665850538994</v>
      </c>
      <c r="T362" s="12">
        <v>109.22242369215992</v>
      </c>
      <c r="U362" s="12">
        <v>4241.3003362599557</v>
      </c>
      <c r="V362" s="12">
        <v>130.89987239157097</v>
      </c>
      <c r="W362" s="12">
        <v>7439.7585882572357</v>
      </c>
      <c r="X362" s="12">
        <v>3557.1992787102454</v>
      </c>
    </row>
    <row r="363" spans="1:24" x14ac:dyDescent="0.2">
      <c r="B363" s="3" t="s">
        <v>6</v>
      </c>
      <c r="C363" s="20">
        <f t="shared" ref="C363:H363" si="53">NPV($A$1,C339:C362)</f>
        <v>9893.7037571952915</v>
      </c>
      <c r="D363" s="20">
        <f t="shared" si="53"/>
        <v>4542.6848655632302</v>
      </c>
      <c r="E363" s="20">
        <f t="shared" si="53"/>
        <v>14436.388622758519</v>
      </c>
      <c r="F363" s="20">
        <f t="shared" si="53"/>
        <v>4712.6041978216526</v>
      </c>
      <c r="G363" s="20">
        <f t="shared" si="53"/>
        <v>1349.5893719724663</v>
      </c>
      <c r="H363" s="20">
        <f t="shared" si="53"/>
        <v>6062.193569794118</v>
      </c>
      <c r="K363" s="111">
        <f t="shared" ref="K363:P363" si="54">NPV($A$1,K339:K362)</f>
        <v>200.45553457390815</v>
      </c>
      <c r="L363" s="111">
        <f t="shared" si="54"/>
        <v>215.98859866388415</v>
      </c>
      <c r="M363" s="111">
        <f t="shared" si="54"/>
        <v>340.90563846050151</v>
      </c>
      <c r="N363" s="111">
        <f t="shared" si="54"/>
        <v>395.01132773157877</v>
      </c>
      <c r="O363" s="111">
        <f t="shared" si="54"/>
        <v>7.8788944714408897</v>
      </c>
      <c r="P363" s="111">
        <f t="shared" si="54"/>
        <v>11.368857686803661</v>
      </c>
    </row>
    <row r="364" spans="1:24" x14ac:dyDescent="0.2">
      <c r="B364" s="3" t="s">
        <v>7</v>
      </c>
      <c r="C364" s="20">
        <f t="shared" ref="C364:H364" si="55">-PMT($A$1,COUNT(C339:C362),C363)</f>
        <v>838.53450476697913</v>
      </c>
      <c r="D364" s="20">
        <f t="shared" si="55"/>
        <v>385.01233689024076</v>
      </c>
      <c r="E364" s="20">
        <f t="shared" si="55"/>
        <v>1223.5468416572196</v>
      </c>
      <c r="F364" s="20">
        <f t="shared" si="55"/>
        <v>399.41374071456994</v>
      </c>
      <c r="G364" s="20">
        <f t="shared" si="55"/>
        <v>114.38358004631857</v>
      </c>
      <c r="H364" s="20">
        <f t="shared" si="55"/>
        <v>513.7973207608884</v>
      </c>
      <c r="K364" s="111">
        <f t="shared" ref="K364:N364" si="56">-PMT($A$1,COUNT(K339:K362),K363)</f>
        <v>16.989480030619259</v>
      </c>
      <c r="L364" s="111">
        <f t="shared" si="56"/>
        <v>18.305974896834471</v>
      </c>
      <c r="M364" s="111">
        <f t="shared" si="56"/>
        <v>28.893238339671548</v>
      </c>
      <c r="N364" s="111">
        <f t="shared" si="56"/>
        <v>33.478931268369102</v>
      </c>
      <c r="O364" s="111">
        <f>-PMT($A$1,COUNT(O339:O362),O363)</f>
        <v>0.66777063836343109</v>
      </c>
      <c r="P364" s="111">
        <f t="shared" ref="P364" si="57">-PMT($A$1,COUNT(P339:P362),P363)</f>
        <v>0.96356022821454246</v>
      </c>
    </row>
    <row r="366" spans="1:24" ht="15" x14ac:dyDescent="0.25">
      <c r="A366" s="10" t="str">
        <f>'Scenario List'!$A$16</f>
        <v>14- 2x SCC</v>
      </c>
      <c r="B366" s="2">
        <v>2022</v>
      </c>
      <c r="C366" s="131">
        <v>568.0998900109339</v>
      </c>
      <c r="D366" s="131">
        <v>304.74844709884655</v>
      </c>
      <c r="E366" s="131">
        <v>872.84833710978046</v>
      </c>
      <c r="F366" s="131">
        <v>331.20947059428767</v>
      </c>
      <c r="G366" s="131">
        <v>80.715107731876302</v>
      </c>
      <c r="H366" s="131">
        <v>411.92457832616395</v>
      </c>
      <c r="I366" s="132">
        <v>0.10026675137599504</v>
      </c>
      <c r="J366" s="132">
        <v>8.8819780285210884E-2</v>
      </c>
      <c r="K366" s="93">
        <v>17.530312658342218</v>
      </c>
      <c r="L366" s="93">
        <v>7.3594177980438182</v>
      </c>
      <c r="M366" s="93">
        <v>26.940678850210986</v>
      </c>
      <c r="N366" s="93">
        <v>11.236770176033815</v>
      </c>
      <c r="O366" s="132">
        <v>0.89311140173115522</v>
      </c>
      <c r="P366" s="94">
        <v>1.4574774164072011</v>
      </c>
      <c r="Q366" s="12">
        <v>0</v>
      </c>
      <c r="R366" s="12">
        <v>0</v>
      </c>
      <c r="S366" s="12">
        <v>0</v>
      </c>
      <c r="T366" s="12">
        <v>0</v>
      </c>
      <c r="U366" s="12">
        <v>0</v>
      </c>
      <c r="V366" s="12">
        <v>0</v>
      </c>
      <c r="W366" s="12">
        <v>5665.8850737129123</v>
      </c>
      <c r="X366" s="12">
        <v>3431.0876036876361</v>
      </c>
    </row>
    <row r="367" spans="1:24" ht="15" x14ac:dyDescent="0.25">
      <c r="A367" s="10" t="str">
        <f>'Scenario List'!$A$16</f>
        <v>14- 2x SCC</v>
      </c>
      <c r="B367" s="2">
        <v>2023</v>
      </c>
      <c r="C367" s="131">
        <v>587.34748361090396</v>
      </c>
      <c r="D367" s="131">
        <v>312.87823466985651</v>
      </c>
      <c r="E367" s="131">
        <v>900.22571828076047</v>
      </c>
      <c r="F367" s="131">
        <v>332.62099411029038</v>
      </c>
      <c r="G367" s="131">
        <v>84.078984756942901</v>
      </c>
      <c r="H367" s="131">
        <v>416.69997886723331</v>
      </c>
      <c r="I367" s="132">
        <v>0.10316224284459861</v>
      </c>
      <c r="J367" s="132">
        <v>9.0915442748156494E-2</v>
      </c>
      <c r="K367" s="93">
        <v>15.095142927113741</v>
      </c>
      <c r="L367" s="93">
        <v>7.4124287366165875</v>
      </c>
      <c r="M367" s="93">
        <v>29.814532951894037</v>
      </c>
      <c r="N367" s="93">
        <v>14.128108276432513</v>
      </c>
      <c r="O367" s="132">
        <v>0.83533368109393646</v>
      </c>
      <c r="P367" s="94">
        <v>1.3980889815184012</v>
      </c>
      <c r="Q367" s="12">
        <v>33.448062399999991</v>
      </c>
      <c r="R367" s="12">
        <v>0</v>
      </c>
      <c r="S367" s="12">
        <v>45.628799999999998</v>
      </c>
      <c r="T367" s="12">
        <v>0</v>
      </c>
      <c r="U367" s="12">
        <v>420.41311591796875</v>
      </c>
      <c r="V367" s="12">
        <v>0</v>
      </c>
      <c r="W367" s="12">
        <v>5693.4346076177462</v>
      </c>
      <c r="X367" s="12">
        <v>3441.4201285534714</v>
      </c>
    </row>
    <row r="368" spans="1:24" ht="15" x14ac:dyDescent="0.25">
      <c r="A368" s="10" t="str">
        <f>'Scenario List'!$A$16</f>
        <v>14- 2x SCC</v>
      </c>
      <c r="B368" s="2">
        <v>2024</v>
      </c>
      <c r="C368" s="131">
        <v>616.72509347200014</v>
      </c>
      <c r="D368" s="131">
        <v>323.85904804919636</v>
      </c>
      <c r="E368" s="131">
        <v>940.58414152119644</v>
      </c>
      <c r="F368" s="131">
        <v>351.51561325953878</v>
      </c>
      <c r="G368" s="131">
        <v>90.190491985589958</v>
      </c>
      <c r="H368" s="131">
        <v>441.70610524512875</v>
      </c>
      <c r="I368" s="132">
        <v>0.10789671134360077</v>
      </c>
      <c r="J368" s="132">
        <v>9.3846925363398628E-2</v>
      </c>
      <c r="K368" s="93">
        <v>14.728319462355435</v>
      </c>
      <c r="L368" s="93">
        <v>8.5319858231963579</v>
      </c>
      <c r="M368" s="93">
        <v>23.582476443077653</v>
      </c>
      <c r="N368" s="93">
        <v>14.090055473676209</v>
      </c>
      <c r="O368" s="132">
        <v>0.85893922814896995</v>
      </c>
      <c r="P368" s="94">
        <v>1.4062178236706013</v>
      </c>
      <c r="Q368" s="12">
        <v>68.091931999999986</v>
      </c>
      <c r="R368" s="12">
        <v>1.6289232</v>
      </c>
      <c r="S368" s="12">
        <v>91.257599999999996</v>
      </c>
      <c r="T368" s="12">
        <v>0</v>
      </c>
      <c r="U368" s="12">
        <v>843.3210327148438</v>
      </c>
      <c r="V368" s="12">
        <v>0</v>
      </c>
      <c r="W368" s="12">
        <v>5715.8840690520956</v>
      </c>
      <c r="X368" s="12">
        <v>3450.9286989971552</v>
      </c>
    </row>
    <row r="369" spans="1:24" ht="15" x14ac:dyDescent="0.25">
      <c r="A369" s="10" t="str">
        <f>'Scenario List'!$A$16</f>
        <v>14- 2x SCC</v>
      </c>
      <c r="B369" s="2">
        <v>2025</v>
      </c>
      <c r="C369" s="131">
        <v>636.65550033891259</v>
      </c>
      <c r="D369" s="131">
        <v>332.02110050030797</v>
      </c>
      <c r="E369" s="131">
        <v>968.67660083922055</v>
      </c>
      <c r="F369" s="131">
        <v>332.64245051783496</v>
      </c>
      <c r="G369" s="131">
        <v>93.377031397654079</v>
      </c>
      <c r="H369" s="131">
        <v>426.01948191548905</v>
      </c>
      <c r="I369" s="132">
        <v>0.11099366029304046</v>
      </c>
      <c r="J369" s="132">
        <v>9.5973085656006485E-2</v>
      </c>
      <c r="K369" s="93">
        <v>16.425846447580764</v>
      </c>
      <c r="L369" s="93">
        <v>9.6597092656988988</v>
      </c>
      <c r="M369" s="93">
        <v>28.772632980296891</v>
      </c>
      <c r="N369" s="93">
        <v>16.946965812001622</v>
      </c>
      <c r="O369" s="132">
        <v>0.80166070705309289</v>
      </c>
      <c r="P369" s="94">
        <v>1.183907532506201</v>
      </c>
      <c r="Q369" s="12">
        <v>72.654087199999992</v>
      </c>
      <c r="R369" s="12">
        <v>4.2269832000000003</v>
      </c>
      <c r="S369" s="12">
        <v>91.257599999999996</v>
      </c>
      <c r="T369" s="12">
        <v>0</v>
      </c>
      <c r="U369" s="12">
        <v>838.69109033203119</v>
      </c>
      <c r="V369" s="12">
        <v>0</v>
      </c>
      <c r="W369" s="12">
        <v>5735.9627447013045</v>
      </c>
      <c r="X369" s="12">
        <v>3459.5230343052785</v>
      </c>
    </row>
    <row r="370" spans="1:24" ht="15" x14ac:dyDescent="0.25">
      <c r="A370" s="10" t="str">
        <f>'Scenario List'!$A$16</f>
        <v>14- 2x SCC</v>
      </c>
      <c r="B370" s="2">
        <v>2026</v>
      </c>
      <c r="C370" s="131">
        <v>638.27229474990554</v>
      </c>
      <c r="D370" s="131">
        <v>337.96859701714368</v>
      </c>
      <c r="E370" s="131">
        <v>976.24089176704922</v>
      </c>
      <c r="F370" s="131">
        <v>329.39009846846204</v>
      </c>
      <c r="G370" s="131">
        <v>94.238386051396461</v>
      </c>
      <c r="H370" s="131">
        <v>423.62848451985849</v>
      </c>
      <c r="I370" s="132">
        <v>0.11102259907898727</v>
      </c>
      <c r="J370" s="132">
        <v>9.7554612241423685E-2</v>
      </c>
      <c r="K370" s="93">
        <v>18.428616904047033</v>
      </c>
      <c r="L370" s="93">
        <v>11.064552616551252</v>
      </c>
      <c r="M370" s="93">
        <v>33.010135550687707</v>
      </c>
      <c r="N370" s="93">
        <v>20.011026763791811</v>
      </c>
      <c r="O370" s="132">
        <v>0.85316748333592451</v>
      </c>
      <c r="P370" s="94">
        <v>1.2620948563888008</v>
      </c>
      <c r="Q370" s="12">
        <v>87.166773199999994</v>
      </c>
      <c r="R370" s="12">
        <v>12.686100000000001</v>
      </c>
      <c r="S370" s="12">
        <v>97.625649999999993</v>
      </c>
      <c r="T370" s="12">
        <v>3.3319500000000004</v>
      </c>
      <c r="U370" s="12">
        <v>892.41203420222553</v>
      </c>
      <c r="V370" s="12">
        <v>26.828232756758769</v>
      </c>
      <c r="W370" s="12">
        <v>5749.0303780026379</v>
      </c>
      <c r="X370" s="12">
        <v>3464.4040835378905</v>
      </c>
    </row>
    <row r="371" spans="1:24" ht="15" x14ac:dyDescent="0.25">
      <c r="A371" s="10" t="str">
        <f>'Scenario List'!$A$16</f>
        <v>14- 2x SCC</v>
      </c>
      <c r="B371" s="2">
        <v>2027</v>
      </c>
      <c r="C371" s="131">
        <v>673.28449485975307</v>
      </c>
      <c r="D371" s="131">
        <v>367.36521444441769</v>
      </c>
      <c r="E371" s="131">
        <v>1040.6497093041708</v>
      </c>
      <c r="F371" s="131">
        <v>294.23816606026446</v>
      </c>
      <c r="G371" s="131">
        <v>118.43862768222978</v>
      </c>
      <c r="H371" s="131">
        <v>412.67679374249423</v>
      </c>
      <c r="I371" s="132">
        <v>0.11688790150183323</v>
      </c>
      <c r="J371" s="132">
        <v>0.10586706732901759</v>
      </c>
      <c r="K371" s="93">
        <v>22.663710412555954</v>
      </c>
      <c r="L371" s="93">
        <v>13.688925445324102</v>
      </c>
      <c r="M371" s="93">
        <v>42.411814749318722</v>
      </c>
      <c r="N371" s="93">
        <v>25.376223913087955</v>
      </c>
      <c r="O371" s="132">
        <v>0.66362903274959795</v>
      </c>
      <c r="P371" s="94">
        <v>0.84828076649341644</v>
      </c>
      <c r="Q371" s="12">
        <v>188.07994316266158</v>
      </c>
      <c r="R371" s="12">
        <v>156.84832298676312</v>
      </c>
      <c r="S371" s="12">
        <v>162.67032290137723</v>
      </c>
      <c r="T371" s="12">
        <v>119.37821576341149</v>
      </c>
      <c r="U371" s="12">
        <v>990.16290713176522</v>
      </c>
      <c r="V371" s="12">
        <v>203.7936103221835</v>
      </c>
      <c r="W371" s="12">
        <v>5760.087110890544</v>
      </c>
      <c r="X371" s="12">
        <v>3470.0613109713004</v>
      </c>
    </row>
    <row r="372" spans="1:24" ht="15" x14ac:dyDescent="0.25">
      <c r="A372" s="10" t="str">
        <f>'Scenario List'!$A$16</f>
        <v>14- 2x SCC</v>
      </c>
      <c r="B372" s="2">
        <v>2028</v>
      </c>
      <c r="C372" s="131">
        <v>702.26355603033858</v>
      </c>
      <c r="D372" s="131">
        <v>372.24402381382379</v>
      </c>
      <c r="E372" s="131">
        <v>1074.5075798441624</v>
      </c>
      <c r="F372" s="131">
        <v>305.27723856247002</v>
      </c>
      <c r="G372" s="131">
        <v>118.01142473543369</v>
      </c>
      <c r="H372" s="131">
        <v>423.28866329790372</v>
      </c>
      <c r="I372" s="132">
        <v>0.12166647198301207</v>
      </c>
      <c r="J372" s="132">
        <v>0.10708463598262016</v>
      </c>
      <c r="K372" s="93">
        <v>18.587860612025853</v>
      </c>
      <c r="L372" s="93">
        <v>14.034097066888357</v>
      </c>
      <c r="M372" s="93">
        <v>31.853922133112434</v>
      </c>
      <c r="N372" s="93">
        <v>24.616884207122553</v>
      </c>
      <c r="O372" s="132">
        <v>0.57544075177911358</v>
      </c>
      <c r="P372" s="94">
        <v>0.80658497729368861</v>
      </c>
      <c r="Q372" s="12">
        <v>218.42107076266157</v>
      </c>
      <c r="R372" s="12">
        <v>157.28207498676312</v>
      </c>
      <c r="S372" s="12">
        <v>207.83352290137722</v>
      </c>
      <c r="T372" s="12">
        <v>119.37821576341149</v>
      </c>
      <c r="U372" s="12">
        <v>1400.1379106621962</v>
      </c>
      <c r="V372" s="12">
        <v>179.78702730522733</v>
      </c>
      <c r="W372" s="12">
        <v>5772.0384637140914</v>
      </c>
      <c r="X372" s="12">
        <v>3476.1664957635844</v>
      </c>
    </row>
    <row r="373" spans="1:24" ht="15" x14ac:dyDescent="0.25">
      <c r="A373" s="10" t="str">
        <f>'Scenario List'!$A$16</f>
        <v>14- 2x SCC</v>
      </c>
      <c r="B373" s="2">
        <v>2029</v>
      </c>
      <c r="C373" s="131">
        <v>717.48652825169222</v>
      </c>
      <c r="D373" s="131">
        <v>378.45988895269812</v>
      </c>
      <c r="E373" s="131">
        <v>1095.9464172043904</v>
      </c>
      <c r="F373" s="131">
        <v>300.96993574074719</v>
      </c>
      <c r="G373" s="131">
        <v>118.81351765977384</v>
      </c>
      <c r="H373" s="131">
        <v>419.78345340052101</v>
      </c>
      <c r="I373" s="132">
        <v>0.12404779164597594</v>
      </c>
      <c r="J373" s="132">
        <v>0.1086822885372125</v>
      </c>
      <c r="K373" s="93">
        <v>19.256369218553235</v>
      </c>
      <c r="L373" s="93">
        <v>14.567485980295976</v>
      </c>
      <c r="M373" s="93">
        <v>33.099369401924463</v>
      </c>
      <c r="N373" s="93">
        <v>25.852232828912051</v>
      </c>
      <c r="O373" s="132">
        <v>0.58404197203242392</v>
      </c>
      <c r="P373" s="94">
        <v>0.76375325569708752</v>
      </c>
      <c r="Q373" s="12">
        <v>218.40847796266166</v>
      </c>
      <c r="R373" s="12">
        <v>157.22502578676313</v>
      </c>
      <c r="S373" s="12">
        <v>207.83352290137742</v>
      </c>
      <c r="T373" s="12">
        <v>119.37821576341149</v>
      </c>
      <c r="U373" s="12">
        <v>1396.9831022581004</v>
      </c>
      <c r="V373" s="12">
        <v>179.48441832626727</v>
      </c>
      <c r="W373" s="12">
        <v>5783.9524487412928</v>
      </c>
      <c r="X373" s="12">
        <v>3482.259106304286</v>
      </c>
    </row>
    <row r="374" spans="1:24" ht="15" x14ac:dyDescent="0.25">
      <c r="A374" s="10" t="str">
        <f>'Scenario List'!$A$16</f>
        <v>14- 2x SCC</v>
      </c>
      <c r="B374" s="2">
        <v>2030</v>
      </c>
      <c r="C374" s="131">
        <v>735.51477287705302</v>
      </c>
      <c r="D374" s="131">
        <v>382.96184939926496</v>
      </c>
      <c r="E374" s="131">
        <v>1118.476622276318</v>
      </c>
      <c r="F374" s="131">
        <v>301.77240224949162</v>
      </c>
      <c r="G374" s="131">
        <v>117.7942843941386</v>
      </c>
      <c r="H374" s="131">
        <v>419.56668664363019</v>
      </c>
      <c r="I374" s="132">
        <v>0.12701226390533632</v>
      </c>
      <c r="J374" s="132">
        <v>0.10985625449347337</v>
      </c>
      <c r="K374" s="93">
        <v>22.467705794781342</v>
      </c>
      <c r="L374" s="93">
        <v>17.111702275843616</v>
      </c>
      <c r="M374" s="93">
        <v>38.491518523810015</v>
      </c>
      <c r="N374" s="93">
        <v>28.01025722450116</v>
      </c>
      <c r="O374" s="132">
        <v>0.56335947726346725</v>
      </c>
      <c r="P374" s="94">
        <v>0.73259452250247725</v>
      </c>
      <c r="Q374" s="12">
        <v>218.33896316266168</v>
      </c>
      <c r="R374" s="12">
        <v>157.14508058676313</v>
      </c>
      <c r="S374" s="12">
        <v>207.83352290137742</v>
      </c>
      <c r="T374" s="12">
        <v>119.37821576341149</v>
      </c>
      <c r="U374" s="12">
        <v>1382.9238085551804</v>
      </c>
      <c r="V374" s="12">
        <v>160.87377397415617</v>
      </c>
      <c r="W374" s="12">
        <v>5790.8956998454933</v>
      </c>
      <c r="X374" s="12">
        <v>3486.0268190011607</v>
      </c>
    </row>
    <row r="375" spans="1:24" ht="15" x14ac:dyDescent="0.25">
      <c r="A375" s="10" t="str">
        <f>'Scenario List'!$A$16</f>
        <v>14- 2x SCC</v>
      </c>
      <c r="B375" s="2">
        <v>2031</v>
      </c>
      <c r="C375" s="131">
        <v>752.6732841984749</v>
      </c>
      <c r="D375" s="131">
        <v>387.51285875353994</v>
      </c>
      <c r="E375" s="131">
        <v>1140.186142952015</v>
      </c>
      <c r="F375" s="131">
        <v>299.10474223033702</v>
      </c>
      <c r="G375" s="131">
        <v>116.71726955722995</v>
      </c>
      <c r="H375" s="131">
        <v>415.82201178756696</v>
      </c>
      <c r="I375" s="132">
        <v>0.12982082834087927</v>
      </c>
      <c r="J375" s="132">
        <v>0.11104380142916115</v>
      </c>
      <c r="K375" s="93">
        <v>23.323626291137966</v>
      </c>
      <c r="L375" s="93">
        <v>19.471056760694371</v>
      </c>
      <c r="M375" s="93">
        <v>46.174633115012114</v>
      </c>
      <c r="N375" s="93">
        <v>38.211396735370059</v>
      </c>
      <c r="O375" s="132">
        <v>0.58684716378422808</v>
      </c>
      <c r="P375" s="94">
        <v>0.68279585289607114</v>
      </c>
      <c r="Q375" s="12">
        <v>262.2684431626617</v>
      </c>
      <c r="R375" s="12">
        <v>157.05375098676313</v>
      </c>
      <c r="S375" s="12">
        <v>240.57102290137743</v>
      </c>
      <c r="T375" s="12">
        <v>119.37821576341149</v>
      </c>
      <c r="U375" s="12">
        <v>1656.2515571159004</v>
      </c>
      <c r="V375" s="12">
        <v>159.63709662988961</v>
      </c>
      <c r="W375" s="12">
        <v>5797.7852538587267</v>
      </c>
      <c r="X375" s="12">
        <v>3489.7297621853154</v>
      </c>
    </row>
    <row r="376" spans="1:24" ht="15" x14ac:dyDescent="0.25">
      <c r="A376" s="10" t="str">
        <f>'Scenario List'!$A$16</f>
        <v>14- 2x SCC</v>
      </c>
      <c r="B376" s="2">
        <v>2032</v>
      </c>
      <c r="C376" s="131">
        <v>761.43692693520143</v>
      </c>
      <c r="D376" s="131">
        <v>391.847515633098</v>
      </c>
      <c r="E376" s="131">
        <v>1153.2844425682995</v>
      </c>
      <c r="F376" s="131">
        <v>293.53708776834549</v>
      </c>
      <c r="G376" s="131">
        <v>115.31667247086123</v>
      </c>
      <c r="H376" s="131">
        <v>408.85376023920674</v>
      </c>
      <c r="I376" s="132">
        <v>0.13117421790761927</v>
      </c>
      <c r="J376" s="132">
        <v>0.11216647783545008</v>
      </c>
      <c r="K376" s="93">
        <v>22.706209580844416</v>
      </c>
      <c r="L376" s="93">
        <v>18.995831890847008</v>
      </c>
      <c r="M376" s="93">
        <v>39.970492807616225</v>
      </c>
      <c r="N376" s="93">
        <v>33.519755336070332</v>
      </c>
      <c r="O376" s="132">
        <v>0.59148023805770911</v>
      </c>
      <c r="P376" s="94">
        <v>0.67256294778137549</v>
      </c>
      <c r="Q376" s="12">
        <v>262.19892836266172</v>
      </c>
      <c r="R376" s="12">
        <v>156.95103698676311</v>
      </c>
      <c r="S376" s="12">
        <v>240.57102290137743</v>
      </c>
      <c r="T376" s="12">
        <v>119.37821576341149</v>
      </c>
      <c r="U376" s="12">
        <v>1655.0556238178408</v>
      </c>
      <c r="V376" s="12">
        <v>149.71408805582851</v>
      </c>
      <c r="W376" s="12">
        <v>5804.7758094616647</v>
      </c>
      <c r="X376" s="12">
        <v>3493.4458422412463</v>
      </c>
    </row>
    <row r="377" spans="1:24" ht="15" x14ac:dyDescent="0.25">
      <c r="A377" s="10" t="str">
        <f>'Scenario List'!$A$16</f>
        <v>14- 2x SCC</v>
      </c>
      <c r="B377" s="2">
        <v>2033</v>
      </c>
      <c r="C377" s="131">
        <v>781.24021067481181</v>
      </c>
      <c r="D377" s="131">
        <v>401.0261132772041</v>
      </c>
      <c r="E377" s="131">
        <v>1182.2663239520159</v>
      </c>
      <c r="F377" s="131">
        <v>297.91273544780415</v>
      </c>
      <c r="G377" s="131">
        <v>118.64757556647989</v>
      </c>
      <c r="H377" s="131">
        <v>416.56031101428403</v>
      </c>
      <c r="I377" s="132">
        <v>0.13441773967877102</v>
      </c>
      <c r="J377" s="132">
        <v>0.11466969138312506</v>
      </c>
      <c r="K377" s="93">
        <v>25.615295249225984</v>
      </c>
      <c r="L377" s="93">
        <v>21.698898305536922</v>
      </c>
      <c r="M377" s="93">
        <v>41.517673138364103</v>
      </c>
      <c r="N377" s="93">
        <v>36.882570403677207</v>
      </c>
      <c r="O377" s="132">
        <v>0.59897984783000957</v>
      </c>
      <c r="P377" s="94">
        <v>0.65789813769936634</v>
      </c>
      <c r="Q377" s="12">
        <v>265.28602696266165</v>
      </c>
      <c r="R377" s="12">
        <v>158.49140198676309</v>
      </c>
      <c r="S377" s="12">
        <v>243.47880828950525</v>
      </c>
      <c r="T377" s="12">
        <v>120.89965411957587</v>
      </c>
      <c r="U377" s="12">
        <v>1651.1090584133469</v>
      </c>
      <c r="V377" s="12">
        <v>157.3587779374198</v>
      </c>
      <c r="W377" s="12">
        <v>5812.0320468251057</v>
      </c>
      <c r="X377" s="12">
        <v>3497.2285042376911</v>
      </c>
    </row>
    <row r="378" spans="1:24" ht="15" x14ac:dyDescent="0.25">
      <c r="A378" s="10" t="str">
        <f>'Scenario List'!$A$16</f>
        <v>14- 2x SCC</v>
      </c>
      <c r="B378" s="2">
        <v>2034</v>
      </c>
      <c r="C378" s="131">
        <v>799.45483833339131</v>
      </c>
      <c r="D378" s="131">
        <v>408.36117982808418</v>
      </c>
      <c r="E378" s="131">
        <v>1207.8160181614755</v>
      </c>
      <c r="F378" s="131">
        <v>300.23396625541028</v>
      </c>
      <c r="G378" s="131">
        <v>120.01836542297677</v>
      </c>
      <c r="H378" s="131">
        <v>420.25233167838707</v>
      </c>
      <c r="I378" s="132">
        <v>0.13736941452593113</v>
      </c>
      <c r="J378" s="132">
        <v>0.11663594242433985</v>
      </c>
      <c r="K378" s="93">
        <v>27.374914589202657</v>
      </c>
      <c r="L378" s="93">
        <v>23.110514346672918</v>
      </c>
      <c r="M378" s="93">
        <v>53.502283819997487</v>
      </c>
      <c r="N378" s="93">
        <v>46.991408743164698</v>
      </c>
      <c r="O378" s="132">
        <v>0.57234155016439925</v>
      </c>
      <c r="P378" s="94">
        <v>0.62618418763148875</v>
      </c>
      <c r="Q378" s="12">
        <v>274.89950896266163</v>
      </c>
      <c r="R378" s="12">
        <v>158.4457371867631</v>
      </c>
      <c r="S378" s="12">
        <v>243.18780828950526</v>
      </c>
      <c r="T378" s="12">
        <v>120.89965411957587</v>
      </c>
      <c r="U378" s="12">
        <v>1642.4868704738374</v>
      </c>
      <c r="V378" s="12">
        <v>142.3868435201916</v>
      </c>
      <c r="W378" s="12">
        <v>5819.7440899952207</v>
      </c>
      <c r="X378" s="12">
        <v>3501.1607171861497</v>
      </c>
    </row>
    <row r="379" spans="1:24" ht="15" x14ac:dyDescent="0.25">
      <c r="A379" s="10" t="str">
        <f>'Scenario List'!$A$16</f>
        <v>14- 2x SCC</v>
      </c>
      <c r="B379" s="2">
        <v>2035</v>
      </c>
      <c r="C379" s="131">
        <v>816.39590849116985</v>
      </c>
      <c r="D379" s="131">
        <v>416.49565931081241</v>
      </c>
      <c r="E379" s="131">
        <v>1232.8915678019823</v>
      </c>
      <c r="F379" s="131">
        <v>300.12190860966763</v>
      </c>
      <c r="G379" s="131">
        <v>122.06725492057343</v>
      </c>
      <c r="H379" s="131">
        <v>422.18916353024105</v>
      </c>
      <c r="I379" s="132">
        <v>0.14007895699631662</v>
      </c>
      <c r="J379" s="132">
        <v>0.11881789505610925</v>
      </c>
      <c r="K379" s="93">
        <v>25.695690043088156</v>
      </c>
      <c r="L379" s="93">
        <v>22.107389661829263</v>
      </c>
      <c r="M379" s="93">
        <v>44.40354880966126</v>
      </c>
      <c r="N379" s="93">
        <v>37.576312300145233</v>
      </c>
      <c r="O379" s="132">
        <v>0.55727674787461612</v>
      </c>
      <c r="P379" s="94">
        <v>0.59176301786210583</v>
      </c>
      <c r="Q379" s="12">
        <v>274.82999416266165</v>
      </c>
      <c r="R379" s="12">
        <v>158.3544075867631</v>
      </c>
      <c r="S379" s="12">
        <v>243.18780828950526</v>
      </c>
      <c r="T379" s="12">
        <v>120.89965411957587</v>
      </c>
      <c r="U379" s="12">
        <v>1640.892570010868</v>
      </c>
      <c r="V379" s="12">
        <v>143.37516983176721</v>
      </c>
      <c r="W379" s="12">
        <v>5828.1124160043328</v>
      </c>
      <c r="X379" s="12">
        <v>3505.3277043338558</v>
      </c>
    </row>
    <row r="380" spans="1:24" ht="15" x14ac:dyDescent="0.25">
      <c r="A380" s="10" t="str">
        <f>'Scenario List'!$A$16</f>
        <v>14- 2x SCC</v>
      </c>
      <c r="B380" s="2">
        <v>2036</v>
      </c>
      <c r="C380" s="131">
        <v>842.19057080099037</v>
      </c>
      <c r="D380" s="131">
        <v>429.94344999212501</v>
      </c>
      <c r="E380" s="131">
        <v>1272.1340207931153</v>
      </c>
      <c r="F380" s="131">
        <v>325.86910615869249</v>
      </c>
      <c r="G380" s="131">
        <v>129.30449263508456</v>
      </c>
      <c r="H380" s="131">
        <v>455.17359879377705</v>
      </c>
      <c r="I380" s="132">
        <v>0.14427622274558929</v>
      </c>
      <c r="J380" s="132">
        <v>0.12249700513315452</v>
      </c>
      <c r="K380" s="93">
        <v>29.105827066975721</v>
      </c>
      <c r="L380" s="93">
        <v>24.632782582043451</v>
      </c>
      <c r="M380" s="93">
        <v>53.523840811963609</v>
      </c>
      <c r="N380" s="93">
        <v>45.172182934772366</v>
      </c>
      <c r="O380" s="132">
        <v>0.66042997653255342</v>
      </c>
      <c r="P380" s="94">
        <v>0.70626407861948781</v>
      </c>
      <c r="Q380" s="12">
        <v>337.37195028044675</v>
      </c>
      <c r="R380" s="12">
        <v>191.0464250400139</v>
      </c>
      <c r="S380" s="12">
        <v>294.26408699168667</v>
      </c>
      <c r="T380" s="12">
        <v>147.62425691348187</v>
      </c>
      <c r="U380" s="12">
        <v>1710.4770003158189</v>
      </c>
      <c r="V380" s="12">
        <v>189.13485651257977</v>
      </c>
      <c r="W380" s="12">
        <v>5837.348350088665</v>
      </c>
      <c r="X380" s="12">
        <v>3509.82825681963</v>
      </c>
    </row>
    <row r="381" spans="1:24" ht="15" x14ac:dyDescent="0.25">
      <c r="A381" s="10" t="str">
        <f>'Scenario List'!$A$16</f>
        <v>14- 2x SCC</v>
      </c>
      <c r="B381" s="2">
        <v>2037</v>
      </c>
      <c r="C381" s="131">
        <v>859.09456865793959</v>
      </c>
      <c r="D381" s="131">
        <v>438.57020376862363</v>
      </c>
      <c r="E381" s="131">
        <v>1297.6647724265631</v>
      </c>
      <c r="F381" s="131">
        <v>317.94992316514669</v>
      </c>
      <c r="G381" s="131">
        <v>131.59174617602349</v>
      </c>
      <c r="H381" s="131">
        <v>449.54166934117018</v>
      </c>
      <c r="I381" s="132">
        <v>0.14691122133838655</v>
      </c>
      <c r="J381" s="132">
        <v>0.12477906972890111</v>
      </c>
      <c r="K381" s="93">
        <v>30.160914803927231</v>
      </c>
      <c r="L381" s="93">
        <v>26.148680828550194</v>
      </c>
      <c r="M381" s="93">
        <v>58.058095999838713</v>
      </c>
      <c r="N381" s="93">
        <v>55.138364116673074</v>
      </c>
      <c r="O381" s="132">
        <v>0.58840561360234023</v>
      </c>
      <c r="P381" s="94">
        <v>0.59599426955606072</v>
      </c>
      <c r="Q381" s="12">
        <v>337.30243548044672</v>
      </c>
      <c r="R381" s="12">
        <v>191.1530186400139</v>
      </c>
      <c r="S381" s="12">
        <v>294.26408699168667</v>
      </c>
      <c r="T381" s="12">
        <v>147.62425691348187</v>
      </c>
      <c r="U381" s="12">
        <v>1687.8989846502384</v>
      </c>
      <c r="V381" s="12">
        <v>165.03545689193805</v>
      </c>
      <c r="W381" s="12">
        <v>5847.7123859664362</v>
      </c>
      <c r="X381" s="12">
        <v>3514.7737895584164</v>
      </c>
    </row>
    <row r="382" spans="1:24" ht="15" x14ac:dyDescent="0.25">
      <c r="A382" s="10" t="str">
        <f>'Scenario List'!$A$16</f>
        <v>14- 2x SCC</v>
      </c>
      <c r="B382" s="2">
        <v>2038</v>
      </c>
      <c r="C382" s="131">
        <v>885.00568419923513</v>
      </c>
      <c r="D382" s="131">
        <v>454.17907063918449</v>
      </c>
      <c r="E382" s="131">
        <v>1339.1847548384196</v>
      </c>
      <c r="F382" s="131">
        <v>337.08147467346328</v>
      </c>
      <c r="G382" s="131">
        <v>140.72897611647849</v>
      </c>
      <c r="H382" s="131">
        <v>477.8104507899418</v>
      </c>
      <c r="I382" s="132">
        <v>0.15103888258475487</v>
      </c>
      <c r="J382" s="132">
        <v>0.12901730338931966</v>
      </c>
      <c r="K382" s="93">
        <v>30.885932929445872</v>
      </c>
      <c r="L382" s="93">
        <v>27.532655470397067</v>
      </c>
      <c r="M382" s="93">
        <v>56.268799934249017</v>
      </c>
      <c r="N382" s="93">
        <v>49.399361059091731</v>
      </c>
      <c r="O382" s="132">
        <v>0.60292151195905275</v>
      </c>
      <c r="P382" s="94">
        <v>0.63611521374771485</v>
      </c>
      <c r="Q382" s="12">
        <v>348.05860568044676</v>
      </c>
      <c r="R382" s="12">
        <v>194.6228879400139</v>
      </c>
      <c r="S382" s="12">
        <v>310.50261449168664</v>
      </c>
      <c r="T382" s="12">
        <v>156.12072941348185</v>
      </c>
      <c r="U382" s="12">
        <v>1825.4547243024622</v>
      </c>
      <c r="V382" s="12">
        <v>246.37065646755258</v>
      </c>
      <c r="W382" s="12">
        <v>5859.4559828169922</v>
      </c>
      <c r="X382" s="12">
        <v>3520.2957952753368</v>
      </c>
    </row>
    <row r="383" spans="1:24" ht="15" x14ac:dyDescent="0.25">
      <c r="A383" s="10" t="str">
        <f>'Scenario List'!$A$16</f>
        <v>14- 2x SCC</v>
      </c>
      <c r="B383" s="2">
        <v>2039</v>
      </c>
      <c r="C383" s="131">
        <v>902.09471053455923</v>
      </c>
      <c r="D383" s="131">
        <v>460.62002261961663</v>
      </c>
      <c r="E383" s="131">
        <v>1362.714733154176</v>
      </c>
      <c r="F383" s="131">
        <v>334.74635931775572</v>
      </c>
      <c r="G383" s="131">
        <v>140.5623946226668</v>
      </c>
      <c r="H383" s="131">
        <v>475.30875394042255</v>
      </c>
      <c r="I383" s="132">
        <v>0.1536042334341885</v>
      </c>
      <c r="J383" s="132">
        <v>0.13061620408748004</v>
      </c>
      <c r="K383" s="93">
        <v>33.919984083701159</v>
      </c>
      <c r="L383" s="93">
        <v>30.090437243960892</v>
      </c>
      <c r="M383" s="93">
        <v>58.921914405031018</v>
      </c>
      <c r="N383" s="93">
        <v>51.063420686550501</v>
      </c>
      <c r="O383" s="132">
        <v>0.5739393869460272</v>
      </c>
      <c r="P383" s="94">
        <v>0.5845462703835842</v>
      </c>
      <c r="Q383" s="12">
        <v>347.98909088044672</v>
      </c>
      <c r="R383" s="12">
        <v>195.34799154001391</v>
      </c>
      <c r="S383" s="12">
        <v>310.50261449168664</v>
      </c>
      <c r="T383" s="12">
        <v>156.12072941348185</v>
      </c>
      <c r="U383" s="12">
        <v>1826.5065232464224</v>
      </c>
      <c r="V383" s="12">
        <v>244.61457499589358</v>
      </c>
      <c r="W383" s="12">
        <v>5872.8505742718371</v>
      </c>
      <c r="X383" s="12">
        <v>3526.5151505330605</v>
      </c>
    </row>
    <row r="384" spans="1:24" ht="15" x14ac:dyDescent="0.25">
      <c r="A384" s="10" t="str">
        <f>'Scenario List'!$A$16</f>
        <v>14- 2x SCC</v>
      </c>
      <c r="B384" s="2">
        <v>2040</v>
      </c>
      <c r="C384" s="131">
        <v>916.82542575069829</v>
      </c>
      <c r="D384" s="131">
        <v>468.97797651405216</v>
      </c>
      <c r="E384" s="131">
        <v>1385.8034022647505</v>
      </c>
      <c r="F384" s="131">
        <v>332.99851626304587</v>
      </c>
      <c r="G384" s="131">
        <v>142.17343230234061</v>
      </c>
      <c r="H384" s="131">
        <v>475.17194856538651</v>
      </c>
      <c r="I384" s="132">
        <v>0.15570565099544076</v>
      </c>
      <c r="J384" s="132">
        <v>0.13271966477943054</v>
      </c>
      <c r="K384" s="93">
        <v>34.933632078650312</v>
      </c>
      <c r="L384" s="93">
        <v>30.617965646741677</v>
      </c>
      <c r="M384" s="93">
        <v>63.794689496292634</v>
      </c>
      <c r="N384" s="93">
        <v>57.496667502758157</v>
      </c>
      <c r="O384" s="132">
        <v>0.5596707751326272</v>
      </c>
      <c r="P384" s="94">
        <v>0.54797126281836617</v>
      </c>
      <c r="Q384" s="12">
        <v>347.91957608044675</v>
      </c>
      <c r="R384" s="12">
        <v>196.77219883192893</v>
      </c>
      <c r="S384" s="12">
        <v>310.50261449168664</v>
      </c>
      <c r="T384" s="12">
        <v>157.24041990539689</v>
      </c>
      <c r="U384" s="12">
        <v>1818.585847075369</v>
      </c>
      <c r="V384" s="12">
        <v>229.72540966543176</v>
      </c>
      <c r="W384" s="12">
        <v>5888.1962208137456</v>
      </c>
      <c r="X384" s="12">
        <v>3533.598259861913</v>
      </c>
    </row>
    <row r="385" spans="1:24" ht="15" x14ac:dyDescent="0.25">
      <c r="A385" s="10" t="str">
        <f>'Scenario List'!$A$16</f>
        <v>14- 2x SCC</v>
      </c>
      <c r="B385" s="2">
        <v>2041</v>
      </c>
      <c r="C385" s="131">
        <v>930.79796982214077</v>
      </c>
      <c r="D385" s="131">
        <v>477.69276309364727</v>
      </c>
      <c r="E385" s="131">
        <v>1408.4907329157882</v>
      </c>
      <c r="F385" s="131">
        <v>333.59213201920198</v>
      </c>
      <c r="G385" s="131">
        <v>144.00297112276451</v>
      </c>
      <c r="H385" s="131">
        <v>477.59510314196649</v>
      </c>
      <c r="I385" s="132">
        <v>0.15760146347078613</v>
      </c>
      <c r="J385" s="132">
        <v>0.13487516733961899</v>
      </c>
      <c r="K385" s="93">
        <v>35.527965672732279</v>
      </c>
      <c r="L385" s="93">
        <v>36.263375442396693</v>
      </c>
      <c r="M385" s="93">
        <v>66.227324245008219</v>
      </c>
      <c r="N385" s="93">
        <v>72.13289274060665</v>
      </c>
      <c r="O385" s="132">
        <v>0.58529901451774058</v>
      </c>
      <c r="P385" s="94">
        <v>0.56084274585276617</v>
      </c>
      <c r="Q385" s="12">
        <v>374.31044088044672</v>
      </c>
      <c r="R385" s="12">
        <v>231.05756194001395</v>
      </c>
      <c r="S385" s="12">
        <v>355.6658144916866</v>
      </c>
      <c r="T385" s="12">
        <v>189.0152099614271</v>
      </c>
      <c r="U385" s="12">
        <v>2243.6753195662832</v>
      </c>
      <c r="V385" s="12">
        <v>284.12502616217012</v>
      </c>
      <c r="W385" s="12">
        <v>5906.0236454890446</v>
      </c>
      <c r="X385" s="12">
        <v>3541.739910437369</v>
      </c>
    </row>
    <row r="386" spans="1:24" ht="15" x14ac:dyDescent="0.25">
      <c r="A386" s="10" t="str">
        <f>'Scenario List'!$A$16</f>
        <v>14- 2x SCC</v>
      </c>
      <c r="B386" s="2">
        <v>2042</v>
      </c>
      <c r="C386" s="131">
        <v>954.64668742006688</v>
      </c>
      <c r="D386" s="131">
        <v>491.21578122275582</v>
      </c>
      <c r="E386" s="131">
        <v>1445.8624686428227</v>
      </c>
      <c r="F386" s="131">
        <v>350.79751839374183</v>
      </c>
      <c r="G386" s="131">
        <v>150.49522085389745</v>
      </c>
      <c r="H386" s="131">
        <v>501.29273924763925</v>
      </c>
      <c r="I386" s="132">
        <v>0.16107877299101356</v>
      </c>
      <c r="J386" s="132">
        <v>0.13832712122165997</v>
      </c>
      <c r="K386" s="93">
        <v>31.65376881965296</v>
      </c>
      <c r="L386" s="93">
        <v>35.995832977390471</v>
      </c>
      <c r="M386" s="93">
        <v>65.596450415824648</v>
      </c>
      <c r="N386" s="93">
        <v>76.677731900373601</v>
      </c>
      <c r="O386" s="132">
        <v>0.59042161746081767</v>
      </c>
      <c r="P386" s="94">
        <v>0.59009355015094822</v>
      </c>
      <c r="Q386" s="12">
        <v>384.41378432990655</v>
      </c>
      <c r="R386" s="12">
        <v>230.97958834001395</v>
      </c>
      <c r="S386" s="12">
        <v>382.42595859286826</v>
      </c>
      <c r="T386" s="12">
        <v>189.0152099614271</v>
      </c>
      <c r="U386" s="12">
        <v>2456.8757016879322</v>
      </c>
      <c r="V386" s="12">
        <v>293.71255204412432</v>
      </c>
      <c r="W386" s="12">
        <v>5926.5828122078246</v>
      </c>
      <c r="X386" s="12">
        <v>3551.116924031227</v>
      </c>
    </row>
    <row r="387" spans="1:24" ht="15" x14ac:dyDescent="0.25">
      <c r="A387" s="10" t="str">
        <f>'Scenario List'!$A$16</f>
        <v>14- 2x SCC</v>
      </c>
      <c r="B387" s="2">
        <v>2043</v>
      </c>
      <c r="C387" s="131">
        <v>996.90091077967543</v>
      </c>
      <c r="D387" s="131">
        <v>508.67865346111341</v>
      </c>
      <c r="E387" s="131">
        <v>1505.5795642407888</v>
      </c>
      <c r="F387" s="131">
        <v>373.66572855221341</v>
      </c>
      <c r="G387" s="131">
        <v>160.77903822313647</v>
      </c>
      <c r="H387" s="131">
        <v>534.44476677534988</v>
      </c>
      <c r="I387" s="132">
        <v>0.1675341034604467</v>
      </c>
      <c r="J387" s="132">
        <v>0.1428058596181255</v>
      </c>
      <c r="K387" s="93">
        <v>32.660194579278368</v>
      </c>
      <c r="L387" s="93">
        <v>38.238921500431523</v>
      </c>
      <c r="M387" s="93">
        <v>59.897837581758338</v>
      </c>
      <c r="N387" s="93">
        <v>68.19644585188891</v>
      </c>
      <c r="O387" s="132">
        <v>0.54760528070273551</v>
      </c>
      <c r="P387" s="94">
        <v>0.50791345734901716</v>
      </c>
      <c r="Q387" s="12">
        <v>396.78729863066229</v>
      </c>
      <c r="R387" s="12">
        <v>230.87871874001397</v>
      </c>
      <c r="S387" s="12">
        <v>413.47225690353429</v>
      </c>
      <c r="T387" s="12">
        <v>189.0152099614271</v>
      </c>
      <c r="U387" s="12">
        <v>2678.855118036699</v>
      </c>
      <c r="V387" s="12">
        <v>268.89846419380808</v>
      </c>
      <c r="W387" s="12">
        <v>5950.4357034687855</v>
      </c>
      <c r="X387" s="12">
        <v>3562.0292810208321</v>
      </c>
    </row>
    <row r="388" spans="1:24" ht="15" x14ac:dyDescent="0.25">
      <c r="A388" s="10" t="str">
        <f>'Scenario List'!$A$16</f>
        <v>14- 2x SCC</v>
      </c>
      <c r="B388" s="2">
        <v>2044</v>
      </c>
      <c r="C388" s="131">
        <v>1020.0897692157198</v>
      </c>
      <c r="D388" s="131">
        <v>525.50231742241863</v>
      </c>
      <c r="E388" s="131">
        <v>1545.5920866381384</v>
      </c>
      <c r="F388" s="131">
        <v>394.06559928532232</v>
      </c>
      <c r="G388" s="131">
        <v>170.27222310426438</v>
      </c>
      <c r="H388" s="131">
        <v>564.33782238958668</v>
      </c>
      <c r="I388" s="132">
        <v>0.17063361385153575</v>
      </c>
      <c r="J388" s="132">
        <v>0.1469989865672337</v>
      </c>
      <c r="K388" s="93">
        <v>38.600143358002086</v>
      </c>
      <c r="L388" s="93">
        <v>46.005759934591424</v>
      </c>
      <c r="M388" s="93">
        <v>75.126814368267063</v>
      </c>
      <c r="N388" s="93">
        <v>91.813507523101293</v>
      </c>
      <c r="O388" s="132">
        <v>0.65922229453601056</v>
      </c>
      <c r="P388" s="94">
        <v>0.63009085587118563</v>
      </c>
      <c r="Q388" s="12">
        <v>408.52318670286309</v>
      </c>
      <c r="R388" s="12">
        <v>230.81212954001396</v>
      </c>
      <c r="S388" s="12">
        <v>412.10692659064074</v>
      </c>
      <c r="T388" s="12">
        <v>189.0152099614271</v>
      </c>
      <c r="U388" s="12">
        <v>2724.6851095099423</v>
      </c>
      <c r="V388" s="12">
        <v>320.38010683330009</v>
      </c>
      <c r="W388" s="12">
        <v>5978.2462915148453</v>
      </c>
      <c r="X388" s="12">
        <v>3574.8703422663862</v>
      </c>
    </row>
    <row r="389" spans="1:24" ht="15" x14ac:dyDescent="0.25">
      <c r="A389" s="10" t="str">
        <f>'Scenario List'!$A$16</f>
        <v>14- 2x SCC</v>
      </c>
      <c r="B389" s="2">
        <v>2045</v>
      </c>
      <c r="C389" s="131">
        <v>1046.8788720008515</v>
      </c>
      <c r="D389" s="131">
        <v>547.11579634444706</v>
      </c>
      <c r="E389" s="131">
        <v>1593.9946683452986</v>
      </c>
      <c r="F389" s="131">
        <v>401.46074852136638</v>
      </c>
      <c r="G389" s="131">
        <v>184.40142246708368</v>
      </c>
      <c r="H389" s="131">
        <v>585.86217098845009</v>
      </c>
      <c r="I389" s="132">
        <v>0.17416682105723605</v>
      </c>
      <c r="J389" s="132">
        <v>0.1524040983915913</v>
      </c>
      <c r="K389" s="93">
        <v>36.632407865973825</v>
      </c>
      <c r="L389" s="93">
        <v>48.142137650444148</v>
      </c>
      <c r="M389" s="93">
        <v>64.310735988697147</v>
      </c>
      <c r="N389" s="93">
        <v>82.875446783014112</v>
      </c>
      <c r="O389" s="132">
        <v>0.56335894092482297</v>
      </c>
      <c r="P389" s="94">
        <v>0.53010143713804059</v>
      </c>
      <c r="Q389" s="12">
        <v>422.28691139904078</v>
      </c>
      <c r="R389" s="12">
        <v>235.01036970472256</v>
      </c>
      <c r="S389" s="12">
        <v>448.98866717511788</v>
      </c>
      <c r="T389" s="12">
        <v>188.17823312848537</v>
      </c>
      <c r="U389" s="12">
        <v>2987.9978775296127</v>
      </c>
      <c r="V389" s="12">
        <v>280.08963123673402</v>
      </c>
      <c r="W389" s="12">
        <v>6010.7824535467525</v>
      </c>
      <c r="X389" s="12">
        <v>3589.9021228331576</v>
      </c>
    </row>
    <row r="390" spans="1:24" x14ac:dyDescent="0.2">
      <c r="A390" s="10" t="str">
        <f>'Scenario List'!$A$16</f>
        <v>14- 2x SCC</v>
      </c>
      <c r="B390" s="3" t="s">
        <v>6</v>
      </c>
      <c r="C390" s="20">
        <f t="shared" ref="C390:H390" si="58">NPV($A$1,C366:C389)</f>
        <v>8717.9311493555451</v>
      </c>
      <c r="D390" s="20">
        <f t="shared" si="58"/>
        <v>4544.3696119809465</v>
      </c>
      <c r="E390" s="20">
        <f t="shared" si="58"/>
        <v>13262.300761336492</v>
      </c>
      <c r="F390" s="20">
        <f t="shared" si="58"/>
        <v>3814.8672663800908</v>
      </c>
      <c r="G390" s="20">
        <f t="shared" si="58"/>
        <v>1352.3801198832905</v>
      </c>
      <c r="H390" s="20">
        <f t="shared" si="58"/>
        <v>5167.2473862633806</v>
      </c>
      <c r="K390" s="111">
        <f t="shared" ref="K390:P390" si="59">NPV($A$1,K366:K389)</f>
        <v>271.53994874959187</v>
      </c>
      <c r="L390" s="111">
        <f t="shared" si="59"/>
        <v>215.96939396745108</v>
      </c>
      <c r="M390" s="111">
        <f t="shared" si="59"/>
        <v>488.03584895270529</v>
      </c>
      <c r="N390" s="111">
        <f t="shared" si="59"/>
        <v>395.18146275472469</v>
      </c>
      <c r="O390" s="111">
        <f t="shared" si="59"/>
        <v>8.056153412152451</v>
      </c>
      <c r="P390" s="111">
        <f t="shared" si="59"/>
        <v>10.750883464983284</v>
      </c>
    </row>
    <row r="391" spans="1:24" x14ac:dyDescent="0.2">
      <c r="A391" s="10" t="str">
        <f>'Scenario List'!$A$16</f>
        <v>14- 2x SCC</v>
      </c>
      <c r="B391" s="3" t="s">
        <v>7</v>
      </c>
      <c r="C391" s="20">
        <f t="shared" ref="C391:H391" si="60">-PMT($A$1,COUNT(C366:C389),C390)</f>
        <v>738.88265287921081</v>
      </c>
      <c r="D391" s="20">
        <f t="shared" si="60"/>
        <v>385.1551264903448</v>
      </c>
      <c r="E391" s="20">
        <f t="shared" si="60"/>
        <v>1124.0377793695557</v>
      </c>
      <c r="F391" s="20">
        <f t="shared" si="60"/>
        <v>323.32662392881531</v>
      </c>
      <c r="G391" s="20">
        <f t="shared" si="60"/>
        <v>114.62010809231253</v>
      </c>
      <c r="H391" s="20">
        <f t="shared" si="60"/>
        <v>437.94673202112773</v>
      </c>
      <c r="K391" s="111">
        <f t="shared" ref="K391:N391" si="61">-PMT($A$1,COUNT(K366:K389),K390)</f>
        <v>23.014193878970357</v>
      </c>
      <c r="L391" s="111">
        <f t="shared" si="61"/>
        <v>18.304347215128217</v>
      </c>
      <c r="M391" s="111">
        <f t="shared" si="61"/>
        <v>41.363164791796891</v>
      </c>
      <c r="N391" s="111">
        <f t="shared" si="61"/>
        <v>33.493350952936005</v>
      </c>
      <c r="O391" s="111">
        <f>-PMT($A$1,COUNT(O366:O389),O390)</f>
        <v>0.68279410598615931</v>
      </c>
      <c r="P391" s="111">
        <f t="shared" ref="P391" si="62">-PMT($A$1,COUNT(P366:P389),P390)</f>
        <v>0.91118422012191613</v>
      </c>
    </row>
    <row r="393" spans="1:24" ht="15" x14ac:dyDescent="0.25">
      <c r="A393" s="10" t="str">
        <f>'Scenario List'!$A$17</f>
        <v>15- Colstrip Exit 2025</v>
      </c>
      <c r="B393" s="2">
        <v>2022</v>
      </c>
      <c r="C393" s="131">
        <v>570.5740430760651</v>
      </c>
      <c r="D393" s="131">
        <v>305.98623466680687</v>
      </c>
      <c r="E393" s="131">
        <v>876.5602777428719</v>
      </c>
      <c r="F393" s="131">
        <v>251.99792387078014</v>
      </c>
      <c r="G393" s="131">
        <v>81.952891620219674</v>
      </c>
      <c r="H393" s="131">
        <v>333.95081549099984</v>
      </c>
      <c r="I393" s="132">
        <v>0.10068679012494199</v>
      </c>
      <c r="J393" s="132">
        <v>8.9180548652327385E-2</v>
      </c>
      <c r="K393" s="93">
        <v>11.857727891156104</v>
      </c>
      <c r="L393" s="93">
        <v>4.7975644326054319</v>
      </c>
      <c r="M393" s="93">
        <v>19.254451276827595</v>
      </c>
      <c r="N393" s="93">
        <v>7.672841925977707</v>
      </c>
      <c r="O393" s="132">
        <v>1.3494626990418426</v>
      </c>
      <c r="P393" s="94">
        <v>1.9138287137178884</v>
      </c>
      <c r="Q393" s="12">
        <v>0</v>
      </c>
      <c r="R393" s="12">
        <v>0</v>
      </c>
      <c r="S393" s="12">
        <v>0</v>
      </c>
      <c r="T393" s="12">
        <v>0</v>
      </c>
      <c r="U393" s="12">
        <v>0</v>
      </c>
      <c r="V393" s="12">
        <v>0</v>
      </c>
      <c r="W393" s="12">
        <v>5666.8212619355645</v>
      </c>
      <c r="X393" s="12">
        <v>3431.0871517476517</v>
      </c>
    </row>
    <row r="394" spans="1:24" ht="15" x14ac:dyDescent="0.25">
      <c r="A394" s="10" t="str">
        <f>'Scenario List'!$A$17</f>
        <v>15- Colstrip Exit 2025</v>
      </c>
      <c r="B394" s="2">
        <v>2023</v>
      </c>
      <c r="C394" s="131">
        <v>592.82786243298915</v>
      </c>
      <c r="D394" s="131">
        <v>315.44859332072508</v>
      </c>
      <c r="E394" s="131">
        <v>908.27645575371423</v>
      </c>
      <c r="F394" s="131">
        <v>263.73148599367715</v>
      </c>
      <c r="G394" s="131">
        <v>86.649335703593266</v>
      </c>
      <c r="H394" s="131">
        <v>350.38082169727045</v>
      </c>
      <c r="I394" s="132">
        <v>0.10408878049482335</v>
      </c>
      <c r="J394" s="132">
        <v>9.166235690849403E-2</v>
      </c>
      <c r="K394" s="93">
        <v>9.9567638648303518</v>
      </c>
      <c r="L394" s="93">
        <v>4.8126352057247912</v>
      </c>
      <c r="M394" s="93">
        <v>18.247329142697396</v>
      </c>
      <c r="N394" s="93">
        <v>8.607123950801622</v>
      </c>
      <c r="O394" s="132">
        <v>1.2715439903333492</v>
      </c>
      <c r="P394" s="94">
        <v>1.8342992907578139</v>
      </c>
      <c r="Q394" s="12">
        <v>33.270999999999994</v>
      </c>
      <c r="R394" s="12">
        <v>0</v>
      </c>
      <c r="S394" s="12">
        <v>45.628799999999998</v>
      </c>
      <c r="T394" s="12">
        <v>0</v>
      </c>
      <c r="U394" s="12">
        <v>420.41311591796875</v>
      </c>
      <c r="V394" s="12">
        <v>0</v>
      </c>
      <c r="W394" s="12">
        <v>5695.4059756946835</v>
      </c>
      <c r="X394" s="12">
        <v>3441.419181874578</v>
      </c>
    </row>
    <row r="395" spans="1:24" ht="15" x14ac:dyDescent="0.25">
      <c r="A395" s="10" t="str">
        <f>'Scenario List'!$A$17</f>
        <v>15- Colstrip Exit 2025</v>
      </c>
      <c r="B395" s="2">
        <v>2024</v>
      </c>
      <c r="C395" s="131">
        <v>624.71241728650239</v>
      </c>
      <c r="D395" s="131">
        <v>327.43463471781308</v>
      </c>
      <c r="E395" s="131">
        <v>952.14705200431547</v>
      </c>
      <c r="F395" s="131">
        <v>288.67748908664061</v>
      </c>
      <c r="G395" s="131">
        <v>93.766068053898096</v>
      </c>
      <c r="H395" s="131">
        <v>382.4435571405387</v>
      </c>
      <c r="I395" s="132">
        <v>0.10923494506324252</v>
      </c>
      <c r="J395" s="132">
        <v>9.4883084149463809E-2</v>
      </c>
      <c r="K395" s="93">
        <v>9.4449683930269579</v>
      </c>
      <c r="L395" s="93">
        <v>5.655723317855295</v>
      </c>
      <c r="M395" s="93">
        <v>15.208164129811792</v>
      </c>
      <c r="N395" s="93">
        <v>9.5988062266102787</v>
      </c>
      <c r="O395" s="132">
        <v>1.2689444717994576</v>
      </c>
      <c r="P395" s="94">
        <v>1.8162230673210891</v>
      </c>
      <c r="Q395" s="12">
        <v>67.309397599999983</v>
      </c>
      <c r="R395" s="12">
        <v>1.6289232</v>
      </c>
      <c r="S395" s="12">
        <v>91.257599999999996</v>
      </c>
      <c r="T395" s="12">
        <v>0</v>
      </c>
      <c r="U395" s="12">
        <v>843.3210327148438</v>
      </c>
      <c r="V395" s="12">
        <v>0</v>
      </c>
      <c r="W395" s="12">
        <v>5718.9795529701569</v>
      </c>
      <c r="X395" s="12">
        <v>3450.9273982075069</v>
      </c>
    </row>
    <row r="396" spans="1:24" ht="15" x14ac:dyDescent="0.25">
      <c r="A396" s="10" t="str">
        <f>'Scenario List'!$A$17</f>
        <v>15- Colstrip Exit 2025</v>
      </c>
      <c r="B396" s="2">
        <v>2025</v>
      </c>
      <c r="C396" s="131">
        <v>644.31378383900267</v>
      </c>
      <c r="D396" s="131">
        <v>335.44377068639255</v>
      </c>
      <c r="E396" s="131">
        <v>979.75755452539522</v>
      </c>
      <c r="F396" s="131">
        <v>285.42653223522245</v>
      </c>
      <c r="G396" s="131">
        <v>96.799690724452205</v>
      </c>
      <c r="H396" s="131">
        <v>382.22622295967466</v>
      </c>
      <c r="I396" s="132">
        <v>0.11224525131176197</v>
      </c>
      <c r="J396" s="132">
        <v>9.6962470622148897E-2</v>
      </c>
      <c r="K396" s="93">
        <v>10.118240602673351</v>
      </c>
      <c r="L396" s="93">
        <v>6.2234408635771477</v>
      </c>
      <c r="M396" s="93">
        <v>17.596345765030435</v>
      </c>
      <c r="N396" s="93">
        <v>10.595799086473868</v>
      </c>
      <c r="O396" s="132">
        <v>1.2122181217925614</v>
      </c>
      <c r="P396" s="94">
        <v>1.5944649472456693</v>
      </c>
      <c r="Q396" s="12">
        <v>69.04446919999998</v>
      </c>
      <c r="R396" s="12">
        <v>4.2269832000000003</v>
      </c>
      <c r="S396" s="12">
        <v>91.257599999999996</v>
      </c>
      <c r="T396" s="12">
        <v>0</v>
      </c>
      <c r="U396" s="12">
        <v>838.69109033203119</v>
      </c>
      <c r="V396" s="12">
        <v>0</v>
      </c>
      <c r="W396" s="12">
        <v>5740.23200366327</v>
      </c>
      <c r="X396" s="12">
        <v>3459.5216946727423</v>
      </c>
    </row>
    <row r="397" spans="1:24" ht="15" x14ac:dyDescent="0.25">
      <c r="A397" s="10" t="str">
        <f>'Scenario List'!$A$17</f>
        <v>15- Colstrip Exit 2025</v>
      </c>
      <c r="B397" s="2">
        <v>2026</v>
      </c>
      <c r="C397" s="131">
        <v>635.90745821574069</v>
      </c>
      <c r="D397" s="131">
        <v>338.27533279053648</v>
      </c>
      <c r="E397" s="131">
        <v>974.18279100627717</v>
      </c>
      <c r="F397" s="131">
        <v>272.50159874873498</v>
      </c>
      <c r="G397" s="131">
        <v>94.545111632905659</v>
      </c>
      <c r="H397" s="131">
        <v>367.04671038164065</v>
      </c>
      <c r="I397" s="132">
        <v>0.11050312424389092</v>
      </c>
      <c r="J397" s="132">
        <v>9.7643187115589933E-2</v>
      </c>
      <c r="K397" s="93">
        <v>18.473871657018996</v>
      </c>
      <c r="L397" s="93">
        <v>11.06454010351546</v>
      </c>
      <c r="M397" s="93">
        <v>33.092203339234757</v>
      </c>
      <c r="N397" s="93">
        <v>20.011004210850203</v>
      </c>
      <c r="O397" s="132">
        <v>0.85316748333592451</v>
      </c>
      <c r="P397" s="94">
        <v>1.2620948563888008</v>
      </c>
      <c r="Q397" s="12">
        <v>79.892777599999988</v>
      </c>
      <c r="R397" s="12">
        <v>12.686100000000001</v>
      </c>
      <c r="S397" s="12">
        <v>97.625649999999993</v>
      </c>
      <c r="T397" s="12">
        <v>3.3319500000000004</v>
      </c>
      <c r="U397" s="12">
        <v>892.41203420222553</v>
      </c>
      <c r="V397" s="12">
        <v>26.828232756758769</v>
      </c>
      <c r="W397" s="12">
        <v>5754.6559209695497</v>
      </c>
      <c r="X397" s="12">
        <v>3464.4028199334216</v>
      </c>
    </row>
    <row r="398" spans="1:24" ht="15" x14ac:dyDescent="0.25">
      <c r="A398" s="10" t="str">
        <f>'Scenario List'!$A$17</f>
        <v>15- Colstrip Exit 2025</v>
      </c>
      <c r="B398" s="2">
        <v>2027</v>
      </c>
      <c r="C398" s="131">
        <v>672.35802494947438</v>
      </c>
      <c r="D398" s="131">
        <v>367.67633848542857</v>
      </c>
      <c r="E398" s="131">
        <v>1040.0343634349028</v>
      </c>
      <c r="F398" s="131">
        <v>266.10039275005551</v>
      </c>
      <c r="G398" s="131">
        <v>118.74974609852814</v>
      </c>
      <c r="H398" s="131">
        <v>384.85013884858364</v>
      </c>
      <c r="I398" s="132">
        <v>0.11658358307363341</v>
      </c>
      <c r="J398" s="132">
        <v>0.10595674859462412</v>
      </c>
      <c r="K398" s="93">
        <v>22.735115944863821</v>
      </c>
      <c r="L398" s="93">
        <v>13.688940247303254</v>
      </c>
      <c r="M398" s="93">
        <v>42.634773383928945</v>
      </c>
      <c r="N398" s="93">
        <v>25.37630377279514</v>
      </c>
      <c r="O398" s="132">
        <v>0.66940353113065687</v>
      </c>
      <c r="P398" s="94">
        <v>0.85746878478767796</v>
      </c>
      <c r="Q398" s="12">
        <v>188.94602934627434</v>
      </c>
      <c r="R398" s="12">
        <v>156.87131736411098</v>
      </c>
      <c r="S398" s="12">
        <v>172.45291820440556</v>
      </c>
      <c r="T398" s="12">
        <v>119.39696051208273</v>
      </c>
      <c r="U398" s="12">
        <v>1005.1287310628485</v>
      </c>
      <c r="V398" s="12">
        <v>203.82228682361853</v>
      </c>
      <c r="W398" s="12">
        <v>5767.1758512072629</v>
      </c>
      <c r="X398" s="12">
        <v>3470.06059889689</v>
      </c>
    </row>
    <row r="399" spans="1:24" ht="15" x14ac:dyDescent="0.25">
      <c r="A399" s="10" t="str">
        <f>'Scenario List'!$A$17</f>
        <v>15- Colstrip Exit 2025</v>
      </c>
      <c r="B399" s="2">
        <v>2028</v>
      </c>
      <c r="C399" s="131">
        <v>701.25400167594898</v>
      </c>
      <c r="D399" s="131">
        <v>372.53348553831484</v>
      </c>
      <c r="E399" s="131">
        <v>1073.7874872142638</v>
      </c>
      <c r="F399" s="131">
        <v>281.25116815304983</v>
      </c>
      <c r="G399" s="131">
        <v>118.30089271016877</v>
      </c>
      <c r="H399" s="131">
        <v>399.55206086321857</v>
      </c>
      <c r="I399" s="132">
        <v>0.12130991343556677</v>
      </c>
      <c r="J399" s="132">
        <v>0.10716788380732768</v>
      </c>
      <c r="K399" s="93">
        <v>18.675354386685502</v>
      </c>
      <c r="L399" s="93">
        <v>14.034121847108935</v>
      </c>
      <c r="M399" s="93">
        <v>31.901966920513672</v>
      </c>
      <c r="N399" s="93">
        <v>24.616982132388785</v>
      </c>
      <c r="O399" s="132">
        <v>0.5807152345067732</v>
      </c>
      <c r="P399" s="94">
        <v>0.81455557473658446</v>
      </c>
      <c r="Q399" s="12">
        <v>217.71483774627436</v>
      </c>
      <c r="R399" s="12">
        <v>157.30506936411098</v>
      </c>
      <c r="S399" s="12">
        <v>217.61611820440555</v>
      </c>
      <c r="T399" s="12">
        <v>119.39696051208273</v>
      </c>
      <c r="U399" s="12">
        <v>1413.1207515993387</v>
      </c>
      <c r="V399" s="12">
        <v>179.81190414852583</v>
      </c>
      <c r="W399" s="12">
        <v>5780.68174163208</v>
      </c>
      <c r="X399" s="12">
        <v>3476.1672275630267</v>
      </c>
    </row>
    <row r="400" spans="1:24" ht="15" x14ac:dyDescent="0.25">
      <c r="A400" s="10" t="str">
        <f>'Scenario List'!$A$17</f>
        <v>15- Colstrip Exit 2025</v>
      </c>
      <c r="B400" s="2">
        <v>2029</v>
      </c>
      <c r="C400" s="131">
        <v>716.39920903127222</v>
      </c>
      <c r="D400" s="131">
        <v>378.72905773705503</v>
      </c>
      <c r="E400" s="131">
        <v>1095.1282667683272</v>
      </c>
      <c r="F400" s="131">
        <v>281.46394308731311</v>
      </c>
      <c r="G400" s="131">
        <v>119.08271540764693</v>
      </c>
      <c r="H400" s="131">
        <v>400.54665849496007</v>
      </c>
      <c r="I400" s="132">
        <v>0.12364129810044916</v>
      </c>
      <c r="J400" s="132">
        <v>0.10875947639445639</v>
      </c>
      <c r="K400" s="93">
        <v>19.361181265939283</v>
      </c>
      <c r="L400" s="93">
        <v>14.567543117063341</v>
      </c>
      <c r="M400" s="93">
        <v>33.260132436348613</v>
      </c>
      <c r="N400" s="93">
        <v>25.852259656610585</v>
      </c>
      <c r="O400" s="132">
        <v>0.58939644897334098</v>
      </c>
      <c r="P400" s="94">
        <v>0.77172010741321007</v>
      </c>
      <c r="Q400" s="12">
        <v>217.64316054627434</v>
      </c>
      <c r="R400" s="12">
        <v>157.24802016411098</v>
      </c>
      <c r="S400" s="12">
        <v>217.61611820440555</v>
      </c>
      <c r="T400" s="12">
        <v>119.39696051208273</v>
      </c>
      <c r="U400" s="12">
        <v>1409.9598108637051</v>
      </c>
      <c r="V400" s="12">
        <v>179.50928341920587</v>
      </c>
      <c r="W400" s="12">
        <v>5794.1741152640789</v>
      </c>
      <c r="X400" s="12">
        <v>3482.2626063723797</v>
      </c>
    </row>
    <row r="401" spans="1:24" ht="15" x14ac:dyDescent="0.25">
      <c r="A401" s="10" t="str">
        <f>'Scenario List'!$A$17</f>
        <v>15- Colstrip Exit 2025</v>
      </c>
      <c r="B401" s="2">
        <v>2030</v>
      </c>
      <c r="C401" s="131">
        <v>734.26421794074372</v>
      </c>
      <c r="D401" s="131">
        <v>383.20263339922548</v>
      </c>
      <c r="E401" s="131">
        <v>1117.4668513399693</v>
      </c>
      <c r="F401" s="131">
        <v>285.42008578404551</v>
      </c>
      <c r="G401" s="131">
        <v>118.03513417963855</v>
      </c>
      <c r="H401" s="131">
        <v>403.45521996368404</v>
      </c>
      <c r="I401" s="132">
        <v>0.12653918399064093</v>
      </c>
      <c r="J401" s="132">
        <v>0.10992507366370378</v>
      </c>
      <c r="K401" s="93">
        <v>22.602773412272896</v>
      </c>
      <c r="L401" s="93">
        <v>17.111820505288716</v>
      </c>
      <c r="M401" s="93">
        <v>38.625966262266829</v>
      </c>
      <c r="N401" s="93">
        <v>28.010501538149896</v>
      </c>
      <c r="O401" s="132">
        <v>0.568146839750586</v>
      </c>
      <c r="P401" s="94">
        <v>0.73964250716241642</v>
      </c>
      <c r="Q401" s="12">
        <v>217.54407174627437</v>
      </c>
      <c r="R401" s="12">
        <v>157.16807496411099</v>
      </c>
      <c r="S401" s="12">
        <v>217.61611820440555</v>
      </c>
      <c r="T401" s="12">
        <v>119.39696051208273</v>
      </c>
      <c r="U401" s="12">
        <v>1394.4038483295476</v>
      </c>
      <c r="V401" s="12">
        <v>160.89577125132428</v>
      </c>
      <c r="W401" s="12">
        <v>5802.6628178276487</v>
      </c>
      <c r="X401" s="12">
        <v>3486.0348110528976</v>
      </c>
    </row>
    <row r="402" spans="1:24" ht="15" x14ac:dyDescent="0.25">
      <c r="A402" s="10" t="str">
        <f>'Scenario List'!$A$17</f>
        <v>15- Colstrip Exit 2025</v>
      </c>
      <c r="B402" s="2">
        <v>2031</v>
      </c>
      <c r="C402" s="131">
        <v>752.08225793480415</v>
      </c>
      <c r="D402" s="131">
        <v>387.72952015281481</v>
      </c>
      <c r="E402" s="131">
        <v>1139.8117780876189</v>
      </c>
      <c r="F402" s="131">
        <v>287.37136747928957</v>
      </c>
      <c r="G402" s="131">
        <v>116.93404992409415</v>
      </c>
      <c r="H402" s="131">
        <v>404.30541740338373</v>
      </c>
      <c r="I402" s="132">
        <v>0.12942369649208488</v>
      </c>
      <c r="J402" s="132">
        <v>0.1111054257726409</v>
      </c>
      <c r="K402" s="93">
        <v>23.481513133568345</v>
      </c>
      <c r="L402" s="93">
        <v>19.471268574433957</v>
      </c>
      <c r="M402" s="93">
        <v>46.481823637098913</v>
      </c>
      <c r="N402" s="93">
        <v>38.211771464943666</v>
      </c>
      <c r="O402" s="132">
        <v>0.591631201025697</v>
      </c>
      <c r="P402" s="94">
        <v>0.68979081065077763</v>
      </c>
      <c r="Q402" s="12">
        <v>261.79861134627436</v>
      </c>
      <c r="R402" s="12">
        <v>157.07674536411099</v>
      </c>
      <c r="S402" s="12">
        <v>250.35361820440556</v>
      </c>
      <c r="T402" s="12">
        <v>119.39696051208273</v>
      </c>
      <c r="U402" s="12">
        <v>1667.6452289059055</v>
      </c>
      <c r="V402" s="12">
        <v>159.65892841455724</v>
      </c>
      <c r="W402" s="12">
        <v>5811.00894441536</v>
      </c>
      <c r="X402" s="12">
        <v>3489.7442447701869</v>
      </c>
    </row>
    <row r="403" spans="1:24" ht="15" x14ac:dyDescent="0.25">
      <c r="A403" s="10" t="str">
        <f>'Scenario List'!$A$17</f>
        <v>15- Colstrip Exit 2025</v>
      </c>
      <c r="B403" s="2">
        <v>2032</v>
      </c>
      <c r="C403" s="131">
        <v>762.41922229869658</v>
      </c>
      <c r="D403" s="131">
        <v>392.03939633271398</v>
      </c>
      <c r="E403" s="131">
        <v>1154.4586186314104</v>
      </c>
      <c r="F403" s="131">
        <v>285.36464426071166</v>
      </c>
      <c r="G403" s="131">
        <v>115.50874292920254</v>
      </c>
      <c r="H403" s="131">
        <v>400.87338718991418</v>
      </c>
      <c r="I403" s="132">
        <v>0.13101493317062257</v>
      </c>
      <c r="J403" s="132">
        <v>0.11222066095042997</v>
      </c>
      <c r="K403" s="93">
        <v>22.871894871415826</v>
      </c>
      <c r="L403" s="93">
        <v>18.996154542216932</v>
      </c>
      <c r="M403" s="93">
        <v>40.20606524586556</v>
      </c>
      <c r="N403" s="93">
        <v>33.520444448741017</v>
      </c>
      <c r="O403" s="132">
        <v>0.59599673129807784</v>
      </c>
      <c r="P403" s="94">
        <v>0.67905828031574345</v>
      </c>
      <c r="Q403" s="12">
        <v>264.29052294627434</v>
      </c>
      <c r="R403" s="12">
        <v>156.97403136411097</v>
      </c>
      <c r="S403" s="12">
        <v>250.35361820440556</v>
      </c>
      <c r="T403" s="12">
        <v>119.39696051208273</v>
      </c>
      <c r="U403" s="12">
        <v>1665.6354733452449</v>
      </c>
      <c r="V403" s="12">
        <v>149.73436044921991</v>
      </c>
      <c r="W403" s="12">
        <v>5819.3306964923413</v>
      </c>
      <c r="X403" s="12">
        <v>3493.468965629113</v>
      </c>
    </row>
    <row r="404" spans="1:24" ht="15" x14ac:dyDescent="0.25">
      <c r="A404" s="10" t="str">
        <f>'Scenario List'!$A$17</f>
        <v>15- Colstrip Exit 2025</v>
      </c>
      <c r="B404" s="2">
        <v>2033</v>
      </c>
      <c r="C404" s="131">
        <v>781.68283429004384</v>
      </c>
      <c r="D404" s="131">
        <v>400.9839254648698</v>
      </c>
      <c r="E404" s="131">
        <v>1182.6667597549135</v>
      </c>
      <c r="F404" s="131">
        <v>291.2761256768942</v>
      </c>
      <c r="G404" s="131">
        <v>118.60566360762594</v>
      </c>
      <c r="H404" s="131">
        <v>409.88178928452015</v>
      </c>
      <c r="I404" s="132">
        <v>0.13413055251886935</v>
      </c>
      <c r="J404" s="132">
        <v>0.11465652553842579</v>
      </c>
      <c r="K404" s="93">
        <v>25.82729472242406</v>
      </c>
      <c r="L404" s="93">
        <v>21.698936209612601</v>
      </c>
      <c r="M404" s="93">
        <v>41.872531990910062</v>
      </c>
      <c r="N404" s="93">
        <v>36.882246213110264</v>
      </c>
      <c r="O404" s="132">
        <v>0.60286949966181225</v>
      </c>
      <c r="P404" s="94">
        <v>0.66342182264121552</v>
      </c>
      <c r="Q404" s="12">
        <v>267.87266574627432</v>
      </c>
      <c r="R404" s="12">
        <v>156.84842136411098</v>
      </c>
      <c r="S404" s="12">
        <v>250.35361820440556</v>
      </c>
      <c r="T404" s="12">
        <v>119.39696051208273</v>
      </c>
      <c r="U404" s="12">
        <v>1660.9147562303815</v>
      </c>
      <c r="V404" s="12">
        <v>156.64274730244998</v>
      </c>
      <c r="W404" s="12">
        <v>5827.776145036587</v>
      </c>
      <c r="X404" s="12">
        <v>3497.262136471114</v>
      </c>
    </row>
    <row r="405" spans="1:24" ht="15" x14ac:dyDescent="0.25">
      <c r="A405" s="10" t="str">
        <f>'Scenario List'!$A$17</f>
        <v>15- Colstrip Exit 2025</v>
      </c>
      <c r="B405" s="2">
        <v>2034</v>
      </c>
      <c r="C405" s="131">
        <v>796.83456412814417</v>
      </c>
      <c r="D405" s="131">
        <v>408.27580355115595</v>
      </c>
      <c r="E405" s="131">
        <v>1205.1103676793</v>
      </c>
      <c r="F405" s="131">
        <v>292.46329429460587</v>
      </c>
      <c r="G405" s="131">
        <v>119.93336314221682</v>
      </c>
      <c r="H405" s="131">
        <v>412.39665743682269</v>
      </c>
      <c r="I405" s="132">
        <v>0.13652570498967595</v>
      </c>
      <c r="J405" s="132">
        <v>0.11661003839919566</v>
      </c>
      <c r="K405" s="93">
        <v>27.656088421247308</v>
      </c>
      <c r="L405" s="93">
        <v>23.111024948089124</v>
      </c>
      <c r="M405" s="93">
        <v>54.451707769855304</v>
      </c>
      <c r="N405" s="93">
        <v>46.993194115377236</v>
      </c>
      <c r="O405" s="132">
        <v>0.57519303564867497</v>
      </c>
      <c r="P405" s="94">
        <v>0.63115613171547835</v>
      </c>
      <c r="Q405" s="12">
        <v>272.07446334627434</v>
      </c>
      <c r="R405" s="12">
        <v>156.80275656411098</v>
      </c>
      <c r="S405" s="12">
        <v>250.35361820440556</v>
      </c>
      <c r="T405" s="12">
        <v>119.39696051208273</v>
      </c>
      <c r="U405" s="12">
        <v>1653.0855437273951</v>
      </c>
      <c r="V405" s="12">
        <v>141.7711229520074</v>
      </c>
      <c r="W405" s="12">
        <v>5836.5167511011987</v>
      </c>
      <c r="X405" s="12">
        <v>3501.2063211358318</v>
      </c>
    </row>
    <row r="406" spans="1:24" ht="15" x14ac:dyDescent="0.25">
      <c r="A406" s="10" t="str">
        <f>'Scenario List'!$A$17</f>
        <v>15- Colstrip Exit 2025</v>
      </c>
      <c r="B406" s="2">
        <v>2035</v>
      </c>
      <c r="C406" s="131">
        <v>814.10969091215179</v>
      </c>
      <c r="D406" s="131">
        <v>416.60135289868572</v>
      </c>
      <c r="E406" s="131">
        <v>1230.7110438108375</v>
      </c>
      <c r="F406" s="131">
        <v>294.89145600230131</v>
      </c>
      <c r="G406" s="131">
        <v>122.17342857125</v>
      </c>
      <c r="H406" s="131">
        <v>417.0648845735513</v>
      </c>
      <c r="I406" s="132">
        <v>0.13926533157553875</v>
      </c>
      <c r="J406" s="132">
        <v>0.11884606260202935</v>
      </c>
      <c r="K406" s="93">
        <v>25.989769200678378</v>
      </c>
      <c r="L406" s="93">
        <v>22.108319421613821</v>
      </c>
      <c r="M406" s="93">
        <v>45.07820135441392</v>
      </c>
      <c r="N406" s="93">
        <v>37.577686432117787</v>
      </c>
      <c r="O406" s="132">
        <v>0.56091857276373425</v>
      </c>
      <c r="P406" s="94">
        <v>0.59796596984957873</v>
      </c>
      <c r="Q406" s="12">
        <v>276.90878114627435</v>
      </c>
      <c r="R406" s="12">
        <v>158.37740196411096</v>
      </c>
      <c r="S406" s="12">
        <v>253.26140359253338</v>
      </c>
      <c r="T406" s="12">
        <v>120.91839886824711</v>
      </c>
      <c r="U406" s="12">
        <v>1653.2493645829511</v>
      </c>
      <c r="V406" s="12">
        <v>143.39452969284704</v>
      </c>
      <c r="W406" s="12">
        <v>5845.745539840771</v>
      </c>
      <c r="X406" s="12">
        <v>3505.3862431583161</v>
      </c>
    </row>
    <row r="407" spans="1:24" ht="15" x14ac:dyDescent="0.25">
      <c r="A407" s="10" t="str">
        <f>'Scenario List'!$A$17</f>
        <v>15- Colstrip Exit 2025</v>
      </c>
      <c r="B407" s="2">
        <v>2036</v>
      </c>
      <c r="C407" s="131">
        <v>839.94096537136431</v>
      </c>
      <c r="D407" s="131">
        <v>430.07196899407757</v>
      </c>
      <c r="E407" s="131">
        <v>1270.0129343654419</v>
      </c>
      <c r="F407" s="131">
        <v>319.56206431209478</v>
      </c>
      <c r="G407" s="131">
        <v>129.43360269562598</v>
      </c>
      <c r="H407" s="131">
        <v>448.99566700772073</v>
      </c>
      <c r="I407" s="132">
        <v>0.14344049714218535</v>
      </c>
      <c r="J407" s="132">
        <v>0.12253110583130526</v>
      </c>
      <c r="K407" s="93">
        <v>29.460051093255629</v>
      </c>
      <c r="L407" s="93">
        <v>24.634407136997879</v>
      </c>
      <c r="M407" s="93">
        <v>54.098354132690872</v>
      </c>
      <c r="N407" s="93">
        <v>45.174207373071596</v>
      </c>
      <c r="O407" s="132">
        <v>0.66482564358285712</v>
      </c>
      <c r="P407" s="94">
        <v>0.71373097714506306</v>
      </c>
      <c r="Q407" s="12">
        <v>340.07524849040169</v>
      </c>
      <c r="R407" s="12">
        <v>191.37298762154848</v>
      </c>
      <c r="S407" s="12">
        <v>304.81063992704486</v>
      </c>
      <c r="T407" s="12">
        <v>147.89046692750784</v>
      </c>
      <c r="U407" s="12">
        <v>1725.0724315833249</v>
      </c>
      <c r="V407" s="12">
        <v>189.44316572959355</v>
      </c>
      <c r="W407" s="12">
        <v>5855.6752249594692</v>
      </c>
      <c r="X407" s="12">
        <v>3509.9003316445969</v>
      </c>
    </row>
    <row r="408" spans="1:24" ht="15" x14ac:dyDescent="0.25">
      <c r="A408" s="10" t="str">
        <f>'Scenario List'!$A$17</f>
        <v>15- Colstrip Exit 2025</v>
      </c>
      <c r="B408" s="2">
        <v>2037</v>
      </c>
      <c r="C408" s="131">
        <v>856.78559582738922</v>
      </c>
      <c r="D408" s="131">
        <v>438.19463269862939</v>
      </c>
      <c r="E408" s="131">
        <v>1294.9802285260187</v>
      </c>
      <c r="F408" s="131">
        <v>314.39719902767285</v>
      </c>
      <c r="G408" s="131">
        <v>131.21688007845481</v>
      </c>
      <c r="H408" s="131">
        <v>445.61407910612763</v>
      </c>
      <c r="I408" s="132">
        <v>0.14604600178895846</v>
      </c>
      <c r="J408" s="132">
        <v>0.12466916354265117</v>
      </c>
      <c r="K408" s="93">
        <v>30.540803671626733</v>
      </c>
      <c r="L408" s="93">
        <v>26.150549673334993</v>
      </c>
      <c r="M408" s="93">
        <v>58.984235680024625</v>
      </c>
      <c r="N408" s="93">
        <v>55.144133226790899</v>
      </c>
      <c r="O408" s="132">
        <v>0.59233802214459796</v>
      </c>
      <c r="P408" s="94">
        <v>0.60244082536749421</v>
      </c>
      <c r="Q408" s="12">
        <v>340.00573369040171</v>
      </c>
      <c r="R408" s="12">
        <v>191.28165802154848</v>
      </c>
      <c r="S408" s="12">
        <v>304.81063992704486</v>
      </c>
      <c r="T408" s="12">
        <v>147.89046692750784</v>
      </c>
      <c r="U408" s="12">
        <v>1701.0786043547653</v>
      </c>
      <c r="V408" s="12">
        <v>165.30163558087034</v>
      </c>
      <c r="W408" s="12">
        <v>5866.5460562588642</v>
      </c>
      <c r="X408" s="12">
        <v>3514.8598117345714</v>
      </c>
    </row>
    <row r="409" spans="1:24" ht="15" x14ac:dyDescent="0.25">
      <c r="A409" s="10" t="str">
        <f>'Scenario List'!$A$17</f>
        <v>15- Colstrip Exit 2025</v>
      </c>
      <c r="B409" s="2">
        <v>2038</v>
      </c>
      <c r="C409" s="131">
        <v>882.71049816456878</v>
      </c>
      <c r="D409" s="131">
        <v>453.7827508723683</v>
      </c>
      <c r="E409" s="131">
        <v>1336.493249036937</v>
      </c>
      <c r="F409" s="131">
        <v>334.07754197626224</v>
      </c>
      <c r="G409" s="131">
        <v>140.33347712418598</v>
      </c>
      <c r="H409" s="131">
        <v>474.41101910044824</v>
      </c>
      <c r="I409" s="132">
        <v>0.15015586955459373</v>
      </c>
      <c r="J409" s="132">
        <v>0.12890105324102841</v>
      </c>
      <c r="K409" s="93">
        <v>31.327642895186727</v>
      </c>
      <c r="L409" s="93">
        <v>27.534961760531189</v>
      </c>
      <c r="M409" s="93">
        <v>56.976465638650197</v>
      </c>
      <c r="N409" s="93">
        <v>49.4048433422372</v>
      </c>
      <c r="O409" s="132">
        <v>0.60736670255636405</v>
      </c>
      <c r="P409" s="94">
        <v>0.64310902046356477</v>
      </c>
      <c r="Q409" s="12">
        <v>350.7619038904017</v>
      </c>
      <c r="R409" s="12">
        <v>194.35568092154847</v>
      </c>
      <c r="S409" s="12">
        <v>321.04916742704484</v>
      </c>
      <c r="T409" s="12">
        <v>156.38693942750783</v>
      </c>
      <c r="U409" s="12">
        <v>1839.7006714178856</v>
      </c>
      <c r="V409" s="12">
        <v>246.65943163169752</v>
      </c>
      <c r="W409" s="12">
        <v>5878.6279935839111</v>
      </c>
      <c r="X409" s="12">
        <v>3520.3959895025282</v>
      </c>
    </row>
    <row r="410" spans="1:24" ht="15" x14ac:dyDescent="0.25">
      <c r="A410" s="10" t="str">
        <f>'Scenario List'!$A$17</f>
        <v>15- Colstrip Exit 2025</v>
      </c>
      <c r="B410" s="2">
        <v>2039</v>
      </c>
      <c r="C410" s="131">
        <v>899.77562297150894</v>
      </c>
      <c r="D410" s="131">
        <v>460.20740749726838</v>
      </c>
      <c r="E410" s="131">
        <v>1359.9830304687773</v>
      </c>
      <c r="F410" s="131">
        <v>333.11417360738096</v>
      </c>
      <c r="G410" s="131">
        <v>140.15071571556055</v>
      </c>
      <c r="H410" s="131">
        <v>473.26488932294149</v>
      </c>
      <c r="I410" s="132">
        <v>0.15270562388407619</v>
      </c>
      <c r="J410" s="132">
        <v>0.13049496177400896</v>
      </c>
      <c r="K410" s="93">
        <v>34.407207872802921</v>
      </c>
      <c r="L410" s="93">
        <v>30.093211071579265</v>
      </c>
      <c r="M410" s="93">
        <v>59.992759498356094</v>
      </c>
      <c r="N410" s="93">
        <v>51.068306926832236</v>
      </c>
      <c r="O410" s="132">
        <v>0.57829099545717755</v>
      </c>
      <c r="P410" s="94">
        <v>0.59150451357186218</v>
      </c>
      <c r="Q410" s="12">
        <v>350.69238909040172</v>
      </c>
      <c r="R410" s="12">
        <v>194.26435132154847</v>
      </c>
      <c r="S410" s="12">
        <v>321.04916742704484</v>
      </c>
      <c r="T410" s="12">
        <v>156.38693942750783</v>
      </c>
      <c r="U410" s="12">
        <v>1841.1419047989307</v>
      </c>
      <c r="V410" s="12">
        <v>244.90188193820387</v>
      </c>
      <c r="W410" s="12">
        <v>5892.2232206363133</v>
      </c>
      <c r="X410" s="12">
        <v>3526.6296969706391</v>
      </c>
    </row>
    <row r="411" spans="1:24" ht="15" x14ac:dyDescent="0.25">
      <c r="A411" s="10" t="str">
        <f>'Scenario List'!$A$17</f>
        <v>15- Colstrip Exit 2025</v>
      </c>
      <c r="B411" s="2">
        <v>2040</v>
      </c>
      <c r="C411" s="131">
        <v>914.561154293144</v>
      </c>
      <c r="D411" s="131">
        <v>469.51469635507419</v>
      </c>
      <c r="E411" s="131">
        <v>1384.0758506482182</v>
      </c>
      <c r="F411" s="131">
        <v>332.14186327099071</v>
      </c>
      <c r="G411" s="131">
        <v>142.71095209684913</v>
      </c>
      <c r="H411" s="131">
        <v>474.85281536783987</v>
      </c>
      <c r="I411" s="132">
        <v>0.15480896462134142</v>
      </c>
      <c r="J411" s="132">
        <v>0.13286670451262661</v>
      </c>
      <c r="K411" s="93">
        <v>35.457163852055608</v>
      </c>
      <c r="L411" s="93">
        <v>30.620904353591062</v>
      </c>
      <c r="M411" s="93">
        <v>65.418214013037314</v>
      </c>
      <c r="N411" s="93">
        <v>57.500290046333475</v>
      </c>
      <c r="O411" s="132">
        <v>0.56360184335780372</v>
      </c>
      <c r="P411" s="94">
        <v>0.55429762543816552</v>
      </c>
      <c r="Q411" s="12">
        <v>350.62287429040168</v>
      </c>
      <c r="R411" s="12">
        <v>196.82289755982507</v>
      </c>
      <c r="S411" s="12">
        <v>321.04916742704484</v>
      </c>
      <c r="T411" s="12">
        <v>159.03681526578441</v>
      </c>
      <c r="U411" s="12">
        <v>1832.7696401037849</v>
      </c>
      <c r="V411" s="12">
        <v>229.98662562419531</v>
      </c>
      <c r="W411" s="12">
        <v>5907.6756732411204</v>
      </c>
      <c r="X411" s="12">
        <v>3533.7272650610162</v>
      </c>
    </row>
    <row r="412" spans="1:24" ht="15" x14ac:dyDescent="0.25">
      <c r="A412" s="10" t="str">
        <f>'Scenario List'!$A$17</f>
        <v>15- Colstrip Exit 2025</v>
      </c>
      <c r="B412" s="2">
        <v>2041</v>
      </c>
      <c r="C412" s="131">
        <v>928.60375672704254</v>
      </c>
      <c r="D412" s="131">
        <v>477.73392866441009</v>
      </c>
      <c r="E412" s="131">
        <v>1406.3376853914526</v>
      </c>
      <c r="F412" s="131">
        <v>333.42575597975667</v>
      </c>
      <c r="G412" s="131">
        <v>144.0453060222832</v>
      </c>
      <c r="H412" s="131">
        <v>477.47106200203984</v>
      </c>
      <c r="I412" s="132">
        <v>0.15671511249809306</v>
      </c>
      <c r="J412" s="132">
        <v>0.13488132397431535</v>
      </c>
      <c r="K412" s="93">
        <v>36.121303398670491</v>
      </c>
      <c r="L412" s="93">
        <v>36.266378718217091</v>
      </c>
      <c r="M412" s="93">
        <v>67.319248359689254</v>
      </c>
      <c r="N412" s="93">
        <v>72.1414555976381</v>
      </c>
      <c r="O412" s="132">
        <v>0.58955620888971816</v>
      </c>
      <c r="P412" s="94">
        <v>0.56770722518090155</v>
      </c>
      <c r="Q412" s="12">
        <v>377.02849429040168</v>
      </c>
      <c r="R412" s="12">
        <v>229.35541172154848</v>
      </c>
      <c r="S412" s="12">
        <v>366.21236742704491</v>
      </c>
      <c r="T412" s="12">
        <v>189.28141997545305</v>
      </c>
      <c r="U412" s="12">
        <v>2259.3339167138552</v>
      </c>
      <c r="V412" s="12">
        <v>284.4084618628072</v>
      </c>
      <c r="W412" s="12">
        <v>5925.425709906197</v>
      </c>
      <c r="X412" s="12">
        <v>3541.8834467800903</v>
      </c>
    </row>
    <row r="413" spans="1:24" ht="15" x14ac:dyDescent="0.25">
      <c r="A413" s="10" t="str">
        <f>'Scenario List'!$A$17</f>
        <v>15- Colstrip Exit 2025</v>
      </c>
      <c r="B413" s="2">
        <v>2042</v>
      </c>
      <c r="C413" s="131">
        <v>952.87970431410213</v>
      </c>
      <c r="D413" s="131">
        <v>491.69263688781228</v>
      </c>
      <c r="E413" s="131">
        <v>1444.5723412019145</v>
      </c>
      <c r="F413" s="131">
        <v>352.03172502102694</v>
      </c>
      <c r="G413" s="131">
        <v>150.97336639794568</v>
      </c>
      <c r="H413" s="131">
        <v>503.0050914189726</v>
      </c>
      <c r="I413" s="132">
        <v>0.16025811445537499</v>
      </c>
      <c r="J413" s="132">
        <v>0.13845524273621632</v>
      </c>
      <c r="K413" s="93">
        <v>31.989519395523931</v>
      </c>
      <c r="L413" s="93">
        <v>35.999568561516156</v>
      </c>
      <c r="M413" s="93">
        <v>66.106077170094622</v>
      </c>
      <c r="N413" s="93">
        <v>76.690360679672381</v>
      </c>
      <c r="O413" s="132">
        <v>0.59338434136483553</v>
      </c>
      <c r="P413" s="94">
        <v>0.597357192908194</v>
      </c>
      <c r="Q413" s="12">
        <v>387.92751324576398</v>
      </c>
      <c r="R413" s="12">
        <v>229.25269772154849</v>
      </c>
      <c r="S413" s="12">
        <v>395.14787815985937</v>
      </c>
      <c r="T413" s="12">
        <v>189.28141997545305</v>
      </c>
      <c r="U413" s="12">
        <v>2491.4725293153101</v>
      </c>
      <c r="V413" s="12">
        <v>294.01246952553913</v>
      </c>
      <c r="W413" s="12">
        <v>5945.9061249559263</v>
      </c>
      <c r="X413" s="12">
        <v>3551.2749620076193</v>
      </c>
    </row>
    <row r="414" spans="1:24" ht="15" x14ac:dyDescent="0.25">
      <c r="A414" s="10" t="str">
        <f>'Scenario List'!$A$17</f>
        <v>15- Colstrip Exit 2025</v>
      </c>
      <c r="B414" s="2">
        <v>2043</v>
      </c>
      <c r="C414" s="131">
        <v>994.64871176744839</v>
      </c>
      <c r="D414" s="131">
        <v>509.15623854304175</v>
      </c>
      <c r="E414" s="131">
        <v>1503.8049503104901</v>
      </c>
      <c r="F414" s="131">
        <v>374.53683630557032</v>
      </c>
      <c r="G414" s="131">
        <v>161.25802994181376</v>
      </c>
      <c r="H414" s="131">
        <v>535.79486624738411</v>
      </c>
      <c r="I414" s="132">
        <v>0.16661673788567777</v>
      </c>
      <c r="J414" s="132">
        <v>0.14293301713837167</v>
      </c>
      <c r="K414" s="93">
        <v>33.008918153900765</v>
      </c>
      <c r="L414" s="93">
        <v>38.242789595336525</v>
      </c>
      <c r="M414" s="93">
        <v>60.42136946685217</v>
      </c>
      <c r="N414" s="93">
        <v>68.204573578132425</v>
      </c>
      <c r="O414" s="132">
        <v>0.55049895314644859</v>
      </c>
      <c r="P414" s="94">
        <v>0.51436431735253874</v>
      </c>
      <c r="Q414" s="12">
        <v>399.46196151496213</v>
      </c>
      <c r="R414" s="12">
        <v>229.12708772154846</v>
      </c>
      <c r="S414" s="12">
        <v>425.40117089941879</v>
      </c>
      <c r="T414" s="12">
        <v>189.28141997545305</v>
      </c>
      <c r="U414" s="12">
        <v>2712.6835030023526</v>
      </c>
      <c r="V414" s="12">
        <v>269.16482189488408</v>
      </c>
      <c r="W414" s="12">
        <v>5969.6806238633453</v>
      </c>
      <c r="X414" s="12">
        <v>3562.2017133391505</v>
      </c>
    </row>
    <row r="415" spans="1:24" ht="15" x14ac:dyDescent="0.25">
      <c r="A415" s="10" t="str">
        <f>'Scenario List'!$A$17</f>
        <v>15- Colstrip Exit 2025</v>
      </c>
      <c r="B415" s="2">
        <v>2044</v>
      </c>
      <c r="C415" s="131">
        <v>1017.9097677234994</v>
      </c>
      <c r="D415" s="131">
        <v>525.98246490561303</v>
      </c>
      <c r="E415" s="131">
        <v>1543.8922326291124</v>
      </c>
      <c r="F415" s="131">
        <v>396.8848435064935</v>
      </c>
      <c r="G415" s="131">
        <v>170.75377920468497</v>
      </c>
      <c r="H415" s="131">
        <v>567.63862271117841</v>
      </c>
      <c r="I415" s="132">
        <v>0.16972494072660863</v>
      </c>
      <c r="J415" s="132">
        <v>0.14712619323402171</v>
      </c>
      <c r="K415" s="93">
        <v>39.024322253654432</v>
      </c>
      <c r="L415" s="93">
        <v>46.010335670707875</v>
      </c>
      <c r="M415" s="93">
        <v>76.317931243024645</v>
      </c>
      <c r="N415" s="93">
        <v>91.826906601020795</v>
      </c>
      <c r="O415" s="132">
        <v>0.66330993203103328</v>
      </c>
      <c r="P415" s="94">
        <v>0.63832239647368361</v>
      </c>
      <c r="Q415" s="12">
        <v>411.18816521307156</v>
      </c>
      <c r="R415" s="12">
        <v>229.03575812154847</v>
      </c>
      <c r="S415" s="12">
        <v>424.85547175728192</v>
      </c>
      <c r="T415" s="12">
        <v>189.28141997545305</v>
      </c>
      <c r="U415" s="12">
        <v>2762.2428190411074</v>
      </c>
      <c r="V415" s="12">
        <v>320.7199891908694</v>
      </c>
      <c r="W415" s="12">
        <v>5997.4082970112158</v>
      </c>
      <c r="X415" s="12">
        <v>3575.0429841474615</v>
      </c>
    </row>
    <row r="416" spans="1:24" ht="15" x14ac:dyDescent="0.25">
      <c r="A416" s="10" t="str">
        <f>'Scenario List'!$A$17</f>
        <v>15- Colstrip Exit 2025</v>
      </c>
      <c r="B416" s="2">
        <v>2045</v>
      </c>
      <c r="C416" s="131">
        <v>1044.8852393681591</v>
      </c>
      <c r="D416" s="131">
        <v>548.12947259587281</v>
      </c>
      <c r="E416" s="131">
        <v>1593.0147119640319</v>
      </c>
      <c r="F416" s="131">
        <v>404.45961601742528</v>
      </c>
      <c r="G416" s="131">
        <v>185.41650892491569</v>
      </c>
      <c r="H416" s="131">
        <v>589.87612494234099</v>
      </c>
      <c r="I416" s="132">
        <v>0.17328516252112264</v>
      </c>
      <c r="J416" s="132">
        <v>0.15267911722504771</v>
      </c>
      <c r="K416" s="93">
        <v>37.11915788418105</v>
      </c>
      <c r="L416" s="93">
        <v>49.401003656000135</v>
      </c>
      <c r="M416" s="93">
        <v>65.263705480812021</v>
      </c>
      <c r="N416" s="93">
        <v>84.868754005496015</v>
      </c>
      <c r="O416" s="132">
        <v>0.56322385992565693</v>
      </c>
      <c r="P416" s="94">
        <v>0.53725079261187458</v>
      </c>
      <c r="Q416" s="12">
        <v>424.96607945570622</v>
      </c>
      <c r="R416" s="12">
        <v>235.07831583552391</v>
      </c>
      <c r="S416" s="12">
        <v>461.81490613488035</v>
      </c>
      <c r="T416" s="12">
        <v>188.97872286975428</v>
      </c>
      <c r="U416" s="12">
        <v>3025.016306791948</v>
      </c>
      <c r="V416" s="12">
        <v>280.91958593511248</v>
      </c>
      <c r="W416" s="12">
        <v>6029.859822769261</v>
      </c>
      <c r="X416" s="12">
        <v>3590.0749399011438</v>
      </c>
    </row>
    <row r="417" spans="1:24" x14ac:dyDescent="0.2">
      <c r="B417" s="3" t="s">
        <v>6</v>
      </c>
      <c r="C417" s="20">
        <f t="shared" ref="C417:H417" si="63">NPV($A$1,C393:C416)</f>
        <v>8725.2107151799428</v>
      </c>
      <c r="D417" s="20">
        <f t="shared" si="63"/>
        <v>4554.8663076279754</v>
      </c>
      <c r="E417" s="20">
        <f t="shared" si="63"/>
        <v>13280.077022807918</v>
      </c>
      <c r="F417" s="20">
        <f t="shared" si="63"/>
        <v>3473.2224336781269</v>
      </c>
      <c r="G417" s="20">
        <f t="shared" si="63"/>
        <v>1362.8803562190985</v>
      </c>
      <c r="H417" s="20">
        <f t="shared" si="63"/>
        <v>4836.102789897227</v>
      </c>
      <c r="K417" s="111">
        <f t="shared" ref="K417:P417" si="64">NPV($A$1,K393:K416)</f>
        <v>254.51644318417468</v>
      </c>
      <c r="L417" s="111">
        <f t="shared" si="64"/>
        <v>206.53656949427418</v>
      </c>
      <c r="M417" s="111">
        <f t="shared" si="64"/>
        <v>459.29493925255332</v>
      </c>
      <c r="N417" s="111">
        <f t="shared" si="64"/>
        <v>378.82856311610192</v>
      </c>
      <c r="O417" s="111">
        <f t="shared" si="64"/>
        <v>9.5548486034918803</v>
      </c>
      <c r="P417" s="111">
        <f t="shared" si="64"/>
        <v>12.270842486734749</v>
      </c>
    </row>
    <row r="418" spans="1:24" x14ac:dyDescent="0.2">
      <c r="B418" s="3" t="s">
        <v>7</v>
      </c>
      <c r="C418" s="20">
        <f t="shared" ref="C418:H418" si="65">-PMT($A$1,COUNT(C393:C416),C417)</f>
        <v>739.49962780319129</v>
      </c>
      <c r="D418" s="20">
        <f t="shared" si="65"/>
        <v>386.04476718528372</v>
      </c>
      <c r="E418" s="20">
        <f t="shared" si="65"/>
        <v>1125.544394988475</v>
      </c>
      <c r="F418" s="20">
        <f t="shared" si="65"/>
        <v>294.37073565617595</v>
      </c>
      <c r="G418" s="20">
        <f t="shared" si="65"/>
        <v>115.51004887605386</v>
      </c>
      <c r="H418" s="20">
        <f t="shared" si="65"/>
        <v>409.88078453222994</v>
      </c>
      <c r="K418" s="111">
        <f t="shared" ref="K418:N418" si="66">-PMT($A$1,COUNT(K393:K416),K417)</f>
        <v>21.571377603183493</v>
      </c>
      <c r="L418" s="111">
        <f t="shared" si="66"/>
        <v>17.504874237941408</v>
      </c>
      <c r="M418" s="111">
        <f t="shared" si="66"/>
        <v>38.927247457558721</v>
      </c>
      <c r="N418" s="111">
        <f t="shared" si="66"/>
        <v>32.107371451578473</v>
      </c>
      <c r="O418" s="111">
        <f>-PMT($A$1,COUNT(O393:O416),O417)</f>
        <v>0.80981505394536102</v>
      </c>
      <c r="P418" s="111">
        <f t="shared" ref="P418" si="67">-PMT($A$1,COUNT(P393:P416),P417)</f>
        <v>1.0400073703646699</v>
      </c>
    </row>
    <row r="420" spans="1:24" ht="15" x14ac:dyDescent="0.25">
      <c r="A420" s="10" t="str">
        <f>'Scenario List'!$A$18</f>
        <v>16- Colstrip Exit 2035</v>
      </c>
      <c r="B420" s="2">
        <v>2022</v>
      </c>
      <c r="C420" s="131">
        <v>570.58372549586159</v>
      </c>
      <c r="D420" s="131">
        <v>305.96655257476948</v>
      </c>
      <c r="E420" s="131">
        <v>876.55027807063107</v>
      </c>
      <c r="F420" s="131">
        <v>252.0039600534557</v>
      </c>
      <c r="G420" s="131">
        <v>81.936809343499561</v>
      </c>
      <c r="H420" s="131">
        <v>333.94076939695526</v>
      </c>
      <c r="I420" s="132">
        <v>0.10069029367241948</v>
      </c>
      <c r="J420" s="132">
        <v>8.9154632424158456E-2</v>
      </c>
      <c r="K420" s="93">
        <v>11.857205719419834</v>
      </c>
      <c r="L420" s="93">
        <v>4.8001371232009218</v>
      </c>
      <c r="M420" s="93">
        <v>19.253923133735228</v>
      </c>
      <c r="N420" s="93">
        <v>7.675683202821503</v>
      </c>
      <c r="O420" s="132">
        <v>1.3494626990418426</v>
      </c>
      <c r="P420" s="94">
        <v>1.9138287137178884</v>
      </c>
      <c r="Q420" s="12">
        <v>0</v>
      </c>
      <c r="R420" s="12">
        <v>0</v>
      </c>
      <c r="S420" s="12">
        <v>0</v>
      </c>
      <c r="T420" s="12">
        <v>0</v>
      </c>
      <c r="U420" s="12">
        <v>0</v>
      </c>
      <c r="V420" s="12">
        <v>0</v>
      </c>
      <c r="W420" s="12">
        <v>5666.7202436827602</v>
      </c>
      <c r="X420" s="12">
        <v>3431.8637658570051</v>
      </c>
    </row>
    <row r="421" spans="1:24" ht="15" x14ac:dyDescent="0.25">
      <c r="A421" s="10" t="str">
        <f>'Scenario List'!$A$18</f>
        <v>16- Colstrip Exit 2035</v>
      </c>
      <c r="B421" s="2">
        <v>2023</v>
      </c>
      <c r="C421" s="131">
        <v>592.85147872300604</v>
      </c>
      <c r="D421" s="131">
        <v>315.40145023706611</v>
      </c>
      <c r="E421" s="131">
        <v>908.25292896007215</v>
      </c>
      <c r="F421" s="131">
        <v>263.74750129289265</v>
      </c>
      <c r="G421" s="131">
        <v>86.609889889508196</v>
      </c>
      <c r="H421" s="131">
        <v>350.35739118240087</v>
      </c>
      <c r="I421" s="132">
        <v>0.10409694917405546</v>
      </c>
      <c r="J421" s="132">
        <v>9.1605199587682484E-2</v>
      </c>
      <c r="K421" s="93">
        <v>9.95568422456234</v>
      </c>
      <c r="L421" s="93">
        <v>4.8192037150748952</v>
      </c>
      <c r="M421" s="93">
        <v>18.24370328216537</v>
      </c>
      <c r="N421" s="93">
        <v>8.6153279023597733</v>
      </c>
      <c r="O421" s="132">
        <v>1.2715439903333492</v>
      </c>
      <c r="P421" s="94">
        <v>1.8342992907578139</v>
      </c>
      <c r="Q421" s="12">
        <v>33.270999999999994</v>
      </c>
      <c r="R421" s="12">
        <v>0</v>
      </c>
      <c r="S421" s="12">
        <v>45.628799999999998</v>
      </c>
      <c r="T421" s="12">
        <v>0</v>
      </c>
      <c r="U421" s="12">
        <v>420.41311591796875</v>
      </c>
      <c r="V421" s="12">
        <v>0</v>
      </c>
      <c r="W421" s="12">
        <v>5695.1859149275151</v>
      </c>
      <c r="X421" s="12">
        <v>3443.0518317376818</v>
      </c>
    </row>
    <row r="422" spans="1:24" ht="15" x14ac:dyDescent="0.25">
      <c r="A422" s="10" t="str">
        <f>'Scenario List'!$A$18</f>
        <v>16- Colstrip Exit 2035</v>
      </c>
      <c r="B422" s="2">
        <v>2024</v>
      </c>
      <c r="C422" s="131">
        <v>626.274473355189</v>
      </c>
      <c r="D422" s="131">
        <v>326.44705501323176</v>
      </c>
      <c r="E422" s="131">
        <v>952.72152836842076</v>
      </c>
      <c r="F422" s="131">
        <v>290.22762286901769</v>
      </c>
      <c r="G422" s="131">
        <v>92.79079676360648</v>
      </c>
      <c r="H422" s="131">
        <v>383.01841963262416</v>
      </c>
      <c r="I422" s="132">
        <v>0.10951478444026927</v>
      </c>
      <c r="J422" s="132">
        <v>9.4526536723274671E-2</v>
      </c>
      <c r="K422" s="93">
        <v>9.4432398947144787</v>
      </c>
      <c r="L422" s="93">
        <v>5.6679464234247181</v>
      </c>
      <c r="M422" s="93">
        <v>15.202680527136209</v>
      </c>
      <c r="N422" s="93">
        <v>9.6234750936485867</v>
      </c>
      <c r="O422" s="132">
        <v>1.2689444717994576</v>
      </c>
      <c r="P422" s="94">
        <v>1.8162230673210891</v>
      </c>
      <c r="Q422" s="12">
        <v>67.309397599999983</v>
      </c>
      <c r="R422" s="12">
        <v>0</v>
      </c>
      <c r="S422" s="12">
        <v>91.257599999999996</v>
      </c>
      <c r="T422" s="12">
        <v>0</v>
      </c>
      <c r="U422" s="12">
        <v>843.3210327148438</v>
      </c>
      <c r="V422" s="12">
        <v>0</v>
      </c>
      <c r="W422" s="12">
        <v>5718.6294668439668</v>
      </c>
      <c r="X422" s="12">
        <v>3453.4964077749055</v>
      </c>
    </row>
    <row r="423" spans="1:24" ht="15" x14ac:dyDescent="0.25">
      <c r="A423" s="10" t="str">
        <f>'Scenario List'!$A$18</f>
        <v>16- Colstrip Exit 2035</v>
      </c>
      <c r="B423" s="2">
        <v>2025</v>
      </c>
      <c r="C423" s="131">
        <v>648.83527642739068</v>
      </c>
      <c r="D423" s="131">
        <v>334.63134249285804</v>
      </c>
      <c r="E423" s="131">
        <v>983.46661892024872</v>
      </c>
      <c r="F423" s="131">
        <v>289.9314597120806</v>
      </c>
      <c r="G423" s="131">
        <v>96.004517607971266</v>
      </c>
      <c r="H423" s="131">
        <v>385.93597732005185</v>
      </c>
      <c r="I423" s="132">
        <v>0.11304257955557953</v>
      </c>
      <c r="J423" s="132">
        <v>9.6629292360536315E-2</v>
      </c>
      <c r="K423" s="93">
        <v>10.115174196878849</v>
      </c>
      <c r="L423" s="93">
        <v>6.2443716066746848</v>
      </c>
      <c r="M423" s="93">
        <v>17.593878245352869</v>
      </c>
      <c r="N423" s="93">
        <v>10.640341645925581</v>
      </c>
      <c r="O423" s="132">
        <v>1.2122181217925614</v>
      </c>
      <c r="P423" s="94">
        <v>1.5944649472456693</v>
      </c>
      <c r="Q423" s="12">
        <v>69.04446919999998</v>
      </c>
      <c r="R423" s="12">
        <v>0</v>
      </c>
      <c r="S423" s="12">
        <v>91.257599999999996</v>
      </c>
      <c r="T423" s="12">
        <v>0</v>
      </c>
      <c r="U423" s="12">
        <v>838.69109033203119</v>
      </c>
      <c r="V423" s="12">
        <v>0</v>
      </c>
      <c r="W423" s="12">
        <v>5739.7423075291599</v>
      </c>
      <c r="X423" s="12">
        <v>3463.0424617444728</v>
      </c>
    </row>
    <row r="424" spans="1:24" ht="15" x14ac:dyDescent="0.25">
      <c r="A424" s="10" t="str">
        <f>'Scenario List'!$A$18</f>
        <v>16- Colstrip Exit 2035</v>
      </c>
      <c r="B424" s="2">
        <v>2026</v>
      </c>
      <c r="C424" s="131">
        <v>635.3513341688631</v>
      </c>
      <c r="D424" s="131">
        <v>339.86961573685574</v>
      </c>
      <c r="E424" s="131">
        <v>975.22094990571884</v>
      </c>
      <c r="F424" s="131">
        <v>271.84084678340952</v>
      </c>
      <c r="G424" s="131">
        <v>96.162348988112015</v>
      </c>
      <c r="H424" s="131">
        <v>368.00319577152152</v>
      </c>
      <c r="I424" s="132">
        <v>0.1104187086996385</v>
      </c>
      <c r="J424" s="132">
        <v>9.7972590975069149E-2</v>
      </c>
      <c r="K424" s="93">
        <v>18.957927638831681</v>
      </c>
      <c r="L424" s="93">
        <v>6.7893428462191849</v>
      </c>
      <c r="M424" s="93">
        <v>33.952951825033509</v>
      </c>
      <c r="N424" s="93">
        <v>11.931405098921893</v>
      </c>
      <c r="O424" s="132">
        <v>1.3316492949464349</v>
      </c>
      <c r="P424" s="94">
        <v>1.7231541683148259</v>
      </c>
      <c r="Q424" s="12">
        <v>72.251117599999986</v>
      </c>
      <c r="R424" s="12">
        <v>0</v>
      </c>
      <c r="S424" s="12">
        <v>91.257599999999996</v>
      </c>
      <c r="T424" s="12">
        <v>0</v>
      </c>
      <c r="U424" s="12">
        <v>841.13769707031247</v>
      </c>
      <c r="V424" s="12">
        <v>0</v>
      </c>
      <c r="W424" s="12">
        <v>5754.018876431066</v>
      </c>
      <c r="X424" s="12">
        <v>3469.0275346840785</v>
      </c>
    </row>
    <row r="425" spans="1:24" ht="15" x14ac:dyDescent="0.25">
      <c r="A425" s="10" t="str">
        <f>'Scenario List'!$A$18</f>
        <v>16- Colstrip Exit 2035</v>
      </c>
      <c r="B425" s="2">
        <v>2027</v>
      </c>
      <c r="C425" s="131">
        <v>672.15446408644357</v>
      </c>
      <c r="D425" s="131">
        <v>359.66296989004218</v>
      </c>
      <c r="E425" s="131">
        <v>1031.8174339764857</v>
      </c>
      <c r="F425" s="131">
        <v>265.82485993137368</v>
      </c>
      <c r="G425" s="131">
        <v>110.76530450727142</v>
      </c>
      <c r="H425" s="131">
        <v>376.5901644386451</v>
      </c>
      <c r="I425" s="132">
        <v>0.11656401003718876</v>
      </c>
      <c r="J425" s="132">
        <v>0.10347544356746807</v>
      </c>
      <c r="K425" s="93">
        <v>22.726968675692397</v>
      </c>
      <c r="L425" s="93">
        <v>8.6693765193539551</v>
      </c>
      <c r="M425" s="93">
        <v>42.61272564841147</v>
      </c>
      <c r="N425" s="93">
        <v>16.91935703426347</v>
      </c>
      <c r="O425" s="132">
        <v>1.0899089027490731</v>
      </c>
      <c r="P425" s="94">
        <v>1.2509794739091014</v>
      </c>
      <c r="Q425" s="12">
        <v>188.46489796851893</v>
      </c>
      <c r="R425" s="12">
        <v>51.774535126864066</v>
      </c>
      <c r="S425" s="12">
        <v>172.06070550747401</v>
      </c>
      <c r="T425" s="12">
        <v>42.278547969257147</v>
      </c>
      <c r="U425" s="12">
        <v>1004.5287076555635</v>
      </c>
      <c r="V425" s="12">
        <v>85.843310058294023</v>
      </c>
      <c r="W425" s="12">
        <v>5766.3979119455344</v>
      </c>
      <c r="X425" s="12">
        <v>3475.8292159968823</v>
      </c>
    </row>
    <row r="426" spans="1:24" ht="15" x14ac:dyDescent="0.25">
      <c r="A426" s="10" t="str">
        <f>'Scenario List'!$A$18</f>
        <v>16- Colstrip Exit 2035</v>
      </c>
      <c r="B426" s="2">
        <v>2028</v>
      </c>
      <c r="C426" s="131">
        <v>701.06601032769777</v>
      </c>
      <c r="D426" s="131">
        <v>366.68710843976436</v>
      </c>
      <c r="E426" s="131">
        <v>1067.7531187674622</v>
      </c>
      <c r="F426" s="131">
        <v>280.99232898739365</v>
      </c>
      <c r="G426" s="131">
        <v>112.48956397457782</v>
      </c>
      <c r="H426" s="131">
        <v>393.48189296197148</v>
      </c>
      <c r="I426" s="132">
        <v>0.12129615442247621</v>
      </c>
      <c r="J426" s="132">
        <v>0.10527568906105271</v>
      </c>
      <c r="K426" s="93">
        <v>18.665602536922105</v>
      </c>
      <c r="L426" s="93">
        <v>8.8251683181520928</v>
      </c>
      <c r="M426" s="93">
        <v>31.892392618861749</v>
      </c>
      <c r="N426" s="93">
        <v>14.965026556247324</v>
      </c>
      <c r="O426" s="132">
        <v>0.97932312855399806</v>
      </c>
      <c r="P426" s="94">
        <v>1.1918421457612676</v>
      </c>
      <c r="Q426" s="12">
        <v>217.23370636851894</v>
      </c>
      <c r="R426" s="12">
        <v>51.774535126864066</v>
      </c>
      <c r="S426" s="12">
        <v>217.22390550747397</v>
      </c>
      <c r="T426" s="12">
        <v>42.278547969257147</v>
      </c>
      <c r="U426" s="12">
        <v>1412.600231747494</v>
      </c>
      <c r="V426" s="12">
        <v>77.465231066945393</v>
      </c>
      <c r="W426" s="12">
        <v>5779.7876088130133</v>
      </c>
      <c r="X426" s="12">
        <v>3483.1128792432874</v>
      </c>
    </row>
    <row r="427" spans="1:24" ht="15" x14ac:dyDescent="0.25">
      <c r="A427" s="10" t="str">
        <f>'Scenario List'!$A$18</f>
        <v>16- Colstrip Exit 2035</v>
      </c>
      <c r="B427" s="2">
        <v>2029</v>
      </c>
      <c r="C427" s="131">
        <v>716.22450874805327</v>
      </c>
      <c r="D427" s="131">
        <v>373.39211366919011</v>
      </c>
      <c r="E427" s="131">
        <v>1089.6166224172434</v>
      </c>
      <c r="F427" s="131">
        <v>281.21371135461914</v>
      </c>
      <c r="G427" s="131">
        <v>113.78665744776762</v>
      </c>
      <c r="H427" s="131">
        <v>395.00036880238679</v>
      </c>
      <c r="I427" s="132">
        <v>0.12363181244743257</v>
      </c>
      <c r="J427" s="132">
        <v>0.10697917705815556</v>
      </c>
      <c r="K427" s="93">
        <v>19.350320313740678</v>
      </c>
      <c r="L427" s="93">
        <v>9.2760801592571003</v>
      </c>
      <c r="M427" s="93">
        <v>33.243275350486385</v>
      </c>
      <c r="N427" s="93">
        <v>16.723974578835012</v>
      </c>
      <c r="O427" s="132">
        <v>0.98405099533331641</v>
      </c>
      <c r="P427" s="94">
        <v>1.145715560106535</v>
      </c>
      <c r="Q427" s="12">
        <v>217.16202916851893</v>
      </c>
      <c r="R427" s="12">
        <v>51.774535126864066</v>
      </c>
      <c r="S427" s="12">
        <v>217.22390550747397</v>
      </c>
      <c r="T427" s="12">
        <v>42.278547969257147</v>
      </c>
      <c r="U427" s="12">
        <v>1409.4395368748667</v>
      </c>
      <c r="V427" s="12">
        <v>77.21095289486172</v>
      </c>
      <c r="W427" s="12">
        <v>5793.2056043632556</v>
      </c>
      <c r="X427" s="12">
        <v>3490.3251636176665</v>
      </c>
    </row>
    <row r="428" spans="1:24" ht="15" x14ac:dyDescent="0.25">
      <c r="A428" s="10" t="str">
        <f>'Scenario List'!$A$18</f>
        <v>16- Colstrip Exit 2035</v>
      </c>
      <c r="B428" s="2">
        <v>2030</v>
      </c>
      <c r="C428" s="131">
        <v>734.09787455606363</v>
      </c>
      <c r="D428" s="131">
        <v>377.13788205569983</v>
      </c>
      <c r="E428" s="131">
        <v>1111.2357566117635</v>
      </c>
      <c r="F428" s="131">
        <v>285.17997186222641</v>
      </c>
      <c r="G428" s="131">
        <v>112.01663604183719</v>
      </c>
      <c r="H428" s="131">
        <v>397.19660790406363</v>
      </c>
      <c r="I428" s="132">
        <v>0.12653206295246675</v>
      </c>
      <c r="J428" s="132">
        <v>0.10790485904479079</v>
      </c>
      <c r="K428" s="93">
        <v>22.589840630025147</v>
      </c>
      <c r="L428" s="93">
        <v>10.999784742247552</v>
      </c>
      <c r="M428" s="93">
        <v>38.61228453054342</v>
      </c>
      <c r="N428" s="93">
        <v>18.959405184242257</v>
      </c>
      <c r="O428" s="132">
        <v>0.98083542394515577</v>
      </c>
      <c r="P428" s="94">
        <v>1.1344537156999888</v>
      </c>
      <c r="Q428" s="12">
        <v>217.06294036851892</v>
      </c>
      <c r="R428" s="12">
        <v>51.774535126864066</v>
      </c>
      <c r="S428" s="12">
        <v>217.22390550747397</v>
      </c>
      <c r="T428" s="12">
        <v>42.278547969257147</v>
      </c>
      <c r="U428" s="12">
        <v>1393.9435801469938</v>
      </c>
      <c r="V428" s="12">
        <v>70.396019814846071</v>
      </c>
      <c r="W428" s="12">
        <v>5801.6747488882411</v>
      </c>
      <c r="X428" s="12">
        <v>3495.0963783674629</v>
      </c>
    </row>
    <row r="429" spans="1:24" ht="15" x14ac:dyDescent="0.25">
      <c r="A429" s="10" t="str">
        <f>'Scenario List'!$A$18</f>
        <v>16- Colstrip Exit 2035</v>
      </c>
      <c r="B429" s="2">
        <v>2031</v>
      </c>
      <c r="C429" s="131">
        <v>752.03464472379596</v>
      </c>
      <c r="D429" s="131">
        <v>388.4061270310533</v>
      </c>
      <c r="E429" s="131">
        <v>1140.4407717548493</v>
      </c>
      <c r="F429" s="131">
        <v>287.25005284374737</v>
      </c>
      <c r="G429" s="131">
        <v>117.66128272369798</v>
      </c>
      <c r="H429" s="131">
        <v>404.91133556744535</v>
      </c>
      <c r="I429" s="132">
        <v>0.12943663506172634</v>
      </c>
      <c r="J429" s="132">
        <v>0.11098507976522129</v>
      </c>
      <c r="K429" s="93">
        <v>23.468292184762046</v>
      </c>
      <c r="L429" s="93">
        <v>12.845881755106122</v>
      </c>
      <c r="M429" s="93">
        <v>46.4501013188614</v>
      </c>
      <c r="N429" s="93">
        <v>25.558020997677701</v>
      </c>
      <c r="O429" s="132">
        <v>1.0118510038709734</v>
      </c>
      <c r="P429" s="94">
        <v>1.1011399410674818</v>
      </c>
      <c r="Q429" s="12">
        <v>261.31747996851897</v>
      </c>
      <c r="R429" s="12">
        <v>87.082535126864073</v>
      </c>
      <c r="S429" s="12">
        <v>249.96140550747396</v>
      </c>
      <c r="T429" s="12">
        <v>75.173028517202354</v>
      </c>
      <c r="U429" s="12">
        <v>1667.1884234670331</v>
      </c>
      <c r="V429" s="12">
        <v>114.05981805852508</v>
      </c>
      <c r="W429" s="12">
        <v>5810.0602226345136</v>
      </c>
      <c r="X429" s="12">
        <v>3499.6247049845861</v>
      </c>
    </row>
    <row r="430" spans="1:24" ht="15" x14ac:dyDescent="0.25">
      <c r="A430" s="10" t="str">
        <f>'Scenario List'!$A$18</f>
        <v>16- Colstrip Exit 2035</v>
      </c>
      <c r="B430" s="2">
        <v>2032</v>
      </c>
      <c r="C430" s="131">
        <v>762.36997784609184</v>
      </c>
      <c r="D430" s="131">
        <v>394.58784418553159</v>
      </c>
      <c r="E430" s="131">
        <v>1156.9578220316234</v>
      </c>
      <c r="F430" s="131">
        <v>285.24641880136062</v>
      </c>
      <c r="G430" s="131">
        <v>118.11125737520648</v>
      </c>
      <c r="H430" s="131">
        <v>403.35767617656711</v>
      </c>
      <c r="I430" s="132">
        <v>0.13102568675781565</v>
      </c>
      <c r="J430" s="132">
        <v>0.11261123682564421</v>
      </c>
      <c r="K430" s="93">
        <v>22.860212326572018</v>
      </c>
      <c r="L430" s="93">
        <v>12.87415208750258</v>
      </c>
      <c r="M430" s="93">
        <v>40.190476979618637</v>
      </c>
      <c r="N430" s="93">
        <v>22.30102460900217</v>
      </c>
      <c r="O430" s="132">
        <v>0.99266321652265721</v>
      </c>
      <c r="P430" s="94">
        <v>1.0677343279039342</v>
      </c>
      <c r="Q430" s="12">
        <v>263.80939156851895</v>
      </c>
      <c r="R430" s="12">
        <v>87.219147926864068</v>
      </c>
      <c r="S430" s="12">
        <v>249.96140550747396</v>
      </c>
      <c r="T430" s="12">
        <v>75.173028517202354</v>
      </c>
      <c r="U430" s="12">
        <v>1665.2112964077621</v>
      </c>
      <c r="V430" s="12">
        <v>107.05909273248383</v>
      </c>
      <c r="W430" s="12">
        <v>5818.4772521378654</v>
      </c>
      <c r="X430" s="12">
        <v>3503.9828644851073</v>
      </c>
    </row>
    <row r="431" spans="1:24" ht="15" x14ac:dyDescent="0.25">
      <c r="A431" s="10" t="str">
        <f>'Scenario List'!$A$18</f>
        <v>16- Colstrip Exit 2035</v>
      </c>
      <c r="B431" s="2">
        <v>2033</v>
      </c>
      <c r="C431" s="131">
        <v>781.62780405776653</v>
      </c>
      <c r="D431" s="131">
        <v>403.44559614735783</v>
      </c>
      <c r="E431" s="131">
        <v>1185.0734002051245</v>
      </c>
      <c r="F431" s="131">
        <v>291.15403832868225</v>
      </c>
      <c r="G431" s="131">
        <v>121.1241874850823</v>
      </c>
      <c r="H431" s="131">
        <v>412.27822581376455</v>
      </c>
      <c r="I431" s="132">
        <v>0.1341376459736765</v>
      </c>
      <c r="J431" s="132">
        <v>0.11499898075128415</v>
      </c>
      <c r="K431" s="93">
        <v>25.815206894820776</v>
      </c>
      <c r="L431" s="93">
        <v>14.728577973962279</v>
      </c>
      <c r="M431" s="93">
        <v>41.855259922585034</v>
      </c>
      <c r="N431" s="93">
        <v>24.170875758963675</v>
      </c>
      <c r="O431" s="132">
        <v>0.99838718066907728</v>
      </c>
      <c r="P431" s="94">
        <v>1.0509258134439741</v>
      </c>
      <c r="Q431" s="12">
        <v>267.39153436851893</v>
      </c>
      <c r="R431" s="12">
        <v>87.549295526864071</v>
      </c>
      <c r="S431" s="12">
        <v>249.96140550747396</v>
      </c>
      <c r="T431" s="12">
        <v>75.173028517202354</v>
      </c>
      <c r="U431" s="12">
        <v>1660.4651041158584</v>
      </c>
      <c r="V431" s="12">
        <v>112.31025990058632</v>
      </c>
      <c r="W431" s="12">
        <v>5827.0577091471778</v>
      </c>
      <c r="X431" s="12">
        <v>3508.253668960042</v>
      </c>
    </row>
    <row r="432" spans="1:24" ht="15" x14ac:dyDescent="0.25">
      <c r="A432" s="10" t="str">
        <f>'Scenario List'!$A$18</f>
        <v>16- Colstrip Exit 2035</v>
      </c>
      <c r="B432" s="2">
        <v>2034</v>
      </c>
      <c r="C432" s="131">
        <v>796.7715076009747</v>
      </c>
      <c r="D432" s="131">
        <v>411.06314309754515</v>
      </c>
      <c r="E432" s="131">
        <v>1207.8346506985199</v>
      </c>
      <c r="F432" s="131">
        <v>292.34222689129825</v>
      </c>
      <c r="G432" s="131">
        <v>122.77964963575744</v>
      </c>
      <c r="H432" s="131">
        <v>415.12187652705569</v>
      </c>
      <c r="I432" s="132">
        <v>0.13652806551837218</v>
      </c>
      <c r="J432" s="132">
        <v>0.11702779325257183</v>
      </c>
      <c r="K432" s="93">
        <v>27.645558748813354</v>
      </c>
      <c r="L432" s="93">
        <v>15.617814632594822</v>
      </c>
      <c r="M432" s="93">
        <v>54.418871515314976</v>
      </c>
      <c r="N432" s="93">
        <v>31.5911832048413</v>
      </c>
      <c r="O432" s="132">
        <v>0.97738439382774556</v>
      </c>
      <c r="P432" s="94">
        <v>1.0263646268584687</v>
      </c>
      <c r="Q432" s="12">
        <v>271.59333196851895</v>
      </c>
      <c r="R432" s="12">
        <v>88.038824726864078</v>
      </c>
      <c r="S432" s="12">
        <v>249.96140550747396</v>
      </c>
      <c r="T432" s="12">
        <v>75.173028517202354</v>
      </c>
      <c r="U432" s="12">
        <v>1652.6842964786488</v>
      </c>
      <c r="V432" s="12">
        <v>102.43290559620857</v>
      </c>
      <c r="W432" s="12">
        <v>5835.9539818848125</v>
      </c>
      <c r="X432" s="12">
        <v>3512.525799836113</v>
      </c>
    </row>
    <row r="433" spans="1:24" ht="15" x14ac:dyDescent="0.25">
      <c r="A433" s="10" t="str">
        <f>'Scenario List'!$A$18</f>
        <v>16- Colstrip Exit 2035</v>
      </c>
      <c r="B433" s="2">
        <v>2035</v>
      </c>
      <c r="C433" s="131">
        <v>814.03762403016958</v>
      </c>
      <c r="D433" s="131">
        <v>419.09221200022785</v>
      </c>
      <c r="E433" s="131">
        <v>1233.1298360303974</v>
      </c>
      <c r="F433" s="131">
        <v>294.76636139009116</v>
      </c>
      <c r="G433" s="131">
        <v>124.72490120424688</v>
      </c>
      <c r="H433" s="131">
        <v>419.49126259433802</v>
      </c>
      <c r="I433" s="132">
        <v>0.13926270428724535</v>
      </c>
      <c r="J433" s="132">
        <v>0.11916350718719461</v>
      </c>
      <c r="K433" s="93">
        <v>25.981644777670184</v>
      </c>
      <c r="L433" s="93">
        <v>14.798650550726277</v>
      </c>
      <c r="M433" s="93">
        <v>45.06174034649635</v>
      </c>
      <c r="N433" s="93">
        <v>25.012773224495703</v>
      </c>
      <c r="O433" s="132">
        <v>0.96417649116108295</v>
      </c>
      <c r="P433" s="94">
        <v>0.99437088841434662</v>
      </c>
      <c r="Q433" s="12">
        <v>276.4276497685189</v>
      </c>
      <c r="R433" s="12">
        <v>90.137406926864074</v>
      </c>
      <c r="S433" s="12">
        <v>252.86919089560183</v>
      </c>
      <c r="T433" s="12">
        <v>76.694466873366736</v>
      </c>
      <c r="U433" s="12">
        <v>1652.8442813535346</v>
      </c>
      <c r="V433" s="12">
        <v>103.74470169359114</v>
      </c>
      <c r="W433" s="12">
        <v>5845.3383351735247</v>
      </c>
      <c r="X433" s="12">
        <v>3516.9509684023783</v>
      </c>
    </row>
    <row r="434" spans="1:24" ht="15" x14ac:dyDescent="0.25">
      <c r="A434" s="10" t="str">
        <f>'Scenario List'!$A$18</f>
        <v>16- Colstrip Exit 2035</v>
      </c>
      <c r="B434" s="2">
        <v>2036</v>
      </c>
      <c r="C434" s="131">
        <v>839.88753121034347</v>
      </c>
      <c r="D434" s="131">
        <v>435.99513222403789</v>
      </c>
      <c r="E434" s="131">
        <v>1275.8826634343814</v>
      </c>
      <c r="F434" s="131">
        <v>317.8452734304775</v>
      </c>
      <c r="G434" s="131">
        <v>135.41866875812642</v>
      </c>
      <c r="H434" s="131">
        <v>453.26394218860389</v>
      </c>
      <c r="I434" s="132">
        <v>0.14343787276810233</v>
      </c>
      <c r="J434" s="132">
        <v>0.12380419443811194</v>
      </c>
      <c r="K434" s="93">
        <v>29.378923643141594</v>
      </c>
      <c r="L434" s="93">
        <v>24.611301395635017</v>
      </c>
      <c r="M434" s="93">
        <v>53.980685867076019</v>
      </c>
      <c r="N434" s="93">
        <v>44.868581221465988</v>
      </c>
      <c r="O434" s="132">
        <v>0.65692296950821438</v>
      </c>
      <c r="P434" s="94">
        <v>0.70738450287346355</v>
      </c>
      <c r="Q434" s="12">
        <v>330.23344766022615</v>
      </c>
      <c r="R434" s="12">
        <v>192.73766646249507</v>
      </c>
      <c r="S434" s="12">
        <v>298.99147240739529</v>
      </c>
      <c r="T434" s="12">
        <v>159.83968929177058</v>
      </c>
      <c r="U434" s="12">
        <v>1713.5357738256389</v>
      </c>
      <c r="V434" s="12">
        <v>209.79594407455608</v>
      </c>
      <c r="W434" s="12">
        <v>5855.4098370393385</v>
      </c>
      <c r="X434" s="12">
        <v>3521.6507340709368</v>
      </c>
    </row>
    <row r="435" spans="1:24" ht="15" x14ac:dyDescent="0.25">
      <c r="A435" s="10" t="str">
        <f>'Scenario List'!$A$18</f>
        <v>16- Colstrip Exit 2035</v>
      </c>
      <c r="B435" s="2">
        <v>2037</v>
      </c>
      <c r="C435" s="131">
        <v>856.73106383562686</v>
      </c>
      <c r="D435" s="131">
        <v>444.06572199019456</v>
      </c>
      <c r="E435" s="131">
        <v>1300.7967858258214</v>
      </c>
      <c r="F435" s="131">
        <v>312.87402286876272</v>
      </c>
      <c r="G435" s="131">
        <v>137.15088116575785</v>
      </c>
      <c r="H435" s="131">
        <v>450.02490403452055</v>
      </c>
      <c r="I435" s="132">
        <v>0.14604037083914337</v>
      </c>
      <c r="J435" s="132">
        <v>0.12591388516351526</v>
      </c>
      <c r="K435" s="93">
        <v>30.466173791280962</v>
      </c>
      <c r="L435" s="93">
        <v>26.123550982107517</v>
      </c>
      <c r="M435" s="93">
        <v>58.956553578777417</v>
      </c>
      <c r="N435" s="93">
        <v>55.341214529085732</v>
      </c>
      <c r="O435" s="132">
        <v>0.58577274196466778</v>
      </c>
      <c r="P435" s="94">
        <v>0.597133806552542</v>
      </c>
      <c r="Q435" s="12">
        <v>330.16393286022617</v>
      </c>
      <c r="R435" s="12">
        <v>193.77759006249508</v>
      </c>
      <c r="S435" s="12">
        <v>298.99147240739529</v>
      </c>
      <c r="T435" s="12">
        <v>159.83968929177058</v>
      </c>
      <c r="U435" s="12">
        <v>1690.8292131901587</v>
      </c>
      <c r="V435" s="12">
        <v>183.61350930768529</v>
      </c>
      <c r="W435" s="12">
        <v>5866.3988519946724</v>
      </c>
      <c r="X435" s="12">
        <v>3526.7414821925199</v>
      </c>
    </row>
    <row r="436" spans="1:24" ht="15" x14ac:dyDescent="0.25">
      <c r="A436" s="10" t="str">
        <f>'Scenario List'!$A$18</f>
        <v>16- Colstrip Exit 2035</v>
      </c>
      <c r="B436" s="2">
        <v>2038</v>
      </c>
      <c r="C436" s="131">
        <v>882.6377917166742</v>
      </c>
      <c r="D436" s="131">
        <v>459.55095324096317</v>
      </c>
      <c r="E436" s="131">
        <v>1342.1887449576375</v>
      </c>
      <c r="F436" s="131">
        <v>332.46732262137186</v>
      </c>
      <c r="G436" s="131">
        <v>146.16532006661964</v>
      </c>
      <c r="H436" s="131">
        <v>478.63264268799151</v>
      </c>
      <c r="I436" s="132">
        <v>0.15014498333813547</v>
      </c>
      <c r="J436" s="132">
        <v>0.13009780316879102</v>
      </c>
      <c r="K436" s="93">
        <v>31.237867517005167</v>
      </c>
      <c r="L436" s="93">
        <v>27.483023935153106</v>
      </c>
      <c r="M436" s="93">
        <v>56.979233645451771</v>
      </c>
      <c r="N436" s="93">
        <v>49.608340778151486</v>
      </c>
      <c r="O436" s="132">
        <v>0.60087290873206978</v>
      </c>
      <c r="P436" s="94">
        <v>0.63805953171478191</v>
      </c>
      <c r="Q436" s="12">
        <v>340.92010306022615</v>
      </c>
      <c r="R436" s="12">
        <v>199.0226625624951</v>
      </c>
      <c r="S436" s="12">
        <v>315.22999990739527</v>
      </c>
      <c r="T436" s="12">
        <v>168.33616179177056</v>
      </c>
      <c r="U436" s="12">
        <v>1830.0867963504847</v>
      </c>
      <c r="V436" s="12">
        <v>266.32163251065356</v>
      </c>
      <c r="W436" s="12">
        <v>5878.5699801166256</v>
      </c>
      <c r="X436" s="12">
        <v>3532.3498325696878</v>
      </c>
    </row>
    <row r="437" spans="1:24" ht="15" x14ac:dyDescent="0.25">
      <c r="A437" s="10" t="str">
        <f>'Scenario List'!$A$18</f>
        <v>16- Colstrip Exit 2035</v>
      </c>
      <c r="B437" s="2">
        <v>2039</v>
      </c>
      <c r="C437" s="131">
        <v>902.75079721724069</v>
      </c>
      <c r="D437" s="131">
        <v>465.92053542428869</v>
      </c>
      <c r="E437" s="131">
        <v>1368.6713326415293</v>
      </c>
      <c r="F437" s="131">
        <v>334.68341420502952</v>
      </c>
      <c r="G437" s="131">
        <v>145.92803516374096</v>
      </c>
      <c r="H437" s="131">
        <v>480.61144936877048</v>
      </c>
      <c r="I437" s="132">
        <v>0.15321043829269437</v>
      </c>
      <c r="J437" s="132">
        <v>0.13166623819034368</v>
      </c>
      <c r="K437" s="93">
        <v>34.164342178041871</v>
      </c>
      <c r="L437" s="93">
        <v>30.018713350520027</v>
      </c>
      <c r="M437" s="93">
        <v>59.297353691333186</v>
      </c>
      <c r="N437" s="93">
        <v>50.995600006641226</v>
      </c>
      <c r="O437" s="132">
        <v>0.57358223608721748</v>
      </c>
      <c r="P437" s="94">
        <v>0.58733150485157126</v>
      </c>
      <c r="Q437" s="12">
        <v>350.49141826022623</v>
      </c>
      <c r="R437" s="12">
        <v>199.65122136249508</v>
      </c>
      <c r="S437" s="12">
        <v>314.93899990739527</v>
      </c>
      <c r="T437" s="12">
        <v>168.33616179177056</v>
      </c>
      <c r="U437" s="12">
        <v>1829.1476717598537</v>
      </c>
      <c r="V437" s="12">
        <v>265.02778849233641</v>
      </c>
      <c r="W437" s="12">
        <v>5892.2277573060574</v>
      </c>
      <c r="X437" s="12">
        <v>3538.6484935548119</v>
      </c>
    </row>
    <row r="438" spans="1:24" ht="15" x14ac:dyDescent="0.25">
      <c r="A438" s="10" t="str">
        <f>'Scenario List'!$A$18</f>
        <v>16- Colstrip Exit 2035</v>
      </c>
      <c r="B438" s="2">
        <v>2040</v>
      </c>
      <c r="C438" s="131">
        <v>917.44731433862535</v>
      </c>
      <c r="D438" s="131">
        <v>473.5487753229479</v>
      </c>
      <c r="E438" s="131">
        <v>1390.9960896615733</v>
      </c>
      <c r="F438" s="131">
        <v>333.7193397937184</v>
      </c>
      <c r="G438" s="131">
        <v>146.81011388908468</v>
      </c>
      <c r="H438" s="131">
        <v>480.52945368280308</v>
      </c>
      <c r="I438" s="132">
        <v>0.15529620625801299</v>
      </c>
      <c r="J438" s="132">
        <v>0.13355199888376787</v>
      </c>
      <c r="K438" s="93">
        <v>35.170121054170885</v>
      </c>
      <c r="L438" s="93">
        <v>30.551359252523053</v>
      </c>
      <c r="M438" s="93">
        <v>64.243010768858184</v>
      </c>
      <c r="N438" s="93">
        <v>57.370849364677881</v>
      </c>
      <c r="O438" s="132">
        <v>0.55999959193713567</v>
      </c>
      <c r="P438" s="94">
        <v>0.55104647464454048</v>
      </c>
      <c r="Q438" s="12">
        <v>350.42190346022619</v>
      </c>
      <c r="R438" s="12">
        <v>199.92559176249509</v>
      </c>
      <c r="S438" s="12">
        <v>314.93899990739527</v>
      </c>
      <c r="T438" s="12">
        <v>168.33616179177056</v>
      </c>
      <c r="U438" s="12">
        <v>1821.8801158055371</v>
      </c>
      <c r="V438" s="12">
        <v>248.44356043349114</v>
      </c>
      <c r="W438" s="12">
        <v>5907.7252203724502</v>
      </c>
      <c r="X438" s="12">
        <v>3545.8007314071269</v>
      </c>
    </row>
    <row r="439" spans="1:24" ht="15" x14ac:dyDescent="0.25">
      <c r="A439" s="10" t="str">
        <f>'Scenario List'!$A$18</f>
        <v>16- Colstrip Exit 2035</v>
      </c>
      <c r="B439" s="2">
        <v>2041</v>
      </c>
      <c r="C439" s="131">
        <v>931.37599244156308</v>
      </c>
      <c r="D439" s="131">
        <v>482.50311049851882</v>
      </c>
      <c r="E439" s="131">
        <v>1413.8791029400818</v>
      </c>
      <c r="F439" s="131">
        <v>334.82206260636002</v>
      </c>
      <c r="G439" s="131">
        <v>148.87946209101969</v>
      </c>
      <c r="H439" s="131">
        <v>483.70152469737968</v>
      </c>
      <c r="I439" s="132">
        <v>0.15718153107046837</v>
      </c>
      <c r="J439" s="132">
        <v>0.13576305641298575</v>
      </c>
      <c r="K439" s="93">
        <v>35.763709460309336</v>
      </c>
      <c r="L439" s="93">
        <v>36.126581947724063</v>
      </c>
      <c r="M439" s="93">
        <v>66.69905405308424</v>
      </c>
      <c r="N439" s="93">
        <v>72.87272241677735</v>
      </c>
      <c r="O439" s="132">
        <v>0.58607833505916918</v>
      </c>
      <c r="P439" s="94">
        <v>0.56469585450196624</v>
      </c>
      <c r="Q439" s="12">
        <v>376.82752346022619</v>
      </c>
      <c r="R439" s="12">
        <v>235.17654256249514</v>
      </c>
      <c r="S439" s="12">
        <v>360.10219990739535</v>
      </c>
      <c r="T439" s="12">
        <v>201.23064233971576</v>
      </c>
      <c r="U439" s="12">
        <v>2248.2408483570966</v>
      </c>
      <c r="V439" s="12">
        <v>304.41496317941926</v>
      </c>
      <c r="W439" s="12">
        <v>5925.4798327674016</v>
      </c>
      <c r="X439" s="12">
        <v>3554.0088979049187</v>
      </c>
    </row>
    <row r="440" spans="1:24" ht="15" x14ac:dyDescent="0.25">
      <c r="A440" s="10" t="str">
        <f>'Scenario List'!$A$18</f>
        <v>16- Colstrip Exit 2035</v>
      </c>
      <c r="B440" s="2">
        <v>2042</v>
      </c>
      <c r="C440" s="131">
        <v>955.55644993199144</v>
      </c>
      <c r="D440" s="131">
        <v>496.37190075712329</v>
      </c>
      <c r="E440" s="131">
        <v>1451.9283506891147</v>
      </c>
      <c r="F440" s="131">
        <v>353.22256760588624</v>
      </c>
      <c r="G440" s="131">
        <v>155.71818355166724</v>
      </c>
      <c r="H440" s="131">
        <v>508.94075115755345</v>
      </c>
      <c r="I440" s="132">
        <v>0.16070671837087938</v>
      </c>
      <c r="J440" s="132">
        <v>0.13929188872528137</v>
      </c>
      <c r="K440" s="93">
        <v>31.559941443968679</v>
      </c>
      <c r="L440" s="93">
        <v>35.866130387311998</v>
      </c>
      <c r="M440" s="93">
        <v>64.81149446319948</v>
      </c>
      <c r="N440" s="93">
        <v>76.815579203457006</v>
      </c>
      <c r="O440" s="132">
        <v>0.58968219968202773</v>
      </c>
      <c r="P440" s="94">
        <v>0.59395332035541659</v>
      </c>
      <c r="Q440" s="12">
        <v>387.72899267817701</v>
      </c>
      <c r="R440" s="12">
        <v>235.09659736249515</v>
      </c>
      <c r="S440" s="12">
        <v>389.04428766084214</v>
      </c>
      <c r="T440" s="12">
        <v>201.23064233971576</v>
      </c>
      <c r="U440" s="12">
        <v>2479.6182219885586</v>
      </c>
      <c r="V440" s="12">
        <v>314.46665215116309</v>
      </c>
      <c r="W440" s="12">
        <v>5945.9645472117463</v>
      </c>
      <c r="X440" s="12">
        <v>3563.5377285758073</v>
      </c>
    </row>
    <row r="441" spans="1:24" ht="15" x14ac:dyDescent="0.25">
      <c r="A441" s="10" t="str">
        <f>'Scenario List'!$A$18</f>
        <v>16- Colstrip Exit 2035</v>
      </c>
      <c r="B441" s="2">
        <v>2043</v>
      </c>
      <c r="C441" s="131">
        <v>997.07588613484518</v>
      </c>
      <c r="D441" s="131">
        <v>513.82747663243663</v>
      </c>
      <c r="E441" s="131">
        <v>1510.9033627672818</v>
      </c>
      <c r="F441" s="131">
        <v>375.64482753824956</v>
      </c>
      <c r="G441" s="131">
        <v>165.99537720086778</v>
      </c>
      <c r="H441" s="131">
        <v>541.64020473911728</v>
      </c>
      <c r="I441" s="132">
        <v>0.16702156608538246</v>
      </c>
      <c r="J441" s="132">
        <v>0.14374391648878959</v>
      </c>
      <c r="K441" s="93">
        <v>32.586663097686191</v>
      </c>
      <c r="L441" s="93">
        <v>38.144822614516471</v>
      </c>
      <c r="M441" s="93">
        <v>59.659415983277228</v>
      </c>
      <c r="N441" s="93">
        <v>67.791341177974289</v>
      </c>
      <c r="O441" s="132">
        <v>0.54771173490008773</v>
      </c>
      <c r="P441" s="94">
        <v>0.51157510790187843</v>
      </c>
      <c r="Q441" s="12">
        <v>399.07740606603073</v>
      </c>
      <c r="R441" s="12">
        <v>235.00526776249512</v>
      </c>
      <c r="S441" s="12">
        <v>419.11187436607548</v>
      </c>
      <c r="T441" s="12">
        <v>201.23064233971576</v>
      </c>
      <c r="U441" s="12">
        <v>2701.3769055088942</v>
      </c>
      <c r="V441" s="12">
        <v>287.35250373524002</v>
      </c>
      <c r="W441" s="12">
        <v>5969.7433661059904</v>
      </c>
      <c r="X441" s="12">
        <v>3574.6032888460318</v>
      </c>
    </row>
    <row r="442" spans="1:24" ht="15" x14ac:dyDescent="0.25">
      <c r="A442" s="10" t="str">
        <f>'Scenario List'!$A$18</f>
        <v>16- Colstrip Exit 2035</v>
      </c>
      <c r="B442" s="2">
        <v>2044</v>
      </c>
      <c r="C442" s="131">
        <v>1020.1126057041564</v>
      </c>
      <c r="D442" s="131">
        <v>530.4160713186817</v>
      </c>
      <c r="E442" s="131">
        <v>1550.5286770228381</v>
      </c>
      <c r="F442" s="131">
        <v>397.42098848801783</v>
      </c>
      <c r="G442" s="131">
        <v>175.25364102235287</v>
      </c>
      <c r="H442" s="131">
        <v>572.67462951037066</v>
      </c>
      <c r="I442" s="132">
        <v>0.17009034544582338</v>
      </c>
      <c r="J442" s="132">
        <v>0.14785064181778929</v>
      </c>
      <c r="K442" s="93">
        <v>38.480239106635345</v>
      </c>
      <c r="L442" s="93">
        <v>45.802603160871918</v>
      </c>
      <c r="M442" s="93">
        <v>75.263855511677491</v>
      </c>
      <c r="N442" s="93">
        <v>91.616770547304299</v>
      </c>
      <c r="O442" s="132">
        <v>0.65955335222603906</v>
      </c>
      <c r="P442" s="94">
        <v>0.63488259807666569</v>
      </c>
      <c r="Q442" s="12">
        <v>410.8053822350829</v>
      </c>
      <c r="R442" s="12">
        <v>234.91393816249513</v>
      </c>
      <c r="S442" s="12">
        <v>418.75797305102611</v>
      </c>
      <c r="T442" s="12">
        <v>201.23064233971576</v>
      </c>
      <c r="U442" s="12">
        <v>2750.0856278173246</v>
      </c>
      <c r="V442" s="12">
        <v>343.28110504788964</v>
      </c>
      <c r="W442" s="12">
        <v>5997.475065562021</v>
      </c>
      <c r="X442" s="12">
        <v>3587.5128088545262</v>
      </c>
    </row>
    <row r="443" spans="1:24" ht="15" x14ac:dyDescent="0.25">
      <c r="A443" s="10" t="str">
        <f>'Scenario List'!$A$18</f>
        <v>16- Colstrip Exit 2035</v>
      </c>
      <c r="B443" s="2">
        <v>2045</v>
      </c>
      <c r="C443" s="131">
        <v>1046.9241806914652</v>
      </c>
      <c r="D443" s="131">
        <v>551.6922273132019</v>
      </c>
      <c r="E443" s="131">
        <v>1598.6164080046669</v>
      </c>
      <c r="F443" s="131">
        <v>405.00748403982135</v>
      </c>
      <c r="G443" s="131">
        <v>189.04567338663429</v>
      </c>
      <c r="H443" s="131">
        <v>594.05315742645564</v>
      </c>
      <c r="I443" s="132">
        <v>0.17362127224626267</v>
      </c>
      <c r="J443" s="132">
        <v>0.15313636221393256</v>
      </c>
      <c r="K443" s="93">
        <v>36.509192969149503</v>
      </c>
      <c r="L443" s="93">
        <v>48.256932862416313</v>
      </c>
      <c r="M443" s="93">
        <v>64.443994737590415</v>
      </c>
      <c r="N443" s="93">
        <v>83.828884930287629</v>
      </c>
      <c r="O443" s="132">
        <v>0.56262790989059186</v>
      </c>
      <c r="P443" s="94">
        <v>0.5341722748764709</v>
      </c>
      <c r="Q443" s="12">
        <v>424.58375830273678</v>
      </c>
      <c r="R443" s="12">
        <v>238.26298170541514</v>
      </c>
      <c r="S443" s="12">
        <v>455.71864706420234</v>
      </c>
      <c r="T443" s="12">
        <v>200.53571163113176</v>
      </c>
      <c r="U443" s="12">
        <v>3013.1632270123359</v>
      </c>
      <c r="V443" s="12">
        <v>301.04374401822815</v>
      </c>
      <c r="W443" s="12">
        <v>6029.9303601837364</v>
      </c>
      <c r="X443" s="12">
        <v>3602.6206926770533</v>
      </c>
    </row>
    <row r="444" spans="1:24" x14ac:dyDescent="0.2">
      <c r="A444" s="10" t="str">
        <f>'Scenario List'!$A$18</f>
        <v>16- Colstrip Exit 2035</v>
      </c>
      <c r="B444" s="3" t="s">
        <v>6</v>
      </c>
      <c r="C444" s="20">
        <f t="shared" ref="C444:H444" si="68">NPV($A$1,C420:C443)</f>
        <v>8733.7040178925818</v>
      </c>
      <c r="D444" s="20">
        <f t="shared" si="68"/>
        <v>4558.3562413780264</v>
      </c>
      <c r="E444" s="20">
        <f t="shared" si="68"/>
        <v>13292.060259270607</v>
      </c>
      <c r="F444" s="20">
        <f t="shared" si="68"/>
        <v>3477.0204170266547</v>
      </c>
      <c r="G444" s="20">
        <f t="shared" si="68"/>
        <v>1366.8275957849091</v>
      </c>
      <c r="H444" s="20">
        <f t="shared" si="68"/>
        <v>4843.8480128115625</v>
      </c>
      <c r="K444" s="111">
        <f t="shared" ref="K444:P444" si="69">NPV($A$1,K420:K443)</f>
        <v>254.0004578171266</v>
      </c>
      <c r="L444" s="111">
        <f t="shared" si="69"/>
        <v>173.85059434734762</v>
      </c>
      <c r="M444" s="111">
        <f t="shared" si="69"/>
        <v>458.1026897953713</v>
      </c>
      <c r="N444" s="111">
        <f t="shared" si="69"/>
        <v>320.78352789470534</v>
      </c>
      <c r="O444" s="111">
        <f t="shared" si="69"/>
        <v>11.825751070157557</v>
      </c>
      <c r="P444" s="111">
        <f t="shared" si="69"/>
        <v>14.458453037996156</v>
      </c>
    </row>
    <row r="445" spans="1:24" x14ac:dyDescent="0.2">
      <c r="A445" s="10" t="str">
        <f>'Scenario List'!$A$18</f>
        <v>16- Colstrip Exit 2035</v>
      </c>
      <c r="B445" s="3" t="s">
        <v>7</v>
      </c>
      <c r="C445" s="20">
        <f t="shared" ref="C445:H445" si="70">-PMT($A$1,COUNT(C420:C443),C444)</f>
        <v>740.219472217251</v>
      </c>
      <c r="D445" s="20">
        <f t="shared" si="70"/>
        <v>386.3405542778213</v>
      </c>
      <c r="E445" s="20">
        <f t="shared" si="70"/>
        <v>1126.5600264950722</v>
      </c>
      <c r="F445" s="20">
        <f t="shared" si="70"/>
        <v>294.69263129449592</v>
      </c>
      <c r="G445" s="20">
        <f t="shared" si="70"/>
        <v>115.84459462916543</v>
      </c>
      <c r="H445" s="20">
        <f t="shared" si="70"/>
        <v>410.53722592366125</v>
      </c>
      <c r="K445" s="111">
        <f t="shared" ref="K445:N445" si="71">-PMT($A$1,COUNT(K420:K443),K444)</f>
        <v>21.527645594944413</v>
      </c>
      <c r="L445" s="111">
        <f t="shared" si="71"/>
        <v>14.734595416653589</v>
      </c>
      <c r="M445" s="111">
        <f t="shared" si="71"/>
        <v>38.826199120892106</v>
      </c>
      <c r="N445" s="111">
        <f t="shared" si="71"/>
        <v>27.187801788078303</v>
      </c>
      <c r="O445" s="111">
        <f>-PMT($A$1,COUNT(O420:O443),O444)</f>
        <v>1.0022839333450242</v>
      </c>
      <c r="P445" s="111">
        <f t="shared" ref="P445" si="72">-PMT($A$1,COUNT(P420:P443),P444)</f>
        <v>1.2254168969932517</v>
      </c>
    </row>
    <row r="447" spans="1:24" ht="15" x14ac:dyDescent="0.25">
      <c r="A447" s="10" t="str">
        <f>'Scenario List'!$A$19</f>
        <v>17- Colstrip Exit 2045</v>
      </c>
      <c r="B447" s="2">
        <v>2022</v>
      </c>
      <c r="C447" s="131">
        <v>570.57578982973644</v>
      </c>
      <c r="D447" s="131">
        <v>305.96151431551169</v>
      </c>
      <c r="E447" s="131">
        <v>876.53730414524807</v>
      </c>
      <c r="F447" s="131">
        <v>251.99916301745805</v>
      </c>
      <c r="G447" s="131">
        <v>81.932867319690587</v>
      </c>
      <c r="H447" s="131">
        <v>333.9320303371486</v>
      </c>
      <c r="I447" s="132">
        <v>0.10068734342607759</v>
      </c>
      <c r="J447" s="132">
        <v>8.9149269469556799E-2</v>
      </c>
      <c r="K447" s="93">
        <v>11.857656954123152</v>
      </c>
      <c r="L447" s="93">
        <v>4.8006634425956936</v>
      </c>
      <c r="M447" s="93">
        <v>19.254379529637092</v>
      </c>
      <c r="N447" s="93">
        <v>7.676263976552562</v>
      </c>
      <c r="O447" s="132">
        <v>1.3494626990418426</v>
      </c>
      <c r="P447" s="94">
        <v>1.9138287137178884</v>
      </c>
      <c r="Q447" s="12">
        <v>0</v>
      </c>
      <c r="R447" s="12">
        <v>0</v>
      </c>
      <c r="S447" s="12">
        <v>0</v>
      </c>
      <c r="T447" s="12">
        <v>0</v>
      </c>
      <c r="U447" s="12">
        <v>0</v>
      </c>
      <c r="V447" s="12">
        <v>0</v>
      </c>
      <c r="W447" s="12">
        <v>5666.807469686004</v>
      </c>
      <c r="X447" s="12">
        <v>3432.0137016938002</v>
      </c>
    </row>
    <row r="448" spans="1:24" ht="15" x14ac:dyDescent="0.25">
      <c r="A448" s="10" t="str">
        <f>'Scenario List'!$A$19</f>
        <v>17- Colstrip Exit 2045</v>
      </c>
      <c r="B448" s="2">
        <v>2023</v>
      </c>
      <c r="C448" s="131">
        <v>593.06238199558038</v>
      </c>
      <c r="D448" s="131">
        <v>315.39083292374153</v>
      </c>
      <c r="E448" s="131">
        <v>908.45321491932191</v>
      </c>
      <c r="F448" s="131">
        <v>263.96465197934873</v>
      </c>
      <c r="G448" s="131">
        <v>86.601623729075385</v>
      </c>
      <c r="H448" s="131">
        <v>350.56627570842409</v>
      </c>
      <c r="I448" s="132">
        <v>0.10413063315094959</v>
      </c>
      <c r="J448" s="132">
        <v>9.1593149439959803E-2</v>
      </c>
      <c r="K448" s="93">
        <v>9.9565804462153977</v>
      </c>
      <c r="L448" s="93">
        <v>4.820666479458132</v>
      </c>
      <c r="M448" s="93">
        <v>18.246713171597094</v>
      </c>
      <c r="N448" s="93">
        <v>8.6171532022213526</v>
      </c>
      <c r="O448" s="132">
        <v>1.2715439903333492</v>
      </c>
      <c r="P448" s="94">
        <v>1.8342992907578139</v>
      </c>
      <c r="Q448" s="12">
        <v>33.861335199999992</v>
      </c>
      <c r="R448" s="12">
        <v>0</v>
      </c>
      <c r="S448" s="12">
        <v>45.628799999999998</v>
      </c>
      <c r="T448" s="12">
        <v>0</v>
      </c>
      <c r="U448" s="12">
        <v>420.41311591796875</v>
      </c>
      <c r="V448" s="12">
        <v>0</v>
      </c>
      <c r="W448" s="12">
        <v>5695.3690191806172</v>
      </c>
      <c r="X448" s="12">
        <v>3443.3888871840059</v>
      </c>
    </row>
    <row r="449" spans="1:24" ht="15" x14ac:dyDescent="0.25">
      <c r="A449" s="10" t="str">
        <f>'Scenario List'!$A$19</f>
        <v>17- Colstrip Exit 2045</v>
      </c>
      <c r="B449" s="2">
        <v>2024</v>
      </c>
      <c r="C449" s="131">
        <v>626.23957389299596</v>
      </c>
      <c r="D449" s="131">
        <v>326.42902930377977</v>
      </c>
      <c r="E449" s="131">
        <v>952.66860319677573</v>
      </c>
      <c r="F449" s="131">
        <v>290.20199342469516</v>
      </c>
      <c r="G449" s="131">
        <v>92.776607270107576</v>
      </c>
      <c r="H449" s="131">
        <v>382.97860069480271</v>
      </c>
      <c r="I449" s="132">
        <v>0.10950335930413301</v>
      </c>
      <c r="J449" s="132">
        <v>9.4505548072884873E-2</v>
      </c>
      <c r="K449" s="93">
        <v>9.4446063479800895</v>
      </c>
      <c r="L449" s="93">
        <v>5.670903683261284</v>
      </c>
      <c r="M449" s="93">
        <v>15.207015637730109</v>
      </c>
      <c r="N449" s="93">
        <v>9.6294381386385268</v>
      </c>
      <c r="O449" s="132">
        <v>1.2689444717994576</v>
      </c>
      <c r="P449" s="94">
        <v>1.8162230673210891</v>
      </c>
      <c r="Q449" s="12">
        <v>68.616568399999991</v>
      </c>
      <c r="R449" s="12">
        <v>0</v>
      </c>
      <c r="S449" s="12">
        <v>91.257599999999996</v>
      </c>
      <c r="T449" s="12">
        <v>0</v>
      </c>
      <c r="U449" s="12">
        <v>843.3210327148438</v>
      </c>
      <c r="V449" s="12">
        <v>0</v>
      </c>
      <c r="W449" s="12">
        <v>5718.9074186636362</v>
      </c>
      <c r="X449" s="12">
        <v>3454.0726545708208</v>
      </c>
    </row>
    <row r="450" spans="1:24" ht="15" x14ac:dyDescent="0.25">
      <c r="A450" s="10" t="str">
        <f>'Scenario List'!$A$19</f>
        <v>17- Colstrip Exit 2045</v>
      </c>
      <c r="B450" s="2">
        <v>2025</v>
      </c>
      <c r="C450" s="131">
        <v>648.79152275038257</v>
      </c>
      <c r="D450" s="131">
        <v>334.60210872416707</v>
      </c>
      <c r="E450" s="131">
        <v>983.39363147454969</v>
      </c>
      <c r="F450" s="131">
        <v>289.89968454276425</v>
      </c>
      <c r="G450" s="131">
        <v>95.980895795072797</v>
      </c>
      <c r="H450" s="131">
        <v>385.88058033783705</v>
      </c>
      <c r="I450" s="132">
        <v>0.11302772367768146</v>
      </c>
      <c r="J450" s="132">
        <v>9.659614773237829E-2</v>
      </c>
      <c r="K450" s="93">
        <v>10.117461691742987</v>
      </c>
      <c r="L450" s="93">
        <v>6.2500292135962452</v>
      </c>
      <c r="M450" s="93">
        <v>17.595719033358563</v>
      </c>
      <c r="N450" s="93">
        <v>10.649404840504488</v>
      </c>
      <c r="O450" s="132">
        <v>1.2122181217925614</v>
      </c>
      <c r="P450" s="94">
        <v>1.5944649472456693</v>
      </c>
      <c r="Q450" s="12">
        <v>71.616643999999994</v>
      </c>
      <c r="R450" s="12">
        <v>0</v>
      </c>
      <c r="S450" s="12">
        <v>91.257599999999996</v>
      </c>
      <c r="T450" s="12">
        <v>0</v>
      </c>
      <c r="U450" s="12">
        <v>838.69109033203119</v>
      </c>
      <c r="V450" s="12">
        <v>0</v>
      </c>
      <c r="W450" s="12">
        <v>5740.1096088648683</v>
      </c>
      <c r="X450" s="12">
        <v>3463.9280818029042</v>
      </c>
    </row>
    <row r="451" spans="1:24" ht="15" x14ac:dyDescent="0.25">
      <c r="A451" s="10" t="str">
        <f>'Scenario List'!$A$19</f>
        <v>17- Colstrip Exit 2045</v>
      </c>
      <c r="B451" s="2">
        <v>2026</v>
      </c>
      <c r="C451" s="131">
        <v>635.3049592257247</v>
      </c>
      <c r="D451" s="131">
        <v>339.83243719819137</v>
      </c>
      <c r="E451" s="131">
        <v>975.13739642391602</v>
      </c>
      <c r="F451" s="131">
        <v>271.81152076348502</v>
      </c>
      <c r="G451" s="131">
        <v>96.132875611145209</v>
      </c>
      <c r="H451" s="131">
        <v>367.94439637463023</v>
      </c>
      <c r="I451" s="132">
        <v>0.11040203833491039</v>
      </c>
      <c r="J451" s="132">
        <v>9.79261437559443E-2</v>
      </c>
      <c r="K451" s="93">
        <v>18.961966585830559</v>
      </c>
      <c r="L451" s="93">
        <v>6.7989222338704751</v>
      </c>
      <c r="M451" s="93">
        <v>33.960803730624107</v>
      </c>
      <c r="N451" s="93">
        <v>11.945989374521467</v>
      </c>
      <c r="O451" s="132">
        <v>1.3316492949464349</v>
      </c>
      <c r="P451" s="94">
        <v>1.7231541683148259</v>
      </c>
      <c r="Q451" s="12">
        <v>73.05228679999999</v>
      </c>
      <c r="R451" s="12">
        <v>0</v>
      </c>
      <c r="S451" s="12">
        <v>91.257599999999996</v>
      </c>
      <c r="T451" s="12">
        <v>0</v>
      </c>
      <c r="U451" s="12">
        <v>841.13769707031247</v>
      </c>
      <c r="V451" s="12">
        <v>0</v>
      </c>
      <c r="W451" s="12">
        <v>5754.467660266323</v>
      </c>
      <c r="X451" s="12">
        <v>3470.293265556706</v>
      </c>
    </row>
    <row r="452" spans="1:24" ht="15" x14ac:dyDescent="0.25">
      <c r="A452" s="10" t="str">
        <f>'Scenario List'!$A$19</f>
        <v>17- Colstrip Exit 2045</v>
      </c>
      <c r="B452" s="2">
        <v>2027</v>
      </c>
      <c r="C452" s="131">
        <v>672.08085260161954</v>
      </c>
      <c r="D452" s="131">
        <v>359.60179232586097</v>
      </c>
      <c r="E452" s="131">
        <v>1031.6826449274804</v>
      </c>
      <c r="F452" s="131">
        <v>265.75476651732259</v>
      </c>
      <c r="G452" s="131">
        <v>110.71421066437591</v>
      </c>
      <c r="H452" s="131">
        <v>376.46897718169851</v>
      </c>
      <c r="I452" s="132">
        <v>0.11654097584596292</v>
      </c>
      <c r="J452" s="132">
        <v>0.103406986562328</v>
      </c>
      <c r="K452" s="93">
        <v>22.73184483838639</v>
      </c>
      <c r="L452" s="93">
        <v>8.684091497248513</v>
      </c>
      <c r="M452" s="93">
        <v>42.624134711118131</v>
      </c>
      <c r="N452" s="93">
        <v>16.953271288440519</v>
      </c>
      <c r="O452" s="132">
        <v>1.0897740383700734</v>
      </c>
      <c r="P452" s="94">
        <v>1.2507648861995335</v>
      </c>
      <c r="Q452" s="12">
        <v>188.66004828949195</v>
      </c>
      <c r="R452" s="12">
        <v>51.67807735543105</v>
      </c>
      <c r="S452" s="12">
        <v>171.91042481744253</v>
      </c>
      <c r="T452" s="12">
        <v>42.199916717123386</v>
      </c>
      <c r="U452" s="12">
        <v>1004.298801963098</v>
      </c>
      <c r="V452" s="12">
        <v>85.723016676173884</v>
      </c>
      <c r="W452" s="12">
        <v>5766.9059978520936</v>
      </c>
      <c r="X452" s="12">
        <v>3477.5386487944211</v>
      </c>
    </row>
    <row r="453" spans="1:24" ht="15" x14ac:dyDescent="0.25">
      <c r="A453" s="10" t="str">
        <f>'Scenario List'!$A$19</f>
        <v>17- Colstrip Exit 2045</v>
      </c>
      <c r="B453" s="2">
        <v>2028</v>
      </c>
      <c r="C453" s="131">
        <v>700.99409237915245</v>
      </c>
      <c r="D453" s="131">
        <v>366.75268065626176</v>
      </c>
      <c r="E453" s="131">
        <v>1067.7467730354142</v>
      </c>
      <c r="F453" s="131">
        <v>280.92701558696348</v>
      </c>
      <c r="G453" s="131">
        <v>112.56780309726599</v>
      </c>
      <c r="H453" s="131">
        <v>393.49481868422947</v>
      </c>
      <c r="I453" s="132">
        <v>0.12127261288535542</v>
      </c>
      <c r="J453" s="132">
        <v>0.10522819352879215</v>
      </c>
      <c r="K453" s="93">
        <v>18.67096143518836</v>
      </c>
      <c r="L453" s="93">
        <v>8.8457479229424081</v>
      </c>
      <c r="M453" s="93">
        <v>31.899598036294748</v>
      </c>
      <c r="N453" s="93">
        <v>14.987481214665692</v>
      </c>
      <c r="O453" s="132">
        <v>0.97919994212451644</v>
      </c>
      <c r="P453" s="94">
        <v>1.1916559911200402</v>
      </c>
      <c r="Q453" s="12">
        <v>217.00718868949193</v>
      </c>
      <c r="R453" s="12">
        <v>51.814690155431052</v>
      </c>
      <c r="S453" s="12">
        <v>217.07362481744249</v>
      </c>
      <c r="T453" s="12">
        <v>42.199916717123386</v>
      </c>
      <c r="U453" s="12">
        <v>1412.4007887332257</v>
      </c>
      <c r="V453" s="12">
        <v>77.36087664896958</v>
      </c>
      <c r="W453" s="12">
        <v>5780.3165587092153</v>
      </c>
      <c r="X453" s="12">
        <v>3485.3081513360034</v>
      </c>
    </row>
    <row r="454" spans="1:24" ht="15" x14ac:dyDescent="0.25">
      <c r="A454" s="10" t="str">
        <f>'Scenario List'!$A$19</f>
        <v>17- Colstrip Exit 2045</v>
      </c>
      <c r="B454" s="2">
        <v>2029</v>
      </c>
      <c r="C454" s="131">
        <v>716.16024096276044</v>
      </c>
      <c r="D454" s="131">
        <v>373.39165913673298</v>
      </c>
      <c r="E454" s="131">
        <v>1089.5519000994934</v>
      </c>
      <c r="F454" s="131">
        <v>281.154176274718</v>
      </c>
      <c r="G454" s="131">
        <v>113.80154834576507</v>
      </c>
      <c r="H454" s="131">
        <v>394.95572462048307</v>
      </c>
      <c r="I454" s="132">
        <v>0.12361009452533199</v>
      </c>
      <c r="J454" s="132">
        <v>0.10689652865867559</v>
      </c>
      <c r="K454" s="93">
        <v>19.355431753444687</v>
      </c>
      <c r="L454" s="93">
        <v>9.3019524840590559</v>
      </c>
      <c r="M454" s="93">
        <v>33.251327931830929</v>
      </c>
      <c r="N454" s="93">
        <v>16.776125880298736</v>
      </c>
      <c r="O454" s="132">
        <v>0.98392594062555605</v>
      </c>
      <c r="P454" s="94">
        <v>1.1455294929473854</v>
      </c>
      <c r="Q454" s="12">
        <v>216.89334468949193</v>
      </c>
      <c r="R454" s="12">
        <v>52.144837755431048</v>
      </c>
      <c r="S454" s="12">
        <v>217.07362481744249</v>
      </c>
      <c r="T454" s="12">
        <v>42.199916717123386</v>
      </c>
      <c r="U454" s="12">
        <v>1409.2401880657644</v>
      </c>
      <c r="V454" s="12">
        <v>77.106647767783869</v>
      </c>
      <c r="W454" s="12">
        <v>5793.703529738782</v>
      </c>
      <c r="X454" s="12">
        <v>3493.0195004646575</v>
      </c>
    </row>
    <row r="455" spans="1:24" ht="15" x14ac:dyDescent="0.25">
      <c r="A455" s="10" t="str">
        <f>'Scenario List'!$A$19</f>
        <v>17- Colstrip Exit 2045</v>
      </c>
      <c r="B455" s="2">
        <v>2030</v>
      </c>
      <c r="C455" s="131">
        <v>734.04811376556142</v>
      </c>
      <c r="D455" s="131">
        <v>377.12148326168438</v>
      </c>
      <c r="E455" s="131">
        <v>1111.1695970272458</v>
      </c>
      <c r="F455" s="131">
        <v>285.13215473838221</v>
      </c>
      <c r="G455" s="131">
        <v>112.01817343058804</v>
      </c>
      <c r="H455" s="131">
        <v>397.15032816897025</v>
      </c>
      <c r="I455" s="132">
        <v>0.12651459778794494</v>
      </c>
      <c r="J455" s="132">
        <v>0.10780223067877973</v>
      </c>
      <c r="K455" s="93">
        <v>22.594602892950714</v>
      </c>
      <c r="L455" s="93">
        <v>11.034740004228924</v>
      </c>
      <c r="M455" s="93">
        <v>38.617766738737288</v>
      </c>
      <c r="N455" s="93">
        <v>19.005122571960584</v>
      </c>
      <c r="O455" s="132">
        <v>0.98072361429066002</v>
      </c>
      <c r="P455" s="94">
        <v>1.1342891088351776</v>
      </c>
      <c r="Q455" s="12">
        <v>216.79425588949192</v>
      </c>
      <c r="R455" s="12">
        <v>52.634366955431048</v>
      </c>
      <c r="S455" s="12">
        <v>217.07362481744249</v>
      </c>
      <c r="T455" s="12">
        <v>42.199916717123386</v>
      </c>
      <c r="U455" s="12">
        <v>1393.7672232350048</v>
      </c>
      <c r="V455" s="12">
        <v>70.303744720758871</v>
      </c>
      <c r="W455" s="12">
        <v>5802.0823414853867</v>
      </c>
      <c r="X455" s="12">
        <v>3498.271611701618</v>
      </c>
    </row>
    <row r="456" spans="1:24" ht="15" x14ac:dyDescent="0.25">
      <c r="A456" s="10" t="str">
        <f>'Scenario List'!$A$19</f>
        <v>17- Colstrip Exit 2045</v>
      </c>
      <c r="B456" s="2">
        <v>2031</v>
      </c>
      <c r="C456" s="131">
        <v>752.00765620733284</v>
      </c>
      <c r="D456" s="131">
        <v>388.44854876887996</v>
      </c>
      <c r="E456" s="131">
        <v>1140.4562049762128</v>
      </c>
      <c r="F456" s="131">
        <v>287.21825604256651</v>
      </c>
      <c r="G456" s="131">
        <v>117.72407768317193</v>
      </c>
      <c r="H456" s="131">
        <v>404.94233372573842</v>
      </c>
      <c r="I456" s="132">
        <v>0.12942619304869291</v>
      </c>
      <c r="J456" s="132">
        <v>0.11088291941858078</v>
      </c>
      <c r="K456" s="93">
        <v>23.471362193831052</v>
      </c>
      <c r="L456" s="93">
        <v>12.888842913478843</v>
      </c>
      <c r="M456" s="93">
        <v>46.456568050177424</v>
      </c>
      <c r="N456" s="93">
        <v>25.624784316709778</v>
      </c>
      <c r="O456" s="132">
        <v>1.0117392718781479</v>
      </c>
      <c r="P456" s="94">
        <v>1.1009765726549436</v>
      </c>
      <c r="Q456" s="12">
        <v>261.04879548949191</v>
      </c>
      <c r="R456" s="12">
        <v>88.374974155431048</v>
      </c>
      <c r="S456" s="12">
        <v>249.81112481744248</v>
      </c>
      <c r="T456" s="12">
        <v>75.094397265068594</v>
      </c>
      <c r="U456" s="12">
        <v>1667.0133933440898</v>
      </c>
      <c r="V456" s="12">
        <v>113.96823717926979</v>
      </c>
      <c r="W456" s="12">
        <v>5810.3204497748875</v>
      </c>
      <c r="X456" s="12">
        <v>3503.231614082008</v>
      </c>
    </row>
    <row r="457" spans="1:24" ht="15" x14ac:dyDescent="0.25">
      <c r="A457" s="10" t="str">
        <f>'Scenario List'!$A$19</f>
        <v>17- Colstrip Exit 2045</v>
      </c>
      <c r="B457" s="2">
        <v>2032</v>
      </c>
      <c r="C457" s="131">
        <v>762.37244434747868</v>
      </c>
      <c r="D457" s="131">
        <v>394.45168989444653</v>
      </c>
      <c r="E457" s="131">
        <v>1156.8241342419251</v>
      </c>
      <c r="F457" s="131">
        <v>285.23599019148543</v>
      </c>
      <c r="G457" s="131">
        <v>117.99765571340808</v>
      </c>
      <c r="H457" s="131">
        <v>403.23364590489348</v>
      </c>
      <c r="I457" s="132">
        <v>0.13102463553808669</v>
      </c>
      <c r="J457" s="132">
        <v>0.11244495503879487</v>
      </c>
      <c r="K457" s="93">
        <v>22.860570905598326</v>
      </c>
      <c r="L457" s="93">
        <v>12.919443890549204</v>
      </c>
      <c r="M457" s="93">
        <v>40.190404764646516</v>
      </c>
      <c r="N457" s="93">
        <v>22.378374775131576</v>
      </c>
      <c r="O457" s="132">
        <v>0.99255773306488748</v>
      </c>
      <c r="P457" s="94">
        <v>1.0675826283222842</v>
      </c>
      <c r="Q457" s="12">
        <v>263.49854028949193</v>
      </c>
      <c r="R457" s="12">
        <v>88.500202555431045</v>
      </c>
      <c r="S457" s="12">
        <v>249.81112481744248</v>
      </c>
      <c r="T457" s="12">
        <v>75.094397265068594</v>
      </c>
      <c r="U457" s="12">
        <v>1665.0487682607666</v>
      </c>
      <c r="V457" s="12">
        <v>106.97405325267741</v>
      </c>
      <c r="W457" s="12">
        <v>5818.5427588987241</v>
      </c>
      <c r="X457" s="12">
        <v>3507.9536450377514</v>
      </c>
    </row>
    <row r="458" spans="1:24" ht="15" x14ac:dyDescent="0.25">
      <c r="A458" s="10" t="str">
        <f>'Scenario List'!$A$19</f>
        <v>17- Colstrip Exit 2045</v>
      </c>
      <c r="B458" s="2">
        <v>2033</v>
      </c>
      <c r="C458" s="131">
        <v>781.66342938436719</v>
      </c>
      <c r="D458" s="131">
        <v>403.36598942846342</v>
      </c>
      <c r="E458" s="131">
        <v>1185.0294188128305</v>
      </c>
      <c r="F458" s="131">
        <v>291.1655998075027</v>
      </c>
      <c r="G458" s="131">
        <v>121.06894384224182</v>
      </c>
      <c r="H458" s="131">
        <v>412.23454364974452</v>
      </c>
      <c r="I458" s="132">
        <v>0.13414730382777509</v>
      </c>
      <c r="J458" s="132">
        <v>0.11483681693989529</v>
      </c>
      <c r="K458" s="93">
        <v>25.812354643152897</v>
      </c>
      <c r="L458" s="93">
        <v>14.785166081273497</v>
      </c>
      <c r="M458" s="93">
        <v>41.851016412293376</v>
      </c>
      <c r="N458" s="93">
        <v>24.258281639248224</v>
      </c>
      <c r="O458" s="132">
        <v>0.9982735714885469</v>
      </c>
      <c r="P458" s="94">
        <v>1.0507650029134958</v>
      </c>
      <c r="Q458" s="12">
        <v>267.16501668949195</v>
      </c>
      <c r="R458" s="12">
        <v>88.477433755431051</v>
      </c>
      <c r="S458" s="12">
        <v>249.81112481744248</v>
      </c>
      <c r="T458" s="12">
        <v>75.094397265068594</v>
      </c>
      <c r="U458" s="12">
        <v>1660.2928148693006</v>
      </c>
      <c r="V458" s="12">
        <v>112.2201131280158</v>
      </c>
      <c r="W458" s="12">
        <v>5826.9037623589156</v>
      </c>
      <c r="X458" s="12">
        <v>3512.514541739537</v>
      </c>
    </row>
    <row r="459" spans="1:24" ht="15" x14ac:dyDescent="0.25">
      <c r="A459" s="10" t="str">
        <f>'Scenario List'!$A$19</f>
        <v>17- Colstrip Exit 2045</v>
      </c>
      <c r="B459" s="2">
        <v>2034</v>
      </c>
      <c r="C459" s="131">
        <v>796.84166746371807</v>
      </c>
      <c r="D459" s="131">
        <v>411.2887472070118</v>
      </c>
      <c r="E459" s="131">
        <v>1208.1304146707298</v>
      </c>
      <c r="F459" s="131">
        <v>292.37916258841341</v>
      </c>
      <c r="G459" s="131">
        <v>123.03112017905215</v>
      </c>
      <c r="H459" s="131">
        <v>415.41028276746556</v>
      </c>
      <c r="I459" s="132">
        <v>0.13654884310125526</v>
      </c>
      <c r="J459" s="132">
        <v>0.11694291218207525</v>
      </c>
      <c r="K459" s="93">
        <v>27.639115197226943</v>
      </c>
      <c r="L459" s="93">
        <v>15.680035523922546</v>
      </c>
      <c r="M459" s="93">
        <v>54.398883357019272</v>
      </c>
      <c r="N459" s="93">
        <v>31.783436045615403</v>
      </c>
      <c r="O459" s="132">
        <v>0.97728226395125428</v>
      </c>
      <c r="P459" s="94">
        <v>1.0262211277372011</v>
      </c>
      <c r="Q459" s="12">
        <v>271.32464748949195</v>
      </c>
      <c r="R459" s="12">
        <v>88.945974955431055</v>
      </c>
      <c r="S459" s="12">
        <v>249.81112481744248</v>
      </c>
      <c r="T459" s="12">
        <v>75.094397265068594</v>
      </c>
      <c r="U459" s="12">
        <v>1652.5305540988463</v>
      </c>
      <c r="V459" s="12">
        <v>102.35246308674614</v>
      </c>
      <c r="W459" s="12">
        <v>5835.579777653883</v>
      </c>
      <c r="X459" s="12">
        <v>3517.0044899057439</v>
      </c>
    </row>
    <row r="460" spans="1:24" ht="15" x14ac:dyDescent="0.25">
      <c r="A460" s="10" t="str">
        <f>'Scenario List'!$A$19</f>
        <v>17- Colstrip Exit 2045</v>
      </c>
      <c r="B460" s="2">
        <v>2035</v>
      </c>
      <c r="C460" s="131">
        <v>814.13952348321061</v>
      </c>
      <c r="D460" s="131">
        <v>419.5955940758264</v>
      </c>
      <c r="E460" s="131">
        <v>1233.735117559037</v>
      </c>
      <c r="F460" s="131">
        <v>294.82486509349911</v>
      </c>
      <c r="G460" s="131">
        <v>125.25538968147163</v>
      </c>
      <c r="H460" s="131">
        <v>420.08025477497074</v>
      </c>
      <c r="I460" s="132">
        <v>0.13929378138542242</v>
      </c>
      <c r="J460" s="132">
        <v>0.11914954891418701</v>
      </c>
      <c r="K460" s="93">
        <v>25.972343655231896</v>
      </c>
      <c r="L460" s="93">
        <v>14.861109731647</v>
      </c>
      <c r="M460" s="93">
        <v>45.041125963546278</v>
      </c>
      <c r="N460" s="93">
        <v>25.089698079681057</v>
      </c>
      <c r="O460" s="132">
        <v>0.96407217944684831</v>
      </c>
      <c r="P460" s="94">
        <v>0.99422601742944861</v>
      </c>
      <c r="Q460" s="12">
        <v>276.1589652894919</v>
      </c>
      <c r="R460" s="12">
        <v>91.651873555431052</v>
      </c>
      <c r="S460" s="12">
        <v>252.71891020557035</v>
      </c>
      <c r="T460" s="12">
        <v>76.615835621232975</v>
      </c>
      <c r="U460" s="12">
        <v>1652.6890691747521</v>
      </c>
      <c r="V460" s="12">
        <v>103.66349014231653</v>
      </c>
      <c r="W460" s="12">
        <v>5844.765756128817</v>
      </c>
      <c r="X460" s="12">
        <v>3521.587768477616</v>
      </c>
    </row>
    <row r="461" spans="1:24" ht="15" x14ac:dyDescent="0.25">
      <c r="A461" s="10" t="str">
        <f>'Scenario List'!$A$19</f>
        <v>17- Colstrip Exit 2045</v>
      </c>
      <c r="B461" s="2">
        <v>2036</v>
      </c>
      <c r="C461" s="131">
        <v>839.8569240374793</v>
      </c>
      <c r="D461" s="131">
        <v>435.56320028180647</v>
      </c>
      <c r="E461" s="131">
        <v>1275.4201243192858</v>
      </c>
      <c r="F461" s="131">
        <v>319.2934629505728</v>
      </c>
      <c r="G461" s="131">
        <v>135.014901229374</v>
      </c>
      <c r="H461" s="131">
        <v>454.30836417994681</v>
      </c>
      <c r="I461" s="132">
        <v>0.14345071098380618</v>
      </c>
      <c r="J461" s="132">
        <v>0.12351488149922513</v>
      </c>
      <c r="K461" s="93">
        <v>29.439446186595852</v>
      </c>
      <c r="L461" s="93">
        <v>17.024319156255604</v>
      </c>
      <c r="M461" s="93">
        <v>54.062021878284725</v>
      </c>
      <c r="N461" s="93">
        <v>29.766715430118509</v>
      </c>
      <c r="O461" s="132">
        <v>1.0411773810806511</v>
      </c>
      <c r="P461" s="94">
        <v>1.0821515231357346</v>
      </c>
      <c r="Q461" s="12">
        <v>338.45602878547913</v>
      </c>
      <c r="R461" s="12">
        <v>126.34084249293538</v>
      </c>
      <c r="S461" s="12">
        <v>303.55941864627346</v>
      </c>
      <c r="T461" s="12">
        <v>103.21707651899614</v>
      </c>
      <c r="U461" s="12">
        <v>1723.6233386376784</v>
      </c>
      <c r="V461" s="12">
        <v>144.21887150229787</v>
      </c>
      <c r="W461" s="12">
        <v>5854.6724395969622</v>
      </c>
      <c r="X461" s="12">
        <v>3526.4026082924993</v>
      </c>
    </row>
    <row r="462" spans="1:24" ht="15" x14ac:dyDescent="0.25">
      <c r="A462" s="10" t="str">
        <f>'Scenario List'!$A$19</f>
        <v>17- Colstrip Exit 2045</v>
      </c>
      <c r="B462" s="2">
        <v>2037</v>
      </c>
      <c r="C462" s="131">
        <v>856.71573209053508</v>
      </c>
      <c r="D462" s="131">
        <v>446.89562492028324</v>
      </c>
      <c r="E462" s="131">
        <v>1303.6113570108182</v>
      </c>
      <c r="F462" s="131">
        <v>314.16036126715858</v>
      </c>
      <c r="G462" s="131">
        <v>140.00988071269182</v>
      </c>
      <c r="H462" s="131">
        <v>454.1702419798504</v>
      </c>
      <c r="I462" s="132">
        <v>0.1460592330698561</v>
      </c>
      <c r="J462" s="132">
        <v>0.12654241798376403</v>
      </c>
      <c r="K462" s="93">
        <v>30.518053811661012</v>
      </c>
      <c r="L462" s="93">
        <v>17.985000298066346</v>
      </c>
      <c r="M462" s="93">
        <v>58.926538935735863</v>
      </c>
      <c r="N462" s="93">
        <v>35.733510536484516</v>
      </c>
      <c r="O462" s="132">
        <v>0.9647911555693891</v>
      </c>
      <c r="P462" s="94">
        <v>0.96898716749185965</v>
      </c>
      <c r="Q462" s="12">
        <v>338.3865139854791</v>
      </c>
      <c r="R462" s="12">
        <v>126.96940129293537</v>
      </c>
      <c r="S462" s="12">
        <v>303.55941864627346</v>
      </c>
      <c r="T462" s="12">
        <v>103.21707651899614</v>
      </c>
      <c r="U462" s="12">
        <v>1699.8275303059597</v>
      </c>
      <c r="V462" s="12">
        <v>126.99755935205891</v>
      </c>
      <c r="W462" s="12">
        <v>5865.5362902035204</v>
      </c>
      <c r="X462" s="12">
        <v>3531.5875264658052</v>
      </c>
    </row>
    <row r="463" spans="1:24" ht="15" x14ac:dyDescent="0.25">
      <c r="A463" s="10" t="str">
        <f>'Scenario List'!$A$19</f>
        <v>17- Colstrip Exit 2045</v>
      </c>
      <c r="B463" s="2">
        <v>2038</v>
      </c>
      <c r="C463" s="131">
        <v>882.90369004306353</v>
      </c>
      <c r="D463" s="131">
        <v>462.44138258224416</v>
      </c>
      <c r="E463" s="131">
        <v>1345.3450726253077</v>
      </c>
      <c r="F463" s="131">
        <v>334.08636118530603</v>
      </c>
      <c r="G463" s="131">
        <v>149.08565681413947</v>
      </c>
      <c r="H463" s="131">
        <v>483.17201799944553</v>
      </c>
      <c r="I463" s="132">
        <v>0.15021444645949883</v>
      </c>
      <c r="J463" s="132">
        <v>0.13073471471657172</v>
      </c>
      <c r="K463" s="93">
        <v>31.3028268316334</v>
      </c>
      <c r="L463" s="93">
        <v>18.191478179684815</v>
      </c>
      <c r="M463" s="93">
        <v>56.949762925118577</v>
      </c>
      <c r="N463" s="93">
        <v>32.77020734409048</v>
      </c>
      <c r="O463" s="132">
        <v>0.99656036484730159</v>
      </c>
      <c r="P463" s="94">
        <v>1.0262330839845797</v>
      </c>
      <c r="Q463" s="12">
        <v>349.31478578547905</v>
      </c>
      <c r="R463" s="12">
        <v>130.43189299293539</v>
      </c>
      <c r="S463" s="12">
        <v>319.79794614627343</v>
      </c>
      <c r="T463" s="12">
        <v>111.71354901899613</v>
      </c>
      <c r="U463" s="12">
        <v>1838.3433910313515</v>
      </c>
      <c r="V463" s="12">
        <v>204.8994341098882</v>
      </c>
      <c r="W463" s="12">
        <v>5877.6216991959827</v>
      </c>
      <c r="X463" s="12">
        <v>3537.2500990635949</v>
      </c>
    </row>
    <row r="464" spans="1:24" ht="15" x14ac:dyDescent="0.25">
      <c r="A464" s="10" t="str">
        <f>'Scenario List'!$A$19</f>
        <v>17- Colstrip Exit 2045</v>
      </c>
      <c r="B464" s="2">
        <v>2039</v>
      </c>
      <c r="C464" s="131">
        <v>899.97504337864996</v>
      </c>
      <c r="D464" s="131">
        <v>468.9779262665196</v>
      </c>
      <c r="E464" s="131">
        <v>1368.9529696451696</v>
      </c>
      <c r="F464" s="131">
        <v>333.12471267455214</v>
      </c>
      <c r="G464" s="131">
        <v>149.01609629149968</v>
      </c>
      <c r="H464" s="131">
        <v>482.14080896605185</v>
      </c>
      <c r="I464" s="132">
        <v>0.15276533645922208</v>
      </c>
      <c r="J464" s="132">
        <v>0.13234390350113728</v>
      </c>
      <c r="K464" s="93">
        <v>34.380543199493829</v>
      </c>
      <c r="L464" s="93">
        <v>20.195723857629602</v>
      </c>
      <c r="M464" s="93">
        <v>59.945451363511935</v>
      </c>
      <c r="N464" s="93">
        <v>34.440629518508615</v>
      </c>
      <c r="O464" s="132">
        <v>0.96141433796657583</v>
      </c>
      <c r="P464" s="94">
        <v>0.96886751592219045</v>
      </c>
      <c r="Q464" s="12">
        <v>349.44866378547908</v>
      </c>
      <c r="R464" s="12">
        <v>130.37484379293539</v>
      </c>
      <c r="S464" s="12">
        <v>319.79794614627343</v>
      </c>
      <c r="T464" s="12">
        <v>111.71354901899613</v>
      </c>
      <c r="U464" s="12">
        <v>1839.7915252437231</v>
      </c>
      <c r="V464" s="12">
        <v>203.91787945717985</v>
      </c>
      <c r="W464" s="12">
        <v>5891.2254850358795</v>
      </c>
      <c r="X464" s="12">
        <v>3543.6307518501562</v>
      </c>
    </row>
    <row r="465" spans="1:24" ht="15" x14ac:dyDescent="0.25">
      <c r="A465" s="10" t="str">
        <f>'Scenario List'!$A$19</f>
        <v>17- Colstrip Exit 2045</v>
      </c>
      <c r="B465" s="2">
        <v>2040</v>
      </c>
      <c r="C465" s="131">
        <v>914.76133669267892</v>
      </c>
      <c r="D465" s="131">
        <v>478.10611117220685</v>
      </c>
      <c r="E465" s="131">
        <v>1392.8674478648859</v>
      </c>
      <c r="F465" s="131">
        <v>332.16043120837816</v>
      </c>
      <c r="G465" s="131">
        <v>151.3988689568987</v>
      </c>
      <c r="H465" s="131">
        <v>483.55930016527685</v>
      </c>
      <c r="I465" s="132">
        <v>0.15486872465219839</v>
      </c>
      <c r="J465" s="132">
        <v>0.13464477105613581</v>
      </c>
      <c r="K465" s="93">
        <v>35.430853503114207</v>
      </c>
      <c r="L465" s="93">
        <v>21.154021038486274</v>
      </c>
      <c r="M465" s="93">
        <v>65.360792743969839</v>
      </c>
      <c r="N465" s="93">
        <v>39.690492139123421</v>
      </c>
      <c r="O465" s="132">
        <v>0.92605826296598992</v>
      </c>
      <c r="P465" s="94">
        <v>0.91196893115993927</v>
      </c>
      <c r="Q465" s="12">
        <v>349.63946378547905</v>
      </c>
      <c r="R465" s="12">
        <v>130.2835141929354</v>
      </c>
      <c r="S465" s="12">
        <v>319.79794614627343</v>
      </c>
      <c r="T465" s="12">
        <v>111.71354901899613</v>
      </c>
      <c r="U465" s="12">
        <v>1831.5418915246114</v>
      </c>
      <c r="V465" s="12">
        <v>192.88317838979722</v>
      </c>
      <c r="W465" s="12">
        <v>5906.6886406344129</v>
      </c>
      <c r="X465" s="12">
        <v>3550.8702448821859</v>
      </c>
    </row>
    <row r="466" spans="1:24" ht="15" x14ac:dyDescent="0.25">
      <c r="A466" s="10" t="str">
        <f>'Scenario List'!$A$19</f>
        <v>17- Colstrip Exit 2045</v>
      </c>
      <c r="B466" s="2">
        <v>2041</v>
      </c>
      <c r="C466" s="131">
        <v>928.54062290952641</v>
      </c>
      <c r="D466" s="131">
        <v>487.16657883356612</v>
      </c>
      <c r="E466" s="131">
        <v>1415.7072017430926</v>
      </c>
      <c r="F466" s="131">
        <v>333.16491559010115</v>
      </c>
      <c r="G466" s="131">
        <v>153.57431947210335</v>
      </c>
      <c r="H466" s="131">
        <v>486.7392350622045</v>
      </c>
      <c r="I466" s="132">
        <v>0.15673042168597243</v>
      </c>
      <c r="J466" s="132">
        <v>0.13687975221260701</v>
      </c>
      <c r="K466" s="93">
        <v>36.096499768960413</v>
      </c>
      <c r="L466" s="93">
        <v>25.84050073919655</v>
      </c>
      <c r="M466" s="93">
        <v>67.269951715860088</v>
      </c>
      <c r="N466" s="93">
        <v>52.420383683873524</v>
      </c>
      <c r="O466" s="132">
        <v>0.94779854095662741</v>
      </c>
      <c r="P466" s="94">
        <v>0.92078013969054151</v>
      </c>
      <c r="Q466" s="12">
        <v>376.00380738547909</v>
      </c>
      <c r="R466" s="12">
        <v>165.50018459293537</v>
      </c>
      <c r="S466" s="12">
        <v>364.96114614627345</v>
      </c>
      <c r="T466" s="12">
        <v>144.6080295669413</v>
      </c>
      <c r="U466" s="12">
        <v>2258.0017324920664</v>
      </c>
      <c r="V466" s="12">
        <v>244.12846350780677</v>
      </c>
      <c r="W466" s="12">
        <v>5924.4441054970503</v>
      </c>
      <c r="X466" s="12">
        <v>3559.0843127541602</v>
      </c>
    </row>
    <row r="467" spans="1:24" ht="15" x14ac:dyDescent="0.25">
      <c r="A467" s="10" t="str">
        <f>'Scenario List'!$A$19</f>
        <v>17- Colstrip Exit 2045</v>
      </c>
      <c r="B467" s="2">
        <v>2042</v>
      </c>
      <c r="C467" s="131">
        <v>952.8137662252301</v>
      </c>
      <c r="D467" s="131">
        <v>500.41286526020502</v>
      </c>
      <c r="E467" s="131">
        <v>1453.2266314854351</v>
      </c>
      <c r="F467" s="131">
        <v>351.74254288331457</v>
      </c>
      <c r="G467" s="131">
        <v>159.79058220111617</v>
      </c>
      <c r="H467" s="131">
        <v>511.53312508443071</v>
      </c>
      <c r="I467" s="132">
        <v>0.16027334241931979</v>
      </c>
      <c r="J467" s="132">
        <v>0.14022445844444179</v>
      </c>
      <c r="K467" s="93">
        <v>31.979703417104837</v>
      </c>
      <c r="L467" s="93">
        <v>25.446028055322191</v>
      </c>
      <c r="M467" s="93">
        <v>66.10289643466902</v>
      </c>
      <c r="N467" s="93">
        <v>54.049018671678212</v>
      </c>
      <c r="O467" s="132">
        <v>0.96222747307555279</v>
      </c>
      <c r="P467" s="94">
        <v>0.96059892957965509</v>
      </c>
      <c r="Q467" s="12">
        <v>386.59545746227724</v>
      </c>
      <c r="R467" s="12">
        <v>165.40885499293537</v>
      </c>
      <c r="S467" s="12">
        <v>393.78674254188951</v>
      </c>
      <c r="T467" s="12">
        <v>144.6080295669413</v>
      </c>
      <c r="U467" s="12">
        <v>2489.1698416813438</v>
      </c>
      <c r="V467" s="12">
        <v>250.67449363268565</v>
      </c>
      <c r="W467" s="12">
        <v>5944.929779603669</v>
      </c>
      <c r="X467" s="12">
        <v>3568.6560733516626</v>
      </c>
    </row>
    <row r="468" spans="1:24" ht="15" x14ac:dyDescent="0.25">
      <c r="A468" s="10" t="str">
        <f>'Scenario List'!$A$19</f>
        <v>17- Colstrip Exit 2045</v>
      </c>
      <c r="B468" s="2">
        <v>2043</v>
      </c>
      <c r="C468" s="131">
        <v>995.0380457836302</v>
      </c>
      <c r="D468" s="131">
        <v>517.81663768028</v>
      </c>
      <c r="E468" s="131">
        <v>1512.8546834639101</v>
      </c>
      <c r="F468" s="131">
        <v>374.71463839348405</v>
      </c>
      <c r="G468" s="131">
        <v>170.01602102595271</v>
      </c>
      <c r="H468" s="131">
        <v>544.73065941943673</v>
      </c>
      <c r="I468" s="132">
        <v>0.16670907394858012</v>
      </c>
      <c r="J468" s="132">
        <v>0.14465074619773741</v>
      </c>
      <c r="K468" s="93">
        <v>32.999105021021258</v>
      </c>
      <c r="L468" s="93">
        <v>28.062058788557867</v>
      </c>
      <c r="M468" s="93">
        <v>60.420997403252557</v>
      </c>
      <c r="N468" s="93">
        <v>51.398666442695088</v>
      </c>
      <c r="O468" s="132">
        <v>0.91542175856493768</v>
      </c>
      <c r="P468" s="94">
        <v>0.87509247545041169</v>
      </c>
      <c r="Q468" s="12">
        <v>398.48535240006839</v>
      </c>
      <c r="R468" s="12">
        <v>165.28324499293538</v>
      </c>
      <c r="S468" s="12">
        <v>424.66101926346039</v>
      </c>
      <c r="T468" s="12">
        <v>144.6080295669413</v>
      </c>
      <c r="U468" s="12">
        <v>2710.5441297704783</v>
      </c>
      <c r="V468" s="12">
        <v>230.6984780696327</v>
      </c>
      <c r="W468" s="12">
        <v>5968.7095742043448</v>
      </c>
      <c r="X468" s="12">
        <v>3579.7716312671159</v>
      </c>
    </row>
    <row r="469" spans="1:24" ht="15" x14ac:dyDescent="0.25">
      <c r="A469" s="10" t="str">
        <f>'Scenario List'!$A$19</f>
        <v>17- Colstrip Exit 2045</v>
      </c>
      <c r="B469" s="2">
        <v>2044</v>
      </c>
      <c r="C469" s="131">
        <v>1018.2855284241206</v>
      </c>
      <c r="D469" s="131">
        <v>532.10100932244018</v>
      </c>
      <c r="E469" s="131">
        <v>1550.3865377465609</v>
      </c>
      <c r="F469" s="131">
        <v>397.01432095887134</v>
      </c>
      <c r="G469" s="131">
        <v>176.97012463692096</v>
      </c>
      <c r="H469" s="131">
        <v>573.98444559579229</v>
      </c>
      <c r="I469" s="132">
        <v>0.16981494219524604</v>
      </c>
      <c r="J469" s="132">
        <v>0.14810439304137302</v>
      </c>
      <c r="K469" s="93">
        <v>38.991007165412228</v>
      </c>
      <c r="L469" s="93">
        <v>34.103445239150211</v>
      </c>
      <c r="M469" s="93">
        <v>76.243606898931816</v>
      </c>
      <c r="N469" s="93">
        <v>66.784283906632638</v>
      </c>
      <c r="O469" s="132">
        <v>0.99380754463580601</v>
      </c>
      <c r="P469" s="94">
        <v>0.96322844325298429</v>
      </c>
      <c r="Q469" s="12">
        <v>410.21384099925001</v>
      </c>
      <c r="R469" s="12">
        <v>165.22619579293536</v>
      </c>
      <c r="S469" s="12">
        <v>423.47508994939437</v>
      </c>
      <c r="T469" s="12">
        <v>144.6080295669413</v>
      </c>
      <c r="U469" s="12">
        <v>2759.3388400359686</v>
      </c>
      <c r="V469" s="12">
        <v>270.98845598520637</v>
      </c>
      <c r="W469" s="12">
        <v>5996.4424523569833</v>
      </c>
      <c r="X469" s="12">
        <v>3592.742918664118</v>
      </c>
    </row>
    <row r="470" spans="1:24" ht="15" x14ac:dyDescent="0.25">
      <c r="A470" s="10" t="str">
        <f>'Scenario List'!$A$19</f>
        <v>17- Colstrip Exit 2045</v>
      </c>
      <c r="B470" s="2">
        <v>2045</v>
      </c>
      <c r="C470" s="131">
        <v>1045.2117944604179</v>
      </c>
      <c r="D470" s="131">
        <v>554.1021267467197</v>
      </c>
      <c r="E470" s="131">
        <v>1599.3139212071376</v>
      </c>
      <c r="F470" s="131">
        <v>404.55224145815924</v>
      </c>
      <c r="G470" s="131">
        <v>191.48718698967619</v>
      </c>
      <c r="H470" s="131">
        <v>596.03942844783546</v>
      </c>
      <c r="I470" s="132">
        <v>0.17336694251165605</v>
      </c>
      <c r="J470" s="132">
        <v>0.15357943455459178</v>
      </c>
      <c r="K470" s="93">
        <v>37.082163514670455</v>
      </c>
      <c r="L470" s="93">
        <v>35.350631884392961</v>
      </c>
      <c r="M470" s="93">
        <v>65.227390479287024</v>
      </c>
      <c r="N470" s="93">
        <v>61.795530827123898</v>
      </c>
      <c r="O470" s="132">
        <v>0.92820966879083666</v>
      </c>
      <c r="P470" s="94">
        <v>0.8948856487979796</v>
      </c>
      <c r="Q470" s="12">
        <v>423.95342331764198</v>
      </c>
      <c r="R470" s="12">
        <v>168.62861004055353</v>
      </c>
      <c r="S470" s="12">
        <v>460.43081924613045</v>
      </c>
      <c r="T470" s="12">
        <v>143.90928079741767</v>
      </c>
      <c r="U470" s="12">
        <v>3022.2583162540564</v>
      </c>
      <c r="V470" s="12">
        <v>238.22079671806767</v>
      </c>
      <c r="W470" s="12">
        <v>6028.8990468303655</v>
      </c>
      <c r="X470" s="12">
        <v>3607.9187838769976</v>
      </c>
    </row>
    <row r="471" spans="1:24" x14ac:dyDescent="0.2">
      <c r="A471" s="10" t="str">
        <f>'Scenario List'!$A$19</f>
        <v>17- Colstrip Exit 2045</v>
      </c>
      <c r="B471" s="3" t="s">
        <v>6</v>
      </c>
      <c r="C471" s="20">
        <f t="shared" ref="C471:H471" si="73">NPV($A$1,C447:C470)</f>
        <v>8729.3672719606748</v>
      </c>
      <c r="D471" s="20">
        <f t="shared" si="73"/>
        <v>4566.7534643629124</v>
      </c>
      <c r="E471" s="20">
        <f t="shared" si="73"/>
        <v>13296.120736323592</v>
      </c>
      <c r="F471" s="20">
        <f t="shared" si="73"/>
        <v>3476.3662242587634</v>
      </c>
      <c r="G471" s="20">
        <f t="shared" si="73"/>
        <v>1375.4179951500244</v>
      </c>
      <c r="H471" s="20">
        <f t="shared" si="73"/>
        <v>4851.7842194087889</v>
      </c>
      <c r="K471" s="111">
        <f t="shared" ref="K471:P471" si="74">NPV($A$1,K447:K470)</f>
        <v>254.75619084430588</v>
      </c>
      <c r="L471" s="111">
        <f t="shared" si="74"/>
        <v>146.05471591198116</v>
      </c>
      <c r="M471" s="111">
        <f t="shared" si="74"/>
        <v>459.72071066897286</v>
      </c>
      <c r="N471" s="111">
        <f t="shared" si="74"/>
        <v>266.78454257332669</v>
      </c>
      <c r="O471" s="111">
        <f t="shared" si="74"/>
        <v>12.90230510757892</v>
      </c>
      <c r="P471" s="111">
        <f t="shared" si="74"/>
        <v>15.516185149811227</v>
      </c>
    </row>
    <row r="472" spans="1:24" x14ac:dyDescent="0.2">
      <c r="A472" s="10" t="str">
        <f>'Scenario List'!$A$19</f>
        <v>17- Colstrip Exit 2045</v>
      </c>
      <c r="B472" s="3" t="s">
        <v>7</v>
      </c>
      <c r="C472" s="20">
        <f t="shared" ref="C472:H472" si="75">-PMT($A$1,COUNT(C447:C470),C471)</f>
        <v>739.85191410235723</v>
      </c>
      <c r="D472" s="20">
        <f t="shared" si="75"/>
        <v>387.05225551629104</v>
      </c>
      <c r="E472" s="20">
        <f t="shared" si="75"/>
        <v>1126.9041696186487</v>
      </c>
      <c r="F472" s="20">
        <f t="shared" si="75"/>
        <v>294.6371856068032</v>
      </c>
      <c r="G472" s="20">
        <f t="shared" si="75"/>
        <v>116.57266840761658</v>
      </c>
      <c r="H472" s="20">
        <f t="shared" si="75"/>
        <v>411.20985401441988</v>
      </c>
      <c r="K472" s="111">
        <f t="shared" ref="K472:N472" si="76">-PMT($A$1,COUNT(K447:K470),K471)</f>
        <v>21.591697262068667</v>
      </c>
      <c r="L472" s="111">
        <f t="shared" si="76"/>
        <v>12.378773600034878</v>
      </c>
      <c r="M472" s="111">
        <f t="shared" si="76"/>
        <v>38.963333440379024</v>
      </c>
      <c r="N472" s="111">
        <f t="shared" si="76"/>
        <v>22.611152484075109</v>
      </c>
      <c r="O472" s="111">
        <f>-PMT($A$1,COUNT(O447:O470),O471)</f>
        <v>1.0935265790496216</v>
      </c>
      <c r="P472" s="111">
        <f t="shared" ref="P472" si="77">-PMT($A$1,COUNT(P447:P470),P471)</f>
        <v>1.3150643024870683</v>
      </c>
    </row>
    <row r="474" spans="1:24" ht="15" x14ac:dyDescent="0.25">
      <c r="A474" s="10" t="str">
        <f>'Scenario List'!$A$20</f>
        <v>18- Clean Energy Delivered Each Hour</v>
      </c>
      <c r="B474" s="2">
        <v>2022</v>
      </c>
      <c r="C474" s="131">
        <v>568.05838622493638</v>
      </c>
      <c r="D474" s="131">
        <v>304.74284662464908</v>
      </c>
      <c r="E474" s="131">
        <v>872.8012328495854</v>
      </c>
      <c r="F474" s="131">
        <v>248.3877893034263</v>
      </c>
      <c r="G474" s="131">
        <v>80.709503578061856</v>
      </c>
      <c r="H474" s="131">
        <v>329.09729288148816</v>
      </c>
      <c r="I474" s="132">
        <v>0.10024286279163672</v>
      </c>
      <c r="J474" s="132">
        <v>8.8818159710523786E-2</v>
      </c>
      <c r="K474" s="93">
        <v>17.535512068229249</v>
      </c>
      <c r="L474" s="93">
        <v>7.3594152378922599</v>
      </c>
      <c r="M474" s="93">
        <v>26.948928045400237</v>
      </c>
      <c r="N474" s="93">
        <v>11.23676624541698</v>
      </c>
      <c r="O474" s="132">
        <v>0.89311140173115522</v>
      </c>
      <c r="P474" s="94">
        <v>1.4574774164072011</v>
      </c>
      <c r="Q474" s="12">
        <v>0</v>
      </c>
      <c r="R474" s="12">
        <v>0</v>
      </c>
      <c r="S474" s="12">
        <v>0</v>
      </c>
      <c r="T474" s="12">
        <v>0</v>
      </c>
      <c r="U474" s="12">
        <v>0</v>
      </c>
      <c r="V474" s="12">
        <v>0</v>
      </c>
      <c r="W474" s="12">
        <v>5666.8212619355645</v>
      </c>
      <c r="X474" s="12">
        <v>3431.0871517476517</v>
      </c>
    </row>
    <row r="475" spans="1:24" ht="15" x14ac:dyDescent="0.25">
      <c r="A475" s="10" t="str">
        <f>'Scenario List'!$A$20</f>
        <v>18- Clean Energy Delivered Each Hour</v>
      </c>
      <c r="B475" s="2">
        <v>2023</v>
      </c>
      <c r="C475" s="131">
        <v>587.06570636991432</v>
      </c>
      <c r="D475" s="131">
        <v>312.87827125249567</v>
      </c>
      <c r="E475" s="131">
        <v>899.94397762240999</v>
      </c>
      <c r="F475" s="131">
        <v>256.8927602217326</v>
      </c>
      <c r="G475" s="131">
        <v>84.079013635363907</v>
      </c>
      <c r="H475" s="131">
        <v>340.97177385709654</v>
      </c>
      <c r="I475" s="132">
        <v>0.10307706050722897</v>
      </c>
      <c r="J475" s="132">
        <v>9.091547838763063E-2</v>
      </c>
      <c r="K475" s="93">
        <v>15.105331611000285</v>
      </c>
      <c r="L475" s="93">
        <v>7.4124233806777511</v>
      </c>
      <c r="M475" s="93">
        <v>29.847778049063777</v>
      </c>
      <c r="N475" s="93">
        <v>14.128103028829145</v>
      </c>
      <c r="O475" s="132">
        <v>0.83533368109393646</v>
      </c>
      <c r="P475" s="94">
        <v>1.3980889815184012</v>
      </c>
      <c r="Q475" s="12">
        <v>33.270999999999994</v>
      </c>
      <c r="R475" s="12">
        <v>0</v>
      </c>
      <c r="S475" s="12">
        <v>45.628799999999998</v>
      </c>
      <c r="T475" s="12">
        <v>0</v>
      </c>
      <c r="U475" s="12">
        <v>420.41311591796875</v>
      </c>
      <c r="V475" s="12">
        <v>0</v>
      </c>
      <c r="W475" s="12">
        <v>5695.4059756946835</v>
      </c>
      <c r="X475" s="12">
        <v>3441.419181874578</v>
      </c>
    </row>
    <row r="476" spans="1:24" ht="15" x14ac:dyDescent="0.25">
      <c r="A476" s="10" t="str">
        <f>'Scenario List'!$A$20</f>
        <v>18- Clean Energy Delivered Each Hour</v>
      </c>
      <c r="B476" s="2">
        <v>2024</v>
      </c>
      <c r="C476" s="131">
        <v>615.89438073220379</v>
      </c>
      <c r="D476" s="131">
        <v>323.85907943391487</v>
      </c>
      <c r="E476" s="131">
        <v>939.75346016611866</v>
      </c>
      <c r="F476" s="131">
        <v>278.80975649178441</v>
      </c>
      <c r="G476" s="131">
        <v>90.190512769999842</v>
      </c>
      <c r="H476" s="131">
        <v>369.00026926178424</v>
      </c>
      <c r="I476" s="132">
        <v>0.10769305520813385</v>
      </c>
      <c r="J476" s="132">
        <v>9.3846969832554264E-2</v>
      </c>
      <c r="K476" s="93">
        <v>14.744812813391579</v>
      </c>
      <c r="L476" s="93">
        <v>8.531977734701222</v>
      </c>
      <c r="M476" s="93">
        <v>23.611273646311631</v>
      </c>
      <c r="N476" s="93">
        <v>14.090033006565406</v>
      </c>
      <c r="O476" s="132">
        <v>0.85893922814896995</v>
      </c>
      <c r="P476" s="94">
        <v>1.4062178236706013</v>
      </c>
      <c r="Q476" s="12">
        <v>67.309397599999983</v>
      </c>
      <c r="R476" s="12">
        <v>1.6289232</v>
      </c>
      <c r="S476" s="12">
        <v>91.257599999999996</v>
      </c>
      <c r="T476" s="12">
        <v>0</v>
      </c>
      <c r="U476" s="12">
        <v>843.3210327148438</v>
      </c>
      <c r="V476" s="12">
        <v>0</v>
      </c>
      <c r="W476" s="12">
        <v>5718.9795529701569</v>
      </c>
      <c r="X476" s="12">
        <v>3450.9273982075069</v>
      </c>
    </row>
    <row r="477" spans="1:24" ht="15" x14ac:dyDescent="0.25">
      <c r="A477" s="10" t="str">
        <f>'Scenario List'!$A$20</f>
        <v>18- Clean Energy Delivered Each Hour</v>
      </c>
      <c r="B477" s="2">
        <v>2025</v>
      </c>
      <c r="C477" s="131">
        <v>634.34706639863168</v>
      </c>
      <c r="D477" s="131">
        <v>331.98956176812607</v>
      </c>
      <c r="E477" s="131">
        <v>966.33662816675769</v>
      </c>
      <c r="F477" s="131">
        <v>274.36738411570116</v>
      </c>
      <c r="G477" s="131">
        <v>93.345481806185703</v>
      </c>
      <c r="H477" s="131">
        <v>367.71286592188687</v>
      </c>
      <c r="I477" s="132">
        <v>0.11050895956710592</v>
      </c>
      <c r="J477" s="132">
        <v>9.5964006318951856E-2</v>
      </c>
      <c r="K477" s="93">
        <v>16.453860737053859</v>
      </c>
      <c r="L477" s="93">
        <v>9.6596985888710645</v>
      </c>
      <c r="M477" s="93">
        <v>28.829291768688904</v>
      </c>
      <c r="N477" s="93">
        <v>16.94695378215004</v>
      </c>
      <c r="O477" s="132">
        <v>0.80166070705309289</v>
      </c>
      <c r="P477" s="94">
        <v>1.183907532506201</v>
      </c>
      <c r="Q477" s="12">
        <v>69.04446919999998</v>
      </c>
      <c r="R477" s="12">
        <v>4.2269832000000003</v>
      </c>
      <c r="S477" s="12">
        <v>91.257599999999996</v>
      </c>
      <c r="T477" s="12">
        <v>0</v>
      </c>
      <c r="U477" s="12">
        <v>838.69109033203119</v>
      </c>
      <c r="V477" s="12">
        <v>0</v>
      </c>
      <c r="W477" s="12">
        <v>5740.23200366327</v>
      </c>
      <c r="X477" s="12">
        <v>3459.5216946727423</v>
      </c>
    </row>
    <row r="478" spans="1:24" ht="15" x14ac:dyDescent="0.25">
      <c r="A478" s="10" t="str">
        <f>'Scenario List'!$A$20</f>
        <v>18- Clean Energy Delivered Each Hour</v>
      </c>
      <c r="B478" s="2">
        <v>2026</v>
      </c>
      <c r="C478" s="131">
        <v>635.90745821574069</v>
      </c>
      <c r="D478" s="131">
        <v>337.92232301196861</v>
      </c>
      <c r="E478" s="131">
        <v>973.8297812277093</v>
      </c>
      <c r="F478" s="131">
        <v>272.50159874873498</v>
      </c>
      <c r="G478" s="131">
        <v>94.192101854337821</v>
      </c>
      <c r="H478" s="131">
        <v>366.69370060307278</v>
      </c>
      <c r="I478" s="132">
        <v>0.11050312424389092</v>
      </c>
      <c r="J478" s="132">
        <v>9.7541290830164704E-2</v>
      </c>
      <c r="K478" s="93">
        <v>18.473871657018996</v>
      </c>
      <c r="L478" s="93">
        <v>11.06454010351546</v>
      </c>
      <c r="M478" s="93">
        <v>33.092203339234757</v>
      </c>
      <c r="N478" s="93">
        <v>20.011004210850203</v>
      </c>
      <c r="O478" s="132">
        <v>0.85316748333592451</v>
      </c>
      <c r="P478" s="94">
        <v>1.2620948563888008</v>
      </c>
      <c r="Q478" s="12">
        <v>79.892777599999988</v>
      </c>
      <c r="R478" s="12">
        <v>12.686100000000001</v>
      </c>
      <c r="S478" s="12">
        <v>97.625649999999993</v>
      </c>
      <c r="T478" s="12">
        <v>3.3319500000000004</v>
      </c>
      <c r="U478" s="12">
        <v>892.41203420222553</v>
      </c>
      <c r="V478" s="12">
        <v>26.828232756758769</v>
      </c>
      <c r="W478" s="12">
        <v>5754.6559209695497</v>
      </c>
      <c r="X478" s="12">
        <v>3464.4028199334216</v>
      </c>
    </row>
    <row r="479" spans="1:24" ht="15" x14ac:dyDescent="0.25">
      <c r="A479" s="10" t="str">
        <f>'Scenario List'!$A$20</f>
        <v>18- Clean Energy Delivered Each Hour</v>
      </c>
      <c r="B479" s="2">
        <v>2027</v>
      </c>
      <c r="C479" s="131">
        <v>672.35802494947438</v>
      </c>
      <c r="D479" s="131">
        <v>367.32332870686071</v>
      </c>
      <c r="E479" s="131">
        <v>1039.681353656335</v>
      </c>
      <c r="F479" s="131">
        <v>266.10039275005551</v>
      </c>
      <c r="G479" s="131">
        <v>118.39673631996028</v>
      </c>
      <c r="H479" s="131">
        <v>384.49712907001577</v>
      </c>
      <c r="I479" s="132">
        <v>0.11658358307363341</v>
      </c>
      <c r="J479" s="132">
        <v>0.10585501844654541</v>
      </c>
      <c r="K479" s="93">
        <v>22.735115944863821</v>
      </c>
      <c r="L479" s="93">
        <v>13.688940247303288</v>
      </c>
      <c r="M479" s="93">
        <v>42.634773383928945</v>
      </c>
      <c r="N479" s="93">
        <v>25.37630377279514</v>
      </c>
      <c r="O479" s="132">
        <v>0.66940353113065676</v>
      </c>
      <c r="P479" s="94">
        <v>0.85746878478767785</v>
      </c>
      <c r="Q479" s="12">
        <v>188.94602934627434</v>
      </c>
      <c r="R479" s="12">
        <v>156.87131736411092</v>
      </c>
      <c r="S479" s="12">
        <v>172.45291820440556</v>
      </c>
      <c r="T479" s="12">
        <v>119.39696051208267</v>
      </c>
      <c r="U479" s="12">
        <v>1005.1287310628485</v>
      </c>
      <c r="V479" s="12">
        <v>203.82228682361847</v>
      </c>
      <c r="W479" s="12">
        <v>5767.1758512072629</v>
      </c>
      <c r="X479" s="12">
        <v>3470.06059889689</v>
      </c>
    </row>
    <row r="480" spans="1:24" ht="15" x14ac:dyDescent="0.25">
      <c r="A480" s="10" t="str">
        <f>'Scenario List'!$A$20</f>
        <v>18- Clean Energy Delivered Each Hour</v>
      </c>
      <c r="B480" s="2">
        <v>2028</v>
      </c>
      <c r="C480" s="131">
        <v>701.25400167594898</v>
      </c>
      <c r="D480" s="131">
        <v>372.18047575974697</v>
      </c>
      <c r="E480" s="131">
        <v>1073.434477435696</v>
      </c>
      <c r="F480" s="131">
        <v>281.25116815304983</v>
      </c>
      <c r="G480" s="131">
        <v>117.9478829316009</v>
      </c>
      <c r="H480" s="131">
        <v>399.1990510846507</v>
      </c>
      <c r="I480" s="132">
        <v>0.12130991343556677</v>
      </c>
      <c r="J480" s="132">
        <v>0.10706633236993744</v>
      </c>
      <c r="K480" s="93">
        <v>18.675354386685502</v>
      </c>
      <c r="L480" s="93">
        <v>14.034121847108935</v>
      </c>
      <c r="M480" s="93">
        <v>31.901966920513672</v>
      </c>
      <c r="N480" s="93">
        <v>24.616982132388785</v>
      </c>
      <c r="O480" s="132">
        <v>0.5807152345067732</v>
      </c>
      <c r="P480" s="94">
        <v>0.81455557473658446</v>
      </c>
      <c r="Q480" s="12">
        <v>217.71483774627436</v>
      </c>
      <c r="R480" s="12">
        <v>157.30506936411092</v>
      </c>
      <c r="S480" s="12">
        <v>217.61611820440555</v>
      </c>
      <c r="T480" s="12">
        <v>119.39696051208267</v>
      </c>
      <c r="U480" s="12">
        <v>1413.1207515993387</v>
      </c>
      <c r="V480" s="12">
        <v>179.81190414852574</v>
      </c>
      <c r="W480" s="12">
        <v>5780.68174163208</v>
      </c>
      <c r="X480" s="12">
        <v>3476.1672275630267</v>
      </c>
    </row>
    <row r="481" spans="1:24" ht="15" x14ac:dyDescent="0.25">
      <c r="A481" s="10" t="str">
        <f>'Scenario List'!$A$20</f>
        <v>18- Clean Energy Delivered Each Hour</v>
      </c>
      <c r="B481" s="2">
        <v>2029</v>
      </c>
      <c r="C481" s="131">
        <v>716.39920903127222</v>
      </c>
      <c r="D481" s="131">
        <v>378.37604795848716</v>
      </c>
      <c r="E481" s="131">
        <v>1094.7752569897593</v>
      </c>
      <c r="F481" s="131">
        <v>281.46394308731311</v>
      </c>
      <c r="G481" s="131">
        <v>118.72970562907908</v>
      </c>
      <c r="H481" s="131">
        <v>400.1936487163922</v>
      </c>
      <c r="I481" s="132">
        <v>0.12364129810044916</v>
      </c>
      <c r="J481" s="132">
        <v>0.1086581027134704</v>
      </c>
      <c r="K481" s="93">
        <v>19.361181265939283</v>
      </c>
      <c r="L481" s="93">
        <v>14.567543117063341</v>
      </c>
      <c r="M481" s="93">
        <v>33.260132436348613</v>
      </c>
      <c r="N481" s="93">
        <v>25.852259656610585</v>
      </c>
      <c r="O481" s="132">
        <v>0.58939644897334098</v>
      </c>
      <c r="P481" s="94">
        <v>0.77172010741321007</v>
      </c>
      <c r="Q481" s="12">
        <v>217.64316054627434</v>
      </c>
      <c r="R481" s="12">
        <v>157.24802016411093</v>
      </c>
      <c r="S481" s="12">
        <v>217.61611820440555</v>
      </c>
      <c r="T481" s="12">
        <v>119.39696051208267</v>
      </c>
      <c r="U481" s="12">
        <v>1409.9598108637051</v>
      </c>
      <c r="V481" s="12">
        <v>179.50928341920573</v>
      </c>
      <c r="W481" s="12">
        <v>5794.1741152640789</v>
      </c>
      <c r="X481" s="12">
        <v>3482.2626063723797</v>
      </c>
    </row>
    <row r="482" spans="1:24" ht="15" x14ac:dyDescent="0.25">
      <c r="A482" s="10" t="str">
        <f>'Scenario List'!$A$20</f>
        <v>18- Clean Energy Delivered Each Hour</v>
      </c>
      <c r="B482" s="2">
        <v>2030</v>
      </c>
      <c r="C482" s="131">
        <v>734.26421794074372</v>
      </c>
      <c r="D482" s="131">
        <v>382.84962362065761</v>
      </c>
      <c r="E482" s="131">
        <v>1117.1138415614014</v>
      </c>
      <c r="F482" s="131">
        <v>285.42008578404551</v>
      </c>
      <c r="G482" s="131">
        <v>117.68212440107071</v>
      </c>
      <c r="H482" s="131">
        <v>403.10221018511623</v>
      </c>
      <c r="I482" s="132">
        <v>0.12653918399064093</v>
      </c>
      <c r="J482" s="132">
        <v>0.10982380967820123</v>
      </c>
      <c r="K482" s="93">
        <v>22.602773412272896</v>
      </c>
      <c r="L482" s="93">
        <v>17.111820505288716</v>
      </c>
      <c r="M482" s="93">
        <v>38.625966262266829</v>
      </c>
      <c r="N482" s="93">
        <v>28.010501538149896</v>
      </c>
      <c r="O482" s="132">
        <v>0.56814683975058611</v>
      </c>
      <c r="P482" s="94">
        <v>0.73964250716241642</v>
      </c>
      <c r="Q482" s="12">
        <v>217.54407174627437</v>
      </c>
      <c r="R482" s="12">
        <v>157.16807496411093</v>
      </c>
      <c r="S482" s="12">
        <v>217.61611820440555</v>
      </c>
      <c r="T482" s="12">
        <v>119.39696051208267</v>
      </c>
      <c r="U482" s="12">
        <v>1394.4038483295476</v>
      </c>
      <c r="V482" s="12">
        <v>160.89577125132422</v>
      </c>
      <c r="W482" s="12">
        <v>5802.6628178276487</v>
      </c>
      <c r="X482" s="12">
        <v>3486.0348110528976</v>
      </c>
    </row>
    <row r="483" spans="1:24" ht="15" x14ac:dyDescent="0.25">
      <c r="A483" s="10" t="str">
        <f>'Scenario List'!$A$20</f>
        <v>18- Clean Energy Delivered Each Hour</v>
      </c>
      <c r="B483" s="2">
        <v>2031</v>
      </c>
      <c r="C483" s="131">
        <v>752.08225793480415</v>
      </c>
      <c r="D483" s="131">
        <v>387.37651037424695</v>
      </c>
      <c r="E483" s="131">
        <v>1139.458768309051</v>
      </c>
      <c r="F483" s="131">
        <v>287.37136747928957</v>
      </c>
      <c r="G483" s="131">
        <v>116.5810401455263</v>
      </c>
      <c r="H483" s="131">
        <v>403.95240762481586</v>
      </c>
      <c r="I483" s="132">
        <v>0.12942369649208488</v>
      </c>
      <c r="J483" s="132">
        <v>0.11100426942598401</v>
      </c>
      <c r="K483" s="93">
        <v>23.481513133568345</v>
      </c>
      <c r="L483" s="93">
        <v>19.471268574433957</v>
      </c>
      <c r="M483" s="93">
        <v>46.481823637098913</v>
      </c>
      <c r="N483" s="93">
        <v>38.211771464943666</v>
      </c>
      <c r="O483" s="132">
        <v>0.591631201025697</v>
      </c>
      <c r="P483" s="94">
        <v>0.68979081065077763</v>
      </c>
      <c r="Q483" s="12">
        <v>261.79861134627436</v>
      </c>
      <c r="R483" s="12">
        <v>157.07674536411093</v>
      </c>
      <c r="S483" s="12">
        <v>250.35361820440556</v>
      </c>
      <c r="T483" s="12">
        <v>119.39696051208267</v>
      </c>
      <c r="U483" s="12">
        <v>1667.6452289059055</v>
      </c>
      <c r="V483" s="12">
        <v>159.65892841455718</v>
      </c>
      <c r="W483" s="12">
        <v>5811.00894441536</v>
      </c>
      <c r="X483" s="12">
        <v>3489.7442447701869</v>
      </c>
    </row>
    <row r="484" spans="1:24" ht="15" x14ac:dyDescent="0.25">
      <c r="A484" s="10" t="str">
        <f>'Scenario List'!$A$20</f>
        <v>18- Clean Energy Delivered Each Hour</v>
      </c>
      <c r="B484" s="2">
        <v>2032</v>
      </c>
      <c r="C484" s="131">
        <v>762.41922229869658</v>
      </c>
      <c r="D484" s="131">
        <v>391.68638655414611</v>
      </c>
      <c r="E484" s="131">
        <v>1154.1056088528426</v>
      </c>
      <c r="F484" s="131">
        <v>285.36464426071166</v>
      </c>
      <c r="G484" s="131">
        <v>115.15573315063469</v>
      </c>
      <c r="H484" s="131">
        <v>400.52037741134632</v>
      </c>
      <c r="I484" s="132">
        <v>0.13101493317062257</v>
      </c>
      <c r="J484" s="132">
        <v>0.11211961245621377</v>
      </c>
      <c r="K484" s="93">
        <v>22.871894871415826</v>
      </c>
      <c r="L484" s="93">
        <v>18.996154542216932</v>
      </c>
      <c r="M484" s="93">
        <v>40.20606524586556</v>
      </c>
      <c r="N484" s="93">
        <v>33.520444448741017</v>
      </c>
      <c r="O484" s="132">
        <v>0.59599673129807784</v>
      </c>
      <c r="P484" s="94">
        <v>0.67905828031574345</v>
      </c>
      <c r="Q484" s="12">
        <v>264.29052294627434</v>
      </c>
      <c r="R484" s="12">
        <v>156.97403136411091</v>
      </c>
      <c r="S484" s="12">
        <v>250.35361820440556</v>
      </c>
      <c r="T484" s="12">
        <v>119.39696051208267</v>
      </c>
      <c r="U484" s="12">
        <v>1665.6354733452449</v>
      </c>
      <c r="V484" s="12">
        <v>149.73436044921982</v>
      </c>
      <c r="W484" s="12">
        <v>5819.3306964923413</v>
      </c>
      <c r="X484" s="12">
        <v>3493.468965629113</v>
      </c>
    </row>
    <row r="485" spans="1:24" ht="15" x14ac:dyDescent="0.25">
      <c r="A485" s="10" t="str">
        <f>'Scenario List'!$A$20</f>
        <v>18- Clean Energy Delivered Each Hour</v>
      </c>
      <c r="B485" s="2">
        <v>2033</v>
      </c>
      <c r="C485" s="131">
        <v>781.68283429004384</v>
      </c>
      <c r="D485" s="131">
        <v>400.63091568630193</v>
      </c>
      <c r="E485" s="131">
        <v>1182.3137499763457</v>
      </c>
      <c r="F485" s="131">
        <v>291.2761256768942</v>
      </c>
      <c r="G485" s="131">
        <v>118.25265382905809</v>
      </c>
      <c r="H485" s="131">
        <v>409.52877950595229</v>
      </c>
      <c r="I485" s="132">
        <v>0.13413055251886935</v>
      </c>
      <c r="J485" s="132">
        <v>0.11455558664257165</v>
      </c>
      <c r="K485" s="93">
        <v>25.82729472242406</v>
      </c>
      <c r="L485" s="93">
        <v>21.698936209612601</v>
      </c>
      <c r="M485" s="93">
        <v>41.872531990910062</v>
      </c>
      <c r="N485" s="93">
        <v>36.882246213110264</v>
      </c>
      <c r="O485" s="132">
        <v>0.60286949966181214</v>
      </c>
      <c r="P485" s="94">
        <v>0.66342182264121541</v>
      </c>
      <c r="Q485" s="12">
        <v>267.87266574627432</v>
      </c>
      <c r="R485" s="12">
        <v>156.84842136411092</v>
      </c>
      <c r="S485" s="12">
        <v>250.35361820440556</v>
      </c>
      <c r="T485" s="12">
        <v>119.39696051208267</v>
      </c>
      <c r="U485" s="12">
        <v>1660.9147562303815</v>
      </c>
      <c r="V485" s="12">
        <v>156.64274730244989</v>
      </c>
      <c r="W485" s="12">
        <v>5827.776145036587</v>
      </c>
      <c r="X485" s="12">
        <v>3497.262136471114</v>
      </c>
    </row>
    <row r="486" spans="1:24" ht="15" x14ac:dyDescent="0.25">
      <c r="A486" s="10" t="str">
        <f>'Scenario List'!$A$20</f>
        <v>18- Clean Energy Delivered Each Hour</v>
      </c>
      <c r="B486" s="2">
        <v>2034</v>
      </c>
      <c r="C486" s="131">
        <v>796.83456412814417</v>
      </c>
      <c r="D486" s="131">
        <v>407.92279377258808</v>
      </c>
      <c r="E486" s="131">
        <v>1204.7573579007321</v>
      </c>
      <c r="F486" s="131">
        <v>292.46329429460587</v>
      </c>
      <c r="G486" s="131">
        <v>119.58035336364898</v>
      </c>
      <c r="H486" s="131">
        <v>412.04364765825483</v>
      </c>
      <c r="I486" s="132">
        <v>0.13652570498967595</v>
      </c>
      <c r="J486" s="132">
        <v>0.1165092132131914</v>
      </c>
      <c r="K486" s="93">
        <v>27.656088421247308</v>
      </c>
      <c r="L486" s="93">
        <v>23.111024948089124</v>
      </c>
      <c r="M486" s="93">
        <v>54.451707769855304</v>
      </c>
      <c r="N486" s="93">
        <v>46.993194115377236</v>
      </c>
      <c r="O486" s="132">
        <v>0.57519303564867497</v>
      </c>
      <c r="P486" s="94">
        <v>0.63115613171547835</v>
      </c>
      <c r="Q486" s="12">
        <v>272.07446334627434</v>
      </c>
      <c r="R486" s="12">
        <v>156.80275656411092</v>
      </c>
      <c r="S486" s="12">
        <v>250.35361820440556</v>
      </c>
      <c r="T486" s="12">
        <v>119.39696051208267</v>
      </c>
      <c r="U486" s="12">
        <v>1653.0855437273951</v>
      </c>
      <c r="V486" s="12">
        <v>141.77112295200735</v>
      </c>
      <c r="W486" s="12">
        <v>5836.5167511011987</v>
      </c>
      <c r="X486" s="12">
        <v>3501.2063211358318</v>
      </c>
    </row>
    <row r="487" spans="1:24" ht="15" x14ac:dyDescent="0.25">
      <c r="A487" s="10" t="str">
        <f>'Scenario List'!$A$20</f>
        <v>18- Clean Energy Delivered Each Hour</v>
      </c>
      <c r="B487" s="2">
        <v>2035</v>
      </c>
      <c r="C487" s="131">
        <v>814.10969091215179</v>
      </c>
      <c r="D487" s="131">
        <v>416.24834312011791</v>
      </c>
      <c r="E487" s="131">
        <v>1230.3580340322696</v>
      </c>
      <c r="F487" s="131">
        <v>294.89145600230131</v>
      </c>
      <c r="G487" s="131">
        <v>121.82041879268216</v>
      </c>
      <c r="H487" s="131">
        <v>416.71187479498349</v>
      </c>
      <c r="I487" s="132">
        <v>0.13926533157553875</v>
      </c>
      <c r="J487" s="132">
        <v>0.11874535764283782</v>
      </c>
      <c r="K487" s="93">
        <v>25.989769200678378</v>
      </c>
      <c r="L487" s="93">
        <v>22.108319421613821</v>
      </c>
      <c r="M487" s="93">
        <v>45.07820135441392</v>
      </c>
      <c r="N487" s="93">
        <v>37.577686432117787</v>
      </c>
      <c r="O487" s="132">
        <v>0.56091857276373425</v>
      </c>
      <c r="P487" s="94">
        <v>0.59796596984957873</v>
      </c>
      <c r="Q487" s="12">
        <v>276.90878114627435</v>
      </c>
      <c r="R487" s="12">
        <v>158.3774019641109</v>
      </c>
      <c r="S487" s="12">
        <v>253.26140359253338</v>
      </c>
      <c r="T487" s="12">
        <v>120.91839886824705</v>
      </c>
      <c r="U487" s="12">
        <v>1653.2493645829511</v>
      </c>
      <c r="V487" s="12">
        <v>143.39452969284699</v>
      </c>
      <c r="W487" s="12">
        <v>5845.745539840771</v>
      </c>
      <c r="X487" s="12">
        <v>3505.3862431583161</v>
      </c>
    </row>
    <row r="488" spans="1:24" ht="15" x14ac:dyDescent="0.25">
      <c r="A488" s="10" t="str">
        <f>'Scenario List'!$A$20</f>
        <v>18- Clean Energy Delivered Each Hour</v>
      </c>
      <c r="B488" s="2">
        <v>2036</v>
      </c>
      <c r="C488" s="131">
        <v>980.86635028933051</v>
      </c>
      <c r="D488" s="131">
        <v>439.02428704679789</v>
      </c>
      <c r="E488" s="131">
        <v>1419.8906373361283</v>
      </c>
      <c r="F488" s="131">
        <v>461.41111092878918</v>
      </c>
      <c r="G488" s="131">
        <v>138.38592074834631</v>
      </c>
      <c r="H488" s="131">
        <v>599.79703167713546</v>
      </c>
      <c r="I488" s="132">
        <v>0.16750695907936386</v>
      </c>
      <c r="J488" s="132">
        <v>0.12508169622044193</v>
      </c>
      <c r="K488" s="93">
        <v>20.305297903088345</v>
      </c>
      <c r="L488" s="93">
        <v>24.294263253079762</v>
      </c>
      <c r="M488" s="93">
        <v>39.977436455605542</v>
      </c>
      <c r="N488" s="93">
        <v>43.988147085033262</v>
      </c>
      <c r="O488" s="132">
        <v>0.78367971266649539</v>
      </c>
      <c r="P488" s="94">
        <v>0.69723778781791457</v>
      </c>
      <c r="Q488" s="12">
        <v>713.33926634627426</v>
      </c>
      <c r="R488" s="12">
        <v>228.90207236411089</v>
      </c>
      <c r="S488" s="12">
        <v>238.71140359253337</v>
      </c>
      <c r="T488" s="12">
        <v>186.70735996413742</v>
      </c>
      <c r="U488" s="12">
        <v>1444.0900608734632</v>
      </c>
      <c r="V488" s="12">
        <v>247.42641624993144</v>
      </c>
      <c r="W488" s="12">
        <v>5855.6752249594692</v>
      </c>
      <c r="X488" s="12">
        <v>3509.9003316445969</v>
      </c>
    </row>
    <row r="489" spans="1:24" ht="15" x14ac:dyDescent="0.25">
      <c r="A489" s="10" t="str">
        <f>'Scenario List'!$A$20</f>
        <v>18- Clean Energy Delivered Each Hour</v>
      </c>
      <c r="B489" s="2">
        <v>2037</v>
      </c>
      <c r="C489" s="131">
        <v>996.61531514872161</v>
      </c>
      <c r="D489" s="131">
        <v>447.18572517777261</v>
      </c>
      <c r="E489" s="131">
        <v>1443.8010403264943</v>
      </c>
      <c r="F489" s="131">
        <v>449.48364450404125</v>
      </c>
      <c r="G489" s="131">
        <v>140.20797255759803</v>
      </c>
      <c r="H489" s="131">
        <v>589.69161706163925</v>
      </c>
      <c r="I489" s="132">
        <v>0.16988110305304069</v>
      </c>
      <c r="J489" s="132">
        <v>0.12722718661063412</v>
      </c>
      <c r="K489" s="93">
        <v>19.729078993763896</v>
      </c>
      <c r="L489" s="93">
        <v>25.760185179407234</v>
      </c>
      <c r="M489" s="93">
        <v>35.099567268034917</v>
      </c>
      <c r="N489" s="93">
        <v>54.713254774774342</v>
      </c>
      <c r="O489" s="132">
        <v>0.69591001831609078</v>
      </c>
      <c r="P489" s="94">
        <v>0.5888523804482656</v>
      </c>
      <c r="Q489" s="12">
        <v>713.26975154627428</v>
      </c>
      <c r="R489" s="12">
        <v>228.8107427641109</v>
      </c>
      <c r="S489" s="12">
        <v>238.71140359253337</v>
      </c>
      <c r="T489" s="12">
        <v>186.70735996413742</v>
      </c>
      <c r="U489" s="12">
        <v>1423.361777722193</v>
      </c>
      <c r="V489" s="12">
        <v>216.84207587975422</v>
      </c>
      <c r="W489" s="12">
        <v>5866.5460562588642</v>
      </c>
      <c r="X489" s="12">
        <v>3514.8598117345714</v>
      </c>
    </row>
    <row r="490" spans="1:24" ht="15" x14ac:dyDescent="0.25">
      <c r="A490" s="10" t="str">
        <f>'Scenario List'!$A$20</f>
        <v>18- Clean Energy Delivered Each Hour</v>
      </c>
      <c r="B490" s="2">
        <v>2038</v>
      </c>
      <c r="C490" s="131">
        <v>1045.0753861211533</v>
      </c>
      <c r="D490" s="131">
        <v>465.03468985798526</v>
      </c>
      <c r="E490" s="131">
        <v>1510.1100759791386</v>
      </c>
      <c r="F490" s="131">
        <v>495.29462901267311</v>
      </c>
      <c r="G490" s="131">
        <v>151.58541610980291</v>
      </c>
      <c r="H490" s="131">
        <v>646.88004512247608</v>
      </c>
      <c r="I490" s="132">
        <v>0.17777539032266984</v>
      </c>
      <c r="J490" s="132">
        <v>0.13209726725194343</v>
      </c>
      <c r="K490" s="93">
        <v>14.021996555053144</v>
      </c>
      <c r="L490" s="93">
        <v>27.057223537344242</v>
      </c>
      <c r="M490" s="93">
        <v>22.54166077824221</v>
      </c>
      <c r="N490" s="93">
        <v>49.214656346570081</v>
      </c>
      <c r="O490" s="132">
        <v>0.63308676374406692</v>
      </c>
      <c r="P490" s="94">
        <v>0.62818752578927106</v>
      </c>
      <c r="Q490" s="12">
        <v>742.69842174627433</v>
      </c>
      <c r="R490" s="12">
        <v>231.88476566411089</v>
      </c>
      <c r="S490" s="12">
        <v>327.94243109253341</v>
      </c>
      <c r="T490" s="12">
        <v>195.20383246413741</v>
      </c>
      <c r="U490" s="12">
        <v>2185.7292368200388</v>
      </c>
      <c r="V490" s="12">
        <v>302.16683602654433</v>
      </c>
      <c r="W490" s="12">
        <v>5878.6279935839111</v>
      </c>
      <c r="X490" s="12">
        <v>3520.3959895025282</v>
      </c>
    </row>
    <row r="491" spans="1:24" ht="15" x14ac:dyDescent="0.25">
      <c r="A491" s="10" t="str">
        <f>'Scenario List'!$A$20</f>
        <v>18- Clean Energy Delivered Each Hour</v>
      </c>
      <c r="B491" s="2">
        <v>2039</v>
      </c>
      <c r="C491" s="131">
        <v>1059.6094734159892</v>
      </c>
      <c r="D491" s="131">
        <v>471.34214290886132</v>
      </c>
      <c r="E491" s="131">
        <v>1530.9516163248504</v>
      </c>
      <c r="F491" s="131">
        <v>490.12944088246905</v>
      </c>
      <c r="G491" s="131">
        <v>151.28545112715352</v>
      </c>
      <c r="H491" s="131">
        <v>641.41489200962258</v>
      </c>
      <c r="I491" s="132">
        <v>0.17983186205589133</v>
      </c>
      <c r="J491" s="132">
        <v>0.13365229224767838</v>
      </c>
      <c r="K491" s="93">
        <v>14.853478458464563</v>
      </c>
      <c r="L491" s="93">
        <v>29.550507485807913</v>
      </c>
      <c r="M491" s="93">
        <v>22.864046618185036</v>
      </c>
      <c r="N491" s="93">
        <v>50.286790060409956</v>
      </c>
      <c r="O491" s="132">
        <v>0.61374402409010231</v>
      </c>
      <c r="P491" s="94">
        <v>0.57715461674560398</v>
      </c>
      <c r="Q491" s="12">
        <v>742.62890694627436</v>
      </c>
      <c r="R491" s="12">
        <v>231.79343606411089</v>
      </c>
      <c r="S491" s="12">
        <v>327.94243109253341</v>
      </c>
      <c r="T491" s="12">
        <v>195.20383246413741</v>
      </c>
      <c r="U491" s="12">
        <v>2176.9151648385205</v>
      </c>
      <c r="V491" s="12">
        <v>301.2544183160295</v>
      </c>
      <c r="W491" s="12">
        <v>5892.2232206363133</v>
      </c>
      <c r="X491" s="12">
        <v>3526.6296969706391</v>
      </c>
    </row>
    <row r="492" spans="1:24" ht="15" x14ac:dyDescent="0.25">
      <c r="A492" s="10" t="str">
        <f>'Scenario List'!$A$20</f>
        <v>18- Clean Energy Delivered Each Hour</v>
      </c>
      <c r="B492" s="2">
        <v>2040</v>
      </c>
      <c r="C492" s="131">
        <v>1067.5727121644998</v>
      </c>
      <c r="D492" s="131">
        <v>480.67299651220009</v>
      </c>
      <c r="E492" s="131">
        <v>1548.2457086766999</v>
      </c>
      <c r="F492" s="131">
        <v>482.77481100379907</v>
      </c>
      <c r="G492" s="131">
        <v>153.86925225397505</v>
      </c>
      <c r="H492" s="131">
        <v>636.64406325777418</v>
      </c>
      <c r="I492" s="132">
        <v>0.18070943146051191</v>
      </c>
      <c r="J492" s="132">
        <v>0.13602436194347908</v>
      </c>
      <c r="K492" s="93">
        <v>15.524397655875998</v>
      </c>
      <c r="L492" s="93">
        <v>30.077041121537395</v>
      </c>
      <c r="M492" s="93">
        <v>25.127961309311203</v>
      </c>
      <c r="N492" s="93">
        <v>56.759652942111032</v>
      </c>
      <c r="O492" s="132">
        <v>0.60258427294786832</v>
      </c>
      <c r="P492" s="94">
        <v>0.54139034504749617</v>
      </c>
      <c r="Q492" s="12">
        <v>742.55939214627438</v>
      </c>
      <c r="R492" s="12">
        <v>234.35198230238765</v>
      </c>
      <c r="S492" s="12">
        <v>327.94243109253341</v>
      </c>
      <c r="T492" s="12">
        <v>197.85370830241416</v>
      </c>
      <c r="U492" s="12">
        <v>2159.0580658852978</v>
      </c>
      <c r="V492" s="12">
        <v>281.53907596006371</v>
      </c>
      <c r="W492" s="12">
        <v>5907.6756732411204</v>
      </c>
      <c r="X492" s="12">
        <v>3533.7272650610162</v>
      </c>
    </row>
    <row r="493" spans="1:24" ht="15" x14ac:dyDescent="0.25">
      <c r="A493" s="10" t="str">
        <f>'Scenario List'!$A$20</f>
        <v>18- Clean Energy Delivered Each Hour</v>
      </c>
      <c r="B493" s="2">
        <v>2041</v>
      </c>
      <c r="C493" s="131">
        <v>1072.0981028802746</v>
      </c>
      <c r="D493" s="131">
        <v>481.09046061969855</v>
      </c>
      <c r="E493" s="131">
        <v>1553.188563499973</v>
      </c>
      <c r="F493" s="131">
        <v>474.00183257151792</v>
      </c>
      <c r="G493" s="131">
        <v>147.40183797757169</v>
      </c>
      <c r="H493" s="131">
        <v>621.40367054908961</v>
      </c>
      <c r="I493" s="132">
        <v>0.18093182757956586</v>
      </c>
      <c r="J493" s="132">
        <v>0.13582899263866394</v>
      </c>
      <c r="K493" s="93">
        <v>17.839059227357815</v>
      </c>
      <c r="L493" s="93">
        <v>35.900828080179437</v>
      </c>
      <c r="M493" s="93">
        <v>24.505011577573317</v>
      </c>
      <c r="N493" s="93">
        <v>72.368935742992036</v>
      </c>
      <c r="O493" s="132">
        <v>0.61346657261473203</v>
      </c>
      <c r="P493" s="94">
        <v>0.53508176316566181</v>
      </c>
      <c r="Q493" s="12">
        <v>768.96501214627438</v>
      </c>
      <c r="R493" s="12">
        <v>231.5764964641109</v>
      </c>
      <c r="S493" s="12">
        <v>373.10563109253343</v>
      </c>
      <c r="T493" s="12">
        <v>195.20383246413741</v>
      </c>
      <c r="U493" s="12">
        <v>2565.0791838052833</v>
      </c>
      <c r="V493" s="12">
        <v>297.99817571955793</v>
      </c>
      <c r="W493" s="12">
        <v>5925.425709906197</v>
      </c>
      <c r="X493" s="12">
        <v>3541.8834467800903</v>
      </c>
    </row>
    <row r="494" spans="1:24" ht="15" x14ac:dyDescent="0.25">
      <c r="A494" s="10" t="str">
        <f>'Scenario List'!$A$20</f>
        <v>18- Clean Energy Delivered Each Hour</v>
      </c>
      <c r="B494" s="2">
        <v>2042</v>
      </c>
      <c r="C494" s="131">
        <v>1133.3093976243854</v>
      </c>
      <c r="D494" s="131">
        <v>496.04134832213128</v>
      </c>
      <c r="E494" s="131">
        <v>1629.3507459465168</v>
      </c>
      <c r="F494" s="131">
        <v>532.70419224772797</v>
      </c>
      <c r="G494" s="131">
        <v>155.32207783226465</v>
      </c>
      <c r="H494" s="131">
        <v>688.02627007999263</v>
      </c>
      <c r="I494" s="132">
        <v>0.19060331155712384</v>
      </c>
      <c r="J494" s="132">
        <v>0.13967979208281509</v>
      </c>
      <c r="K494" s="93">
        <v>32.423557873188244</v>
      </c>
      <c r="L494" s="93">
        <v>35.632292712262391</v>
      </c>
      <c r="M494" s="93">
        <v>38.720927811983096</v>
      </c>
      <c r="N494" s="93">
        <v>76.391281279406869</v>
      </c>
      <c r="O494" s="132">
        <v>0.52957292426591462</v>
      </c>
      <c r="P494" s="94">
        <v>0.56251991291404835</v>
      </c>
      <c r="Q494" s="12">
        <v>793.92903110163661</v>
      </c>
      <c r="R494" s="12">
        <v>231.47378246411091</v>
      </c>
      <c r="S494" s="12">
        <v>502.19364182534787</v>
      </c>
      <c r="T494" s="12">
        <v>195.20383246413741</v>
      </c>
      <c r="U494" s="12">
        <v>3638.5335359859009</v>
      </c>
      <c r="V494" s="12">
        <v>307.67672861855493</v>
      </c>
      <c r="W494" s="12">
        <v>5945.9061249559263</v>
      </c>
      <c r="X494" s="12">
        <v>3551.2749620076193</v>
      </c>
    </row>
    <row r="495" spans="1:24" ht="15" x14ac:dyDescent="0.25">
      <c r="A495" s="10" t="str">
        <f>'Scenario List'!$A$20</f>
        <v>18- Clean Energy Delivered Each Hour</v>
      </c>
      <c r="B495" s="2">
        <v>2043</v>
      </c>
      <c r="C495" s="131">
        <v>1166.4602800158095</v>
      </c>
      <c r="D495" s="131">
        <v>513.52312774605116</v>
      </c>
      <c r="E495" s="131">
        <v>1679.9834077618607</v>
      </c>
      <c r="F495" s="131">
        <v>546.6908840119861</v>
      </c>
      <c r="G495" s="131">
        <v>165.6249191448232</v>
      </c>
      <c r="H495" s="131">
        <v>712.31580315680935</v>
      </c>
      <c r="I495" s="132">
        <v>0.19539743472255</v>
      </c>
      <c r="J495" s="132">
        <v>0.14415891324264252</v>
      </c>
      <c r="K495" s="93">
        <v>32.932819560528863</v>
      </c>
      <c r="L495" s="93">
        <v>37.918272720135093</v>
      </c>
      <c r="M495" s="93">
        <v>40.697610296172073</v>
      </c>
      <c r="N495" s="93">
        <v>67.407586485122948</v>
      </c>
      <c r="O495" s="132">
        <v>0.50150080560575616</v>
      </c>
      <c r="P495" s="94">
        <v>0.4834350371737447</v>
      </c>
      <c r="Q495" s="12">
        <v>805.46347937083488</v>
      </c>
      <c r="R495" s="12">
        <v>231.34817246411089</v>
      </c>
      <c r="S495" s="12">
        <v>532.44693456490734</v>
      </c>
      <c r="T495" s="12">
        <v>195.20383246413741</v>
      </c>
      <c r="U495" s="12">
        <v>3849.4257595219938</v>
      </c>
      <c r="V495" s="12">
        <v>281.32235032739641</v>
      </c>
      <c r="W495" s="12">
        <v>5969.6806238633453</v>
      </c>
      <c r="X495" s="12">
        <v>3562.2017133391505</v>
      </c>
    </row>
    <row r="496" spans="1:24" ht="15" x14ac:dyDescent="0.25">
      <c r="A496" s="10" t="str">
        <f>'Scenario List'!$A$20</f>
        <v>18- Clean Energy Delivered Each Hour</v>
      </c>
      <c r="B496" s="2">
        <v>2044</v>
      </c>
      <c r="C496" s="131">
        <v>1178.1480621758924</v>
      </c>
      <c r="D496" s="131">
        <v>531.72875714774068</v>
      </c>
      <c r="E496" s="131">
        <v>1709.8768193236331</v>
      </c>
      <c r="F496" s="131">
        <v>560.34595633106733</v>
      </c>
      <c r="G496" s="131">
        <v>176.50007144681263</v>
      </c>
      <c r="H496" s="131">
        <v>736.84602777787995</v>
      </c>
      <c r="I496" s="132">
        <v>0.19644286395558858</v>
      </c>
      <c r="J496" s="132">
        <v>0.14873352838148929</v>
      </c>
      <c r="K496" s="93">
        <v>45.514086962819313</v>
      </c>
      <c r="L496" s="93">
        <v>45.527794035728142</v>
      </c>
      <c r="M496" s="93">
        <v>57.09476769952397</v>
      </c>
      <c r="N496" s="93">
        <v>91.046296164381218</v>
      </c>
      <c r="O496" s="132">
        <v>0.58686600533629218</v>
      </c>
      <c r="P496" s="94">
        <v>0.59857095618220091</v>
      </c>
      <c r="Q496" s="12">
        <v>831.0121830689443</v>
      </c>
      <c r="R496" s="12">
        <v>231.25684286411089</v>
      </c>
      <c r="S496" s="12">
        <v>569.00373542277043</v>
      </c>
      <c r="T496" s="12">
        <v>195.20383246413741</v>
      </c>
      <c r="U496" s="12">
        <v>4194.6452359294608</v>
      </c>
      <c r="V496" s="12">
        <v>335.58640446861483</v>
      </c>
      <c r="W496" s="12">
        <v>5997.4082970112158</v>
      </c>
      <c r="X496" s="12">
        <v>3575.0429841474615</v>
      </c>
    </row>
    <row r="497" spans="1:24" ht="15" x14ac:dyDescent="0.25">
      <c r="A497" s="10" t="str">
        <f>'Scenario List'!$A$20</f>
        <v>18- Clean Energy Delivered Each Hour</v>
      </c>
      <c r="B497" s="2">
        <v>2045</v>
      </c>
      <c r="C497" s="131">
        <v>1250.1875494608353</v>
      </c>
      <c r="D497" s="131">
        <v>556.15923829990379</v>
      </c>
      <c r="E497" s="131">
        <v>1806.3467877607391</v>
      </c>
      <c r="F497" s="131">
        <v>612.24554184155522</v>
      </c>
      <c r="G497" s="131">
        <v>193.44627462894667</v>
      </c>
      <c r="H497" s="131">
        <v>805.69181647050186</v>
      </c>
      <c r="I497" s="132">
        <v>0.20733277160772814</v>
      </c>
      <c r="J497" s="132">
        <v>0.15491577407440363</v>
      </c>
      <c r="K497" s="93">
        <v>65.569821850555044</v>
      </c>
      <c r="L497" s="93">
        <v>48.931391937542031</v>
      </c>
      <c r="M497" s="93">
        <v>77.759298095447377</v>
      </c>
      <c r="N497" s="93">
        <v>84.713101013289162</v>
      </c>
      <c r="O497" s="132">
        <v>0.46616192589180794</v>
      </c>
      <c r="P497" s="94">
        <v>0.50262899192810973</v>
      </c>
      <c r="Q497" s="12">
        <v>941.79009731157896</v>
      </c>
      <c r="R497" s="12">
        <v>237.29940057808628</v>
      </c>
      <c r="S497" s="12">
        <v>654.46316980036886</v>
      </c>
      <c r="T497" s="12">
        <v>194.90113535843864</v>
      </c>
      <c r="U497" s="12">
        <v>4703.6853950203631</v>
      </c>
      <c r="V497" s="12">
        <v>293.61229054093667</v>
      </c>
      <c r="W497" s="12">
        <v>6029.859822769261</v>
      </c>
      <c r="X497" s="12">
        <v>3590.0749399011438</v>
      </c>
    </row>
    <row r="498" spans="1:24" x14ac:dyDescent="0.2">
      <c r="A498" s="10" t="str">
        <f>'Scenario List'!$A$20</f>
        <v>18- Clean Energy Delivered Each Hour</v>
      </c>
      <c r="B498" s="3" t="s">
        <v>6</v>
      </c>
      <c r="C498" s="20">
        <f t="shared" ref="C498:H498" si="78">NPV($A$1,C474:C497)</f>
        <v>9161.6278882729293</v>
      </c>
      <c r="D498" s="20">
        <f t="shared" si="78"/>
        <v>4567.0590770361323</v>
      </c>
      <c r="E498" s="20">
        <f t="shared" si="78"/>
        <v>13728.686965309065</v>
      </c>
      <c r="F498" s="20">
        <f t="shared" si="78"/>
        <v>3903.2643172002072</v>
      </c>
      <c r="G498" s="20">
        <f t="shared" si="78"/>
        <v>1375.0731256272572</v>
      </c>
      <c r="H498" s="20">
        <f t="shared" si="78"/>
        <v>5278.3374428274647</v>
      </c>
      <c r="K498" s="111">
        <f t="shared" ref="K498:P498" si="79">NPV($A$1,K474:K497)</f>
        <v>251.17302689026269</v>
      </c>
      <c r="L498" s="111">
        <f t="shared" si="79"/>
        <v>215.00759046287314</v>
      </c>
      <c r="M498" s="111">
        <f t="shared" si="79"/>
        <v>418.35429280635788</v>
      </c>
      <c r="N498" s="111">
        <f t="shared" si="79"/>
        <v>394.08051032546774</v>
      </c>
      <c r="O498" s="111">
        <f t="shared" si="79"/>
        <v>8.1424959792912102</v>
      </c>
      <c r="P498" s="111">
        <f t="shared" si="79"/>
        <v>10.739083479741232</v>
      </c>
    </row>
    <row r="499" spans="1:24" x14ac:dyDescent="0.2">
      <c r="B499" s="3" t="s">
        <v>7</v>
      </c>
      <c r="C499" s="20">
        <f t="shared" ref="C499:H499" si="80">-PMT($A$1,COUNT(C474:C497),C498)</f>
        <v>776.48788488994614</v>
      </c>
      <c r="D499" s="20">
        <f t="shared" si="80"/>
        <v>387.07815752203913</v>
      </c>
      <c r="E499" s="20">
        <f t="shared" si="80"/>
        <v>1163.5660424119858</v>
      </c>
      <c r="F499" s="20">
        <f t="shared" si="80"/>
        <v>330.81865917177475</v>
      </c>
      <c r="G499" s="20">
        <f t="shared" si="80"/>
        <v>116.54343921280947</v>
      </c>
      <c r="H499" s="20">
        <f t="shared" si="80"/>
        <v>447.36209838458427</v>
      </c>
      <c r="K499" s="111">
        <f t="shared" ref="K499:N499" si="81">-PMT($A$1,COUNT(K474:K497),K498)</f>
        <v>21.288008503496592</v>
      </c>
      <c r="L499" s="111">
        <f t="shared" si="81"/>
        <v>18.2228301771021</v>
      </c>
      <c r="M499" s="111">
        <f t="shared" si="81"/>
        <v>35.457349274319348</v>
      </c>
      <c r="N499" s="111">
        <f t="shared" si="81"/>
        <v>33.40004043720851</v>
      </c>
      <c r="O499" s="111">
        <f>-PMT($A$1,COUNT(O474:O497),O498)</f>
        <v>0.69011201478480855</v>
      </c>
      <c r="P499" s="111">
        <f t="shared" ref="P499" si="82">-PMT($A$1,COUNT(P474:P497),P498)</f>
        <v>0.91018411995477644</v>
      </c>
    </row>
    <row r="501" spans="1:24" ht="15" x14ac:dyDescent="0.25">
      <c r="A501" s="10" t="str">
        <f>'Scenario List'!$A$21</f>
        <v>19- SCC on Net P/S</v>
      </c>
      <c r="B501" s="2">
        <v>2022</v>
      </c>
      <c r="C501" s="131">
        <v>568.05833002209101</v>
      </c>
      <c r="D501" s="131">
        <v>304.9477480342016</v>
      </c>
      <c r="E501" s="131">
        <v>873.00607805629261</v>
      </c>
      <c r="F501" s="131">
        <v>218.82896127411456</v>
      </c>
      <c r="G501" s="131">
        <v>80.91083813184089</v>
      </c>
      <c r="H501" s="131">
        <v>299.73979940595547</v>
      </c>
      <c r="I501" s="132">
        <v>0.10024290052250606</v>
      </c>
      <c r="J501" s="132">
        <v>8.8889420927907664E-2</v>
      </c>
      <c r="K501" s="93">
        <v>17.535499160880743</v>
      </c>
      <c r="L501" s="93">
        <v>7.3569798942277176</v>
      </c>
      <c r="M501" s="93">
        <v>26.948907567968661</v>
      </c>
      <c r="N501" s="93">
        <v>11.233026905540292</v>
      </c>
      <c r="O501" s="132">
        <v>0.89311140173115522</v>
      </c>
      <c r="P501" s="94">
        <v>1.4574774164072011</v>
      </c>
      <c r="Q501" s="12">
        <v>0</v>
      </c>
      <c r="R501" s="12">
        <v>0.47992560000000006</v>
      </c>
      <c r="S501" s="12">
        <v>0</v>
      </c>
      <c r="T501" s="12">
        <v>0</v>
      </c>
      <c r="U501" s="12">
        <v>0</v>
      </c>
      <c r="V501" s="12">
        <v>0</v>
      </c>
      <c r="W501" s="12">
        <v>5666.8185683090169</v>
      </c>
      <c r="X501" s="12">
        <v>3430.6416314886851</v>
      </c>
    </row>
    <row r="502" spans="1:24" ht="15" x14ac:dyDescent="0.25">
      <c r="A502" s="10" t="str">
        <f>'Scenario List'!$A$21</f>
        <v>19- SCC on Net P/S</v>
      </c>
      <c r="B502" s="2">
        <v>2023</v>
      </c>
      <c r="C502" s="131">
        <v>587.06541820814448</v>
      </c>
      <c r="D502" s="131">
        <v>313.12279105563209</v>
      </c>
      <c r="E502" s="131">
        <v>900.18820926377657</v>
      </c>
      <c r="F502" s="131">
        <v>223.40297319367136</v>
      </c>
      <c r="G502" s="131">
        <v>84.315433977437436</v>
      </c>
      <c r="H502" s="131">
        <v>307.71840717110877</v>
      </c>
      <c r="I502" s="132">
        <v>0.1030770629793139</v>
      </c>
      <c r="J502" s="132">
        <v>9.1013311316038667E-2</v>
      </c>
      <c r="K502" s="93">
        <v>15.105320739477236</v>
      </c>
      <c r="L502" s="93">
        <v>7.4068439644753967</v>
      </c>
      <c r="M502" s="93">
        <v>29.847742579324418</v>
      </c>
      <c r="N502" s="93">
        <v>14.122635744171326</v>
      </c>
      <c r="O502" s="132">
        <v>0.83533368109393646</v>
      </c>
      <c r="P502" s="94">
        <v>1.3980889815184012</v>
      </c>
      <c r="Q502" s="12">
        <v>33.270999999999994</v>
      </c>
      <c r="R502" s="12">
        <v>1.5426180000000003</v>
      </c>
      <c r="S502" s="12">
        <v>45.628799999999998</v>
      </c>
      <c r="T502" s="12">
        <v>0</v>
      </c>
      <c r="U502" s="12">
        <v>420.41311591796875</v>
      </c>
      <c r="V502" s="12">
        <v>0</v>
      </c>
      <c r="W502" s="12">
        <v>5695.4030435069744</v>
      </c>
      <c r="X502" s="12">
        <v>3440.4065353509727</v>
      </c>
    </row>
    <row r="503" spans="1:24" ht="15" x14ac:dyDescent="0.25">
      <c r="A503" s="10" t="str">
        <f>'Scenario List'!$A$21</f>
        <v>19- SCC on Net P/S</v>
      </c>
      <c r="B503" s="2">
        <v>2024</v>
      </c>
      <c r="C503" s="131">
        <v>615.48500612192333</v>
      </c>
      <c r="D503" s="131">
        <v>323.20421437810506</v>
      </c>
      <c r="E503" s="131">
        <v>938.68922050002834</v>
      </c>
      <c r="F503" s="131">
        <v>241.72072764896234</v>
      </c>
      <c r="G503" s="131">
        <v>89.522016504138278</v>
      </c>
      <c r="H503" s="131">
        <v>331.2427441531006</v>
      </c>
      <c r="I503" s="132">
        <v>0.10762143547639219</v>
      </c>
      <c r="J503" s="132">
        <v>9.3703395263244199E-2</v>
      </c>
      <c r="K503" s="93">
        <v>14.744832200511679</v>
      </c>
      <c r="L503" s="93">
        <v>8.5217437995821488</v>
      </c>
      <c r="M503" s="93">
        <v>23.611307489248702</v>
      </c>
      <c r="N503" s="93">
        <v>14.061601621230679</v>
      </c>
      <c r="O503" s="132">
        <v>0.85893922814896995</v>
      </c>
      <c r="P503" s="94">
        <v>1.4062178236706013</v>
      </c>
      <c r="Q503" s="12">
        <v>66.541999999999987</v>
      </c>
      <c r="R503" s="12">
        <v>3.7703351999999999</v>
      </c>
      <c r="S503" s="12">
        <v>91.257599999999996</v>
      </c>
      <c r="T503" s="12">
        <v>0</v>
      </c>
      <c r="U503" s="12">
        <v>843.3210327148438</v>
      </c>
      <c r="V503" s="12">
        <v>0</v>
      </c>
      <c r="W503" s="12">
        <v>5718.9815708872975</v>
      </c>
      <c r="X503" s="12">
        <v>3449.2262897210526</v>
      </c>
    </row>
    <row r="504" spans="1:24" ht="15" x14ac:dyDescent="0.25">
      <c r="A504" s="10" t="str">
        <f>'Scenario List'!$A$21</f>
        <v>19- SCC on Net P/S</v>
      </c>
      <c r="B504" s="2">
        <v>2025</v>
      </c>
      <c r="C504" s="131">
        <v>633.96462007696994</v>
      </c>
      <c r="D504" s="131">
        <v>331.39689934367493</v>
      </c>
      <c r="E504" s="131">
        <v>965.36151942064487</v>
      </c>
      <c r="F504" s="131">
        <v>245.81941198762794</v>
      </c>
      <c r="G504" s="131">
        <v>92.732539656524963</v>
      </c>
      <c r="H504" s="131">
        <v>338.55195164415289</v>
      </c>
      <c r="I504" s="132">
        <v>0.11044203719078864</v>
      </c>
      <c r="J504" s="132">
        <v>9.5863000185243477E-2</v>
      </c>
      <c r="K504" s="93">
        <v>16.45397934693754</v>
      </c>
      <c r="L504" s="93">
        <v>9.6409108196223094</v>
      </c>
      <c r="M504" s="93">
        <v>28.829531605278788</v>
      </c>
      <c r="N504" s="93">
        <v>16.92578254649073</v>
      </c>
      <c r="O504" s="132">
        <v>0.80166085474269622</v>
      </c>
      <c r="P504" s="94">
        <v>1.1839078333323243</v>
      </c>
      <c r="Q504" s="12">
        <v>66.541999999999987</v>
      </c>
      <c r="R504" s="12">
        <v>4.7521493806247568</v>
      </c>
      <c r="S504" s="12">
        <v>91.257599999999996</v>
      </c>
      <c r="T504" s="12">
        <v>3.1437790419688437E-4</v>
      </c>
      <c r="U504" s="12">
        <v>838.69109033203119</v>
      </c>
      <c r="V504" s="12">
        <v>6.4520499683507577E-4</v>
      </c>
      <c r="W504" s="12">
        <v>5740.2474293533351</v>
      </c>
      <c r="X504" s="12">
        <v>3456.9844330272485</v>
      </c>
    </row>
    <row r="505" spans="1:24" ht="15" x14ac:dyDescent="0.25">
      <c r="A505" s="10" t="str">
        <f>'Scenario List'!$A$21</f>
        <v>19- SCC on Net P/S</v>
      </c>
      <c r="B505" s="2">
        <v>2026</v>
      </c>
      <c r="C505" s="131">
        <v>636.35036627109935</v>
      </c>
      <c r="D505" s="131">
        <v>337.63724910567214</v>
      </c>
      <c r="E505" s="131">
        <v>973.98761537677149</v>
      </c>
      <c r="F505" s="131">
        <v>242.00890873765519</v>
      </c>
      <c r="G505" s="131">
        <v>93.878731435392183</v>
      </c>
      <c r="H505" s="131">
        <v>335.88764017304737</v>
      </c>
      <c r="I505" s="132">
        <v>0.11057929334836053</v>
      </c>
      <c r="J505" s="132">
        <v>9.7558573060584935E-2</v>
      </c>
      <c r="K505" s="93">
        <v>18.476830636993132</v>
      </c>
      <c r="L505" s="93">
        <v>11.033876729336797</v>
      </c>
      <c r="M505" s="93">
        <v>33.100986893859471</v>
      </c>
      <c r="N505" s="93">
        <v>19.958100909504402</v>
      </c>
      <c r="O505" s="132">
        <v>0.85462098851594615</v>
      </c>
      <c r="P505" s="94">
        <v>1.2643631742487025</v>
      </c>
      <c r="Q505" s="12">
        <v>78.13508259999999</v>
      </c>
      <c r="R505" s="12">
        <v>11.326884791528332</v>
      </c>
      <c r="S505" s="12">
        <v>100.53343538812786</v>
      </c>
      <c r="T505" s="12">
        <v>4.9660549429815681</v>
      </c>
      <c r="U505" s="12">
        <v>894.75945016857668</v>
      </c>
      <c r="V505" s="12">
        <v>28.057552989656934</v>
      </c>
      <c r="W505" s="12">
        <v>5754.6973488643116</v>
      </c>
      <c r="X505" s="12">
        <v>3460.8670310911143</v>
      </c>
    </row>
    <row r="506" spans="1:24" ht="15" x14ac:dyDescent="0.25">
      <c r="A506" s="10" t="str">
        <f>'Scenario List'!$A$21</f>
        <v>19- SCC on Net P/S</v>
      </c>
      <c r="B506" s="2">
        <v>2027</v>
      </c>
      <c r="C506" s="131">
        <v>681.89796414700083</v>
      </c>
      <c r="D506" s="131">
        <v>369.21103944004392</v>
      </c>
      <c r="E506" s="131">
        <v>1051.1090035870448</v>
      </c>
      <c r="F506" s="131">
        <v>249.65606119641265</v>
      </c>
      <c r="G506" s="131">
        <v>120.24704180168183</v>
      </c>
      <c r="H506" s="131">
        <v>369.90310299809448</v>
      </c>
      <c r="I506" s="132">
        <v>0.11823601511526352</v>
      </c>
      <c r="J506" s="132">
        <v>0.10654236061562859</v>
      </c>
      <c r="K506" s="93">
        <v>18.845745722443791</v>
      </c>
      <c r="L506" s="93">
        <v>13.639585209168118</v>
      </c>
      <c r="M506" s="93">
        <v>35.269981434449534</v>
      </c>
      <c r="N506" s="93">
        <v>25.299687910869139</v>
      </c>
      <c r="O506" s="132">
        <v>0.56607081823447669</v>
      </c>
      <c r="P506" s="94">
        <v>0.83880804113672458</v>
      </c>
      <c r="Q506" s="12">
        <v>193.02997352643291</v>
      </c>
      <c r="R506" s="12">
        <v>149.49743974482749</v>
      </c>
      <c r="S506" s="12">
        <v>201.9713858962356</v>
      </c>
      <c r="T506" s="12">
        <v>117.25564061258724</v>
      </c>
      <c r="U506" s="12">
        <v>1399.2187921495026</v>
      </c>
      <c r="V506" s="12">
        <v>199.39137088103524</v>
      </c>
      <c r="W506" s="12">
        <v>5767.2610454796368</v>
      </c>
      <c r="X506" s="12">
        <v>3465.3919559004471</v>
      </c>
    </row>
    <row r="507" spans="1:24" ht="15" x14ac:dyDescent="0.25">
      <c r="A507" s="10" t="str">
        <f>'Scenario List'!$A$21</f>
        <v>19- SCC on Net P/S</v>
      </c>
      <c r="B507" s="2">
        <v>2028</v>
      </c>
      <c r="C507" s="131">
        <v>700.11555995990739</v>
      </c>
      <c r="D507" s="131">
        <v>371.44937865510929</v>
      </c>
      <c r="E507" s="131">
        <v>1071.5649386150167</v>
      </c>
      <c r="F507" s="131">
        <v>256.36540846807418</v>
      </c>
      <c r="G507" s="131">
        <v>117.16942685140445</v>
      </c>
      <c r="H507" s="131">
        <v>373.53483531947865</v>
      </c>
      <c r="I507" s="132">
        <v>0.12110978236814267</v>
      </c>
      <c r="J507" s="132">
        <v>0.10703768076416907</v>
      </c>
      <c r="K507" s="93">
        <v>18.663577686887489</v>
      </c>
      <c r="L507" s="93">
        <v>13.967428517526061</v>
      </c>
      <c r="M507" s="93">
        <v>31.98500638692677</v>
      </c>
      <c r="N507" s="93">
        <v>24.480849845203778</v>
      </c>
      <c r="O507" s="132">
        <v>0.56992287177333134</v>
      </c>
      <c r="P507" s="94">
        <v>0.79821487207615949</v>
      </c>
      <c r="Q507" s="12">
        <v>198.14786552643292</v>
      </c>
      <c r="R507" s="12">
        <v>149.55410734482749</v>
      </c>
      <c r="S507" s="12">
        <v>201.9713858962356</v>
      </c>
      <c r="T507" s="12">
        <v>117.25564061258724</v>
      </c>
      <c r="U507" s="12">
        <v>1390.2846307123157</v>
      </c>
      <c r="V507" s="12">
        <v>175.88549700658621</v>
      </c>
      <c r="W507" s="12">
        <v>5780.8341016726108</v>
      </c>
      <c r="X507" s="12">
        <v>3470.2674422991813</v>
      </c>
    </row>
    <row r="508" spans="1:24" ht="15" x14ac:dyDescent="0.25">
      <c r="A508" s="10" t="str">
        <f>'Scenario List'!$A$21</f>
        <v>19- SCC on Net P/S</v>
      </c>
      <c r="B508" s="2">
        <v>2029</v>
      </c>
      <c r="C508" s="131">
        <v>715.17816586495496</v>
      </c>
      <c r="D508" s="131">
        <v>377.75948213340081</v>
      </c>
      <c r="E508" s="131">
        <v>1092.9376479983557</v>
      </c>
      <c r="F508" s="131">
        <v>259.47225602799705</v>
      </c>
      <c r="G508" s="131">
        <v>118.0553644906533</v>
      </c>
      <c r="H508" s="131">
        <v>377.52762051865034</v>
      </c>
      <c r="I508" s="132">
        <v>0.1234252804136992</v>
      </c>
      <c r="J508" s="132">
        <v>0.10870529960502838</v>
      </c>
      <c r="K508" s="93">
        <v>19.348914776277077</v>
      </c>
      <c r="L508" s="93">
        <v>14.484737469851121</v>
      </c>
      <c r="M508" s="93">
        <v>33.254536911017013</v>
      </c>
      <c r="N508" s="93">
        <v>25.736164039831024</v>
      </c>
      <c r="O508" s="132">
        <v>0.57843940424299856</v>
      </c>
      <c r="P508" s="94">
        <v>0.7553897804358809</v>
      </c>
      <c r="Q508" s="12">
        <v>201.78502232643294</v>
      </c>
      <c r="R508" s="12">
        <v>149.46277774482746</v>
      </c>
      <c r="S508" s="12">
        <v>201.9713858962356</v>
      </c>
      <c r="T508" s="12">
        <v>117.25564061258724</v>
      </c>
      <c r="U508" s="12">
        <v>1387.1372751585388</v>
      </c>
      <c r="V508" s="12">
        <v>175.58618851007873</v>
      </c>
      <c r="W508" s="12">
        <v>5794.4220460168872</v>
      </c>
      <c r="X508" s="12">
        <v>3475.0788002605054</v>
      </c>
    </row>
    <row r="509" spans="1:24" ht="15" x14ac:dyDescent="0.25">
      <c r="A509" s="10" t="str">
        <f>'Scenario List'!$A$21</f>
        <v>19- SCC on Net P/S</v>
      </c>
      <c r="B509" s="2">
        <v>2030</v>
      </c>
      <c r="C509" s="131">
        <v>732.99516141559332</v>
      </c>
      <c r="D509" s="131">
        <v>382.31286635886335</v>
      </c>
      <c r="E509" s="131">
        <v>1115.3080277744566</v>
      </c>
      <c r="F509" s="131">
        <v>263.56895657282178</v>
      </c>
      <c r="G509" s="131">
        <v>117.07710887118677</v>
      </c>
      <c r="H509" s="131">
        <v>380.64606544400851</v>
      </c>
      <c r="I509" s="132">
        <v>0.12631232218647986</v>
      </c>
      <c r="J509" s="132">
        <v>0.10993699356863242</v>
      </c>
      <c r="K509" s="93">
        <v>22.591395680423158</v>
      </c>
      <c r="L509" s="93">
        <v>17.001486303233847</v>
      </c>
      <c r="M509" s="93">
        <v>38.64389909203183</v>
      </c>
      <c r="N509" s="93">
        <v>27.830346376838605</v>
      </c>
      <c r="O509" s="132">
        <v>0.55827778115559956</v>
      </c>
      <c r="P509" s="94">
        <v>0.72509110151342049</v>
      </c>
      <c r="Q509" s="12">
        <v>205.87628312643292</v>
      </c>
      <c r="R509" s="12">
        <v>149.38283254482747</v>
      </c>
      <c r="S509" s="12">
        <v>201.9713858962356</v>
      </c>
      <c r="T509" s="12">
        <v>117.25564061258724</v>
      </c>
      <c r="U509" s="12">
        <v>1374.1053165113478</v>
      </c>
      <c r="V509" s="12">
        <v>157.36852169219966</v>
      </c>
      <c r="W509" s="12">
        <v>5803.0376508591426</v>
      </c>
      <c r="X509" s="12">
        <v>3477.5634110840929</v>
      </c>
    </row>
    <row r="510" spans="1:24" ht="15" x14ac:dyDescent="0.25">
      <c r="A510" s="10" t="str">
        <f>'Scenario List'!$A$21</f>
        <v>19- SCC on Net P/S</v>
      </c>
      <c r="B510" s="2">
        <v>2031</v>
      </c>
      <c r="C510" s="131">
        <v>759.70533664760478</v>
      </c>
      <c r="D510" s="131">
        <v>391.84438184660178</v>
      </c>
      <c r="E510" s="131">
        <v>1151.5497184942064</v>
      </c>
      <c r="F510" s="131">
        <v>269.28325157357955</v>
      </c>
      <c r="G510" s="131">
        <v>120.97039338481873</v>
      </c>
      <c r="H510" s="131">
        <v>390.2536449583983</v>
      </c>
      <c r="I510" s="132">
        <v>0.13072354454738747</v>
      </c>
      <c r="J510" s="132">
        <v>0.11259825476790003</v>
      </c>
      <c r="K510" s="93">
        <v>18.507567716948959</v>
      </c>
      <c r="L510" s="93">
        <v>19.338060224253169</v>
      </c>
      <c r="M510" s="93">
        <v>37.021645649293859</v>
      </c>
      <c r="N510" s="93">
        <v>38.006768661584303</v>
      </c>
      <c r="O510" s="132">
        <v>0.5047883180046755</v>
      </c>
      <c r="P510" s="94">
        <v>0.67534875781109915</v>
      </c>
      <c r="Q510" s="12">
        <v>277.5287299264329</v>
      </c>
      <c r="R510" s="12">
        <v>149.25731185972262</v>
      </c>
      <c r="S510" s="12">
        <v>279.8720858962356</v>
      </c>
      <c r="T510" s="12">
        <v>117.25572382225872</v>
      </c>
      <c r="U510" s="12">
        <v>2068.2091452476479</v>
      </c>
      <c r="V510" s="12">
        <v>156.15824565371616</v>
      </c>
      <c r="W510" s="12">
        <v>5811.5417484890077</v>
      </c>
      <c r="X510" s="12">
        <v>3480.0218054384122</v>
      </c>
    </row>
    <row r="511" spans="1:24" ht="15" x14ac:dyDescent="0.25">
      <c r="A511" s="10" t="str">
        <f>'Scenario List'!$A$21</f>
        <v>19- SCC on Net P/S</v>
      </c>
      <c r="B511" s="2">
        <v>2032</v>
      </c>
      <c r="C511" s="131">
        <v>768.10531729955107</v>
      </c>
      <c r="D511" s="131">
        <v>396.53006002356705</v>
      </c>
      <c r="E511" s="131">
        <v>1164.6353773231181</v>
      </c>
      <c r="F511" s="131">
        <v>266.02069629704101</v>
      </c>
      <c r="G511" s="131">
        <v>119.91119664411096</v>
      </c>
      <c r="H511" s="131">
        <v>385.931892941152</v>
      </c>
      <c r="I511" s="132">
        <v>0.13197576896397673</v>
      </c>
      <c r="J511" s="132">
        <v>0.11386123100895007</v>
      </c>
      <c r="K511" s="93">
        <v>18.198212458253234</v>
      </c>
      <c r="L511" s="93">
        <v>18.852466443779313</v>
      </c>
      <c r="M511" s="93">
        <v>32.687781035118249</v>
      </c>
      <c r="N511" s="93">
        <v>33.224047240401532</v>
      </c>
      <c r="O511" s="132">
        <v>0.51167163492191281</v>
      </c>
      <c r="P511" s="94">
        <v>0.66555123236926972</v>
      </c>
      <c r="Q511" s="12">
        <v>277.4296411264329</v>
      </c>
      <c r="R511" s="12">
        <v>149.18887825972263</v>
      </c>
      <c r="S511" s="12">
        <v>279.8720858962356</v>
      </c>
      <c r="T511" s="12">
        <v>117.25572382225872</v>
      </c>
      <c r="U511" s="12">
        <v>2068.2951904776073</v>
      </c>
      <c r="V511" s="12">
        <v>146.43143382584748</v>
      </c>
      <c r="W511" s="12">
        <v>5820.0480537393823</v>
      </c>
      <c r="X511" s="12">
        <v>3482.5730980582653</v>
      </c>
    </row>
    <row r="512" spans="1:24" ht="15" x14ac:dyDescent="0.25">
      <c r="A512" s="10" t="str">
        <f>'Scenario List'!$A$21</f>
        <v>19- SCC on Net P/S</v>
      </c>
      <c r="B512" s="2">
        <v>2033</v>
      </c>
      <c r="C512" s="131">
        <v>786.8213458753637</v>
      </c>
      <c r="D512" s="131">
        <v>406.69178697804955</v>
      </c>
      <c r="E512" s="131">
        <v>1193.5131328534133</v>
      </c>
      <c r="F512" s="131">
        <v>273.27558733337708</v>
      </c>
      <c r="G512" s="131">
        <v>124.21642019228126</v>
      </c>
      <c r="H512" s="131">
        <v>397.49200752565832</v>
      </c>
      <c r="I512" s="132">
        <v>0.13499099440714793</v>
      </c>
      <c r="J512" s="132">
        <v>0.11668794868383132</v>
      </c>
      <c r="K512" s="93">
        <v>20.316434803190248</v>
      </c>
      <c r="L512" s="93">
        <v>21.517427684877063</v>
      </c>
      <c r="M512" s="93">
        <v>32.139226591304919</v>
      </c>
      <c r="N512" s="93">
        <v>36.628644917651116</v>
      </c>
      <c r="O512" s="132">
        <v>0.52173014807460116</v>
      </c>
      <c r="P512" s="94">
        <v>0.64917744422390944</v>
      </c>
      <c r="Q512" s="12">
        <v>277.31579712643293</v>
      </c>
      <c r="R512" s="12">
        <v>150.10993345972264</v>
      </c>
      <c r="S512" s="12">
        <v>279.8720858962356</v>
      </c>
      <c r="T512" s="12">
        <v>117.25572382225872</v>
      </c>
      <c r="U512" s="12">
        <v>2060.2538979944597</v>
      </c>
      <c r="V512" s="12">
        <v>153.18146674814386</v>
      </c>
      <c r="W512" s="12">
        <v>5828.6950868901858</v>
      </c>
      <c r="X512" s="12">
        <v>3485.2938248146797</v>
      </c>
    </row>
    <row r="513" spans="1:24" ht="15" x14ac:dyDescent="0.25">
      <c r="A513" s="10" t="str">
        <f>'Scenario List'!$A$21</f>
        <v>19- SCC on Net P/S</v>
      </c>
      <c r="B513" s="2">
        <v>2034</v>
      </c>
      <c r="C513" s="131">
        <v>801.75680022326878</v>
      </c>
      <c r="D513" s="131">
        <v>414.33508064139033</v>
      </c>
      <c r="E513" s="131">
        <v>1216.0918808646591</v>
      </c>
      <c r="F513" s="131">
        <v>274.36364207257515</v>
      </c>
      <c r="G513" s="131">
        <v>125.88767087101078</v>
      </c>
      <c r="H513" s="131">
        <v>400.25131294358596</v>
      </c>
      <c r="I513" s="132">
        <v>0.13734260252358094</v>
      </c>
      <c r="J513" s="132">
        <v>0.1187786246217243</v>
      </c>
      <c r="K513" s="93">
        <v>21.946930743988993</v>
      </c>
      <c r="L513" s="93">
        <v>22.905760537437288</v>
      </c>
      <c r="M513" s="93">
        <v>39.760529539519766</v>
      </c>
      <c r="N513" s="93">
        <v>46.51078350794684</v>
      </c>
      <c r="O513" s="132">
        <v>0.49717864647082843</v>
      </c>
      <c r="P513" s="94">
        <v>0.61840228611822812</v>
      </c>
      <c r="Q513" s="12">
        <v>277.18719792643293</v>
      </c>
      <c r="R513" s="12">
        <v>151.23520825972264</v>
      </c>
      <c r="S513" s="12">
        <v>279.8720858962356</v>
      </c>
      <c r="T513" s="12">
        <v>117.25572382225872</v>
      </c>
      <c r="U513" s="12">
        <v>2054.254670622076</v>
      </c>
      <c r="V513" s="12">
        <v>138.65922005321849</v>
      </c>
      <c r="W513" s="12">
        <v>5837.640946738371</v>
      </c>
      <c r="X513" s="12">
        <v>3488.296669210712</v>
      </c>
    </row>
    <row r="514" spans="1:24" ht="15" x14ac:dyDescent="0.25">
      <c r="A514" s="10" t="str">
        <f>'Scenario List'!$A$21</f>
        <v>19- SCC on Net P/S</v>
      </c>
      <c r="B514" s="2">
        <v>2035</v>
      </c>
      <c r="C514" s="131">
        <v>818.10590321325094</v>
      </c>
      <c r="D514" s="131">
        <v>422.79065704807357</v>
      </c>
      <c r="E514" s="131">
        <v>1240.8965602613246</v>
      </c>
      <c r="F514" s="131">
        <v>276.8550073210132</v>
      </c>
      <c r="G514" s="131">
        <v>128.25114021715848</v>
      </c>
      <c r="H514" s="131">
        <v>405.10614753817168</v>
      </c>
      <c r="I514" s="132">
        <v>0.139917385790788</v>
      </c>
      <c r="J514" s="132">
        <v>0.12108493218035608</v>
      </c>
      <c r="K514" s="93">
        <v>20.562463045544902</v>
      </c>
      <c r="L514" s="93">
        <v>21.895307097019131</v>
      </c>
      <c r="M514" s="93">
        <v>34.796205564859122</v>
      </c>
      <c r="N514" s="93">
        <v>37.264229064681302</v>
      </c>
      <c r="O514" s="132">
        <v>0.48302967811592917</v>
      </c>
      <c r="P514" s="94">
        <v>0.58390782781632122</v>
      </c>
      <c r="Q514" s="12">
        <v>277.03210365215733</v>
      </c>
      <c r="R514" s="12">
        <v>153.02450141278635</v>
      </c>
      <c r="S514" s="12">
        <v>279.87288335507793</v>
      </c>
      <c r="T514" s="12">
        <v>117.25614107604748</v>
      </c>
      <c r="U514" s="12">
        <v>2052.8215219231352</v>
      </c>
      <c r="V514" s="12">
        <v>139.61292792718089</v>
      </c>
      <c r="W514" s="12">
        <v>5847.0639555582247</v>
      </c>
      <c r="X514" s="12">
        <v>3491.6867807988415</v>
      </c>
    </row>
    <row r="515" spans="1:24" ht="15" x14ac:dyDescent="0.25">
      <c r="A515" s="10" t="str">
        <f>'Scenario List'!$A$21</f>
        <v>19- SCC on Net P/S</v>
      </c>
      <c r="B515" s="2">
        <v>2036</v>
      </c>
      <c r="C515" s="131">
        <v>843.71041858747549</v>
      </c>
      <c r="D515" s="131">
        <v>436.95691238745729</v>
      </c>
      <c r="E515" s="131">
        <v>1280.6673309749328</v>
      </c>
      <c r="F515" s="131">
        <v>299.95651699765773</v>
      </c>
      <c r="G515" s="131">
        <v>136.2016344165942</v>
      </c>
      <c r="H515" s="131">
        <v>436.15815141425196</v>
      </c>
      <c r="I515" s="132">
        <v>0.14404754528752675</v>
      </c>
      <c r="J515" s="132">
        <v>0.12500312448123771</v>
      </c>
      <c r="K515" s="93">
        <v>23.534536614515559</v>
      </c>
      <c r="L515" s="93">
        <v>24.39942737808077</v>
      </c>
      <c r="M515" s="93">
        <v>43.805667282627894</v>
      </c>
      <c r="N515" s="93">
        <v>44.765186320418593</v>
      </c>
      <c r="O515" s="132">
        <v>0.58850363814281847</v>
      </c>
      <c r="P515" s="94">
        <v>0.70128210070232089</v>
      </c>
      <c r="Q515" s="12">
        <v>343.97335056783356</v>
      </c>
      <c r="R515" s="12">
        <v>188.7117052180183</v>
      </c>
      <c r="S515" s="12">
        <v>334.48901053947168</v>
      </c>
      <c r="T515" s="12">
        <v>145.8328961222611</v>
      </c>
      <c r="U515" s="12">
        <v>2128.0635358941036</v>
      </c>
      <c r="V515" s="12">
        <v>187.06102920523296</v>
      </c>
      <c r="W515" s="12">
        <v>5857.1662356577026</v>
      </c>
      <c r="X515" s="12">
        <v>3495.5679244084986</v>
      </c>
    </row>
    <row r="516" spans="1:24" ht="15" x14ac:dyDescent="0.25">
      <c r="A516" s="10" t="str">
        <f>'Scenario List'!$A$21</f>
        <v>19- SCC on Net P/S</v>
      </c>
      <c r="B516" s="2">
        <v>2037</v>
      </c>
      <c r="C516" s="131">
        <v>860.33912565162996</v>
      </c>
      <c r="D516" s="131">
        <v>445.42509004666795</v>
      </c>
      <c r="E516" s="131">
        <v>1305.7642156982979</v>
      </c>
      <c r="F516" s="131">
        <v>299.52062185704983</v>
      </c>
      <c r="G516" s="131">
        <v>138.32646565789449</v>
      </c>
      <c r="H516" s="131">
        <v>437.84708751494429</v>
      </c>
      <c r="I516" s="132">
        <v>0.14661093045640755</v>
      </c>
      <c r="J516" s="132">
        <v>0.12726218755321589</v>
      </c>
      <c r="K516" s="93">
        <v>24.114181141142783</v>
      </c>
      <c r="L516" s="93">
        <v>25.88305744059641</v>
      </c>
      <c r="M516" s="93">
        <v>44.312793209396958</v>
      </c>
      <c r="N516" s="93">
        <v>54.537216645133668</v>
      </c>
      <c r="O516" s="132">
        <v>0.52511139479100222</v>
      </c>
      <c r="P516" s="94">
        <v>0.59169308284591293</v>
      </c>
      <c r="Q516" s="12">
        <v>343.85950656783359</v>
      </c>
      <c r="R516" s="12">
        <v>188.62037561801827</v>
      </c>
      <c r="S516" s="12">
        <v>334.48901053947168</v>
      </c>
      <c r="T516" s="12">
        <v>145.8328961222611</v>
      </c>
      <c r="U516" s="12">
        <v>2104.4007397866344</v>
      </c>
      <c r="V516" s="12">
        <v>163.24503178507979</v>
      </c>
      <c r="W516" s="12">
        <v>5868.1786069657219</v>
      </c>
      <c r="X516" s="12">
        <v>3500.058411776155</v>
      </c>
    </row>
    <row r="517" spans="1:24" ht="15" x14ac:dyDescent="0.25">
      <c r="A517" s="10" t="str">
        <f>'Scenario List'!$A$21</f>
        <v>19- SCC on Net P/S</v>
      </c>
      <c r="B517" s="2">
        <v>2038</v>
      </c>
      <c r="C517" s="131">
        <v>881.14810706973594</v>
      </c>
      <c r="D517" s="131">
        <v>455.80637742531582</v>
      </c>
      <c r="E517" s="131">
        <v>1336.9544844950517</v>
      </c>
      <c r="F517" s="131">
        <v>312.2861851987592</v>
      </c>
      <c r="G517" s="131">
        <v>142.23359127389446</v>
      </c>
      <c r="H517" s="131">
        <v>454.51977647265369</v>
      </c>
      <c r="I517" s="132">
        <v>0.1498457925524562</v>
      </c>
      <c r="J517" s="132">
        <v>0.13003395292799036</v>
      </c>
      <c r="K517" s="93">
        <v>26.455960231713977</v>
      </c>
      <c r="L517" s="93">
        <v>28.423313278809413</v>
      </c>
      <c r="M517" s="93">
        <v>49.42147649977332</v>
      </c>
      <c r="N517" s="93">
        <v>50.665814963734789</v>
      </c>
      <c r="O517" s="132">
        <v>0.56290544194910963</v>
      </c>
      <c r="P517" s="94">
        <v>0.63144883782289329</v>
      </c>
      <c r="Q517" s="12">
        <v>343.74566256783356</v>
      </c>
      <c r="R517" s="12">
        <v>188.52904601801828</v>
      </c>
      <c r="S517" s="12">
        <v>334.48901053947168</v>
      </c>
      <c r="T517" s="12">
        <v>145.8328961222611</v>
      </c>
      <c r="U517" s="12">
        <v>2109.4522466577509</v>
      </c>
      <c r="V517" s="12">
        <v>175.26252357575694</v>
      </c>
      <c r="W517" s="12">
        <v>5880.3660220307775</v>
      </c>
      <c r="X517" s="12">
        <v>3505.287405034363</v>
      </c>
    </row>
    <row r="518" spans="1:24" ht="15" x14ac:dyDescent="0.25">
      <c r="A518" s="10" t="str">
        <f>'Scenario List'!$A$21</f>
        <v>19- SCC on Net P/S</v>
      </c>
      <c r="B518" s="2">
        <v>2039</v>
      </c>
      <c r="C518" s="131">
        <v>897.89613774069176</v>
      </c>
      <c r="D518" s="131">
        <v>462.47431825111755</v>
      </c>
      <c r="E518" s="131">
        <v>1360.3704559918092</v>
      </c>
      <c r="F518" s="131">
        <v>313.75266604039143</v>
      </c>
      <c r="G518" s="131">
        <v>142.29250110633348</v>
      </c>
      <c r="H518" s="131">
        <v>456.04516714672491</v>
      </c>
      <c r="I518" s="132">
        <v>0.15233981982551495</v>
      </c>
      <c r="J518" s="132">
        <v>0.1317094471370579</v>
      </c>
      <c r="K518" s="93">
        <v>29.044972930010637</v>
      </c>
      <c r="L518" s="93">
        <v>30.970995223844724</v>
      </c>
      <c r="M518" s="93">
        <v>50.785214062995621</v>
      </c>
      <c r="N518" s="93">
        <v>52.960005571627235</v>
      </c>
      <c r="O518" s="132">
        <v>0.53493542290573071</v>
      </c>
      <c r="P518" s="94">
        <v>0.57990358286740995</v>
      </c>
      <c r="Q518" s="12">
        <v>343.63181856783359</v>
      </c>
      <c r="R518" s="12">
        <v>188.40343601801828</v>
      </c>
      <c r="S518" s="12">
        <v>334.48901053947168</v>
      </c>
      <c r="T518" s="12">
        <v>145.8328961222611</v>
      </c>
      <c r="U518" s="12">
        <v>2110.6766452456045</v>
      </c>
      <c r="V518" s="12">
        <v>173.47911695417739</v>
      </c>
      <c r="W518" s="12">
        <v>5894.0343947440178</v>
      </c>
      <c r="X518" s="12">
        <v>3511.3222954300541</v>
      </c>
    </row>
    <row r="519" spans="1:24" ht="15" x14ac:dyDescent="0.25">
      <c r="A519" s="10" t="str">
        <f>'Scenario List'!$A$21</f>
        <v>19- SCC on Net P/S</v>
      </c>
      <c r="B519" s="2">
        <v>2040</v>
      </c>
      <c r="C519" s="131">
        <v>919.29834341542983</v>
      </c>
      <c r="D519" s="131">
        <v>474.10180062071265</v>
      </c>
      <c r="E519" s="131">
        <v>1393.4001440361426</v>
      </c>
      <c r="F519" s="131">
        <v>324.24526028963248</v>
      </c>
      <c r="G519" s="131">
        <v>147.17238240300799</v>
      </c>
      <c r="H519" s="131">
        <v>471.41764269264047</v>
      </c>
      <c r="I519" s="132">
        <v>0.15556178792049236</v>
      </c>
      <c r="J519" s="132">
        <v>0.13475324942565425</v>
      </c>
      <c r="K519" s="93">
        <v>29.922741147139938</v>
      </c>
      <c r="L519" s="93">
        <v>31.396524186658862</v>
      </c>
      <c r="M519" s="93">
        <v>54.96132617860475</v>
      </c>
      <c r="N519" s="93">
        <v>58.886364579287175</v>
      </c>
      <c r="O519" s="132">
        <v>0.53729651169552795</v>
      </c>
      <c r="P519" s="94">
        <v>0.56688608988317468</v>
      </c>
      <c r="Q519" s="12">
        <v>383.82251837255603</v>
      </c>
      <c r="R519" s="12">
        <v>209.40099657215629</v>
      </c>
      <c r="S519" s="12">
        <v>372.0384903224741</v>
      </c>
      <c r="T519" s="12">
        <v>165.48018706967036</v>
      </c>
      <c r="U519" s="12">
        <v>2154.4348702921097</v>
      </c>
      <c r="V519" s="12">
        <v>184.48654425743584</v>
      </c>
      <c r="W519" s="12">
        <v>5909.5382979609576</v>
      </c>
      <c r="X519" s="12">
        <v>3518.2958677540682</v>
      </c>
    </row>
    <row r="520" spans="1:24" ht="15" x14ac:dyDescent="0.25">
      <c r="A520" s="10" t="str">
        <f>'Scenario List'!$A$21</f>
        <v>19- SCC on Net P/S</v>
      </c>
      <c r="B520" s="2">
        <v>2041</v>
      </c>
      <c r="C520" s="131">
        <v>934.68343883995408</v>
      </c>
      <c r="D520" s="131">
        <v>476.58267261685563</v>
      </c>
      <c r="E520" s="131">
        <v>1411.2661114568098</v>
      </c>
      <c r="F520" s="131">
        <v>327.48364224640602</v>
      </c>
      <c r="G520" s="131">
        <v>142.76816100856925</v>
      </c>
      <c r="H520" s="131">
        <v>470.25180325497524</v>
      </c>
      <c r="I520" s="132">
        <v>0.15769145789851521</v>
      </c>
      <c r="J520" s="132">
        <v>0.1351442146239103</v>
      </c>
      <c r="K520" s="93">
        <v>30.685773054242723</v>
      </c>
      <c r="L520" s="93">
        <v>37.456112734792953</v>
      </c>
      <c r="M520" s="93">
        <v>58.27511897303981</v>
      </c>
      <c r="N520" s="93">
        <v>73.581679724079436</v>
      </c>
      <c r="O520" s="132">
        <v>0.56620326156179246</v>
      </c>
      <c r="P520" s="94">
        <v>0.57438490053893776</v>
      </c>
      <c r="Q520" s="12">
        <v>389.33990013313223</v>
      </c>
      <c r="R520" s="12">
        <v>209.27538657215629</v>
      </c>
      <c r="S520" s="12">
        <v>413.70956095073802</v>
      </c>
      <c r="T520" s="12">
        <v>165.48018706967036</v>
      </c>
      <c r="U520" s="12">
        <v>2549.2687129270325</v>
      </c>
      <c r="V520" s="12">
        <v>198.35102058242049</v>
      </c>
      <c r="W520" s="12">
        <v>5927.2927734708628</v>
      </c>
      <c r="X520" s="12">
        <v>3526.4748398081747</v>
      </c>
    </row>
    <row r="521" spans="1:24" ht="15" x14ac:dyDescent="0.25">
      <c r="A521" s="10" t="str">
        <f>'Scenario List'!$A$21</f>
        <v>19- SCC on Net P/S</v>
      </c>
      <c r="B521" s="2">
        <v>2042</v>
      </c>
      <c r="C521" s="131">
        <v>953.60979642987058</v>
      </c>
      <c r="D521" s="131">
        <v>484.71886878297539</v>
      </c>
      <c r="E521" s="131">
        <v>1438.3286652128459</v>
      </c>
      <c r="F521" s="131">
        <v>336.72119624192607</v>
      </c>
      <c r="G521" s="131">
        <v>143.87377678693431</v>
      </c>
      <c r="H521" s="131">
        <v>480.59497302886041</v>
      </c>
      <c r="I521" s="132">
        <v>0.16033043922252643</v>
      </c>
      <c r="J521" s="132">
        <v>0.13708704512252173</v>
      </c>
      <c r="K521" s="93">
        <v>31.074500804574029</v>
      </c>
      <c r="L521" s="93">
        <v>37.150305011906312</v>
      </c>
      <c r="M521" s="93">
        <v>67.989777717083356</v>
      </c>
      <c r="N521" s="93">
        <v>78.866340281996131</v>
      </c>
      <c r="O521" s="132">
        <v>0.58947421905392616</v>
      </c>
      <c r="P521" s="94">
        <v>0.60394069038373654</v>
      </c>
      <c r="Q521" s="12">
        <v>389.22605613313226</v>
      </c>
      <c r="R521" s="12">
        <v>209.17267257215627</v>
      </c>
      <c r="S521" s="12">
        <v>413.70956095073802</v>
      </c>
      <c r="T521" s="12">
        <v>165.48018706967036</v>
      </c>
      <c r="U521" s="12">
        <v>2545.2115398908813</v>
      </c>
      <c r="V521" s="12">
        <v>207.50935436990852</v>
      </c>
      <c r="W521" s="12">
        <v>5947.777608881448</v>
      </c>
      <c r="X521" s="12">
        <v>3535.8473760212519</v>
      </c>
    </row>
    <row r="522" spans="1:24" ht="15" x14ac:dyDescent="0.25">
      <c r="A522" s="10" t="str">
        <f>'Scenario List'!$A$21</f>
        <v>19- SCC on Net P/S</v>
      </c>
      <c r="B522" s="2">
        <v>2043</v>
      </c>
      <c r="C522" s="131">
        <v>994.99114958199129</v>
      </c>
      <c r="D522" s="131">
        <v>505.80302187744394</v>
      </c>
      <c r="E522" s="131">
        <v>1500.7941714594353</v>
      </c>
      <c r="F522" s="131">
        <v>365.49008278040662</v>
      </c>
      <c r="G522" s="131">
        <v>157.77906453354751</v>
      </c>
      <c r="H522" s="131">
        <v>523.26914731395414</v>
      </c>
      <c r="I522" s="132">
        <v>0.16662174397089938</v>
      </c>
      <c r="J522" s="132">
        <v>0.14261015481379932</v>
      </c>
      <c r="K522" s="93">
        <v>31.907563863502681</v>
      </c>
      <c r="L522" s="93">
        <v>38.89903959019513</v>
      </c>
      <c r="M522" s="93">
        <v>60.258295497079587</v>
      </c>
      <c r="N522" s="93">
        <v>70.38288165343819</v>
      </c>
      <c r="O522" s="132">
        <v>0.5489247121919314</v>
      </c>
      <c r="P522" s="94">
        <v>0.51994955315167279</v>
      </c>
      <c r="Q522" s="12">
        <v>400.14807738328312</v>
      </c>
      <c r="R522" s="12">
        <v>216.28766925255479</v>
      </c>
      <c r="S522" s="12">
        <v>443.44533119061663</v>
      </c>
      <c r="T522" s="12">
        <v>165.12329879565044</v>
      </c>
      <c r="U522" s="12">
        <v>2762.1654839989942</v>
      </c>
      <c r="V522" s="12">
        <v>177.4945220952674</v>
      </c>
      <c r="W522" s="12">
        <v>5971.5564479733648</v>
      </c>
      <c r="X522" s="12">
        <v>3546.7531925608787</v>
      </c>
    </row>
    <row r="523" spans="1:24" ht="15" x14ac:dyDescent="0.25">
      <c r="A523" s="10" t="str">
        <f>'Scenario List'!$A$21</f>
        <v>19- SCC on Net P/S</v>
      </c>
      <c r="B523" s="2">
        <v>2044</v>
      </c>
      <c r="C523" s="131">
        <v>1018.4557744961638</v>
      </c>
      <c r="D523" s="131">
        <v>526.13812451565104</v>
      </c>
      <c r="E523" s="131">
        <v>1544.5938990118148</v>
      </c>
      <c r="F523" s="131">
        <v>386.79567798039039</v>
      </c>
      <c r="G523" s="131">
        <v>170.78397452137611</v>
      </c>
      <c r="H523" s="131">
        <v>557.57965250176653</v>
      </c>
      <c r="I523" s="132">
        <v>0.16976290079704409</v>
      </c>
      <c r="J523" s="132">
        <v>0.14780747985993956</v>
      </c>
      <c r="K523" s="93">
        <v>37.710901216704393</v>
      </c>
      <c r="L523" s="93">
        <v>46.498305132170948</v>
      </c>
      <c r="M523" s="93">
        <v>75.01086749904006</v>
      </c>
      <c r="N523" s="93">
        <v>92.777743626356269</v>
      </c>
      <c r="O523" s="132">
        <v>0.66328994109068362</v>
      </c>
      <c r="P523" s="94">
        <v>0.64466688476054201</v>
      </c>
      <c r="Q523" s="12">
        <v>411.42964734989022</v>
      </c>
      <c r="R523" s="12">
        <v>222.4537873951389</v>
      </c>
      <c r="S523" s="12">
        <v>443.10092523931547</v>
      </c>
      <c r="T523" s="12">
        <v>164.8125064355167</v>
      </c>
      <c r="U523" s="12">
        <v>2820.8895279972762</v>
      </c>
      <c r="V523" s="12">
        <v>217.04054015840734</v>
      </c>
      <c r="W523" s="12">
        <v>5999.2835284651146</v>
      </c>
      <c r="X523" s="12">
        <v>3559.6177203901502</v>
      </c>
    </row>
    <row r="524" spans="1:24" ht="15" x14ac:dyDescent="0.25">
      <c r="A524" s="10" t="str">
        <f>'Scenario List'!$A$21</f>
        <v>19- SCC on Net P/S</v>
      </c>
      <c r="B524" s="2">
        <v>2045</v>
      </c>
      <c r="C524" s="131">
        <v>1050.9882727796989</v>
      </c>
      <c r="D524" s="131">
        <v>547.62657816703313</v>
      </c>
      <c r="E524" s="131">
        <v>1598.6148509467321</v>
      </c>
      <c r="F524" s="131">
        <v>392.63313622698291</v>
      </c>
      <c r="G524" s="131">
        <v>184.78842547240791</v>
      </c>
      <c r="H524" s="131">
        <v>577.42156169939085</v>
      </c>
      <c r="I524" s="132">
        <v>0.17424312425790259</v>
      </c>
      <c r="J524" s="132">
        <v>0.15319640409673754</v>
      </c>
      <c r="K524" s="93">
        <v>34.247003296426428</v>
      </c>
      <c r="L524" s="93">
        <v>49.680510189349882</v>
      </c>
      <c r="M524" s="93">
        <v>63.13928471828082</v>
      </c>
      <c r="N524" s="93">
        <v>84.595319923536621</v>
      </c>
      <c r="O524" s="132">
        <v>0.55317603274576255</v>
      </c>
      <c r="P524" s="94">
        <v>0.54251558346100959</v>
      </c>
      <c r="Q524" s="12">
        <v>425.76446654989019</v>
      </c>
      <c r="R524" s="12">
        <v>229.0849258615992</v>
      </c>
      <c r="S524" s="12">
        <v>478.69992523931546</v>
      </c>
      <c r="T524" s="12">
        <v>164.48038029219367</v>
      </c>
      <c r="U524" s="12">
        <v>3097.7581310105197</v>
      </c>
      <c r="V524" s="12">
        <v>178.04844346654295</v>
      </c>
      <c r="W524" s="12">
        <v>6031.7345505358307</v>
      </c>
      <c r="X524" s="12">
        <v>3574.6699238529668</v>
      </c>
    </row>
    <row r="525" spans="1:24" x14ac:dyDescent="0.2">
      <c r="A525" s="10" t="str">
        <f>'Scenario List'!$A$21</f>
        <v>19- SCC on Net P/S</v>
      </c>
      <c r="B525" s="3" t="s">
        <v>6</v>
      </c>
      <c r="C525" s="20">
        <f t="shared" ref="C525:H525" si="83">NPV($A$1,C501:C524)</f>
        <v>8726.0455484796057</v>
      </c>
      <c r="D525" s="20">
        <f t="shared" si="83"/>
        <v>4561.0745816734034</v>
      </c>
      <c r="E525" s="20">
        <f t="shared" si="83"/>
        <v>13287.120130153005</v>
      </c>
      <c r="F525" s="20">
        <f t="shared" si="83"/>
        <v>3179.8357454256466</v>
      </c>
      <c r="G525" s="20">
        <f t="shared" si="83"/>
        <v>1368.3268105195227</v>
      </c>
      <c r="H525" s="20">
        <f t="shared" si="83"/>
        <v>4548.1625559451695</v>
      </c>
      <c r="K525" s="111">
        <f t="shared" ref="K525:P525" si="84">NPV($A$1,K501:K524)</f>
        <v>246.52261918164402</v>
      </c>
      <c r="L525" s="111">
        <f t="shared" si="84"/>
        <v>217.16976052377578</v>
      </c>
      <c r="M525" s="111">
        <f t="shared" si="84"/>
        <v>443.39134961177945</v>
      </c>
      <c r="N525" s="111">
        <f t="shared" si="84"/>
        <v>397.20675789355596</v>
      </c>
      <c r="O525" s="111">
        <f t="shared" si="84"/>
        <v>7.7129305891684341</v>
      </c>
      <c r="P525" s="111">
        <f t="shared" si="84"/>
        <v>10.728923377992098</v>
      </c>
    </row>
    <row r="526" spans="1:24" x14ac:dyDescent="0.2">
      <c r="A526" s="10" t="str">
        <f>'Scenario List'!$A$21</f>
        <v>19- SCC on Net P/S</v>
      </c>
      <c r="B526" s="3" t="s">
        <v>7</v>
      </c>
      <c r="C526" s="20">
        <f t="shared" ref="C526:H526" si="85">-PMT($A$1,COUNT(C501:C524),C525)</f>
        <v>739.57038356308419</v>
      </c>
      <c r="D526" s="20">
        <f t="shared" si="85"/>
        <v>386.57094546289335</v>
      </c>
      <c r="E526" s="20">
        <f t="shared" si="85"/>
        <v>1126.1413290259773</v>
      </c>
      <c r="F526" s="20">
        <f t="shared" si="85"/>
        <v>269.50493540820503</v>
      </c>
      <c r="G526" s="20">
        <f t="shared" si="85"/>
        <v>115.971659610681</v>
      </c>
      <c r="H526" s="20">
        <f t="shared" si="85"/>
        <v>385.47659501888609</v>
      </c>
      <c r="K526" s="111">
        <f t="shared" ref="K526:N526" si="86">-PMT($A$1,COUNT(K501:K524),K525)</f>
        <v>20.893866186260226</v>
      </c>
      <c r="L526" s="111">
        <f t="shared" si="86"/>
        <v>18.406083511317046</v>
      </c>
      <c r="M526" s="111">
        <f t="shared" si="86"/>
        <v>37.579348936365875</v>
      </c>
      <c r="N526" s="111">
        <f t="shared" si="86"/>
        <v>33.665003541079429</v>
      </c>
      <c r="O526" s="111">
        <f>-PMT($A$1,COUNT(O501:O524),O525)</f>
        <v>0.65370447616109828</v>
      </c>
      <c r="P526" s="111">
        <f t="shared" ref="P526" si="87">-PMT($A$1,COUNT(P501:P524),P525)</f>
        <v>0.90932300705937608</v>
      </c>
    </row>
    <row r="528" spans="1:24" ht="15" x14ac:dyDescent="0.25">
      <c r="A528" s="10" t="str">
        <f>'Scenario List'!$A$22</f>
        <v>20- Use Avg Mrkt for EE SCC</v>
      </c>
      <c r="B528" s="2">
        <v>2022</v>
      </c>
      <c r="C528" s="131">
        <v>567.97496863628407</v>
      </c>
      <c r="D528" s="131">
        <v>304.74594297298404</v>
      </c>
      <c r="E528" s="131">
        <v>872.72091160926811</v>
      </c>
      <c r="F528" s="131">
        <v>248.9539905799123</v>
      </c>
      <c r="G528" s="131">
        <v>80.712113552945098</v>
      </c>
      <c r="H528" s="131">
        <v>329.66610413285741</v>
      </c>
      <c r="I528" s="132">
        <v>0.10022800765735283</v>
      </c>
      <c r="J528" s="132">
        <v>8.88192640583753E-2</v>
      </c>
      <c r="K528" s="93">
        <v>17.547027469776115</v>
      </c>
      <c r="L528" s="93">
        <v>7.3590265880894181</v>
      </c>
      <c r="M528" s="93">
        <v>26.967195379055639</v>
      </c>
      <c r="N528" s="93">
        <v>11.23616954019522</v>
      </c>
      <c r="O528" s="132">
        <v>0.89311140173115522</v>
      </c>
      <c r="P528" s="94">
        <v>1.4574774164072011</v>
      </c>
      <c r="Q528" s="12">
        <v>0</v>
      </c>
      <c r="R528" s="12">
        <v>0</v>
      </c>
      <c r="S528" s="12">
        <v>0</v>
      </c>
      <c r="T528" s="12">
        <v>0</v>
      </c>
      <c r="U528" s="12">
        <v>0</v>
      </c>
      <c r="V528" s="12">
        <v>0</v>
      </c>
      <c r="W528" s="12">
        <v>5666.8288825814734</v>
      </c>
      <c r="X528" s="12">
        <v>3431.0793520276611</v>
      </c>
    </row>
    <row r="529" spans="1:24" ht="15" x14ac:dyDescent="0.25">
      <c r="A529" s="10" t="str">
        <f>'Scenario List'!$A$22</f>
        <v>20- Use Avg Mrkt for EE SCC</v>
      </c>
      <c r="B529" s="2">
        <v>2023</v>
      </c>
      <c r="C529" s="131">
        <v>586.84471074834653</v>
      </c>
      <c r="D529" s="131">
        <v>312.88568370015173</v>
      </c>
      <c r="E529" s="131">
        <v>899.73039444849826</v>
      </c>
      <c r="F529" s="131">
        <v>258.03021013153369</v>
      </c>
      <c r="G529" s="131">
        <v>84.085361543981833</v>
      </c>
      <c r="H529" s="131">
        <v>342.11557167551553</v>
      </c>
      <c r="I529" s="132">
        <v>0.10303768515955146</v>
      </c>
      <c r="J529" s="132">
        <v>9.0917756464563557E-2</v>
      </c>
      <c r="K529" s="93">
        <v>15.130509395587945</v>
      </c>
      <c r="L529" s="93">
        <v>7.41157410630277</v>
      </c>
      <c r="M529" s="93">
        <v>29.929904239228804</v>
      </c>
      <c r="N529" s="93">
        <v>14.127270915984496</v>
      </c>
      <c r="O529" s="132">
        <v>0.83533368109393646</v>
      </c>
      <c r="P529" s="94">
        <v>1.3980889815184012</v>
      </c>
      <c r="Q529" s="12">
        <v>33.270999999999994</v>
      </c>
      <c r="R529" s="12">
        <v>0</v>
      </c>
      <c r="S529" s="12">
        <v>45.628799999999998</v>
      </c>
      <c r="T529" s="12">
        <v>0</v>
      </c>
      <c r="U529" s="12">
        <v>420.41311591796875</v>
      </c>
      <c r="V529" s="12">
        <v>0</v>
      </c>
      <c r="W529" s="12">
        <v>5695.4376434178539</v>
      </c>
      <c r="X529" s="12">
        <v>3441.4144812526606</v>
      </c>
    </row>
    <row r="530" spans="1:24" ht="15" x14ac:dyDescent="0.25">
      <c r="A530" s="10" t="str">
        <f>'Scenario List'!$A$22</f>
        <v>20- Use Avg Mrkt for EE SCC</v>
      </c>
      <c r="B530" s="2">
        <v>2024</v>
      </c>
      <c r="C530" s="131">
        <v>615.07427214395329</v>
      </c>
      <c r="D530" s="131">
        <v>323.8713942913385</v>
      </c>
      <c r="E530" s="131">
        <v>938.94566643529174</v>
      </c>
      <c r="F530" s="131">
        <v>280.18582521635989</v>
      </c>
      <c r="G530" s="131">
        <v>90.20111335076956</v>
      </c>
      <c r="H530" s="131">
        <v>370.38693856712945</v>
      </c>
      <c r="I530" s="132">
        <v>0.10754818557445979</v>
      </c>
      <c r="J530" s="132">
        <v>9.3850162790711997E-2</v>
      </c>
      <c r="K530" s="93">
        <v>14.789873581869685</v>
      </c>
      <c r="L530" s="93">
        <v>8.5304955747790085</v>
      </c>
      <c r="M530" s="93">
        <v>23.689890956905145</v>
      </c>
      <c r="N530" s="93">
        <v>14.085915961747034</v>
      </c>
      <c r="O530" s="132">
        <v>0.85893922814896995</v>
      </c>
      <c r="P530" s="94">
        <v>1.4062178236706013</v>
      </c>
      <c r="Q530" s="12">
        <v>66.541999999999987</v>
      </c>
      <c r="R530" s="12">
        <v>1.6289232</v>
      </c>
      <c r="S530" s="12">
        <v>91.257599999999996</v>
      </c>
      <c r="T530" s="12">
        <v>0</v>
      </c>
      <c r="U530" s="12">
        <v>843.3210327148438</v>
      </c>
      <c r="V530" s="12">
        <v>0</v>
      </c>
      <c r="W530" s="12">
        <v>5719.0576378261021</v>
      </c>
      <c r="X530" s="12">
        <v>3450.9412094849436</v>
      </c>
    </row>
    <row r="531" spans="1:24" ht="15" x14ac:dyDescent="0.25">
      <c r="A531" s="10" t="str">
        <f>'Scenario List'!$A$22</f>
        <v>20- Use Avg Mrkt for EE SCC</v>
      </c>
      <c r="B531" s="2">
        <v>2025</v>
      </c>
      <c r="C531" s="131">
        <v>633.78476822848654</v>
      </c>
      <c r="D531" s="131">
        <v>332.00598829127671</v>
      </c>
      <c r="E531" s="131">
        <v>965.79075651976325</v>
      </c>
      <c r="F531" s="131">
        <v>277.0550536393589</v>
      </c>
      <c r="G531" s="131">
        <v>93.359479303455018</v>
      </c>
      <c r="H531" s="131">
        <v>370.41453294281393</v>
      </c>
      <c r="I531" s="132">
        <v>0.11040799425806799</v>
      </c>
      <c r="J531" s="132">
        <v>9.5967340612725799E-2</v>
      </c>
      <c r="K531" s="93">
        <v>16.541371734112573</v>
      </c>
      <c r="L531" s="93">
        <v>9.6571127845890032</v>
      </c>
      <c r="M531" s="93">
        <v>29.006127629271063</v>
      </c>
      <c r="N531" s="93">
        <v>16.944040212621054</v>
      </c>
      <c r="O531" s="132">
        <v>0.80166070705309289</v>
      </c>
      <c r="P531" s="94">
        <v>1.183907532506201</v>
      </c>
      <c r="Q531" s="12">
        <v>67.309397599999983</v>
      </c>
      <c r="R531" s="12">
        <v>4.2269832000000003</v>
      </c>
      <c r="S531" s="12">
        <v>91.257599999999996</v>
      </c>
      <c r="T531" s="12">
        <v>0</v>
      </c>
      <c r="U531" s="12">
        <v>838.69109033203119</v>
      </c>
      <c r="V531" s="12">
        <v>0</v>
      </c>
      <c r="W531" s="12">
        <v>5740.3883884266206</v>
      </c>
      <c r="X531" s="12">
        <v>3459.5726647368497</v>
      </c>
    </row>
    <row r="532" spans="1:24" ht="15" x14ac:dyDescent="0.25">
      <c r="A532" s="10" t="str">
        <f>'Scenario List'!$A$22</f>
        <v>20- Use Avg Mrkt for EE SCC</v>
      </c>
      <c r="B532" s="2">
        <v>2026</v>
      </c>
      <c r="C532" s="131">
        <v>635.12876788841379</v>
      </c>
      <c r="D532" s="131">
        <v>337.94262121327466</v>
      </c>
      <c r="E532" s="131">
        <v>973.07138910168851</v>
      </c>
      <c r="F532" s="131">
        <v>276.33826046979453</v>
      </c>
      <c r="G532" s="131">
        <v>94.209168514343986</v>
      </c>
      <c r="H532" s="131">
        <v>370.54742898413849</v>
      </c>
      <c r="I532" s="132">
        <v>0.11036262365063497</v>
      </c>
      <c r="J532" s="132">
        <v>9.7544392961782952E-2</v>
      </c>
      <c r="K532" s="93">
        <v>18.629059141300754</v>
      </c>
      <c r="L532" s="93">
        <v>11.06035443757056</v>
      </c>
      <c r="M532" s="93">
        <v>33.373279969574995</v>
      </c>
      <c r="N532" s="93">
        <v>20.003459899463856</v>
      </c>
      <c r="O532" s="132">
        <v>0.85316748333592451</v>
      </c>
      <c r="P532" s="94">
        <v>1.2620948563888008</v>
      </c>
      <c r="Q532" s="12">
        <v>76.686129199999982</v>
      </c>
      <c r="R532" s="12">
        <v>12.686100000000001</v>
      </c>
      <c r="S532" s="12">
        <v>97.625649999999993</v>
      </c>
      <c r="T532" s="12">
        <v>3.3319500000000004</v>
      </c>
      <c r="U532" s="12">
        <v>892.41203420222553</v>
      </c>
      <c r="V532" s="12">
        <v>26.828232756758769</v>
      </c>
      <c r="W532" s="12">
        <v>5754.9263226922167</v>
      </c>
      <c r="X532" s="12">
        <v>3464.5007360461782</v>
      </c>
    </row>
    <row r="533" spans="1:24" ht="15" x14ac:dyDescent="0.25">
      <c r="A533" s="10" t="str">
        <f>'Scenario List'!$A$22</f>
        <v>20- Use Avg Mrkt for EE SCC</v>
      </c>
      <c r="B533" s="2">
        <v>2027</v>
      </c>
      <c r="C533" s="131">
        <v>671.32928354895796</v>
      </c>
      <c r="D533" s="131">
        <v>362.71554865041281</v>
      </c>
      <c r="E533" s="131">
        <v>1034.0448321993708</v>
      </c>
      <c r="F533" s="131">
        <v>271.16523564709092</v>
      </c>
      <c r="G533" s="131">
        <v>113.78488364906551</v>
      </c>
      <c r="H533" s="131">
        <v>384.95011929615646</v>
      </c>
      <c r="I533" s="132">
        <v>0.11639666329052081</v>
      </c>
      <c r="J533" s="132">
        <v>0.104522339669471</v>
      </c>
      <c r="K533" s="93">
        <v>22.966670702716012</v>
      </c>
      <c r="L533" s="93">
        <v>13.64759366124453</v>
      </c>
      <c r="M533" s="93">
        <v>43.214605954578815</v>
      </c>
      <c r="N533" s="93">
        <v>25.243495590040908</v>
      </c>
      <c r="O533" s="132">
        <v>0.65262987714397713</v>
      </c>
      <c r="P533" s="94">
        <v>0.83077960253822991</v>
      </c>
      <c r="Q533" s="12">
        <v>189.00700564469878</v>
      </c>
      <c r="R533" s="12">
        <v>120.52311314204933</v>
      </c>
      <c r="S533" s="12">
        <v>173.61280333088999</v>
      </c>
      <c r="T533" s="12">
        <v>89.766327662772994</v>
      </c>
      <c r="U533" s="12">
        <v>1006.9031718983878</v>
      </c>
      <c r="V533" s="12">
        <v>158.49210393727751</v>
      </c>
      <c r="W533" s="12">
        <v>5767.5990408191547</v>
      </c>
      <c r="X533" s="12">
        <v>3470.2203356471091</v>
      </c>
    </row>
    <row r="534" spans="1:24" ht="15" x14ac:dyDescent="0.25">
      <c r="A534" s="10" t="str">
        <f>'Scenario List'!$A$22</f>
        <v>20- Use Avg Mrkt for EE SCC</v>
      </c>
      <c r="B534" s="2">
        <v>2028</v>
      </c>
      <c r="C534" s="131">
        <v>699.81949245299643</v>
      </c>
      <c r="D534" s="131">
        <v>367.5416107273108</v>
      </c>
      <c r="E534" s="131">
        <v>1067.3611031803073</v>
      </c>
      <c r="F534" s="131">
        <v>287.92486912424602</v>
      </c>
      <c r="G534" s="131">
        <v>113.30413130990745</v>
      </c>
      <c r="H534" s="131">
        <v>401.22900043415348</v>
      </c>
      <c r="I534" s="132">
        <v>0.12104888541778859</v>
      </c>
      <c r="J534" s="132">
        <v>0.10572436128240781</v>
      </c>
      <c r="K534" s="93">
        <v>18.991507843488861</v>
      </c>
      <c r="L534" s="93">
        <v>13.997890302630321</v>
      </c>
      <c r="M534" s="93">
        <v>32.273029931713708</v>
      </c>
      <c r="N534" s="93">
        <v>24.465496045206066</v>
      </c>
      <c r="O534" s="132">
        <v>0.56539401655948263</v>
      </c>
      <c r="P534" s="94">
        <v>0.79140273361487123</v>
      </c>
      <c r="Q534" s="12">
        <v>218.59587244469878</v>
      </c>
      <c r="R534" s="12">
        <v>120.95686514204932</v>
      </c>
      <c r="S534" s="12">
        <v>218.77600333089001</v>
      </c>
      <c r="T534" s="12">
        <v>89.766327662772994</v>
      </c>
      <c r="U534" s="12">
        <v>1414.6600776816356</v>
      </c>
      <c r="V534" s="12">
        <v>140.48800479122795</v>
      </c>
      <c r="W534" s="12">
        <v>5781.296457523229</v>
      </c>
      <c r="X534" s="12">
        <v>3476.413631344099</v>
      </c>
    </row>
    <row r="535" spans="1:24" ht="15" x14ac:dyDescent="0.25">
      <c r="A535" s="10" t="str">
        <f>'Scenario List'!$A$22</f>
        <v>20- Use Avg Mrkt for EE SCC</v>
      </c>
      <c r="B535" s="2">
        <v>2029</v>
      </c>
      <c r="C535" s="131">
        <v>714.5340180831729</v>
      </c>
      <c r="D535" s="131">
        <v>373.74347946758911</v>
      </c>
      <c r="E535" s="131">
        <v>1088.2774975507621</v>
      </c>
      <c r="F535" s="131">
        <v>289.58761756248924</v>
      </c>
      <c r="G535" s="131">
        <v>114.09153132081886</v>
      </c>
      <c r="H535" s="131">
        <v>403.67914888330813</v>
      </c>
      <c r="I535" s="132">
        <v>0.12330144150919846</v>
      </c>
      <c r="J535" s="132">
        <v>0.1073165111893314</v>
      </c>
      <c r="K535" s="93">
        <v>19.762586729215993</v>
      </c>
      <c r="L535" s="93">
        <v>14.52793455273757</v>
      </c>
      <c r="M535" s="93">
        <v>33.895528986837576</v>
      </c>
      <c r="N535" s="93">
        <v>25.88755559889556</v>
      </c>
      <c r="O535" s="132">
        <v>0.5738428653441211</v>
      </c>
      <c r="P535" s="94">
        <v>0.74857814680798129</v>
      </c>
      <c r="Q535" s="12">
        <v>219.13768084469879</v>
      </c>
      <c r="R535" s="12">
        <v>120.89981594204933</v>
      </c>
      <c r="S535" s="12">
        <v>218.77600333089001</v>
      </c>
      <c r="T535" s="12">
        <v>89.766327662772994</v>
      </c>
      <c r="U535" s="12">
        <v>1411.4984098587699</v>
      </c>
      <c r="V535" s="12">
        <v>140.20395836235383</v>
      </c>
      <c r="W535" s="12">
        <v>5795.0175548423549</v>
      </c>
      <c r="X535" s="12">
        <v>3482.6279323245822</v>
      </c>
    </row>
    <row r="536" spans="1:24" ht="15" x14ac:dyDescent="0.25">
      <c r="A536" s="10" t="str">
        <f>'Scenario List'!$A$22</f>
        <v>20- Use Avg Mrkt for EE SCC</v>
      </c>
      <c r="B536" s="2">
        <v>2030</v>
      </c>
      <c r="C536" s="131">
        <v>731.93285132657388</v>
      </c>
      <c r="D536" s="131">
        <v>378.18509392130738</v>
      </c>
      <c r="E536" s="131">
        <v>1110.1179452478814</v>
      </c>
      <c r="F536" s="131">
        <v>294.92002869105858</v>
      </c>
      <c r="G536" s="131">
        <v>113.01141803884452</v>
      </c>
      <c r="H536" s="131">
        <v>407.93144672990309</v>
      </c>
      <c r="I536" s="132">
        <v>0.12611338217868998</v>
      </c>
      <c r="J536" s="132">
        <v>0.10846956106028355</v>
      </c>
      <c r="K536" s="93">
        <v>23.150399461813844</v>
      </c>
      <c r="L536" s="93">
        <v>17.07225564504045</v>
      </c>
      <c r="M536" s="93">
        <v>39.457990273815611</v>
      </c>
      <c r="N536" s="93">
        <v>27.848073180531273</v>
      </c>
      <c r="O536" s="132">
        <v>0.5542405994906302</v>
      </c>
      <c r="P536" s="94">
        <v>0.71916965425158652</v>
      </c>
      <c r="Q536" s="12">
        <v>219.06600364469878</v>
      </c>
      <c r="R536" s="12">
        <v>120.81987074204933</v>
      </c>
      <c r="S536" s="12">
        <v>218.77600333089001</v>
      </c>
      <c r="T536" s="12">
        <v>89.766327662772994</v>
      </c>
      <c r="U536" s="12">
        <v>1395.7649929924182</v>
      </c>
      <c r="V536" s="12">
        <v>126.12372629670425</v>
      </c>
      <c r="W536" s="12">
        <v>5803.7683129415936</v>
      </c>
      <c r="X536" s="12">
        <v>3486.5550318870146</v>
      </c>
    </row>
    <row r="537" spans="1:24" ht="15" x14ac:dyDescent="0.25">
      <c r="A537" s="10" t="str">
        <f>'Scenario List'!$A$22</f>
        <v>20- Use Avg Mrkt for EE SCC</v>
      </c>
      <c r="B537" s="2">
        <v>2031</v>
      </c>
      <c r="C537" s="131">
        <v>748.6759562451457</v>
      </c>
      <c r="D537" s="131">
        <v>389.4941615063176</v>
      </c>
      <c r="E537" s="131">
        <v>1138.1701177514633</v>
      </c>
      <c r="F537" s="131">
        <v>297.59985874103404</v>
      </c>
      <c r="G537" s="131">
        <v>118.69211793070572</v>
      </c>
      <c r="H537" s="131">
        <v>416.29197667173975</v>
      </c>
      <c r="I537" s="132">
        <v>0.12880661023693457</v>
      </c>
      <c r="J537" s="132">
        <v>0.11158836034841466</v>
      </c>
      <c r="K537" s="93">
        <v>24.15615788842528</v>
      </c>
      <c r="L537" s="93">
        <v>19.277367968040537</v>
      </c>
      <c r="M537" s="93">
        <v>48.030853867873631</v>
      </c>
      <c r="N537" s="93">
        <v>37.88243751065994</v>
      </c>
      <c r="O537" s="132">
        <v>0.58859468289569439</v>
      </c>
      <c r="P537" s="94">
        <v>0.68896976865434989</v>
      </c>
      <c r="Q537" s="12">
        <v>262.98066484469877</v>
      </c>
      <c r="R537" s="12">
        <v>156.13517342316149</v>
      </c>
      <c r="S537" s="12">
        <v>251.51350333088999</v>
      </c>
      <c r="T537" s="12">
        <v>122.75269836740911</v>
      </c>
      <c r="U537" s="12">
        <v>1668.996133245287</v>
      </c>
      <c r="V537" s="12">
        <v>169.4917945002945</v>
      </c>
      <c r="W537" s="12">
        <v>5812.403221138934</v>
      </c>
      <c r="X537" s="12">
        <v>3490.4551002469425</v>
      </c>
    </row>
    <row r="538" spans="1:24" ht="15" x14ac:dyDescent="0.25">
      <c r="A538" s="10" t="str">
        <f>'Scenario List'!$A$22</f>
        <v>20- Use Avg Mrkt for EE SCC</v>
      </c>
      <c r="B538" s="2">
        <v>2032</v>
      </c>
      <c r="C538" s="131">
        <v>759.33550749594781</v>
      </c>
      <c r="D538" s="131">
        <v>393.82317095505732</v>
      </c>
      <c r="E538" s="131">
        <v>1153.158678451005</v>
      </c>
      <c r="F538" s="131">
        <v>297.76214977481936</v>
      </c>
      <c r="G538" s="131">
        <v>117.28572664165402</v>
      </c>
      <c r="H538" s="131">
        <v>415.0478764164734</v>
      </c>
      <c r="I538" s="132">
        <v>0.13044691519125001</v>
      </c>
      <c r="J538" s="132">
        <v>0.11270183310056542</v>
      </c>
      <c r="K538" s="93">
        <v>23.598197413140202</v>
      </c>
      <c r="L538" s="93">
        <v>18.834428203371747</v>
      </c>
      <c r="M538" s="93">
        <v>41.09365542754702</v>
      </c>
      <c r="N538" s="93">
        <v>33.354694611912691</v>
      </c>
      <c r="O538" s="132">
        <v>0.59315554737273812</v>
      </c>
      <c r="P538" s="94">
        <v>0.67814894757075406</v>
      </c>
      <c r="Q538" s="12">
        <v>265.13269804469877</v>
      </c>
      <c r="R538" s="12">
        <v>156.03245942316147</v>
      </c>
      <c r="S538" s="12">
        <v>251.51350333088999</v>
      </c>
      <c r="T538" s="12">
        <v>122.75269836740911</v>
      </c>
      <c r="U538" s="12">
        <v>1666.8898858735317</v>
      </c>
      <c r="V538" s="12">
        <v>158.53076716383842</v>
      </c>
      <c r="W538" s="12">
        <v>5821.0307724232161</v>
      </c>
      <c r="X538" s="12">
        <v>3494.3812369373213</v>
      </c>
    </row>
    <row r="539" spans="1:24" ht="15" x14ac:dyDescent="0.25">
      <c r="A539" s="10" t="str">
        <f>'Scenario List'!$A$22</f>
        <v>20- Use Avg Mrkt for EE SCC</v>
      </c>
      <c r="B539" s="2">
        <v>2033</v>
      </c>
      <c r="C539" s="131">
        <v>778.22963199919741</v>
      </c>
      <c r="D539" s="131">
        <v>403.16579593147611</v>
      </c>
      <c r="E539" s="131">
        <v>1181.3954279306736</v>
      </c>
      <c r="F539" s="131">
        <v>305.34831983010474</v>
      </c>
      <c r="G539" s="131">
        <v>120.78065997941017</v>
      </c>
      <c r="H539" s="131">
        <v>426.12897980951493</v>
      </c>
      <c r="I539" s="132">
        <v>0.13349201294101432</v>
      </c>
      <c r="J539" s="132">
        <v>0.11524320093371099</v>
      </c>
      <c r="K539" s="93">
        <v>26.782077794858264</v>
      </c>
      <c r="L539" s="93">
        <v>21.502878967448449</v>
      </c>
      <c r="M539" s="93">
        <v>43.156259640714822</v>
      </c>
      <c r="N539" s="93">
        <v>36.815702606498164</v>
      </c>
      <c r="O539" s="132">
        <v>0.60018437899687349</v>
      </c>
      <c r="P539" s="94">
        <v>0.66285723283526599</v>
      </c>
      <c r="Q539" s="12">
        <v>267.98865604469876</v>
      </c>
      <c r="R539" s="12">
        <v>156.10477262316147</v>
      </c>
      <c r="S539" s="12">
        <v>251.51350333088999</v>
      </c>
      <c r="T539" s="12">
        <v>122.75269836740911</v>
      </c>
      <c r="U539" s="12">
        <v>1662.2445061436504</v>
      </c>
      <c r="V539" s="12">
        <v>166.87574536795353</v>
      </c>
      <c r="W539" s="12">
        <v>5829.7842309342595</v>
      </c>
      <c r="X539" s="12">
        <v>3498.3911646412962</v>
      </c>
    </row>
    <row r="540" spans="1:24" ht="15" x14ac:dyDescent="0.25">
      <c r="A540" s="10" t="str">
        <f>'Scenario List'!$A$22</f>
        <v>20- Use Avg Mrkt for EE SCC</v>
      </c>
      <c r="B540" s="2">
        <v>2034</v>
      </c>
      <c r="C540" s="131">
        <v>792.94600555890213</v>
      </c>
      <c r="D540" s="131">
        <v>410.47300424865091</v>
      </c>
      <c r="E540" s="131">
        <v>1203.419009807553</v>
      </c>
      <c r="F540" s="131">
        <v>307.92009027236026</v>
      </c>
      <c r="G540" s="131">
        <v>122.12368842704542</v>
      </c>
      <c r="H540" s="131">
        <v>430.04377869940566</v>
      </c>
      <c r="I540" s="132">
        <v>0.13580594120658346</v>
      </c>
      <c r="J540" s="132">
        <v>0.11719261817188617</v>
      </c>
      <c r="K540" s="93">
        <v>28.746786665945198</v>
      </c>
      <c r="L540" s="93">
        <v>22.911177009137294</v>
      </c>
      <c r="M540" s="93">
        <v>57.798278516237858</v>
      </c>
      <c r="N540" s="93">
        <v>46.516292236744761</v>
      </c>
      <c r="O540" s="132">
        <v>0.57288778377958927</v>
      </c>
      <c r="P540" s="94">
        <v>0.63075018723648002</v>
      </c>
      <c r="Q540" s="12">
        <v>272.84496124469877</v>
      </c>
      <c r="R540" s="12">
        <v>156.45495422316148</v>
      </c>
      <c r="S540" s="12">
        <v>251.51350333088999</v>
      </c>
      <c r="T540" s="12">
        <v>122.75269836740911</v>
      </c>
      <c r="U540" s="12">
        <v>1654.272146607683</v>
      </c>
      <c r="V540" s="12">
        <v>151.12505878671246</v>
      </c>
      <c r="W540" s="12">
        <v>5838.8167595164277</v>
      </c>
      <c r="X540" s="12">
        <v>3502.5499954835977</v>
      </c>
    </row>
    <row r="541" spans="1:24" ht="15" x14ac:dyDescent="0.25">
      <c r="A541" s="10" t="str">
        <f>'Scenario List'!$A$22</f>
        <v>20- Use Avg Mrkt for EE SCC</v>
      </c>
      <c r="B541" s="2">
        <v>2035</v>
      </c>
      <c r="C541" s="131">
        <v>809.89096027610844</v>
      </c>
      <c r="D541" s="131">
        <v>418.77925956753484</v>
      </c>
      <c r="E541" s="131">
        <v>1228.6702198436433</v>
      </c>
      <c r="F541" s="131">
        <v>311.66240127777019</v>
      </c>
      <c r="G541" s="131">
        <v>124.34450186297991</v>
      </c>
      <c r="H541" s="131">
        <v>436.00690314075007</v>
      </c>
      <c r="I541" s="132">
        <v>0.13848307498138276</v>
      </c>
      <c r="J541" s="132">
        <v>0.11941456430051692</v>
      </c>
      <c r="K541" s="93">
        <v>27.12334684195876</v>
      </c>
      <c r="L541" s="93">
        <v>21.926249403247684</v>
      </c>
      <c r="M541" s="93">
        <v>46.640205290687902</v>
      </c>
      <c r="N541" s="93">
        <v>37.188281590297947</v>
      </c>
      <c r="O541" s="132">
        <v>0.55868192819737383</v>
      </c>
      <c r="P541" s="94">
        <v>0.59758457149478716</v>
      </c>
      <c r="Q541" s="12">
        <v>278.04650544469882</v>
      </c>
      <c r="R541" s="12">
        <v>158.84603282316147</v>
      </c>
      <c r="S541" s="12">
        <v>254.42128871901787</v>
      </c>
      <c r="T541" s="12">
        <v>124.27413672357349</v>
      </c>
      <c r="U541" s="12">
        <v>1654.4473115552557</v>
      </c>
      <c r="V541" s="12">
        <v>152.90253887328791</v>
      </c>
      <c r="W541" s="12">
        <v>5848.3028368989326</v>
      </c>
      <c r="X541" s="12">
        <v>3506.9362101731676</v>
      </c>
    </row>
    <row r="542" spans="1:24" ht="15" x14ac:dyDescent="0.25">
      <c r="A542" s="10" t="str">
        <f>'Scenario List'!$A$22</f>
        <v>20- Use Avg Mrkt for EE SCC</v>
      </c>
      <c r="B542" s="2">
        <v>2036</v>
      </c>
      <c r="C542" s="131">
        <v>835.3659391277173</v>
      </c>
      <c r="D542" s="131">
        <v>432.13810540382985</v>
      </c>
      <c r="E542" s="131">
        <v>1267.5040445315472</v>
      </c>
      <c r="F542" s="131">
        <v>337.48192720220777</v>
      </c>
      <c r="G542" s="131">
        <v>131.49296583937848</v>
      </c>
      <c r="H542" s="131">
        <v>468.97489304158626</v>
      </c>
      <c r="I542" s="132">
        <v>0.14259177252420596</v>
      </c>
      <c r="J542" s="132">
        <v>0.12305880521333756</v>
      </c>
      <c r="K542" s="93">
        <v>30.757760022535017</v>
      </c>
      <c r="L542" s="93">
        <v>24.419432597741991</v>
      </c>
      <c r="M542" s="93">
        <v>56.860762153049095</v>
      </c>
      <c r="N542" s="93">
        <v>44.557427413854811</v>
      </c>
      <c r="O542" s="132">
        <v>0.66188064219023379</v>
      </c>
      <c r="P542" s="94">
        <v>0.71266114258552049</v>
      </c>
      <c r="Q542" s="12">
        <v>340.96022724379793</v>
      </c>
      <c r="R542" s="12">
        <v>191.91966634850883</v>
      </c>
      <c r="S542" s="12">
        <v>305.47539664672524</v>
      </c>
      <c r="T542" s="12">
        <v>150.98713911986823</v>
      </c>
      <c r="U542" s="12">
        <v>1725.8423148069112</v>
      </c>
      <c r="V542" s="12">
        <v>199.56162302068208</v>
      </c>
      <c r="W542" s="12">
        <v>5858.4441748622485</v>
      </c>
      <c r="X542" s="12">
        <v>3511.6390465084178</v>
      </c>
    </row>
    <row r="543" spans="1:24" ht="15" x14ac:dyDescent="0.25">
      <c r="A543" s="10" t="str">
        <f>'Scenario List'!$A$22</f>
        <v>20- Use Avg Mrkt for EE SCC</v>
      </c>
      <c r="B543" s="2">
        <v>2037</v>
      </c>
      <c r="C543" s="131">
        <v>851.84113355977809</v>
      </c>
      <c r="D543" s="131">
        <v>440.26364299832687</v>
      </c>
      <c r="E543" s="131">
        <v>1292.104776558105</v>
      </c>
      <c r="F543" s="131">
        <v>334.80535736485223</v>
      </c>
      <c r="G543" s="131">
        <v>133.2791707882219</v>
      </c>
      <c r="H543" s="131">
        <v>468.08452815307413</v>
      </c>
      <c r="I543" s="132">
        <v>0.14513079925469027</v>
      </c>
      <c r="J543" s="132">
        <v>0.12519000390232027</v>
      </c>
      <c r="K543" s="93">
        <v>32.032284326315782</v>
      </c>
      <c r="L543" s="93">
        <v>25.918466476833977</v>
      </c>
      <c r="M543" s="93">
        <v>62.577334203492143</v>
      </c>
      <c r="N543" s="93">
        <v>54.777278601259127</v>
      </c>
      <c r="O543" s="132">
        <v>0.59019668404072334</v>
      </c>
      <c r="P543" s="94">
        <v>0.60184357660107268</v>
      </c>
      <c r="Q543" s="12">
        <v>340.89071244379795</v>
      </c>
      <c r="R543" s="12">
        <v>192.05100034850884</v>
      </c>
      <c r="S543" s="12">
        <v>305.47539664672524</v>
      </c>
      <c r="T543" s="12">
        <v>150.98713911986823</v>
      </c>
      <c r="U543" s="12">
        <v>1701.7432828521194</v>
      </c>
      <c r="V543" s="12">
        <v>174.77977870397854</v>
      </c>
      <c r="W543" s="12">
        <v>5869.4718001578749</v>
      </c>
      <c r="X543" s="12">
        <v>3516.7635535968466</v>
      </c>
    </row>
    <row r="544" spans="1:24" ht="15" x14ac:dyDescent="0.25">
      <c r="A544" s="10" t="str">
        <f>'Scenario List'!$A$22</f>
        <v>20- Use Avg Mrkt for EE SCC</v>
      </c>
      <c r="B544" s="2">
        <v>2038</v>
      </c>
      <c r="C544" s="131">
        <v>876.44028460300069</v>
      </c>
      <c r="D544" s="131">
        <v>455.84381830408029</v>
      </c>
      <c r="E544" s="131">
        <v>1332.284102907081</v>
      </c>
      <c r="F544" s="131">
        <v>355.65361567178508</v>
      </c>
      <c r="G544" s="131">
        <v>142.38787413392285</v>
      </c>
      <c r="H544" s="131">
        <v>498.0414898057079</v>
      </c>
      <c r="I544" s="132">
        <v>0.14901258038016343</v>
      </c>
      <c r="J544" s="132">
        <v>0.12941168686983248</v>
      </c>
      <c r="K544" s="93">
        <v>33.031086923986301</v>
      </c>
      <c r="L544" s="93">
        <v>27.247626868756456</v>
      </c>
      <c r="M544" s="93">
        <v>58.662280768206116</v>
      </c>
      <c r="N544" s="93">
        <v>49.146251248179652</v>
      </c>
      <c r="O544" s="132">
        <v>0.60494502436494946</v>
      </c>
      <c r="P544" s="94">
        <v>0.64237105984620591</v>
      </c>
      <c r="Q544" s="12">
        <v>351.73119916229905</v>
      </c>
      <c r="R544" s="12">
        <v>195.17441719261515</v>
      </c>
      <c r="S544" s="12">
        <v>321.84039892447686</v>
      </c>
      <c r="T544" s="12">
        <v>159.54978692246942</v>
      </c>
      <c r="U544" s="12">
        <v>1841.4513455936578</v>
      </c>
      <c r="V544" s="12">
        <v>257.27611825504465</v>
      </c>
      <c r="W544" s="12">
        <v>5881.6529608910287</v>
      </c>
      <c r="X544" s="12">
        <v>3522.431623680066</v>
      </c>
    </row>
    <row r="545" spans="1:24" ht="15" x14ac:dyDescent="0.25">
      <c r="A545" s="10" t="str">
        <f>'Scenario List'!$A$22</f>
        <v>20- Use Avg Mrkt for EE SCC</v>
      </c>
      <c r="B545" s="2">
        <v>2039</v>
      </c>
      <c r="C545" s="131">
        <v>892.90040923642687</v>
      </c>
      <c r="D545" s="131">
        <v>462.22029163732725</v>
      </c>
      <c r="E545" s="131">
        <v>1355.1207008737542</v>
      </c>
      <c r="F545" s="131">
        <v>355.79586956235852</v>
      </c>
      <c r="G545" s="131">
        <v>142.15697767213115</v>
      </c>
      <c r="H545" s="131">
        <v>497.9528472344897</v>
      </c>
      <c r="I545" s="132">
        <v>0.15145973487432138</v>
      </c>
      <c r="J545" s="132">
        <v>0.13098558518768474</v>
      </c>
      <c r="K545" s="93">
        <v>36.238983758933266</v>
      </c>
      <c r="L545" s="93">
        <v>29.769645568125917</v>
      </c>
      <c r="M545" s="93">
        <v>63.029010166836088</v>
      </c>
      <c r="N545" s="93">
        <v>50.564165602572828</v>
      </c>
      <c r="O545" s="132">
        <v>0.57612155238326945</v>
      </c>
      <c r="P545" s="94">
        <v>0.59101885888379924</v>
      </c>
      <c r="Q545" s="12">
        <v>351.66168436229901</v>
      </c>
      <c r="R545" s="12">
        <v>195.10782799261514</v>
      </c>
      <c r="S545" s="12">
        <v>321.84039892447686</v>
      </c>
      <c r="T545" s="12">
        <v>159.54978692246942</v>
      </c>
      <c r="U545" s="12">
        <v>1842.8894658164734</v>
      </c>
      <c r="V545" s="12">
        <v>256.03286738088627</v>
      </c>
      <c r="W545" s="12">
        <v>5895.2989055298422</v>
      </c>
      <c r="X545" s="12">
        <v>3528.787469056444</v>
      </c>
    </row>
    <row r="546" spans="1:24" ht="15" x14ac:dyDescent="0.25">
      <c r="A546" s="10" t="str">
        <f>'Scenario List'!$A$22</f>
        <v>20- Use Avg Mrkt for EE SCC</v>
      </c>
      <c r="B546" s="2">
        <v>2040</v>
      </c>
      <c r="C546" s="131">
        <v>907.54279015745487</v>
      </c>
      <c r="D546" s="131">
        <v>471.419865217704</v>
      </c>
      <c r="E546" s="131">
        <v>1378.9626553751589</v>
      </c>
      <c r="F546" s="131">
        <v>357.03769709534379</v>
      </c>
      <c r="G546" s="131">
        <v>144.60957295009905</v>
      </c>
      <c r="H546" s="131">
        <v>501.64727004544284</v>
      </c>
      <c r="I546" s="132">
        <v>0.15354051798248339</v>
      </c>
      <c r="J546" s="132">
        <v>0.13332027667826196</v>
      </c>
      <c r="K546" s="93">
        <v>37.293257273240734</v>
      </c>
      <c r="L546" s="93">
        <v>30.30741244517171</v>
      </c>
      <c r="M546" s="93">
        <v>69.704853502207456</v>
      </c>
      <c r="N546" s="93">
        <v>56.996097287859229</v>
      </c>
      <c r="O546" s="132">
        <v>0.56179624321719135</v>
      </c>
      <c r="P546" s="94">
        <v>0.5539260166383897</v>
      </c>
      <c r="Q546" s="12">
        <v>351.59216956229903</v>
      </c>
      <c r="R546" s="12">
        <v>197.51293885153487</v>
      </c>
      <c r="S546" s="12">
        <v>321.84039892447686</v>
      </c>
      <c r="T546" s="12">
        <v>162.0214869813891</v>
      </c>
      <c r="U546" s="12">
        <v>1834.4570430757271</v>
      </c>
      <c r="V546" s="12">
        <v>240.31749147820261</v>
      </c>
      <c r="W546" s="12">
        <v>5910.7706687624404</v>
      </c>
      <c r="X546" s="12">
        <v>3535.9952511602428</v>
      </c>
    </row>
    <row r="547" spans="1:24" ht="15" x14ac:dyDescent="0.25">
      <c r="A547" s="10" t="str">
        <f>'Scenario List'!$A$22</f>
        <v>20- Use Avg Mrkt for EE SCC</v>
      </c>
      <c r="B547" s="2">
        <v>2041</v>
      </c>
      <c r="C547" s="131">
        <v>921.68560013986371</v>
      </c>
      <c r="D547" s="131">
        <v>479.60396172971855</v>
      </c>
      <c r="E547" s="131">
        <v>1401.2895618695823</v>
      </c>
      <c r="F547" s="131">
        <v>359.62603010755691</v>
      </c>
      <c r="G547" s="131">
        <v>145.90880421412299</v>
      </c>
      <c r="H547" s="131">
        <v>505.53483432167991</v>
      </c>
      <c r="I547" s="132">
        <v>0.155466678644476</v>
      </c>
      <c r="J547" s="132">
        <v>0.13531902920231914</v>
      </c>
      <c r="K547" s="93">
        <v>38.127519466067206</v>
      </c>
      <c r="L547" s="93">
        <v>35.872214636570945</v>
      </c>
      <c r="M547" s="93">
        <v>71.30254891546511</v>
      </c>
      <c r="N547" s="93">
        <v>72.297055040599972</v>
      </c>
      <c r="O547" s="132">
        <v>0.58762015004084067</v>
      </c>
      <c r="P547" s="94">
        <v>0.56729505606839126</v>
      </c>
      <c r="Q547" s="12">
        <v>378.03995636229905</v>
      </c>
      <c r="R547" s="12">
        <v>230.24836919261514</v>
      </c>
      <c r="S547" s="12">
        <v>367.00359892447682</v>
      </c>
      <c r="T547" s="12">
        <v>192.44426747041456</v>
      </c>
      <c r="U547" s="12">
        <v>2261.0753795593373</v>
      </c>
      <c r="V547" s="12">
        <v>295.55079550883767</v>
      </c>
      <c r="W547" s="12">
        <v>5928.5089781045035</v>
      </c>
      <c r="X547" s="12">
        <v>3544.2462494513593</v>
      </c>
    </row>
    <row r="548" spans="1:24" ht="15" x14ac:dyDescent="0.25">
      <c r="A548" s="10" t="str">
        <f>'Scenario List'!$A$22</f>
        <v>20- Use Avg Mrkt for EE SCC</v>
      </c>
      <c r="B548" s="2">
        <v>2042</v>
      </c>
      <c r="C548" s="131">
        <v>945.94895379722516</v>
      </c>
      <c r="D548" s="131">
        <v>493.56434598209125</v>
      </c>
      <c r="E548" s="131">
        <v>1439.5132997793164</v>
      </c>
      <c r="F548" s="131">
        <v>379.42107385425896</v>
      </c>
      <c r="G548" s="131">
        <v>152.83858208983742</v>
      </c>
      <c r="H548" s="131">
        <v>532.25965594409638</v>
      </c>
      <c r="I548" s="132">
        <v>0.15901034165473873</v>
      </c>
      <c r="J548" s="132">
        <v>0.13888485898749411</v>
      </c>
      <c r="K548" s="93">
        <v>33.860751771684754</v>
      </c>
      <c r="L548" s="93">
        <v>35.599469973558669</v>
      </c>
      <c r="M548" s="93">
        <v>70.539978002751866</v>
      </c>
      <c r="N548" s="93">
        <v>76.337302211916665</v>
      </c>
      <c r="O548" s="132">
        <v>0.5909913157971296</v>
      </c>
      <c r="P548" s="94">
        <v>0.59660550139477209</v>
      </c>
      <c r="Q548" s="12">
        <v>388.99326325752651</v>
      </c>
      <c r="R548" s="12">
        <v>230.17039559261514</v>
      </c>
      <c r="S548" s="12">
        <v>396.15840842219268</v>
      </c>
      <c r="T548" s="12">
        <v>192.44426747041456</v>
      </c>
      <c r="U548" s="12">
        <v>2495.0308137679694</v>
      </c>
      <c r="V548" s="12">
        <v>305.05038951328265</v>
      </c>
      <c r="W548" s="12">
        <v>5948.9775567627967</v>
      </c>
      <c r="X548" s="12">
        <v>3553.7664046340301</v>
      </c>
    </row>
    <row r="549" spans="1:24" ht="15" x14ac:dyDescent="0.25">
      <c r="A549" s="10" t="str">
        <f>'Scenario List'!$A$22</f>
        <v>20- Use Avg Mrkt for EE SCC</v>
      </c>
      <c r="B549" s="2">
        <v>2043</v>
      </c>
      <c r="C549" s="131">
        <v>987.6002694494066</v>
      </c>
      <c r="D549" s="131">
        <v>511.04573911238549</v>
      </c>
      <c r="E549" s="131">
        <v>1498.6460085617921</v>
      </c>
      <c r="F549" s="131">
        <v>404.97270615048848</v>
      </c>
      <c r="G549" s="131">
        <v>163.14108107085096</v>
      </c>
      <c r="H549" s="131">
        <v>568.11378722133941</v>
      </c>
      <c r="I549" s="132">
        <v>0.16535130599269107</v>
      </c>
      <c r="J549" s="132">
        <v>0.14335822308487001</v>
      </c>
      <c r="K549" s="93">
        <v>34.765083914793905</v>
      </c>
      <c r="L549" s="93">
        <v>37.887995518245987</v>
      </c>
      <c r="M549" s="93">
        <v>62.801150100301925</v>
      </c>
      <c r="N549" s="93">
        <v>67.343437773844755</v>
      </c>
      <c r="O549" s="132">
        <v>0.54860984349315378</v>
      </c>
      <c r="P549" s="94">
        <v>0.51370656422968486</v>
      </c>
      <c r="Q549" s="12">
        <v>400.42281206065661</v>
      </c>
      <c r="R549" s="12">
        <v>230.06952599261516</v>
      </c>
      <c r="S549" s="12">
        <v>426.23532621026152</v>
      </c>
      <c r="T549" s="12">
        <v>192.44426747041456</v>
      </c>
      <c r="U549" s="12">
        <v>2716.1441443431036</v>
      </c>
      <c r="V549" s="12">
        <v>279.04681263123865</v>
      </c>
      <c r="W549" s="12">
        <v>5972.7394562765712</v>
      </c>
      <c r="X549" s="12">
        <v>3564.8163608294694</v>
      </c>
    </row>
    <row r="550" spans="1:24" ht="15" x14ac:dyDescent="0.25">
      <c r="A550" s="10" t="str">
        <f>'Scenario List'!$A$22</f>
        <v>20- Use Avg Mrkt for EE SCC</v>
      </c>
      <c r="B550" s="2">
        <v>2044</v>
      </c>
      <c r="C550" s="131">
        <v>1011.5764324366087</v>
      </c>
      <c r="D550" s="131">
        <v>527.63501468718675</v>
      </c>
      <c r="E550" s="131">
        <v>1539.2114471237956</v>
      </c>
      <c r="F550" s="131">
        <v>428.72645421919754</v>
      </c>
      <c r="G550" s="131">
        <v>172.39990129740565</v>
      </c>
      <c r="H550" s="131">
        <v>601.12635551660321</v>
      </c>
      <c r="I550" s="132">
        <v>0.1685832614554397</v>
      </c>
      <c r="J550" s="132">
        <v>0.14747895171033931</v>
      </c>
      <c r="K550" s="93">
        <v>41.091186346391595</v>
      </c>
      <c r="L550" s="93">
        <v>45.491342790783413</v>
      </c>
      <c r="M550" s="93">
        <v>80.508078681170147</v>
      </c>
      <c r="N550" s="93">
        <v>90.954132098388484</v>
      </c>
      <c r="O550" s="132">
        <v>0.66069651268891461</v>
      </c>
      <c r="P550" s="94">
        <v>0.63719777135173694</v>
      </c>
      <c r="Q550" s="12">
        <v>412.14653283373934</v>
      </c>
      <c r="R550" s="12">
        <v>230.00293679261515</v>
      </c>
      <c r="S550" s="12">
        <v>425.86922549018709</v>
      </c>
      <c r="T550" s="12">
        <v>192.44426747041456</v>
      </c>
      <c r="U550" s="12">
        <v>2765.9692901250728</v>
      </c>
      <c r="V550" s="12">
        <v>332.53768913300451</v>
      </c>
      <c r="W550" s="12">
        <v>6000.4559391205685</v>
      </c>
      <c r="X550" s="12">
        <v>3577.6970785872209</v>
      </c>
    </row>
    <row r="551" spans="1:24" ht="15" x14ac:dyDescent="0.25">
      <c r="A551" s="10" t="str">
        <f>'Scenario List'!$A$22</f>
        <v>20- Use Avg Mrkt for EE SCC</v>
      </c>
      <c r="B551" s="2">
        <v>2045</v>
      </c>
      <c r="C551" s="131">
        <v>1038.535979651467</v>
      </c>
      <c r="D551" s="131">
        <v>549.7508450359785</v>
      </c>
      <c r="E551" s="131">
        <v>1588.2868246874455</v>
      </c>
      <c r="F551" s="131">
        <v>437.3787402473925</v>
      </c>
      <c r="G551" s="131">
        <v>187.031474748633</v>
      </c>
      <c r="H551" s="131">
        <v>624.4102149960255</v>
      </c>
      <c r="I551" s="132">
        <v>0.17214550429616893</v>
      </c>
      <c r="J551" s="132">
        <v>0.15301581672864639</v>
      </c>
      <c r="K551" s="93">
        <v>39.177616595304052</v>
      </c>
      <c r="L551" s="93">
        <v>48.915390800392288</v>
      </c>
      <c r="M551" s="93">
        <v>69.758061346863428</v>
      </c>
      <c r="N551" s="93">
        <v>84.679035714607366</v>
      </c>
      <c r="O551" s="132">
        <v>0.56081829800448224</v>
      </c>
      <c r="P551" s="94">
        <v>0.53617734319678245</v>
      </c>
      <c r="Q551" s="12">
        <v>425.83014813280528</v>
      </c>
      <c r="R551" s="12">
        <v>235.84254519325069</v>
      </c>
      <c r="S551" s="12">
        <v>462.84151685083748</v>
      </c>
      <c r="T551" s="12">
        <v>192.15171783038278</v>
      </c>
      <c r="U551" s="12">
        <v>3028.7372560147965</v>
      </c>
      <c r="V551" s="12">
        <v>291.26943302900389</v>
      </c>
      <c r="W551" s="12">
        <v>6032.8963216181965</v>
      </c>
      <c r="X551" s="12">
        <v>3592.7713669684881</v>
      </c>
    </row>
    <row r="552" spans="1:24" x14ac:dyDescent="0.2">
      <c r="A552" s="10" t="str">
        <f>'Scenario List'!$A$22</f>
        <v>20- Use Avg Mrkt for EE SCC</v>
      </c>
      <c r="B552" s="3" t="s">
        <v>6</v>
      </c>
      <c r="C552" s="20">
        <f t="shared" ref="C552:H552" si="88">NPV($A$1,C528:C551)</f>
        <v>8670.6516328720281</v>
      </c>
      <c r="D552" s="20">
        <f t="shared" si="88"/>
        <v>4543.497176786711</v>
      </c>
      <c r="E552" s="20">
        <f t="shared" si="88"/>
        <v>13214.148809658738</v>
      </c>
      <c r="F552" s="20">
        <f t="shared" si="88"/>
        <v>3575.2255149208454</v>
      </c>
      <c r="G552" s="20">
        <f t="shared" si="88"/>
        <v>1351.4568829806551</v>
      </c>
      <c r="H552" s="20">
        <f t="shared" si="88"/>
        <v>4926.6823979015007</v>
      </c>
      <c r="K552" s="111">
        <f t="shared" ref="K552:P552" si="89">NPV($A$1,K528:K551)</f>
        <v>281.90855443998601</v>
      </c>
      <c r="L552" s="111">
        <f t="shared" si="89"/>
        <v>214.74011423978735</v>
      </c>
      <c r="M552" s="111">
        <f t="shared" si="89"/>
        <v>507.97008154825494</v>
      </c>
      <c r="N552" s="111">
        <f>NPV($A$1,N528:N551)</f>
        <v>393.4586834892819</v>
      </c>
      <c r="O552" s="111">
        <f t="shared" si="89"/>
        <v>8.0382074446618184</v>
      </c>
      <c r="P552" s="111">
        <f t="shared" si="89"/>
        <v>10.743477393901394</v>
      </c>
    </row>
    <row r="553" spans="1:24" x14ac:dyDescent="0.2">
      <c r="A553" s="10" t="str">
        <f>'Scenario List'!$A$22</f>
        <v>20- Use Avg Mrkt for EE SCC</v>
      </c>
      <c r="B553" s="3" t="s">
        <v>7</v>
      </c>
      <c r="C553" s="20">
        <f t="shared" ref="C553:H553" si="90">-PMT($A$1,COUNT(C528:C551),C552)</f>
        <v>734.87550783898314</v>
      </c>
      <c r="D553" s="20">
        <f t="shared" si="90"/>
        <v>385.08118380603838</v>
      </c>
      <c r="E553" s="20">
        <f t="shared" si="90"/>
        <v>1119.9566916450215</v>
      </c>
      <c r="F553" s="20">
        <f t="shared" si="90"/>
        <v>303.01594126508297</v>
      </c>
      <c r="G553" s="20">
        <f t="shared" si="90"/>
        <v>114.54185974185319</v>
      </c>
      <c r="H553" s="20">
        <f t="shared" si="90"/>
        <v>417.55780100693613</v>
      </c>
      <c r="K553" s="111">
        <f t="shared" ref="K553:N553" si="91">-PMT($A$1,COUNT(K528:K551),K552)</f>
        <v>23.892978391938581</v>
      </c>
      <c r="L553" s="111">
        <f t="shared" si="91"/>
        <v>18.200160401680627</v>
      </c>
      <c r="M553" s="111">
        <f t="shared" si="91"/>
        <v>43.052677866742414</v>
      </c>
      <c r="N553" s="111">
        <f t="shared" si="91"/>
        <v>33.347337903260822</v>
      </c>
      <c r="O553" s="111">
        <f>-PMT($A$1,COUNT(O528:O551),O552)</f>
        <v>0.68127310704262634</v>
      </c>
      <c r="P553" s="111">
        <f t="shared" ref="P553" si="92">-PMT($A$1,COUNT(P528:P551),P552)</f>
        <v>0.91055652332612247</v>
      </c>
    </row>
    <row r="555" spans="1:24" ht="15" x14ac:dyDescent="0.25">
      <c r="A555" s="10" t="str">
        <f>'Scenario List'!$A$25</f>
        <v>21- Maximum WA Customer Benefit</v>
      </c>
      <c r="B555" s="2">
        <v>2022</v>
      </c>
      <c r="C555" s="131">
        <v>571.7427545385284</v>
      </c>
      <c r="D555" s="131">
        <v>304.91173775425102</v>
      </c>
      <c r="E555" s="131">
        <v>876.65449229277942</v>
      </c>
      <c r="F555" s="131">
        <v>252.10367692203783</v>
      </c>
      <c r="G555" s="131">
        <v>80.878394707663801</v>
      </c>
      <c r="H555" s="131">
        <v>332.98207162970164</v>
      </c>
      <c r="I555" s="132">
        <v>0.10123189915438276</v>
      </c>
      <c r="J555" s="132">
        <v>8.8867383505237332E-2</v>
      </c>
      <c r="K555" s="93">
        <v>17.394871408458858</v>
      </c>
      <c r="L555" s="93">
        <v>7.3594152378922599</v>
      </c>
      <c r="M555" s="93">
        <v>26.718836297071945</v>
      </c>
      <c r="N555" s="93">
        <v>11.23676624541698</v>
      </c>
      <c r="O555" s="132">
        <v>0.89126406698928418</v>
      </c>
      <c r="P555" s="94">
        <v>1.4574774164072011</v>
      </c>
      <c r="Q555" s="12">
        <v>0.10042923744586794</v>
      </c>
      <c r="R555" s="12">
        <v>0</v>
      </c>
      <c r="S555" s="12">
        <v>1.2553654680733493</v>
      </c>
      <c r="T555" s="12">
        <v>0</v>
      </c>
      <c r="U555" s="12">
        <v>7.3313419930084258</v>
      </c>
      <c r="V555" s="12">
        <v>0</v>
      </c>
      <c r="W555" s="12">
        <v>5647.8517079542044</v>
      </c>
      <c r="X555" s="12">
        <v>3431.0871517476517</v>
      </c>
    </row>
    <row r="556" spans="1:24" ht="15" x14ac:dyDescent="0.25">
      <c r="A556" s="10" t="str">
        <f>'Scenario List'!$A$25</f>
        <v>21- Maximum WA Customer Benefit</v>
      </c>
      <c r="B556" s="2">
        <v>2023</v>
      </c>
      <c r="C556" s="131">
        <v>604.13487970943584</v>
      </c>
      <c r="D556" s="131">
        <v>314.19547004009883</v>
      </c>
      <c r="E556" s="131">
        <v>918.33034974953466</v>
      </c>
      <c r="F556" s="131">
        <v>274.27647928589693</v>
      </c>
      <c r="G556" s="131">
        <v>85.396215392295304</v>
      </c>
      <c r="H556" s="131">
        <v>359.67269467819222</v>
      </c>
      <c r="I556" s="132">
        <v>0.10684091187245261</v>
      </c>
      <c r="J556" s="132">
        <v>9.1298227107850655E-2</v>
      </c>
      <c r="K556" s="93">
        <v>14.439463480886026</v>
      </c>
      <c r="L556" s="93">
        <v>7.4124233806777511</v>
      </c>
      <c r="M556" s="93">
        <v>27.950605625991756</v>
      </c>
      <c r="N556" s="93">
        <v>14.128103028829145</v>
      </c>
      <c r="O556" s="132">
        <v>0.81836981625527461</v>
      </c>
      <c r="P556" s="94">
        <v>1.3980889815184012</v>
      </c>
      <c r="Q556" s="12">
        <v>8.8222817352389011</v>
      </c>
      <c r="R556" s="12">
        <v>0.61653840000000004</v>
      </c>
      <c r="S556" s="12">
        <v>55.568361616748874</v>
      </c>
      <c r="T556" s="12">
        <v>0</v>
      </c>
      <c r="U556" s="12">
        <v>500.28971177356811</v>
      </c>
      <c r="V556" s="12">
        <v>0</v>
      </c>
      <c r="W556" s="12">
        <v>5654.5275505571881</v>
      </c>
      <c r="X556" s="12">
        <v>3441.419181874578</v>
      </c>
    </row>
    <row r="557" spans="1:24" ht="15" x14ac:dyDescent="0.25">
      <c r="A557" s="10" t="str">
        <f>'Scenario List'!$A$25</f>
        <v>21- Maximum WA Customer Benefit</v>
      </c>
      <c r="B557" s="2">
        <v>2024</v>
      </c>
      <c r="C557" s="131">
        <v>653.55044907032664</v>
      </c>
      <c r="D557" s="131">
        <v>322.45645194965914</v>
      </c>
      <c r="E557" s="131">
        <v>976.00690101998578</v>
      </c>
      <c r="F557" s="131">
        <v>316.57193676947082</v>
      </c>
      <c r="G557" s="131">
        <v>88.787891843806221</v>
      </c>
      <c r="H557" s="131">
        <v>405.35982861327705</v>
      </c>
      <c r="I557" s="132">
        <v>0.11560974261168157</v>
      </c>
      <c r="J557" s="132">
        <v>9.3440520399574512E-2</v>
      </c>
      <c r="K557" s="93">
        <v>16.21034167638545</v>
      </c>
      <c r="L557" s="93">
        <v>8.531977734701222</v>
      </c>
      <c r="M557" s="93">
        <v>26.452697192204937</v>
      </c>
      <c r="N557" s="93">
        <v>14.090033006565406</v>
      </c>
      <c r="O557" s="132">
        <v>0.93843765056271811</v>
      </c>
      <c r="P557" s="94">
        <v>1.4062178236706013</v>
      </c>
      <c r="Q557" s="12">
        <v>15.036065005572901</v>
      </c>
      <c r="R557" s="12">
        <v>2.2073016000000001</v>
      </c>
      <c r="S557" s="12">
        <v>59.833532495923876</v>
      </c>
      <c r="T557" s="12">
        <v>0</v>
      </c>
      <c r="U557" s="12">
        <v>526.77286630370486</v>
      </c>
      <c r="V557" s="12">
        <v>0</v>
      </c>
      <c r="W557" s="12">
        <v>5653.0741640479173</v>
      </c>
      <c r="X557" s="12">
        <v>3450.9273982075069</v>
      </c>
    </row>
    <row r="558" spans="1:24" ht="15" x14ac:dyDescent="0.25">
      <c r="A558" s="10" t="str">
        <f>'Scenario List'!$A$25</f>
        <v>21- Maximum WA Customer Benefit</v>
      </c>
      <c r="B558" s="2">
        <v>2025</v>
      </c>
      <c r="C558" s="131">
        <v>683.87263283697439</v>
      </c>
      <c r="D558" s="131">
        <v>330.85800856892365</v>
      </c>
      <c r="E558" s="131">
        <v>1014.730641405898</v>
      </c>
      <c r="F558" s="131">
        <v>324.21574771203638</v>
      </c>
      <c r="G558" s="131">
        <v>92.213940230932394</v>
      </c>
      <c r="H558" s="131">
        <v>416.42968794296877</v>
      </c>
      <c r="I558" s="132">
        <v>0.12113532797425611</v>
      </c>
      <c r="J558" s="132">
        <v>9.5636922606499669E-2</v>
      </c>
      <c r="K558" s="93">
        <v>17.905555995739604</v>
      </c>
      <c r="L558" s="93">
        <v>9.6596985888710645</v>
      </c>
      <c r="M558" s="93">
        <v>31.569314994187266</v>
      </c>
      <c r="N558" s="93">
        <v>16.94695378215004</v>
      </c>
      <c r="O558" s="132">
        <v>0.87213588893521177</v>
      </c>
      <c r="P558" s="94">
        <v>1.183907532506201</v>
      </c>
      <c r="Q558" s="12">
        <v>22.664631691551037</v>
      </c>
      <c r="R558" s="12">
        <v>5.1837815999999997</v>
      </c>
      <c r="S558" s="12">
        <v>65.798431070650594</v>
      </c>
      <c r="T558" s="12">
        <v>0</v>
      </c>
      <c r="U558" s="12">
        <v>556.9911923107577</v>
      </c>
      <c r="V558" s="12">
        <v>0</v>
      </c>
      <c r="W558" s="12">
        <v>5645.5259111719433</v>
      </c>
      <c r="X558" s="12">
        <v>3459.5216946727423</v>
      </c>
    </row>
    <row r="559" spans="1:24" ht="15" x14ac:dyDescent="0.25">
      <c r="A559" s="10" t="str">
        <f>'Scenario List'!$A$25</f>
        <v>21- Maximum WA Customer Benefit</v>
      </c>
      <c r="B559" s="2">
        <v>2026</v>
      </c>
      <c r="C559" s="131">
        <v>699.79672587218352</v>
      </c>
      <c r="D559" s="131">
        <v>337.66471217686069</v>
      </c>
      <c r="E559" s="131">
        <v>1037.4614380490443</v>
      </c>
      <c r="F559" s="131">
        <v>336.99284341891791</v>
      </c>
      <c r="G559" s="131">
        <v>93.934497365634641</v>
      </c>
      <c r="H559" s="131">
        <v>430.92734078455254</v>
      </c>
      <c r="I559" s="132">
        <v>0.12436013010516149</v>
      </c>
      <c r="J559" s="132">
        <v>9.7466931453239578E-2</v>
      </c>
      <c r="K559" s="93">
        <v>19.549374387645059</v>
      </c>
      <c r="L559" s="93">
        <v>11.065813884613197</v>
      </c>
      <c r="M559" s="93">
        <v>34.964517000176244</v>
      </c>
      <c r="N559" s="93">
        <v>20.015685909750154</v>
      </c>
      <c r="O559" s="132">
        <v>0.91322458597134193</v>
      </c>
      <c r="P559" s="94">
        <v>1.2643626623618007</v>
      </c>
      <c r="Q559" s="12">
        <v>45.910628856617144</v>
      </c>
      <c r="R559" s="12">
        <v>12.748464600000002</v>
      </c>
      <c r="S559" s="12">
        <v>83.463048522104799</v>
      </c>
      <c r="T559" s="12">
        <v>4.853388356164384</v>
      </c>
      <c r="U559" s="12">
        <v>661.74626609136033</v>
      </c>
      <c r="V559" s="12">
        <v>28.05646944288463</v>
      </c>
      <c r="W559" s="12">
        <v>5627.1791070049621</v>
      </c>
      <c r="X559" s="12">
        <v>3464.4028199334216</v>
      </c>
    </row>
    <row r="560" spans="1:24" ht="15" x14ac:dyDescent="0.25">
      <c r="A560" s="10" t="str">
        <f>'Scenario List'!$A$25</f>
        <v>21- Maximum WA Customer Benefit</v>
      </c>
      <c r="B560" s="2">
        <v>2027</v>
      </c>
      <c r="C560" s="131">
        <v>778.65453790387824</v>
      </c>
      <c r="D560" s="131">
        <v>366.06748293583792</v>
      </c>
      <c r="E560" s="131">
        <v>1144.7220208397162</v>
      </c>
      <c r="F560" s="131">
        <v>366.26687688973482</v>
      </c>
      <c r="G560" s="131">
        <v>117.14088486042711</v>
      </c>
      <c r="H560" s="131">
        <v>483.40776175016191</v>
      </c>
      <c r="I560" s="132">
        <v>0.13893825484323655</v>
      </c>
      <c r="J560" s="132">
        <v>0.10549310955901128</v>
      </c>
      <c r="K560" s="93">
        <v>22.793042174246288</v>
      </c>
      <c r="L560" s="93">
        <v>13.672844607471115</v>
      </c>
      <c r="M560" s="93">
        <v>43.498321815148856</v>
      </c>
      <c r="N560" s="93">
        <v>25.31244671950553</v>
      </c>
      <c r="O560" s="132">
        <v>0.66880664456879757</v>
      </c>
      <c r="P560" s="94">
        <v>0.77632197836461037</v>
      </c>
      <c r="Q560" s="12">
        <v>180.43244544893378</v>
      </c>
      <c r="R560" s="12">
        <v>138.7269217813712</v>
      </c>
      <c r="S560" s="12">
        <v>95.257861859994264</v>
      </c>
      <c r="T560" s="12">
        <v>106.87328082199895</v>
      </c>
      <c r="U560" s="12">
        <v>738.46110399676706</v>
      </c>
      <c r="V560" s="12">
        <v>183.50768991262331</v>
      </c>
      <c r="W560" s="12">
        <v>5604.3207019005022</v>
      </c>
      <c r="X560" s="12">
        <v>3470.06059889689</v>
      </c>
    </row>
    <row r="561" spans="1:24" ht="15" x14ac:dyDescent="0.25">
      <c r="A561" s="10" t="str">
        <f>'Scenario List'!$A$25</f>
        <v>21- Maximum WA Customer Benefit</v>
      </c>
      <c r="B561" s="2">
        <v>2028</v>
      </c>
      <c r="C561" s="131">
        <v>823.91443903591971</v>
      </c>
      <c r="D561" s="131">
        <v>368.26575689804724</v>
      </c>
      <c r="E561" s="131">
        <v>1192.1801959339668</v>
      </c>
      <c r="F561" s="131">
        <v>398.32101582197544</v>
      </c>
      <c r="G561" s="131">
        <v>114.03314920413675</v>
      </c>
      <c r="H561" s="131">
        <v>512.35416502611224</v>
      </c>
      <c r="I561" s="132">
        <v>0.1476323312208003</v>
      </c>
      <c r="J561" s="132">
        <v>0.10594017283691516</v>
      </c>
      <c r="K561" s="93">
        <v>21.481466233849233</v>
      </c>
      <c r="L561" s="93">
        <v>14.020820933587729</v>
      </c>
      <c r="M561" s="93">
        <v>35.29226558711342</v>
      </c>
      <c r="N561" s="93">
        <v>24.554373075234892</v>
      </c>
      <c r="O561" s="132">
        <v>0.64816879026162455</v>
      </c>
      <c r="P561" s="94">
        <v>0.74400825967031059</v>
      </c>
      <c r="Q561" s="12">
        <v>191.20207342543796</v>
      </c>
      <c r="R561" s="12">
        <v>138.89253618137121</v>
      </c>
      <c r="S561" s="12">
        <v>114.11190156629695</v>
      </c>
      <c r="T561" s="12">
        <v>106.87328082199895</v>
      </c>
      <c r="U561" s="12">
        <v>847.03603935516401</v>
      </c>
      <c r="V561" s="12">
        <v>162.10639407014736</v>
      </c>
      <c r="W561" s="12">
        <v>5580.8536803748329</v>
      </c>
      <c r="X561" s="12">
        <v>3476.1672275630267</v>
      </c>
    </row>
    <row r="562" spans="1:24" ht="15" x14ac:dyDescent="0.25">
      <c r="A562" s="10" t="str">
        <f>'Scenario List'!$A$25</f>
        <v>21- Maximum WA Customer Benefit</v>
      </c>
      <c r="B562" s="2">
        <v>2029</v>
      </c>
      <c r="C562" s="131">
        <v>867.64176866075172</v>
      </c>
      <c r="D562" s="131">
        <v>376.17743384331493</v>
      </c>
      <c r="E562" s="131">
        <v>1243.8192025040667</v>
      </c>
      <c r="F562" s="131">
        <v>427.36628921994185</v>
      </c>
      <c r="G562" s="131">
        <v>116.53106865617784</v>
      </c>
      <c r="H562" s="131">
        <v>543.89735787611971</v>
      </c>
      <c r="I562" s="132">
        <v>0.15611985450331339</v>
      </c>
      <c r="J562" s="132">
        <v>0.10802672755205986</v>
      </c>
      <c r="K562" s="93">
        <v>20.228585030745123</v>
      </c>
      <c r="L562" s="93">
        <v>14.553319608590378</v>
      </c>
      <c r="M562" s="93">
        <v>35.24608723832165</v>
      </c>
      <c r="N562" s="93">
        <v>25.877959914735385</v>
      </c>
      <c r="O562" s="132">
        <v>0.63282738753287948</v>
      </c>
      <c r="P562" s="94">
        <v>0.70120864526514171</v>
      </c>
      <c r="Q562" s="12">
        <v>201.20715354788433</v>
      </c>
      <c r="R562" s="12">
        <v>138.8373313813712</v>
      </c>
      <c r="S562" s="12">
        <v>136.80961309687621</v>
      </c>
      <c r="T562" s="12">
        <v>106.87328082199895</v>
      </c>
      <c r="U562" s="12">
        <v>975.24287443406422</v>
      </c>
      <c r="V562" s="12">
        <v>161.81360076629278</v>
      </c>
      <c r="W562" s="12">
        <v>5557.53636474429</v>
      </c>
      <c r="X562" s="12">
        <v>3482.2626063723797</v>
      </c>
    </row>
    <row r="563" spans="1:24" ht="15" x14ac:dyDescent="0.25">
      <c r="A563" s="10" t="str">
        <f>'Scenario List'!$A$25</f>
        <v>21- Maximum WA Customer Benefit</v>
      </c>
      <c r="B563" s="2">
        <v>2030</v>
      </c>
      <c r="C563" s="131">
        <v>915.53626668708534</v>
      </c>
      <c r="D563" s="131">
        <v>382.79015219640775</v>
      </c>
      <c r="E563" s="131">
        <v>1298.326418883493</v>
      </c>
      <c r="F563" s="131">
        <v>462.4600172829517</v>
      </c>
      <c r="G563" s="131">
        <v>117.62264151190648</v>
      </c>
      <c r="H563" s="131">
        <v>580.08265879485816</v>
      </c>
      <c r="I563" s="132">
        <v>0.16553004357384249</v>
      </c>
      <c r="J563" s="132">
        <v>0.10980674977275758</v>
      </c>
      <c r="K563" s="93">
        <v>22.030596529360224</v>
      </c>
      <c r="L563" s="93">
        <v>17.098246958843678</v>
      </c>
      <c r="M563" s="93">
        <v>38.514373471206312</v>
      </c>
      <c r="N563" s="93">
        <v>27.942534699159822</v>
      </c>
      <c r="O563" s="132">
        <v>0.58840330364323135</v>
      </c>
      <c r="P563" s="94">
        <v>0.67715901418675939</v>
      </c>
      <c r="Q563" s="12">
        <v>212.45257382844198</v>
      </c>
      <c r="R563" s="12">
        <v>138.77074218137119</v>
      </c>
      <c r="S563" s="12">
        <v>162.21843660384755</v>
      </c>
      <c r="T563" s="12">
        <v>106.87328082199895</v>
      </c>
      <c r="U563" s="12">
        <v>1118.2026012541162</v>
      </c>
      <c r="V563" s="12">
        <v>145.18438940961596</v>
      </c>
      <c r="W563" s="12">
        <v>5530.9371454292359</v>
      </c>
      <c r="X563" s="12">
        <v>3486.0348110528976</v>
      </c>
    </row>
    <row r="564" spans="1:24" ht="15" x14ac:dyDescent="0.25">
      <c r="A564" s="10" t="str">
        <f>'Scenario List'!$A$25</f>
        <v>21- Maximum WA Customer Benefit</v>
      </c>
      <c r="B564" s="2">
        <v>2031</v>
      </c>
      <c r="C564" s="131">
        <v>960.52005703735085</v>
      </c>
      <c r="D564" s="131">
        <v>390.47294497998723</v>
      </c>
      <c r="E564" s="131">
        <v>1350.9930020173381</v>
      </c>
      <c r="F564" s="131">
        <v>491.91700012762141</v>
      </c>
      <c r="G564" s="131">
        <v>119.67745992442121</v>
      </c>
      <c r="H564" s="131">
        <v>611.59446005204268</v>
      </c>
      <c r="I564" s="132">
        <v>0.17441438423223671</v>
      </c>
      <c r="J564" s="132">
        <v>0.11189156499510221</v>
      </c>
      <c r="K564" s="93">
        <v>21.968107936428233</v>
      </c>
      <c r="L564" s="93">
        <v>18.559017680412094</v>
      </c>
      <c r="M564" s="93">
        <v>41.695532225823385</v>
      </c>
      <c r="N564" s="93">
        <v>37.258623499509781</v>
      </c>
      <c r="O564" s="132">
        <v>0.58979992912129586</v>
      </c>
      <c r="P564" s="94">
        <v>0.62777723753624926</v>
      </c>
      <c r="Q564" s="12">
        <v>251.66911075168599</v>
      </c>
      <c r="R564" s="12">
        <v>153.81149170637121</v>
      </c>
      <c r="S564" s="12">
        <v>209.47329095689742</v>
      </c>
      <c r="T564" s="12">
        <v>118.11861207199894</v>
      </c>
      <c r="U564" s="12">
        <v>1440.7663247538201</v>
      </c>
      <c r="V564" s="12">
        <v>237.3533040546703</v>
      </c>
      <c r="W564" s="12">
        <v>5507.1149163844002</v>
      </c>
      <c r="X564" s="12">
        <v>3489.7442447701869</v>
      </c>
    </row>
    <row r="565" spans="1:24" ht="15" x14ac:dyDescent="0.25">
      <c r="A565" s="10" t="str">
        <f>'Scenario List'!$A$25</f>
        <v>21- Maximum WA Customer Benefit</v>
      </c>
      <c r="B565" s="2">
        <v>2032</v>
      </c>
      <c r="C565" s="131">
        <v>996.31870124391207</v>
      </c>
      <c r="D565" s="131">
        <v>397.76969706199895</v>
      </c>
      <c r="E565" s="131">
        <v>1394.0883983059111</v>
      </c>
      <c r="F565" s="131">
        <v>516.122192204307</v>
      </c>
      <c r="G565" s="131">
        <v>121.239026135955</v>
      </c>
      <c r="H565" s="131">
        <v>637.36121834026198</v>
      </c>
      <c r="I565" s="132">
        <v>0.18157747139263075</v>
      </c>
      <c r="J565" s="132">
        <v>0.11386095052668302</v>
      </c>
      <c r="K565" s="93">
        <v>20.021657265778273</v>
      </c>
      <c r="L565" s="93">
        <v>18.099912852084788</v>
      </c>
      <c r="M565" s="93">
        <v>32.521592926286857</v>
      </c>
      <c r="N565" s="93">
        <v>31.850271335084713</v>
      </c>
      <c r="O565" s="132">
        <v>0.57439552341223399</v>
      </c>
      <c r="P565" s="94">
        <v>0.62137758094293016</v>
      </c>
      <c r="Q565" s="12">
        <v>261.27516436879569</v>
      </c>
      <c r="R565" s="12">
        <v>154.72300690637121</v>
      </c>
      <c r="S565" s="12">
        <v>232.76327617076885</v>
      </c>
      <c r="T565" s="12">
        <v>118.11861207199894</v>
      </c>
      <c r="U565" s="12">
        <v>1576.9037323791408</v>
      </c>
      <c r="V565" s="12">
        <v>229.33494740089279</v>
      </c>
      <c r="W565" s="12">
        <v>5487.0171591361159</v>
      </c>
      <c r="X565" s="12">
        <v>3493.468965629113</v>
      </c>
    </row>
    <row r="566" spans="1:24" ht="15" x14ac:dyDescent="0.25">
      <c r="A566" s="10" t="str">
        <f>'Scenario List'!$A$25</f>
        <v>21- Maximum WA Customer Benefit</v>
      </c>
      <c r="B566" s="2">
        <v>2033</v>
      </c>
      <c r="C566" s="131">
        <v>1038.5745367395612</v>
      </c>
      <c r="D566" s="131">
        <v>408.61235240464646</v>
      </c>
      <c r="E566" s="131">
        <v>1447.1868891442077</v>
      </c>
      <c r="F566" s="131">
        <v>544.813486575865</v>
      </c>
      <c r="G566" s="131">
        <v>126.2340808691291</v>
      </c>
      <c r="H566" s="131">
        <v>671.04756744499412</v>
      </c>
      <c r="I566" s="132">
        <v>0.18985206120806739</v>
      </c>
      <c r="J566" s="132">
        <v>0.11683778237365806</v>
      </c>
      <c r="K566" s="93">
        <v>20.116253303500777</v>
      </c>
      <c r="L566" s="93">
        <v>20.692710335707037</v>
      </c>
      <c r="M566" s="93">
        <v>32.510732710336697</v>
      </c>
      <c r="N566" s="93">
        <v>35.169131192203068</v>
      </c>
      <c r="O566" s="132">
        <v>0.56556983746383238</v>
      </c>
      <c r="P566" s="94">
        <v>0.60235076535847443</v>
      </c>
      <c r="Q566" s="12">
        <v>270.8192496267169</v>
      </c>
      <c r="R566" s="12">
        <v>155.9073025063712</v>
      </c>
      <c r="S566" s="12">
        <v>251.60655189478294</v>
      </c>
      <c r="T566" s="12">
        <v>118.11861207199894</v>
      </c>
      <c r="U566" s="12">
        <v>1675.0014984381426</v>
      </c>
      <c r="V566" s="12">
        <v>234.87008574663489</v>
      </c>
      <c r="W566" s="12">
        <v>5470.4411957968723</v>
      </c>
      <c r="X566" s="12">
        <v>3497.262136471114</v>
      </c>
    </row>
    <row r="567" spans="1:24" ht="15" x14ac:dyDescent="0.25">
      <c r="A567" s="10" t="str">
        <f>'Scenario List'!$A$25</f>
        <v>21- Maximum WA Customer Benefit</v>
      </c>
      <c r="B567" s="2">
        <v>2034</v>
      </c>
      <c r="C567" s="131">
        <v>1075.4070656232298</v>
      </c>
      <c r="D567" s="131">
        <v>416.94186742369766</v>
      </c>
      <c r="E567" s="131">
        <v>1492.3489330469274</v>
      </c>
      <c r="F567" s="131">
        <v>568.5607788822864</v>
      </c>
      <c r="G567" s="131">
        <v>128.59942510035773</v>
      </c>
      <c r="H567" s="131">
        <v>697.16020398264413</v>
      </c>
      <c r="I567" s="132">
        <v>0.19705881345749168</v>
      </c>
      <c r="J567" s="132">
        <v>0.11908520355019721</v>
      </c>
      <c r="K567" s="93">
        <v>20.10052392627588</v>
      </c>
      <c r="L567" s="93">
        <v>22.063574100015153</v>
      </c>
      <c r="M567" s="93">
        <v>38.032815487842115</v>
      </c>
      <c r="N567" s="93">
        <v>44.839775569430259</v>
      </c>
      <c r="O567" s="132">
        <v>0.53203825885543654</v>
      </c>
      <c r="P567" s="94">
        <v>0.57661654367225257</v>
      </c>
      <c r="Q567" s="12">
        <v>279.76933064141116</v>
      </c>
      <c r="R567" s="12">
        <v>157.72085650637121</v>
      </c>
      <c r="S567" s="12">
        <v>265.67053457846157</v>
      </c>
      <c r="T567" s="12">
        <v>118.11861207199894</v>
      </c>
      <c r="U567" s="12">
        <v>1754.7763615425022</v>
      </c>
      <c r="V567" s="12">
        <v>222.74302605721175</v>
      </c>
      <c r="W567" s="12">
        <v>5457.2898656735797</v>
      </c>
      <c r="X567" s="12">
        <v>3501.2063211358318</v>
      </c>
    </row>
    <row r="568" spans="1:24" ht="15" x14ac:dyDescent="0.25">
      <c r="A568" s="10" t="str">
        <f>'Scenario List'!$A$25</f>
        <v>21- Maximum WA Customer Benefit</v>
      </c>
      <c r="B568" s="2">
        <v>2035</v>
      </c>
      <c r="C568" s="131">
        <v>1110.9922225048472</v>
      </c>
      <c r="D568" s="131">
        <v>425.54254791956043</v>
      </c>
      <c r="E568" s="131">
        <v>1536.5347704244077</v>
      </c>
      <c r="F568" s="131">
        <v>589.12885475826442</v>
      </c>
      <c r="G568" s="131">
        <v>131.11462454223809</v>
      </c>
      <c r="H568" s="131">
        <v>720.24347930050249</v>
      </c>
      <c r="I568" s="132">
        <v>0.20395518934199677</v>
      </c>
      <c r="J568" s="132">
        <v>0.1213967644079504</v>
      </c>
      <c r="K568" s="93">
        <v>17.896359276141432</v>
      </c>
      <c r="L568" s="93">
        <v>21.049976642580962</v>
      </c>
      <c r="M568" s="93">
        <v>27.621030726859985</v>
      </c>
      <c r="N568" s="93">
        <v>36.425480132063612</v>
      </c>
      <c r="O568" s="132">
        <v>0.51486577556342106</v>
      </c>
      <c r="P568" s="94">
        <v>0.54172150469131208</v>
      </c>
      <c r="Q568" s="12">
        <v>288.76949665929703</v>
      </c>
      <c r="R568" s="12">
        <v>158.37740196411085</v>
      </c>
      <c r="S568" s="12">
        <v>275.89188480203501</v>
      </c>
      <c r="T568" s="12">
        <v>118.11861454806569</v>
      </c>
      <c r="U568" s="12">
        <v>1808.3994856912689</v>
      </c>
      <c r="V568" s="12">
        <v>223.28880283701415</v>
      </c>
      <c r="W568" s="12">
        <v>5447.2368469228295</v>
      </c>
      <c r="X568" s="12">
        <v>3505.3862431583161</v>
      </c>
    </row>
    <row r="569" spans="1:24" ht="15" x14ac:dyDescent="0.25">
      <c r="A569" s="10" t="str">
        <f>'Scenario List'!$A$25</f>
        <v>21- Maximum WA Customer Benefit</v>
      </c>
      <c r="B569" s="2">
        <v>2036</v>
      </c>
      <c r="C569" s="131">
        <v>1143.409300985428</v>
      </c>
      <c r="D569" s="131">
        <v>443.87682860778079</v>
      </c>
      <c r="E569" s="131">
        <v>1587.2861295932089</v>
      </c>
      <c r="F569" s="131">
        <v>613.71409012883714</v>
      </c>
      <c r="G569" s="131">
        <v>143.23846570824853</v>
      </c>
      <c r="H569" s="131">
        <v>756.9525558370857</v>
      </c>
      <c r="I569" s="132">
        <v>0.21019803579197488</v>
      </c>
      <c r="J569" s="132">
        <v>0.12646422595133866</v>
      </c>
      <c r="K569" s="93">
        <v>19.509499243077851</v>
      </c>
      <c r="L569" s="93">
        <v>23.271914026210343</v>
      </c>
      <c r="M569" s="93">
        <v>35.744413820295151</v>
      </c>
      <c r="N569" s="93">
        <v>42.97364914889539</v>
      </c>
      <c r="O569" s="132">
        <v>0.60339076558751958</v>
      </c>
      <c r="P569" s="94">
        <v>0.63335890268511785</v>
      </c>
      <c r="Q569" s="12">
        <v>297.66565038849171</v>
      </c>
      <c r="R569" s="12">
        <v>215.6805643446317</v>
      </c>
      <c r="S569" s="12">
        <v>283.56731641696888</v>
      </c>
      <c r="T569" s="12">
        <v>171.58983920005505</v>
      </c>
      <c r="U569" s="12">
        <v>1839.4408558227756</v>
      </c>
      <c r="V569" s="12">
        <v>319.76870878768631</v>
      </c>
      <c r="W569" s="12">
        <v>5439.6764302641595</v>
      </c>
      <c r="X569" s="12">
        <v>3509.9003316445969</v>
      </c>
    </row>
    <row r="570" spans="1:24" ht="15" x14ac:dyDescent="0.25">
      <c r="A570" s="10" t="str">
        <f>'Scenario List'!$A$25</f>
        <v>21- Maximum WA Customer Benefit</v>
      </c>
      <c r="B570" s="2">
        <v>2037</v>
      </c>
      <c r="C570" s="131">
        <v>1178.601056614159</v>
      </c>
      <c r="D570" s="131">
        <v>452.3985980419248</v>
      </c>
      <c r="E570" s="131">
        <v>1630.9996546560837</v>
      </c>
      <c r="F570" s="131">
        <v>628.8696073374374</v>
      </c>
      <c r="G570" s="131">
        <v>145.42084832297877</v>
      </c>
      <c r="H570" s="131">
        <v>774.29045566041623</v>
      </c>
      <c r="I570" s="132">
        <v>0.21684264353900518</v>
      </c>
      <c r="J570" s="132">
        <v>0.12871028213744537</v>
      </c>
      <c r="K570" s="93">
        <v>18.725481403948226</v>
      </c>
      <c r="L570" s="93">
        <v>24.649256524697108</v>
      </c>
      <c r="M570" s="93">
        <v>34.945710243918242</v>
      </c>
      <c r="N570" s="93">
        <v>51.537818752482721</v>
      </c>
      <c r="O570" s="132">
        <v>0.53626416667199839</v>
      </c>
      <c r="P570" s="94">
        <v>0.53340154116463256</v>
      </c>
      <c r="Q570" s="12">
        <v>306.48178294051354</v>
      </c>
      <c r="R570" s="12">
        <v>215.61397514463172</v>
      </c>
      <c r="S570" s="12">
        <v>289.75355831724187</v>
      </c>
      <c r="T570" s="12">
        <v>171.58983920005505</v>
      </c>
      <c r="U570" s="12">
        <v>1858.7224782017215</v>
      </c>
      <c r="V570" s="12">
        <v>293.08813006885219</v>
      </c>
      <c r="W570" s="12">
        <v>5435.2826426512129</v>
      </c>
      <c r="X570" s="12">
        <v>3514.8598117345714</v>
      </c>
    </row>
    <row r="571" spans="1:24" ht="15" x14ac:dyDescent="0.25">
      <c r="A571" s="10" t="str">
        <f>'Scenario List'!$A$25</f>
        <v>21- Maximum WA Customer Benefit</v>
      </c>
      <c r="B571" s="2">
        <v>2038</v>
      </c>
      <c r="C571" s="131">
        <v>1215.0273882301608</v>
      </c>
      <c r="D571" s="131">
        <v>463.0129174528318</v>
      </c>
      <c r="E571" s="131">
        <v>1678.0403056829925</v>
      </c>
      <c r="F571" s="131">
        <v>655.85904390822282</v>
      </c>
      <c r="G571" s="131">
        <v>149.56364578704796</v>
      </c>
      <c r="H571" s="131">
        <v>805.42268969527072</v>
      </c>
      <c r="I571" s="132">
        <v>0.22365502598123355</v>
      </c>
      <c r="J571" s="132">
        <v>0.131522964698713</v>
      </c>
      <c r="K571" s="93">
        <v>18.273353640464869</v>
      </c>
      <c r="L571" s="93">
        <v>27.024569830119798</v>
      </c>
      <c r="M571" s="93">
        <v>31.059821190902142</v>
      </c>
      <c r="N571" s="93">
        <v>48.487366266730191</v>
      </c>
      <c r="O571" s="132">
        <v>0.56699878785707858</v>
      </c>
      <c r="P571" s="94">
        <v>0.56759814406410924</v>
      </c>
      <c r="Q571" s="12">
        <v>315.48608665604928</v>
      </c>
      <c r="R571" s="12">
        <v>215.54738594463171</v>
      </c>
      <c r="S571" s="12">
        <v>295.13101976143872</v>
      </c>
      <c r="T571" s="12">
        <v>171.58983920005505</v>
      </c>
      <c r="U571" s="12">
        <v>1885.1946536351038</v>
      </c>
      <c r="V571" s="12">
        <v>305.29754081983447</v>
      </c>
      <c r="W571" s="12">
        <v>5432.5959494963972</v>
      </c>
      <c r="X571" s="12">
        <v>3520.3959895025282</v>
      </c>
    </row>
    <row r="572" spans="1:24" ht="15" x14ac:dyDescent="0.25">
      <c r="A572" s="10" t="str">
        <f>'Scenario List'!$A$25</f>
        <v>21- Maximum WA Customer Benefit</v>
      </c>
      <c r="B572" s="2">
        <v>2039</v>
      </c>
      <c r="C572" s="131">
        <v>1247.0635137676024</v>
      </c>
      <c r="D572" s="131">
        <v>470.92863763424992</v>
      </c>
      <c r="E572" s="131">
        <v>1717.9921514018524</v>
      </c>
      <c r="F572" s="131">
        <v>670.36021813618049</v>
      </c>
      <c r="G572" s="131">
        <v>150.87194864618141</v>
      </c>
      <c r="H572" s="131">
        <v>821.2321667823619</v>
      </c>
      <c r="I572" s="132">
        <v>0.22955271591874243</v>
      </c>
      <c r="J572" s="132">
        <v>0.13353503999548796</v>
      </c>
      <c r="K572" s="93">
        <v>19.914578503130823</v>
      </c>
      <c r="L572" s="93">
        <v>29.460290721722338</v>
      </c>
      <c r="M572" s="93">
        <v>35.034838637370171</v>
      </c>
      <c r="N572" s="93">
        <v>50.896469992657586</v>
      </c>
      <c r="O572" s="132">
        <v>0.54334905353524299</v>
      </c>
      <c r="P572" s="94">
        <v>0.51623448168557007</v>
      </c>
      <c r="Q572" s="12">
        <v>324.57528329288857</v>
      </c>
      <c r="R572" s="12">
        <v>215.48079674463173</v>
      </c>
      <c r="S572" s="12">
        <v>300.08696772192928</v>
      </c>
      <c r="T572" s="12">
        <v>171.58983920005505</v>
      </c>
      <c r="U572" s="12">
        <v>1904.3117445876096</v>
      </c>
      <c r="V572" s="12">
        <v>304.61944835630686</v>
      </c>
      <c r="W572" s="12">
        <v>5432.5800885276421</v>
      </c>
      <c r="X572" s="12">
        <v>3526.6296969706391</v>
      </c>
    </row>
    <row r="573" spans="1:24" ht="15" x14ac:dyDescent="0.25">
      <c r="A573" s="10" t="str">
        <f>'Scenario List'!$A$25</f>
        <v>21- Maximum WA Customer Benefit</v>
      </c>
      <c r="B573" s="2">
        <v>2040</v>
      </c>
      <c r="C573" s="131">
        <v>1276.2124188280641</v>
      </c>
      <c r="D573" s="131">
        <v>478.87065332327921</v>
      </c>
      <c r="E573" s="131">
        <v>1755.0830721513432</v>
      </c>
      <c r="F573" s="131">
        <v>683.5523716022592</v>
      </c>
      <c r="G573" s="131">
        <v>152.06735181458214</v>
      </c>
      <c r="H573" s="131">
        <v>835.61972341684134</v>
      </c>
      <c r="I573" s="132">
        <v>0.23481163329228943</v>
      </c>
      <c r="J573" s="132">
        <v>0.13551432167898522</v>
      </c>
      <c r="K573" s="93">
        <v>19.63325019715225</v>
      </c>
      <c r="L573" s="93">
        <v>30.024887663898873</v>
      </c>
      <c r="M573" s="93">
        <v>37.055397651036415</v>
      </c>
      <c r="N573" s="93">
        <v>56.575931296060574</v>
      </c>
      <c r="O573" s="132">
        <v>0.5241731227466031</v>
      </c>
      <c r="P573" s="94">
        <v>0.47455018453871151</v>
      </c>
      <c r="Q573" s="12">
        <v>333.7711140772841</v>
      </c>
      <c r="R573" s="12">
        <v>215.37992714463172</v>
      </c>
      <c r="S573" s="12">
        <v>304.82797752687384</v>
      </c>
      <c r="T573" s="12">
        <v>171.58983920005505</v>
      </c>
      <c r="U573" s="12">
        <v>1925.885638607984</v>
      </c>
      <c r="V573" s="12">
        <v>286.46092651006205</v>
      </c>
      <c r="W573" s="12">
        <v>5435.0476632452746</v>
      </c>
      <c r="X573" s="12">
        <v>3533.7272650610162</v>
      </c>
    </row>
    <row r="574" spans="1:24" ht="15" x14ac:dyDescent="0.25">
      <c r="A574" s="10" t="str">
        <f>'Scenario List'!$A$25</f>
        <v>21- Maximum WA Customer Benefit</v>
      </c>
      <c r="B574" s="2">
        <v>2041</v>
      </c>
      <c r="C574" s="131">
        <v>1286.5719306470485</v>
      </c>
      <c r="D574" s="131">
        <v>478.46854278394608</v>
      </c>
      <c r="E574" s="131">
        <v>1765.0404734309946</v>
      </c>
      <c r="F574" s="131">
        <v>680.12676142100008</v>
      </c>
      <c r="G574" s="131">
        <v>144.77992340232814</v>
      </c>
      <c r="H574" s="131">
        <v>824.90668482332819</v>
      </c>
      <c r="I574" s="132">
        <v>0.23637241799340225</v>
      </c>
      <c r="J574" s="132">
        <v>0.13508873173647756</v>
      </c>
      <c r="K574" s="93">
        <v>23.791656311390497</v>
      </c>
      <c r="L574" s="93">
        <v>35.91555321007521</v>
      </c>
      <c r="M574" s="93">
        <v>40.211187089665117</v>
      </c>
      <c r="N574" s="93">
        <v>71.108968412191871</v>
      </c>
      <c r="O574" s="132">
        <v>0.59307899336316938</v>
      </c>
      <c r="P574" s="94">
        <v>0.47422854215191657</v>
      </c>
      <c r="Q574" s="12">
        <v>343.17245997255731</v>
      </c>
      <c r="R574" s="12">
        <v>215.30195354463171</v>
      </c>
      <c r="S574" s="12">
        <v>309.56928121778873</v>
      </c>
      <c r="T574" s="12">
        <v>171.58983920005505</v>
      </c>
      <c r="U574" s="12">
        <v>1936.5397664921736</v>
      </c>
      <c r="V574" s="12">
        <v>298.75206437029607</v>
      </c>
      <c r="W574" s="12">
        <v>5442.9867138007612</v>
      </c>
      <c r="X574" s="12">
        <v>3541.8834467800903</v>
      </c>
    </row>
    <row r="575" spans="1:24" ht="15" x14ac:dyDescent="0.25">
      <c r="A575" s="10" t="str">
        <f>'Scenario List'!$A$25</f>
        <v>21- Maximum WA Customer Benefit</v>
      </c>
      <c r="B575" s="2">
        <v>2042</v>
      </c>
      <c r="C575" s="131">
        <v>1319.3145800906582</v>
      </c>
      <c r="D575" s="131">
        <v>487.39293694650746</v>
      </c>
      <c r="E575" s="131">
        <v>1806.7075170371656</v>
      </c>
      <c r="F575" s="131">
        <v>702.80946458943185</v>
      </c>
      <c r="G575" s="131">
        <v>146.67367080020551</v>
      </c>
      <c r="H575" s="131">
        <v>849.48313538963737</v>
      </c>
      <c r="I575" s="132">
        <v>0.24190519711950983</v>
      </c>
      <c r="J575" s="132">
        <v>0.13724449448740314</v>
      </c>
      <c r="K575" s="93">
        <v>20.563770567584665</v>
      </c>
      <c r="L575" s="93">
        <v>35.592660243588604</v>
      </c>
      <c r="M575" s="93">
        <v>43.253672349625489</v>
      </c>
      <c r="N575" s="93">
        <v>73.674394683238816</v>
      </c>
      <c r="O575" s="132">
        <v>0.61983763164567152</v>
      </c>
      <c r="P575" s="94">
        <v>0.49801230505787031</v>
      </c>
      <c r="Q575" s="12">
        <v>352.5381498105595</v>
      </c>
      <c r="R575" s="12">
        <v>215.2010839453398</v>
      </c>
      <c r="S575" s="12">
        <v>314.31087919281634</v>
      </c>
      <c r="T575" s="12">
        <v>171.58983920065361</v>
      </c>
      <c r="U575" s="12">
        <v>1933.9827314474919</v>
      </c>
      <c r="V575" s="12">
        <v>307.73806107456079</v>
      </c>
      <c r="W575" s="12">
        <v>5453.8496725180712</v>
      </c>
      <c r="X575" s="12">
        <v>3551.2749620076193</v>
      </c>
    </row>
    <row r="576" spans="1:24" ht="15" x14ac:dyDescent="0.25">
      <c r="A576" s="10" t="str">
        <f>'Scenario List'!$A$25</f>
        <v>21- Maximum WA Customer Benefit</v>
      </c>
      <c r="B576" s="2">
        <v>2043</v>
      </c>
      <c r="C576" s="131">
        <v>1365.6960484921956</v>
      </c>
      <c r="D576" s="131">
        <v>502.8974946974501</v>
      </c>
      <c r="E576" s="131">
        <v>1868.5935431896457</v>
      </c>
      <c r="F576" s="131">
        <v>729.21323255355253</v>
      </c>
      <c r="G576" s="131">
        <v>154.99929203543368</v>
      </c>
      <c r="H576" s="131">
        <v>884.21252458898618</v>
      </c>
      <c r="I576" s="132">
        <v>0.24975247392510311</v>
      </c>
      <c r="J576" s="132">
        <v>0.14117602964882134</v>
      </c>
      <c r="K576" s="93">
        <v>23.858482027443817</v>
      </c>
      <c r="L576" s="93">
        <v>37.391099560724939</v>
      </c>
      <c r="M576" s="93">
        <v>44.227135267261147</v>
      </c>
      <c r="N576" s="93">
        <v>67.930980135137034</v>
      </c>
      <c r="O576" s="132">
        <v>0.58902718732917103</v>
      </c>
      <c r="P576" s="94">
        <v>0.42589069251593303</v>
      </c>
      <c r="Q576" s="12">
        <v>362.24793922318526</v>
      </c>
      <c r="R576" s="12">
        <v>222.31153714661556</v>
      </c>
      <c r="S576" s="12">
        <v>319.05277185063858</v>
      </c>
      <c r="T576" s="12">
        <v>171.23098708058984</v>
      </c>
      <c r="U576" s="12">
        <v>1936.5020654698819</v>
      </c>
      <c r="V576" s="12">
        <v>277.34866729732499</v>
      </c>
      <c r="W576" s="12">
        <v>5468.1982805973994</v>
      </c>
      <c r="X576" s="12">
        <v>3562.2017133391505</v>
      </c>
    </row>
    <row r="577" spans="1:24" ht="15" x14ac:dyDescent="0.25">
      <c r="A577" s="10" t="str">
        <f>'Scenario List'!$A$25</f>
        <v>21- Maximum WA Customer Benefit</v>
      </c>
      <c r="B577" s="2">
        <v>2044</v>
      </c>
      <c r="C577" s="131">
        <v>1395.3603463483721</v>
      </c>
      <c r="D577" s="131">
        <v>522.91185527097923</v>
      </c>
      <c r="E577" s="131">
        <v>1918.2722016193513</v>
      </c>
      <c r="F577" s="131">
        <v>754.8000600360408</v>
      </c>
      <c r="G577" s="131">
        <v>167.68317840872589</v>
      </c>
      <c r="H577" s="131">
        <v>922.4832384447667</v>
      </c>
      <c r="I577" s="132">
        <v>0.25405772493629564</v>
      </c>
      <c r="J577" s="132">
        <v>0.14626729177514428</v>
      </c>
      <c r="K577" s="93">
        <v>27.812048087643667</v>
      </c>
      <c r="L577" s="93">
        <v>44.643657303830338</v>
      </c>
      <c r="M577" s="93">
        <v>49.345069571309516</v>
      </c>
      <c r="N577" s="93">
        <v>89.061226226164123</v>
      </c>
      <c r="O577" s="132">
        <v>0.68951126730020795</v>
      </c>
      <c r="P577" s="94">
        <v>0.52471348663248618</v>
      </c>
      <c r="Q577" s="12">
        <v>372.56530286654191</v>
      </c>
      <c r="R577" s="12">
        <v>228.46242953354263</v>
      </c>
      <c r="S577" s="12">
        <v>326.34161061464675</v>
      </c>
      <c r="T577" s="12">
        <v>170.92411026124347</v>
      </c>
      <c r="U577" s="12">
        <v>1982.1137929530137</v>
      </c>
      <c r="V577" s="12">
        <v>316.00680540298254</v>
      </c>
      <c r="W577" s="12">
        <v>5492.2964719858664</v>
      </c>
      <c r="X577" s="12">
        <v>3575.0429841474615</v>
      </c>
    </row>
    <row r="578" spans="1:24" ht="15" x14ac:dyDescent="0.25">
      <c r="A578" s="10" t="str">
        <f>'Scenario List'!$A$25</f>
        <v>21- Maximum WA Customer Benefit</v>
      </c>
      <c r="B578" s="2">
        <v>2045</v>
      </c>
      <c r="C578" s="131">
        <v>1428.9091123375822</v>
      </c>
      <c r="D578" s="131">
        <v>543.05142302545232</v>
      </c>
      <c r="E578" s="131">
        <v>1971.9605353630345</v>
      </c>
      <c r="F578" s="131">
        <v>769.77547766745693</v>
      </c>
      <c r="G578" s="131">
        <v>180.33847022404896</v>
      </c>
      <c r="H578" s="131">
        <v>950.11394789150586</v>
      </c>
      <c r="I578" s="132">
        <v>0.25880386371010633</v>
      </c>
      <c r="J578" s="132">
        <v>0.15126464826397351</v>
      </c>
      <c r="K578" s="93">
        <v>25.036135284574087</v>
      </c>
      <c r="L578" s="93">
        <v>47.804508003035046</v>
      </c>
      <c r="M578" s="93">
        <v>42.844161429381195</v>
      </c>
      <c r="N578" s="93">
        <v>81.834687769456323</v>
      </c>
      <c r="O578" s="132">
        <v>0.60091090918527512</v>
      </c>
      <c r="P578" s="94">
        <v>0.43835451306420248</v>
      </c>
      <c r="Q578" s="12">
        <v>387.12536892310595</v>
      </c>
      <c r="R578" s="12">
        <v>235.07831583591496</v>
      </c>
      <c r="S578" s="12">
        <v>353.28920952647479</v>
      </c>
      <c r="T578" s="12">
        <v>170.59283894612486</v>
      </c>
      <c r="U578" s="12">
        <v>2185.6293417813445</v>
      </c>
      <c r="V578" s="12">
        <v>276.85085618067001</v>
      </c>
      <c r="W578" s="12">
        <v>5521.2047140770064</v>
      </c>
      <c r="X578" s="12">
        <v>3590.0749399011438</v>
      </c>
    </row>
    <row r="579" spans="1:24" x14ac:dyDescent="0.2">
      <c r="A579" s="10" t="str">
        <f>'Scenario List'!$A$25</f>
        <v>21- Maximum WA Customer Benefit</v>
      </c>
      <c r="B579" s="3" t="s">
        <v>6</v>
      </c>
      <c r="C579" s="20">
        <f t="shared" ref="C579:H579" si="93">NPV($A$1,C555:C578)</f>
        <v>10763.836494792879</v>
      </c>
      <c r="D579" s="20">
        <f t="shared" si="93"/>
        <v>4569.4936398325417</v>
      </c>
      <c r="E579" s="20">
        <f t="shared" si="93"/>
        <v>15333.330134625423</v>
      </c>
      <c r="F579" s="20">
        <f t="shared" si="93"/>
        <v>5453.4944062604809</v>
      </c>
      <c r="G579" s="20">
        <f t="shared" si="93"/>
        <v>1377.5077966124579</v>
      </c>
      <c r="H579" s="20">
        <f t="shared" si="93"/>
        <v>6831.0022028729381</v>
      </c>
      <c r="K579" s="111">
        <f t="shared" ref="K579:P579" si="94">NPV($A$1,K555:K578)</f>
        <v>231.57885833285673</v>
      </c>
      <c r="L579" s="111">
        <f t="shared" si="94"/>
        <v>211.30366633158332</v>
      </c>
      <c r="M579" s="111">
        <f t="shared" si="94"/>
        <v>407.06089243601514</v>
      </c>
      <c r="N579" s="111">
        <f t="shared" si="94"/>
        <v>386.8798940508571</v>
      </c>
      <c r="O579" s="111">
        <f t="shared" si="94"/>
        <v>8.201380735597553</v>
      </c>
      <c r="P579" s="111">
        <f t="shared" si="94"/>
        <v>10.248510391360352</v>
      </c>
    </row>
    <row r="580" spans="1:24" x14ac:dyDescent="0.2">
      <c r="A580" s="10" t="str">
        <f>'Scenario List'!$A$25</f>
        <v>21- Maximum WA Customer Benefit</v>
      </c>
      <c r="B580" s="3" t="s">
        <v>7</v>
      </c>
      <c r="C580" s="20">
        <f t="shared" ref="C580:H580" si="95">-PMT($A$1,COUNT(C555:C578),C579)</f>
        <v>912.28204584049206</v>
      </c>
      <c r="D580" s="20">
        <f t="shared" si="95"/>
        <v>387.28449732752676</v>
      </c>
      <c r="E580" s="20">
        <f t="shared" si="95"/>
        <v>1299.5665431680191</v>
      </c>
      <c r="F580" s="20">
        <f t="shared" si="95"/>
        <v>462.20741427368961</v>
      </c>
      <c r="G580" s="20">
        <f t="shared" si="95"/>
        <v>116.74978818776854</v>
      </c>
      <c r="H580" s="20">
        <f t="shared" si="95"/>
        <v>578.95720246145811</v>
      </c>
      <c r="K580" s="111">
        <f t="shared" ref="K580:N580" si="96">-PMT($A$1,COUNT(K555:K578),K579)</f>
        <v>19.627317337596665</v>
      </c>
      <c r="L580" s="111">
        <f t="shared" si="96"/>
        <v>17.908906467301634</v>
      </c>
      <c r="M580" s="111">
        <f t="shared" si="96"/>
        <v>34.50018438247654</v>
      </c>
      <c r="N580" s="111">
        <f t="shared" si="96"/>
        <v>32.789756831591504</v>
      </c>
      <c r="O580" s="111">
        <f>-PMT($A$1,COUNT(O555:O578),O579)</f>
        <v>0.69510275446930281</v>
      </c>
      <c r="P580" s="111">
        <f t="shared" ref="P580" si="97">-PMT($A$1,COUNT(P555:P578),P579)</f>
        <v>0.86860591306554125</v>
      </c>
    </row>
    <row r="582" spans="1:24" ht="15" x14ac:dyDescent="0.25">
      <c r="A582" s="10" t="str">
        <f>'Scenario List'!$A$26</f>
        <v>6b- Clean Resource Plan (2045) No Colstrip</v>
      </c>
      <c r="B582" s="2">
        <v>2022</v>
      </c>
      <c r="C582" s="131">
        <v>566.63294774951351</v>
      </c>
      <c r="D582" s="131">
        <v>306.34245194057979</v>
      </c>
      <c r="E582" s="131">
        <v>872.97539969009335</v>
      </c>
      <c r="F582" s="131">
        <v>246.90164302250335</v>
      </c>
      <c r="G582" s="131">
        <v>82.301733690228971</v>
      </c>
      <c r="H582" s="131">
        <v>329.20337671273234</v>
      </c>
      <c r="I582" s="132">
        <v>0.10002757240688145</v>
      </c>
      <c r="J582" s="132">
        <v>8.9376697480335027E-2</v>
      </c>
      <c r="K582" s="93">
        <v>17.524117955173452</v>
      </c>
      <c r="L582" s="93">
        <v>7.3413255912564681</v>
      </c>
      <c r="M582" s="93">
        <v>26.930849609290988</v>
      </c>
      <c r="N582" s="93">
        <v>11.208974211984525</v>
      </c>
      <c r="O582" s="132">
        <v>0.89311140173115522</v>
      </c>
      <c r="P582" s="94">
        <v>1.4574774164072011</v>
      </c>
      <c r="Q582" s="12">
        <v>0</v>
      </c>
      <c r="R582" s="12">
        <v>0</v>
      </c>
      <c r="S582" s="12">
        <v>0</v>
      </c>
      <c r="T582" s="12">
        <v>0</v>
      </c>
      <c r="U582" s="12">
        <v>0</v>
      </c>
      <c r="V582" s="12">
        <v>0</v>
      </c>
      <c r="W582" s="12">
        <v>5664.7675647332981</v>
      </c>
      <c r="X582" s="12">
        <v>3427.5427552912474</v>
      </c>
    </row>
    <row r="583" spans="1:24" ht="15" x14ac:dyDescent="0.25">
      <c r="A583" s="10" t="str">
        <f>'Scenario List'!$A$26</f>
        <v>6b- Clean Resource Plan (2045) No Colstrip</v>
      </c>
      <c r="B583" s="2">
        <v>2023</v>
      </c>
      <c r="C583" s="131">
        <v>598.15484854111958</v>
      </c>
      <c r="D583" s="131">
        <v>325.15671687496729</v>
      </c>
      <c r="E583" s="131">
        <v>923.31156541608686</v>
      </c>
      <c r="F583" s="131">
        <v>268.07392799515668</v>
      </c>
      <c r="G583" s="131">
        <v>96.340174177484869</v>
      </c>
      <c r="H583" s="131">
        <v>364.41410217264155</v>
      </c>
      <c r="I583" s="132">
        <v>0.10510583870948899</v>
      </c>
      <c r="J583" s="132">
        <v>9.4698576140173199E-2</v>
      </c>
      <c r="K583" s="93">
        <v>13.859718890566091</v>
      </c>
      <c r="L583" s="93">
        <v>5.2702870558853778</v>
      </c>
      <c r="M583" s="93">
        <v>26.540932064200945</v>
      </c>
      <c r="N583" s="93">
        <v>9.2915622916089262</v>
      </c>
      <c r="O583" s="132">
        <v>0.67892695759632349</v>
      </c>
      <c r="P583" s="94">
        <v>1.3980889815184012</v>
      </c>
      <c r="Q583" s="12">
        <v>9.3326961507910955</v>
      </c>
      <c r="R583" s="12">
        <v>33.270999999999994</v>
      </c>
      <c r="S583" s="12">
        <v>69.061951515854105</v>
      </c>
      <c r="T583" s="12">
        <v>33.270999999999994</v>
      </c>
      <c r="U583" s="12">
        <v>640.86896562658637</v>
      </c>
      <c r="V583" s="12">
        <v>420.41311591796875</v>
      </c>
      <c r="W583" s="12">
        <v>5690.9764089739192</v>
      </c>
      <c r="X583" s="12">
        <v>3433.5966825274022</v>
      </c>
    </row>
    <row r="584" spans="1:24" ht="15" x14ac:dyDescent="0.25">
      <c r="A584" s="10" t="str">
        <f>'Scenario List'!$A$26</f>
        <v>6b- Clean Resource Plan (2045) No Colstrip</v>
      </c>
      <c r="B584" s="2">
        <v>2024</v>
      </c>
      <c r="C584" s="131">
        <v>610.95762672994749</v>
      </c>
      <c r="D584" s="131">
        <v>335.31459664321903</v>
      </c>
      <c r="E584" s="131">
        <v>946.27222337316653</v>
      </c>
      <c r="F584" s="131">
        <v>273.46008065760833</v>
      </c>
      <c r="G584" s="131">
        <v>101.61548671679846</v>
      </c>
      <c r="H584" s="131">
        <v>375.07556737440677</v>
      </c>
      <c r="I584" s="132">
        <v>0.10696422415755652</v>
      </c>
      <c r="J584" s="132">
        <v>9.7532944152035964E-2</v>
      </c>
      <c r="K584" s="93">
        <v>15.829649796186548</v>
      </c>
      <c r="L584" s="93">
        <v>6.1384711811798898</v>
      </c>
      <c r="M584" s="93">
        <v>25.884341158529523</v>
      </c>
      <c r="N584" s="93">
        <v>10.252648205853788</v>
      </c>
      <c r="O584" s="132">
        <v>0.80674599318462903</v>
      </c>
      <c r="P584" s="94">
        <v>1.4062178236706013</v>
      </c>
      <c r="Q584" s="12">
        <v>9.509758550791096</v>
      </c>
      <c r="R584" s="12">
        <v>33.270999999999994</v>
      </c>
      <c r="S584" s="12">
        <v>69.061951515854105</v>
      </c>
      <c r="T584" s="12">
        <v>33.270999999999994</v>
      </c>
      <c r="U584" s="12">
        <v>643.23034859529889</v>
      </c>
      <c r="V584" s="12">
        <v>421.6605163574219</v>
      </c>
      <c r="W584" s="12">
        <v>5711.7941212756996</v>
      </c>
      <c r="X584" s="12">
        <v>3437.9624193495597</v>
      </c>
    </row>
    <row r="585" spans="1:24" ht="15" x14ac:dyDescent="0.25">
      <c r="A585" s="10" t="str">
        <f>'Scenario List'!$A$26</f>
        <v>6b- Clean Resource Plan (2045) No Colstrip</v>
      </c>
      <c r="B585" s="2">
        <v>2025</v>
      </c>
      <c r="C585" s="131">
        <v>633.74328889887556</v>
      </c>
      <c r="D585" s="131">
        <v>357.21700148788705</v>
      </c>
      <c r="E585" s="131">
        <v>990.96029038676261</v>
      </c>
      <c r="F585" s="131">
        <v>273.22077562639953</v>
      </c>
      <c r="G585" s="131">
        <v>118.52560211026022</v>
      </c>
      <c r="H585" s="131">
        <v>391.74637773665972</v>
      </c>
      <c r="I585" s="132">
        <v>0.11060379031586065</v>
      </c>
      <c r="J585" s="132">
        <v>0.10382640375175313</v>
      </c>
      <c r="K585" s="93">
        <v>17.881013012081784</v>
      </c>
      <c r="L585" s="93">
        <v>4.4393692795420687</v>
      </c>
      <c r="M585" s="93">
        <v>31.342669004533747</v>
      </c>
      <c r="N585" s="93">
        <v>7.4524256997071419</v>
      </c>
      <c r="O585" s="132">
        <v>0.6564457178739479</v>
      </c>
      <c r="P585" s="94">
        <v>1.183907532506201</v>
      </c>
      <c r="Q585" s="12">
        <v>12.793871750791094</v>
      </c>
      <c r="R585" s="12">
        <v>67.021925599999989</v>
      </c>
      <c r="S585" s="12">
        <v>69.061951515854105</v>
      </c>
      <c r="T585" s="12">
        <v>66.541999999999987</v>
      </c>
      <c r="U585" s="12">
        <v>637.32099566215288</v>
      </c>
      <c r="V585" s="12">
        <v>838.69109033203119</v>
      </c>
      <c r="W585" s="12">
        <v>5729.8514552624365</v>
      </c>
      <c r="X585" s="12">
        <v>3440.5217611310686</v>
      </c>
    </row>
    <row r="586" spans="1:24" ht="15" x14ac:dyDescent="0.25">
      <c r="A586" s="10" t="str">
        <f>'Scenario List'!$A$26</f>
        <v>6b- Clean Resource Plan (2045) No Colstrip</v>
      </c>
      <c r="B586" s="2">
        <v>2026</v>
      </c>
      <c r="C586" s="131">
        <v>642.68290428943044</v>
      </c>
      <c r="D586" s="131">
        <v>367.9826794542156</v>
      </c>
      <c r="E586" s="131">
        <v>1010.665583743646</v>
      </c>
      <c r="F586" s="131">
        <v>278.80538953290608</v>
      </c>
      <c r="G586" s="131">
        <v>124.18445010608572</v>
      </c>
      <c r="H586" s="131">
        <v>402.98983963899178</v>
      </c>
      <c r="I586" s="132">
        <v>0.11195491951069476</v>
      </c>
      <c r="J586" s="132">
        <v>0.1070204242893375</v>
      </c>
      <c r="K586" s="93">
        <v>18.233972399034119</v>
      </c>
      <c r="L586" s="93">
        <v>4.3642266159325844</v>
      </c>
      <c r="M586" s="93">
        <v>32.429007083284105</v>
      </c>
      <c r="N586" s="93">
        <v>7.082030602044604</v>
      </c>
      <c r="O586" s="132">
        <v>0.63779639398241883</v>
      </c>
      <c r="P586" s="94">
        <v>1.2620948563888008</v>
      </c>
      <c r="Q586" s="12">
        <v>36.251098850791095</v>
      </c>
      <c r="R586" s="12">
        <v>78.115128499999997</v>
      </c>
      <c r="S586" s="12">
        <v>98.711592315854105</v>
      </c>
      <c r="T586" s="12">
        <v>76.237974499999993</v>
      </c>
      <c r="U586" s="12">
        <v>916.78054297720053</v>
      </c>
      <c r="V586" s="12">
        <v>985.60309654213881</v>
      </c>
      <c r="W586" s="12">
        <v>5740.5508136517092</v>
      </c>
      <c r="X586" s="12">
        <v>3438.4341297260012</v>
      </c>
    </row>
    <row r="587" spans="1:24" ht="15" x14ac:dyDescent="0.25">
      <c r="A587" s="10" t="str">
        <f>'Scenario List'!$A$26</f>
        <v>6b- Clean Resource Plan (2045) No Colstrip</v>
      </c>
      <c r="B587" s="2">
        <v>2027</v>
      </c>
      <c r="C587" s="131">
        <v>713.41863917389105</v>
      </c>
      <c r="D587" s="131">
        <v>394.67992180326655</v>
      </c>
      <c r="E587" s="131">
        <v>1108.0985609771576</v>
      </c>
      <c r="F587" s="131">
        <v>301.02930200256912</v>
      </c>
      <c r="G587" s="131">
        <v>145.66129132678867</v>
      </c>
      <c r="H587" s="131">
        <v>446.6905933293578</v>
      </c>
      <c r="I587" s="132">
        <v>0.12409482030398736</v>
      </c>
      <c r="J587" s="132">
        <v>0.11485178120624225</v>
      </c>
      <c r="K587" s="93">
        <v>16.789534842748154</v>
      </c>
      <c r="L587" s="93">
        <v>4.4111644928379627</v>
      </c>
      <c r="M587" s="93">
        <v>30.955666104822186</v>
      </c>
      <c r="N587" s="93">
        <v>7.1979069264869082</v>
      </c>
      <c r="O587" s="132">
        <v>0.15510974653166054</v>
      </c>
      <c r="P587" s="94">
        <v>0.67852164696480055</v>
      </c>
      <c r="Q587" s="12">
        <v>188.22120775266274</v>
      </c>
      <c r="R587" s="12">
        <v>108.37236249727789</v>
      </c>
      <c r="S587" s="12">
        <v>168.559399717048</v>
      </c>
      <c r="T587" s="12">
        <v>107.89489999290959</v>
      </c>
      <c r="U587" s="12">
        <v>1551.8045987478706</v>
      </c>
      <c r="V587" s="12">
        <v>1261.4218419998331</v>
      </c>
      <c r="W587" s="12">
        <v>5748.9799930913623</v>
      </c>
      <c r="X587" s="12">
        <v>3436.4283919509253</v>
      </c>
    </row>
    <row r="588" spans="1:24" ht="15" x14ac:dyDescent="0.25">
      <c r="A588" s="10" t="str">
        <f>'Scenario List'!$A$26</f>
        <v>6b- Clean Resource Plan (2045) No Colstrip</v>
      </c>
      <c r="B588" s="2">
        <v>2028</v>
      </c>
      <c r="C588" s="131">
        <v>728.72849015291786</v>
      </c>
      <c r="D588" s="131">
        <v>397.77133975562992</v>
      </c>
      <c r="E588" s="131">
        <v>1126.4998299085478</v>
      </c>
      <c r="F588" s="131">
        <v>302.11219152804154</v>
      </c>
      <c r="G588" s="131">
        <v>143.42025728353869</v>
      </c>
      <c r="H588" s="131">
        <v>445.53244881158025</v>
      </c>
      <c r="I588" s="132">
        <v>0.12655710449849567</v>
      </c>
      <c r="J588" s="132">
        <v>0.11581768438482076</v>
      </c>
      <c r="K588" s="93">
        <v>16.270827814137423</v>
      </c>
      <c r="L588" s="93">
        <v>4.324935947070836</v>
      </c>
      <c r="M588" s="93">
        <v>27.951031334083453</v>
      </c>
      <c r="N588" s="93">
        <v>6.6162438026777366</v>
      </c>
      <c r="O588" s="132">
        <v>0.19583872060065921</v>
      </c>
      <c r="P588" s="94">
        <v>0.65931909680800038</v>
      </c>
      <c r="Q588" s="12">
        <v>191.25912535266272</v>
      </c>
      <c r="R588" s="12">
        <v>110.48496369727789</v>
      </c>
      <c r="S588" s="12">
        <v>168.559399717048</v>
      </c>
      <c r="T588" s="12">
        <v>107.89489999290959</v>
      </c>
      <c r="U588" s="12">
        <v>1553.3672862700348</v>
      </c>
      <c r="V588" s="12">
        <v>1264.8762200698741</v>
      </c>
      <c r="W588" s="12">
        <v>5758.1002112890465</v>
      </c>
      <c r="X588" s="12">
        <v>3434.4611694529995</v>
      </c>
    </row>
    <row r="589" spans="1:24" ht="15" x14ac:dyDescent="0.25">
      <c r="A589" s="10" t="str">
        <f>'Scenario List'!$A$26</f>
        <v>6b- Clean Resource Plan (2045) No Colstrip</v>
      </c>
      <c r="B589" s="2">
        <v>2029</v>
      </c>
      <c r="C589" s="131">
        <v>747.02516232150629</v>
      </c>
      <c r="D589" s="131">
        <v>403.48592498810837</v>
      </c>
      <c r="E589" s="131">
        <v>1150.5110873096146</v>
      </c>
      <c r="F589" s="131">
        <v>305.14607596073722</v>
      </c>
      <c r="G589" s="131">
        <v>143.69344608292835</v>
      </c>
      <c r="H589" s="131">
        <v>448.83952204366557</v>
      </c>
      <c r="I589" s="132">
        <v>0.12953242755526945</v>
      </c>
      <c r="J589" s="132">
        <v>0.11754915535497407</v>
      </c>
      <c r="K589" s="93">
        <v>16.69637724903016</v>
      </c>
      <c r="L589" s="93">
        <v>4.6338829154461774</v>
      </c>
      <c r="M589" s="93">
        <v>29.098078445447442</v>
      </c>
      <c r="N589" s="93">
        <v>7.2892806065210252</v>
      </c>
      <c r="O589" s="132">
        <v>0.21653298744871219</v>
      </c>
      <c r="P589" s="94">
        <v>0.61655658178660055</v>
      </c>
      <c r="Q589" s="12">
        <v>203.34570960304544</v>
      </c>
      <c r="R589" s="12">
        <v>111.8054904972779</v>
      </c>
      <c r="S589" s="12">
        <v>168.21718327725378</v>
      </c>
      <c r="T589" s="12">
        <v>107.89489999290959</v>
      </c>
      <c r="U589" s="12">
        <v>1546.9985264102422</v>
      </c>
      <c r="V589" s="12">
        <v>1261.9762803401579</v>
      </c>
      <c r="W589" s="12">
        <v>5767.0899590202034</v>
      </c>
      <c r="X589" s="12">
        <v>3432.4868074948267</v>
      </c>
    </row>
    <row r="590" spans="1:24" ht="15" x14ac:dyDescent="0.25">
      <c r="A590" s="10" t="str">
        <f>'Scenario List'!$A$26</f>
        <v>6b- Clean Resource Plan (2045) No Colstrip</v>
      </c>
      <c r="B590" s="2">
        <v>2030</v>
      </c>
      <c r="C590" s="131">
        <v>761.99929354997198</v>
      </c>
      <c r="D590" s="131">
        <v>411.69687791073954</v>
      </c>
      <c r="E590" s="131">
        <v>1173.6961714607114</v>
      </c>
      <c r="F590" s="131">
        <v>306.56264168460291</v>
      </c>
      <c r="G590" s="131">
        <v>146.35565056324552</v>
      </c>
      <c r="H590" s="131">
        <v>452.9182922478484</v>
      </c>
      <c r="I590" s="132">
        <v>0.13203681127134573</v>
      </c>
      <c r="J590" s="132">
        <v>0.1200772207933046</v>
      </c>
      <c r="K590" s="93">
        <v>19.437078435840366</v>
      </c>
      <c r="L590" s="93">
        <v>4.6812050780128409</v>
      </c>
      <c r="M590" s="93">
        <v>33.707171201999685</v>
      </c>
      <c r="N590" s="93">
        <v>7.1327632668986922</v>
      </c>
      <c r="O590" s="132">
        <v>0.21393317987018967</v>
      </c>
      <c r="P590" s="94">
        <v>0.60237496568360038</v>
      </c>
      <c r="Q590" s="12">
        <v>203.33311680304541</v>
      </c>
      <c r="R590" s="12">
        <v>112.39994170086963</v>
      </c>
      <c r="S590" s="12">
        <v>168.21718327725378</v>
      </c>
      <c r="T590" s="12">
        <v>107.90276839650133</v>
      </c>
      <c r="U590" s="12">
        <v>1542.1593185040178</v>
      </c>
      <c r="V590" s="12">
        <v>1258.6700555190212</v>
      </c>
      <c r="W590" s="12">
        <v>5771.1125118282753</v>
      </c>
      <c r="X590" s="12">
        <v>3428.6009885206754</v>
      </c>
    </row>
    <row r="591" spans="1:24" ht="15" x14ac:dyDescent="0.25">
      <c r="A591" s="10" t="str">
        <f>'Scenario List'!$A$26</f>
        <v>6b- Clean Resource Plan (2045) No Colstrip</v>
      </c>
      <c r="B591" s="2">
        <v>2031</v>
      </c>
      <c r="C591" s="131">
        <v>784.39064670654761</v>
      </c>
      <c r="D591" s="131">
        <v>429.51796676203861</v>
      </c>
      <c r="E591" s="131">
        <v>1213.9086134685863</v>
      </c>
      <c r="F591" s="131">
        <v>314.15365103099782</v>
      </c>
      <c r="G591" s="131">
        <v>158.52187640224005</v>
      </c>
      <c r="H591" s="131">
        <v>472.6755274332379</v>
      </c>
      <c r="I591" s="132">
        <v>0.13582104578011167</v>
      </c>
      <c r="J591" s="132">
        <v>0.12539876969421437</v>
      </c>
      <c r="K591" s="93">
        <v>18.725849337796635</v>
      </c>
      <c r="L591" s="93">
        <v>4.6388790715925676</v>
      </c>
      <c r="M591" s="93">
        <v>37.080607065681491</v>
      </c>
      <c r="N591" s="93">
        <v>7.5040606840386985</v>
      </c>
      <c r="O591" s="132">
        <v>0.21728531770474591</v>
      </c>
      <c r="P591" s="94">
        <v>0.5535560286436001</v>
      </c>
      <c r="Q591" s="12">
        <v>259.38487190029997</v>
      </c>
      <c r="R591" s="12">
        <v>139.85541210050769</v>
      </c>
      <c r="S591" s="12">
        <v>219.11596312313554</v>
      </c>
      <c r="T591" s="12">
        <v>116.60042050673923</v>
      </c>
      <c r="U591" s="12">
        <v>1961.4402576021459</v>
      </c>
      <c r="V591" s="12">
        <v>1328.8004622790595</v>
      </c>
      <c r="W591" s="12">
        <v>5775.1774933057259</v>
      </c>
      <c r="X591" s="12">
        <v>3425.2167529986195</v>
      </c>
    </row>
    <row r="592" spans="1:24" ht="15" x14ac:dyDescent="0.25">
      <c r="A592" s="10" t="str">
        <f>'Scenario List'!$A$26</f>
        <v>6b- Clean Resource Plan (2045) No Colstrip</v>
      </c>
      <c r="B592" s="2">
        <v>2032</v>
      </c>
      <c r="C592" s="131">
        <v>792.86220131480832</v>
      </c>
      <c r="D592" s="131">
        <v>435.43946188976702</v>
      </c>
      <c r="E592" s="131">
        <v>1228.3016632045753</v>
      </c>
      <c r="F592" s="131">
        <v>309.8051470604787</v>
      </c>
      <c r="G592" s="131">
        <v>158.68291234367885</v>
      </c>
      <c r="H592" s="131">
        <v>468.48805940415753</v>
      </c>
      <c r="I592" s="132">
        <v>0.13718458703512459</v>
      </c>
      <c r="J592" s="132">
        <v>0.12722442006238932</v>
      </c>
      <c r="K592" s="93">
        <v>18.389395913160563</v>
      </c>
      <c r="L592" s="93">
        <v>5.1136377044838559</v>
      </c>
      <c r="M592" s="93">
        <v>32.160847461817724</v>
      </c>
      <c r="N592" s="93">
        <v>7.9261093949321761</v>
      </c>
      <c r="O592" s="132">
        <v>0.23413843644462529</v>
      </c>
      <c r="P592" s="94">
        <v>0.55255426943900054</v>
      </c>
      <c r="Q592" s="12">
        <v>259.30060190029997</v>
      </c>
      <c r="R592" s="12">
        <v>140.79376650050767</v>
      </c>
      <c r="S592" s="12">
        <v>219.11596312313554</v>
      </c>
      <c r="T592" s="12">
        <v>116.60042050673923</v>
      </c>
      <c r="U592" s="12">
        <v>1966.4383234936672</v>
      </c>
      <c r="V592" s="12">
        <v>1330.6426640532341</v>
      </c>
      <c r="W592" s="12">
        <v>5779.5282870356623</v>
      </c>
      <c r="X592" s="12">
        <v>3422.6091317707151</v>
      </c>
    </row>
    <row r="593" spans="1:24" ht="15" x14ac:dyDescent="0.25">
      <c r="A593" s="10" t="str">
        <f>'Scenario List'!$A$26</f>
        <v>6b- Clean Resource Plan (2045) No Colstrip</v>
      </c>
      <c r="B593" s="2">
        <v>2033</v>
      </c>
      <c r="C593" s="131">
        <v>815.33172298744125</v>
      </c>
      <c r="D593" s="131">
        <v>443.77091541293726</v>
      </c>
      <c r="E593" s="131">
        <v>1259.1026384003785</v>
      </c>
      <c r="F593" s="131">
        <v>318.27853699653713</v>
      </c>
      <c r="G593" s="131">
        <v>161.14351312408078</v>
      </c>
      <c r="H593" s="131">
        <v>479.42205012061788</v>
      </c>
      <c r="I593" s="132">
        <v>0.14095454467864713</v>
      </c>
      <c r="J593" s="132">
        <v>0.12972693542265312</v>
      </c>
      <c r="K593" s="93">
        <v>20.042025274236593</v>
      </c>
      <c r="L593" s="93">
        <v>4.6442063453377553</v>
      </c>
      <c r="M593" s="93">
        <v>30.639433932936768</v>
      </c>
      <c r="N593" s="93">
        <v>7.5095230504552006</v>
      </c>
      <c r="O593" s="132">
        <v>0.25123826666496285</v>
      </c>
      <c r="P593" s="94">
        <v>0.52932008764980043</v>
      </c>
      <c r="Q593" s="12">
        <v>271.50615108604904</v>
      </c>
      <c r="R593" s="12">
        <v>141.92769090050768</v>
      </c>
      <c r="S593" s="12">
        <v>218.74545108010057</v>
      </c>
      <c r="T593" s="12">
        <v>116.60042050673923</v>
      </c>
      <c r="U593" s="12">
        <v>1949.9911097019651</v>
      </c>
      <c r="V593" s="12">
        <v>1323.5513446653858</v>
      </c>
      <c r="W593" s="12">
        <v>5784.3592403938565</v>
      </c>
      <c r="X593" s="12">
        <v>3420.8078219617391</v>
      </c>
    </row>
    <row r="594" spans="1:24" ht="15" x14ac:dyDescent="0.25">
      <c r="A594" s="10" t="str">
        <f>'Scenario List'!$A$26</f>
        <v>6b- Clean Resource Plan (2045) No Colstrip</v>
      </c>
      <c r="B594" s="2">
        <v>2034</v>
      </c>
      <c r="C594" s="131">
        <v>830.38211615683326</v>
      </c>
      <c r="D594" s="131">
        <v>451.6540145706287</v>
      </c>
      <c r="E594" s="131">
        <v>1282.036130727462</v>
      </c>
      <c r="F594" s="131">
        <v>319.73255846131832</v>
      </c>
      <c r="G594" s="131">
        <v>163.04150795495096</v>
      </c>
      <c r="H594" s="131">
        <v>482.77406641626931</v>
      </c>
      <c r="I594" s="132">
        <v>0.1434198967168806</v>
      </c>
      <c r="J594" s="132">
        <v>0.13206867543318163</v>
      </c>
      <c r="K594" s="93">
        <v>21.437718450304345</v>
      </c>
      <c r="L594" s="93">
        <v>5.2973704699461797</v>
      </c>
      <c r="M594" s="93">
        <v>39.864734022243596</v>
      </c>
      <c r="N594" s="93">
        <v>8.3525815811937747</v>
      </c>
      <c r="O594" s="132">
        <v>0.24166132701559112</v>
      </c>
      <c r="P594" s="94">
        <v>0.51149057825640054</v>
      </c>
      <c r="Q594" s="12">
        <v>271.40922468604901</v>
      </c>
      <c r="R594" s="12">
        <v>143.68616730050769</v>
      </c>
      <c r="S594" s="12">
        <v>218.74545108010057</v>
      </c>
      <c r="T594" s="12">
        <v>116.60042050673923</v>
      </c>
      <c r="U594" s="12">
        <v>1950.8493073219317</v>
      </c>
      <c r="V594" s="12">
        <v>1322.0367828668159</v>
      </c>
      <c r="W594" s="12">
        <v>5789.8669233883002</v>
      </c>
      <c r="X594" s="12">
        <v>3419.8420866205852</v>
      </c>
    </row>
    <row r="595" spans="1:24" ht="15" x14ac:dyDescent="0.25">
      <c r="A595" s="10" t="str">
        <f>'Scenario List'!$A$26</f>
        <v>6b- Clean Resource Plan (2045) No Colstrip</v>
      </c>
      <c r="B595" s="2">
        <v>2035</v>
      </c>
      <c r="C595" s="131">
        <v>846.41931617098612</v>
      </c>
      <c r="D595" s="131">
        <v>459.55364196479661</v>
      </c>
      <c r="E595" s="131">
        <v>1305.9729581357828</v>
      </c>
      <c r="F595" s="131">
        <v>320.43268280041468</v>
      </c>
      <c r="G595" s="131">
        <v>164.83758140023082</v>
      </c>
      <c r="H595" s="131">
        <v>485.2702642006455</v>
      </c>
      <c r="I595" s="132">
        <v>0.14602875333214371</v>
      </c>
      <c r="J595" s="132">
        <v>0.13437929356447706</v>
      </c>
      <c r="K595" s="93">
        <v>20.019430060439369</v>
      </c>
      <c r="L595" s="93">
        <v>5.3935566538925528</v>
      </c>
      <c r="M595" s="93">
        <v>32.686776634918118</v>
      </c>
      <c r="N595" s="93">
        <v>9.1154037068925362</v>
      </c>
      <c r="O595" s="132">
        <v>0.23186848049330133</v>
      </c>
      <c r="P595" s="94">
        <v>0.47594683959260037</v>
      </c>
      <c r="Q595" s="12">
        <v>271.381876686049</v>
      </c>
      <c r="R595" s="12">
        <v>144.62294170850933</v>
      </c>
      <c r="S595" s="12">
        <v>218.74545108010057</v>
      </c>
      <c r="T595" s="12">
        <v>116.86049091474085</v>
      </c>
      <c r="U595" s="12">
        <v>1946.672738964817</v>
      </c>
      <c r="V595" s="12">
        <v>1320.6777846595214</v>
      </c>
      <c r="W595" s="12">
        <v>5796.2510591718728</v>
      </c>
      <c r="X595" s="12">
        <v>3419.8248091272808</v>
      </c>
    </row>
    <row r="596" spans="1:24" ht="15" x14ac:dyDescent="0.25">
      <c r="A596" s="10" t="str">
        <f>'Scenario List'!$A$26</f>
        <v>6b- Clean Resource Plan (2045) No Colstrip</v>
      </c>
      <c r="B596" s="2">
        <v>2036</v>
      </c>
      <c r="C596" s="131">
        <v>877.38393645620363</v>
      </c>
      <c r="D596" s="131">
        <v>476.855643458636</v>
      </c>
      <c r="E596" s="131">
        <v>1354.2395799148396</v>
      </c>
      <c r="F596" s="131">
        <v>343.89807809523148</v>
      </c>
      <c r="G596" s="131">
        <v>175.9137824476947</v>
      </c>
      <c r="H596" s="131">
        <v>519.81186054292618</v>
      </c>
      <c r="I596" s="132">
        <v>0.15117722701442088</v>
      </c>
      <c r="J596" s="132">
        <v>0.13940351637412449</v>
      </c>
      <c r="K596" s="93">
        <v>22.580969239036001</v>
      </c>
      <c r="L596" s="93">
        <v>5.6985163515021631</v>
      </c>
      <c r="M596" s="93">
        <v>40.786293441735111</v>
      </c>
      <c r="N596" s="93">
        <v>8.87827713657083</v>
      </c>
      <c r="O596" s="132">
        <v>0.29007786698786431</v>
      </c>
      <c r="P596" s="94">
        <v>0.5211015432396009</v>
      </c>
      <c r="Q596" s="12">
        <v>326.08680080136543</v>
      </c>
      <c r="R596" s="12">
        <v>180.66384090050769</v>
      </c>
      <c r="S596" s="12">
        <v>216.5544735234879</v>
      </c>
      <c r="T596" s="12">
        <v>115.14542050673923</v>
      </c>
      <c r="U596" s="12">
        <v>1943.0354299829962</v>
      </c>
      <c r="V596" s="12">
        <v>1324.7357769648318</v>
      </c>
      <c r="W596" s="12">
        <v>5803.6779334000448</v>
      </c>
      <c r="X596" s="12">
        <v>3420.6859042125857</v>
      </c>
    </row>
    <row r="597" spans="1:24" ht="15" x14ac:dyDescent="0.25">
      <c r="A597" s="10" t="str">
        <f>'Scenario List'!$A$26</f>
        <v>6b- Clean Resource Plan (2045) No Colstrip</v>
      </c>
      <c r="B597" s="2">
        <v>2037</v>
      </c>
      <c r="C597" s="131">
        <v>894.37658318511762</v>
      </c>
      <c r="D597" s="131">
        <v>485.82579881111917</v>
      </c>
      <c r="E597" s="131">
        <v>1380.2023819962369</v>
      </c>
      <c r="F597" s="131">
        <v>340.11328773331371</v>
      </c>
      <c r="G597" s="131">
        <v>178.5322828971552</v>
      </c>
      <c r="H597" s="131">
        <v>518.64557063046891</v>
      </c>
      <c r="I597" s="132">
        <v>0.1538720322984527</v>
      </c>
      <c r="J597" s="132">
        <v>0.14194049998682826</v>
      </c>
      <c r="K597" s="93">
        <v>23.591562443087142</v>
      </c>
      <c r="L597" s="93">
        <v>5.6916415377587262</v>
      </c>
      <c r="M597" s="93">
        <v>42.588810183228091</v>
      </c>
      <c r="N597" s="93">
        <v>9.5101766143128685</v>
      </c>
      <c r="O597" s="132">
        <v>0.26111657148821044</v>
      </c>
      <c r="P597" s="94">
        <v>0.43622299760439992</v>
      </c>
      <c r="Q597" s="12">
        <v>325.9729568013654</v>
      </c>
      <c r="R597" s="12">
        <v>180.58783890050771</v>
      </c>
      <c r="S597" s="12">
        <v>216.5544735234879</v>
      </c>
      <c r="T597" s="12">
        <v>115.14542050673923</v>
      </c>
      <c r="U597" s="12">
        <v>1933.3259377737329</v>
      </c>
      <c r="V597" s="12">
        <v>1316.4696573254005</v>
      </c>
      <c r="W597" s="12">
        <v>5812.470075460953</v>
      </c>
      <c r="X597" s="12">
        <v>3422.7426200147434</v>
      </c>
    </row>
    <row r="598" spans="1:24" ht="15" x14ac:dyDescent="0.25">
      <c r="A598" s="10" t="str">
        <f>'Scenario List'!$A$26</f>
        <v>6b- Clean Resource Plan (2045) No Colstrip</v>
      </c>
      <c r="B598" s="2">
        <v>2038</v>
      </c>
      <c r="C598" s="131">
        <v>918.80996532403219</v>
      </c>
      <c r="D598" s="131">
        <v>499.44536608358169</v>
      </c>
      <c r="E598" s="131">
        <v>1418.255331407614</v>
      </c>
      <c r="F598" s="131">
        <v>356.63913162530491</v>
      </c>
      <c r="G598" s="131">
        <v>185.6687890481796</v>
      </c>
      <c r="H598" s="131">
        <v>542.30792067348455</v>
      </c>
      <c r="I598" s="132">
        <v>0.1577987570874112</v>
      </c>
      <c r="J598" s="132">
        <v>0.14581172390263847</v>
      </c>
      <c r="K598" s="93">
        <v>22.999260534730055</v>
      </c>
      <c r="L598" s="93">
        <v>5.8234593437550659</v>
      </c>
      <c r="M598" s="93">
        <v>42.418285388739847</v>
      </c>
      <c r="N598" s="93">
        <v>9.8034814863233848</v>
      </c>
      <c r="O598" s="132">
        <v>0.27814662753459285</v>
      </c>
      <c r="P598" s="94">
        <v>0.46274934593920014</v>
      </c>
      <c r="Q598" s="12">
        <v>336.72912700136538</v>
      </c>
      <c r="R598" s="12">
        <v>183.65244900050769</v>
      </c>
      <c r="S598" s="12">
        <v>232.79300102348793</v>
      </c>
      <c r="T598" s="12">
        <v>123.64189300673924</v>
      </c>
      <c r="U598" s="12">
        <v>2058.0106564237135</v>
      </c>
      <c r="V598" s="12">
        <v>1385.5089961083925</v>
      </c>
      <c r="W598" s="12">
        <v>5822.6692166850571</v>
      </c>
      <c r="X598" s="12">
        <v>3425.2757783528559</v>
      </c>
    </row>
    <row r="599" spans="1:24" ht="15" x14ac:dyDescent="0.25">
      <c r="A599" s="10" t="str">
        <f>'Scenario List'!$A$26</f>
        <v>6b- Clean Resource Plan (2045) No Colstrip</v>
      </c>
      <c r="B599" s="2">
        <v>2039</v>
      </c>
      <c r="C599" s="131">
        <v>935.45524780612345</v>
      </c>
      <c r="D599" s="131">
        <v>506.44697546431223</v>
      </c>
      <c r="E599" s="131">
        <v>1441.9022232704356</v>
      </c>
      <c r="F599" s="131">
        <v>354.85224322839963</v>
      </c>
      <c r="G599" s="131">
        <v>186.05404848825151</v>
      </c>
      <c r="H599" s="131">
        <v>540.90629171665114</v>
      </c>
      <c r="I599" s="132">
        <v>0.16032215413975881</v>
      </c>
      <c r="J599" s="132">
        <v>0.14769380910635127</v>
      </c>
      <c r="K599" s="93">
        <v>25.707027191465489</v>
      </c>
      <c r="L599" s="93">
        <v>6.1554518147023503</v>
      </c>
      <c r="M599" s="93">
        <v>48.163125713690476</v>
      </c>
      <c r="N599" s="93">
        <v>10.190471675713269</v>
      </c>
      <c r="O599" s="132">
        <v>0.25778031663609563</v>
      </c>
      <c r="P599" s="94">
        <v>0.41203155338259984</v>
      </c>
      <c r="Q599" s="12">
        <v>336.65961220136541</v>
      </c>
      <c r="R599" s="12">
        <v>183.5717406005077</v>
      </c>
      <c r="S599" s="12">
        <v>232.79300102348793</v>
      </c>
      <c r="T599" s="12">
        <v>123.64189300673924</v>
      </c>
      <c r="U599" s="12">
        <v>2057.6046816154008</v>
      </c>
      <c r="V599" s="12">
        <v>1383.0113884673017</v>
      </c>
      <c r="W599" s="12">
        <v>5834.8470479672578</v>
      </c>
      <c r="X599" s="12">
        <v>3429.0332040907019</v>
      </c>
    </row>
    <row r="600" spans="1:24" ht="15" x14ac:dyDescent="0.25">
      <c r="A600" s="10" t="str">
        <f>'Scenario List'!$A$26</f>
        <v>6b- Clean Resource Plan (2045) No Colstrip</v>
      </c>
      <c r="B600" s="2">
        <v>2040</v>
      </c>
      <c r="C600" s="131">
        <v>953.48866247741807</v>
      </c>
      <c r="D600" s="131">
        <v>518.9468476788719</v>
      </c>
      <c r="E600" s="131">
        <v>1472.4355101562901</v>
      </c>
      <c r="F600" s="131">
        <v>359.65674622200589</v>
      </c>
      <c r="G600" s="131">
        <v>191.80031384284999</v>
      </c>
      <c r="H600" s="131">
        <v>551.45706006485591</v>
      </c>
      <c r="I600" s="132">
        <v>0.16302105029627642</v>
      </c>
      <c r="J600" s="132">
        <v>0.15111412792592327</v>
      </c>
      <c r="K600" s="93">
        <v>24.383084855115648</v>
      </c>
      <c r="L600" s="93">
        <v>6.3612540022812674</v>
      </c>
      <c r="M600" s="93">
        <v>47.529390173038365</v>
      </c>
      <c r="N600" s="93">
        <v>10.800720483933581</v>
      </c>
      <c r="O600" s="132">
        <v>0.25272769367934772</v>
      </c>
      <c r="P600" s="94">
        <v>0.39113484774020002</v>
      </c>
      <c r="Q600" s="12">
        <v>347.41578240136539</v>
      </c>
      <c r="R600" s="12">
        <v>186.66109110050769</v>
      </c>
      <c r="S600" s="12">
        <v>249.03152852348791</v>
      </c>
      <c r="T600" s="12">
        <v>132.13836550673926</v>
      </c>
      <c r="U600" s="12">
        <v>2190.4822304732652</v>
      </c>
      <c r="V600" s="12">
        <v>1455.3188583663659</v>
      </c>
      <c r="W600" s="12">
        <v>5848.8683562309061</v>
      </c>
      <c r="X600" s="12">
        <v>3434.1385203457721</v>
      </c>
    </row>
    <row r="601" spans="1:24" ht="15" x14ac:dyDescent="0.25">
      <c r="A601" s="10" t="str">
        <f>'Scenario List'!$A$26</f>
        <v>6b- Clean Resource Plan (2045) No Colstrip</v>
      </c>
      <c r="B601" s="2">
        <v>2041</v>
      </c>
      <c r="C601" s="131">
        <v>965.96855048128646</v>
      </c>
      <c r="D601" s="131">
        <v>520.82412175047307</v>
      </c>
      <c r="E601" s="131">
        <v>1486.7926722317595</v>
      </c>
      <c r="F601" s="131">
        <v>356.43637863480217</v>
      </c>
      <c r="G601" s="131">
        <v>186.78822327087391</v>
      </c>
      <c r="H601" s="131">
        <v>543.22460190567608</v>
      </c>
      <c r="I601" s="132">
        <v>0.16468406359871221</v>
      </c>
      <c r="J601" s="132">
        <v>0.15132409198192398</v>
      </c>
      <c r="K601" s="93">
        <v>31.064135191716826</v>
      </c>
      <c r="L601" s="93">
        <v>7.5380454381870594</v>
      </c>
      <c r="M601" s="93">
        <v>57.533492188888673</v>
      </c>
      <c r="N601" s="93">
        <v>11.200208438186198</v>
      </c>
      <c r="O601" s="132">
        <v>0.28802142650970486</v>
      </c>
      <c r="P601" s="94">
        <v>0.37197760874019947</v>
      </c>
      <c r="Q601" s="12">
        <v>369.44762884647781</v>
      </c>
      <c r="R601" s="12">
        <v>197.64146085802773</v>
      </c>
      <c r="S601" s="12">
        <v>248.36441831385577</v>
      </c>
      <c r="T601" s="12">
        <v>161.82862792955621</v>
      </c>
      <c r="U601" s="12">
        <v>2167.5124990918753</v>
      </c>
      <c r="V601" s="12">
        <v>1696.856832731447</v>
      </c>
      <c r="W601" s="12">
        <v>5865.586076592539</v>
      </c>
      <c r="X601" s="12">
        <v>3441.7792628333546</v>
      </c>
    </row>
    <row r="602" spans="1:24" ht="15" x14ac:dyDescent="0.25">
      <c r="A602" s="10" t="str">
        <f>'Scenario List'!$A$26</f>
        <v>6b- Clean Resource Plan (2045) No Colstrip</v>
      </c>
      <c r="B602" s="2">
        <v>2042</v>
      </c>
      <c r="C602" s="131">
        <v>987.98277882537593</v>
      </c>
      <c r="D602" s="131">
        <v>534.82761037940179</v>
      </c>
      <c r="E602" s="131">
        <v>1522.8103892047777</v>
      </c>
      <c r="F602" s="131">
        <v>369.77614701487516</v>
      </c>
      <c r="G602" s="131">
        <v>193.76211311424262</v>
      </c>
      <c r="H602" s="131">
        <v>563.53826012911782</v>
      </c>
      <c r="I602" s="132">
        <v>0.16787933756563575</v>
      </c>
      <c r="J602" s="132">
        <v>0.15494093542972417</v>
      </c>
      <c r="K602" s="93">
        <v>27.752924971752773</v>
      </c>
      <c r="L602" s="93">
        <v>7.0874313082705136</v>
      </c>
      <c r="M602" s="93">
        <v>57.63949073312817</v>
      </c>
      <c r="N602" s="93">
        <v>10.139929023891085</v>
      </c>
      <c r="O602" s="132">
        <v>0.29152305523861405</v>
      </c>
      <c r="P602" s="94">
        <v>0.39049439800299934</v>
      </c>
      <c r="Q602" s="12">
        <v>380.14687704647781</v>
      </c>
      <c r="R602" s="12">
        <v>200.69653095802772</v>
      </c>
      <c r="S602" s="12">
        <v>264.6029458138558</v>
      </c>
      <c r="T602" s="12">
        <v>170.32510042955619</v>
      </c>
      <c r="U602" s="12">
        <v>2278.9538017501145</v>
      </c>
      <c r="V602" s="12">
        <v>1754.6312793302684</v>
      </c>
      <c r="W602" s="12">
        <v>5885.0767053992249</v>
      </c>
      <c r="X602" s="12">
        <v>3451.8160671747137</v>
      </c>
    </row>
    <row r="603" spans="1:24" ht="15" x14ac:dyDescent="0.25">
      <c r="A603" s="10" t="str">
        <f>'Scenario List'!$A$26</f>
        <v>6b- Clean Resource Plan (2045) No Colstrip</v>
      </c>
      <c r="B603" s="2">
        <v>2043</v>
      </c>
      <c r="C603" s="131">
        <v>1027.3980628787685</v>
      </c>
      <c r="D603" s="131">
        <v>554.33516339366599</v>
      </c>
      <c r="E603" s="131">
        <v>1581.7332262724344</v>
      </c>
      <c r="F603" s="131">
        <v>390.77039244957632</v>
      </c>
      <c r="G603" s="131">
        <v>206.09234816820023</v>
      </c>
      <c r="H603" s="131">
        <v>596.86274061777658</v>
      </c>
      <c r="I603" s="132">
        <v>0.1739043416036494</v>
      </c>
      <c r="J603" s="132">
        <v>0.16004456359476094</v>
      </c>
      <c r="K603" s="93">
        <v>30.414516964747992</v>
      </c>
      <c r="L603" s="93">
        <v>8.0104509314085597</v>
      </c>
      <c r="M603" s="93">
        <v>57.671797825405591</v>
      </c>
      <c r="N603" s="93">
        <v>11.715296928156189</v>
      </c>
      <c r="O603" s="132">
        <v>0.28650244354306437</v>
      </c>
      <c r="P603" s="94">
        <v>0.33059258983859907</v>
      </c>
      <c r="Q603" s="12">
        <v>394.21768997655795</v>
      </c>
      <c r="R603" s="12">
        <v>205.92290885079711</v>
      </c>
      <c r="S603" s="12">
        <v>285.81343740897597</v>
      </c>
      <c r="T603" s="12">
        <v>182.59560603190135</v>
      </c>
      <c r="U603" s="12">
        <v>2437.3100894878917</v>
      </c>
      <c r="V603" s="12">
        <v>1836.6021300752468</v>
      </c>
      <c r="W603" s="12">
        <v>5907.8344646526557</v>
      </c>
      <c r="X603" s="12">
        <v>3463.6300724169814</v>
      </c>
    </row>
    <row r="604" spans="1:24" ht="15" x14ac:dyDescent="0.25">
      <c r="A604" s="10" t="str">
        <f>'Scenario List'!$A$26</f>
        <v>6b- Clean Resource Plan (2045) No Colstrip</v>
      </c>
      <c r="B604" s="2">
        <v>2044</v>
      </c>
      <c r="C604" s="131">
        <v>1048.8989298838001</v>
      </c>
      <c r="D604" s="131">
        <v>563.32026177035732</v>
      </c>
      <c r="E604" s="131">
        <v>1612.2191916541574</v>
      </c>
      <c r="F604" s="131">
        <v>407.0738406994667</v>
      </c>
      <c r="G604" s="131">
        <v>207.75245090864146</v>
      </c>
      <c r="H604" s="131">
        <v>614.82629160810814</v>
      </c>
      <c r="I604" s="132">
        <v>0.1767347271401685</v>
      </c>
      <c r="J604" s="132">
        <v>0.16195811692095077</v>
      </c>
      <c r="K604" s="93">
        <v>35.789665976311177</v>
      </c>
      <c r="L604" s="93">
        <v>9.0178961758707477</v>
      </c>
      <c r="M604" s="93">
        <v>66.984393511096386</v>
      </c>
      <c r="N604" s="93">
        <v>13.336109847633423</v>
      </c>
      <c r="O604" s="132">
        <v>0.35683125449447567</v>
      </c>
      <c r="P604" s="94">
        <v>0.40399573286319934</v>
      </c>
      <c r="Q604" s="12">
        <v>403.75719698466025</v>
      </c>
      <c r="R604" s="12">
        <v>212.33041792232876</v>
      </c>
      <c r="S604" s="12">
        <v>285.52212474347334</v>
      </c>
      <c r="T604" s="12">
        <v>181.03772803673053</v>
      </c>
      <c r="U604" s="12">
        <v>2448.5407491073802</v>
      </c>
      <c r="V604" s="12">
        <v>1846.6829610045329</v>
      </c>
      <c r="W604" s="12">
        <v>5934.8773546464199</v>
      </c>
      <c r="X604" s="12">
        <v>3478.1848077753652</v>
      </c>
    </row>
    <row r="605" spans="1:24" ht="15" x14ac:dyDescent="0.25">
      <c r="A605" s="10" t="str">
        <f>'Scenario List'!$A$26</f>
        <v>6b- Clean Resource Plan (2045) No Colstrip</v>
      </c>
      <c r="B605" s="2">
        <v>2045</v>
      </c>
      <c r="C605" s="131">
        <v>1243.7870233776375</v>
      </c>
      <c r="D605" s="131">
        <v>663.46551690146225</v>
      </c>
      <c r="E605" s="131">
        <v>1907.2525402790998</v>
      </c>
      <c r="F605" s="131">
        <v>543.64862270144067</v>
      </c>
      <c r="G605" s="131">
        <v>300.41817620846223</v>
      </c>
      <c r="H605" s="131">
        <v>844.0667989099029</v>
      </c>
      <c r="I605" s="132">
        <v>0.20845592136136157</v>
      </c>
      <c r="J605" s="132">
        <v>0.18983016865847027</v>
      </c>
      <c r="K605" s="93">
        <v>22.988215960584078</v>
      </c>
      <c r="L605" s="93">
        <v>11.510200853265641</v>
      </c>
      <c r="M605" s="93">
        <v>33.479202581607346</v>
      </c>
      <c r="N605" s="93">
        <v>15.748816231011563</v>
      </c>
      <c r="O605" s="132">
        <v>-0.1660327050773987</v>
      </c>
      <c r="P605" s="94">
        <v>0</v>
      </c>
      <c r="Q605" s="12">
        <v>740.3137487856086</v>
      </c>
      <c r="R605" s="12">
        <v>388.7390158626734</v>
      </c>
      <c r="S605" s="12">
        <v>452.96977303786264</v>
      </c>
      <c r="T605" s="12">
        <v>243.71021965486551</v>
      </c>
      <c r="U605" s="12">
        <v>3646.3941174252386</v>
      </c>
      <c r="V605" s="12">
        <v>2316.263394897413</v>
      </c>
      <c r="W605" s="12">
        <v>5966.6667910167607</v>
      </c>
      <c r="X605" s="12">
        <v>3495.0478187433159</v>
      </c>
    </row>
    <row r="606" spans="1:24" x14ac:dyDescent="0.2">
      <c r="A606" s="10" t="str">
        <f>'Scenario List'!$A$26</f>
        <v>6b- Clean Resource Plan (2045) No Colstrip</v>
      </c>
      <c r="B606" s="3" t="s">
        <v>6</v>
      </c>
      <c r="C606" s="20">
        <f t="shared" ref="C606:H606" si="98">NPV($A$1,C582:C605)</f>
        <v>9004.0203224571469</v>
      </c>
      <c r="D606" s="20">
        <f t="shared" si="98"/>
        <v>4918.0203681000457</v>
      </c>
      <c r="E606" s="20">
        <f t="shared" si="98"/>
        <v>13922.040690557189</v>
      </c>
      <c r="F606" s="20">
        <f t="shared" si="98"/>
        <v>3665.6125659464074</v>
      </c>
      <c r="G606" s="20">
        <f t="shared" si="98"/>
        <v>1724.0591939190119</v>
      </c>
      <c r="H606" s="20">
        <f t="shared" si="98"/>
        <v>5389.6717598654186</v>
      </c>
      <c r="K606" s="111">
        <f t="shared" ref="K606:P606" si="99">NPV($A$1,K582:K605)</f>
        <v>232.32702840438384</v>
      </c>
      <c r="L606" s="111">
        <f t="shared" si="99"/>
        <v>66.026400378015921</v>
      </c>
      <c r="M606" s="111">
        <f t="shared" si="99"/>
        <v>412.66965982410306</v>
      </c>
      <c r="N606" s="111">
        <f t="shared" si="99"/>
        <v>105.19627283906162</v>
      </c>
      <c r="O606" s="111">
        <f t="shared" si="99"/>
        <v>4.8059466000016871</v>
      </c>
      <c r="P606" s="111">
        <f t="shared" si="99"/>
        <v>9.5056322512573956</v>
      </c>
    </row>
    <row r="607" spans="1:24" x14ac:dyDescent="0.2">
      <c r="A607" s="10" t="str">
        <f>'Scenario List'!$A$26</f>
        <v>6b- Clean Resource Plan (2045) No Colstrip</v>
      </c>
      <c r="B607" s="3" t="s">
        <v>7</v>
      </c>
      <c r="C607" s="20">
        <f t="shared" ref="C607:H607" si="100">-PMT($A$1,COUNT(C582:C605),C606)</f>
        <v>763.12995691956883</v>
      </c>
      <c r="D607" s="20">
        <f t="shared" si="100"/>
        <v>416.823656236879</v>
      </c>
      <c r="E607" s="20">
        <f t="shared" si="100"/>
        <v>1179.9536131564475</v>
      </c>
      <c r="F607" s="20">
        <f t="shared" si="100"/>
        <v>310.67663769678541</v>
      </c>
      <c r="G607" s="20">
        <f t="shared" si="100"/>
        <v>146.12152919076934</v>
      </c>
      <c r="H607" s="20">
        <f t="shared" si="100"/>
        <v>456.79816688755466</v>
      </c>
      <c r="K607" s="111">
        <f t="shared" ref="K607:N607" si="101">-PMT($A$1,COUNT(K582:K605),K606)</f>
        <v>19.690728011274174</v>
      </c>
      <c r="L607" s="111">
        <f t="shared" si="101"/>
        <v>5.5960251389436264</v>
      </c>
      <c r="M607" s="111">
        <f t="shared" si="101"/>
        <v>34.975551858554759</v>
      </c>
      <c r="N607" s="111">
        <f t="shared" si="101"/>
        <v>8.9158425108779387</v>
      </c>
      <c r="O607" s="111">
        <f>-PMT($A$1,COUNT(O582:O605),O606)</f>
        <v>0.4073249160344164</v>
      </c>
      <c r="P607" s="111">
        <f t="shared" ref="P607" si="102">-PMT($A$1,COUNT(P582:P605),P606)</f>
        <v>0.80564375363556884</v>
      </c>
    </row>
  </sheetData>
  <mergeCells count="10">
    <mergeCell ref="Q1:R1"/>
    <mergeCell ref="S1:T1"/>
    <mergeCell ref="U1:V1"/>
    <mergeCell ref="W1:X1"/>
    <mergeCell ref="C1:E1"/>
    <mergeCell ref="F1:H1"/>
    <mergeCell ref="I1:J1"/>
    <mergeCell ref="K1:L1"/>
    <mergeCell ref="M1:N1"/>
    <mergeCell ref="O1:P1"/>
  </mergeCells>
  <phoneticPr fontId="15" type="noConversion"/>
  <pageMargins left="0.7" right="0.7" top="0.75" bottom="0.75" header="0.3" footer="0.3"/>
  <pageSetup orientation="portrait" horizontalDpi="90" verticalDpi="9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3:O32"/>
  <sheetViews>
    <sheetView workbookViewId="0">
      <selection activeCell="I12" sqref="I12"/>
    </sheetView>
  </sheetViews>
  <sheetFormatPr defaultRowHeight="15" x14ac:dyDescent="0.25"/>
  <cols>
    <col min="2" max="2" width="30.85546875" bestFit="1" customWidth="1"/>
    <col min="3" max="5" width="11" customWidth="1"/>
    <col min="6" max="6" width="5.42578125" customWidth="1"/>
    <col min="7" max="15" width="11" customWidth="1"/>
  </cols>
  <sheetData>
    <row r="3" spans="2:15" x14ac:dyDescent="0.25">
      <c r="C3" t="s">
        <v>168</v>
      </c>
      <c r="J3" t="s">
        <v>174</v>
      </c>
    </row>
    <row r="4" spans="2:15" s="9" customFormat="1" ht="60" x14ac:dyDescent="0.25">
      <c r="B4" s="9" t="s">
        <v>173</v>
      </c>
      <c r="C4" s="9" t="s">
        <v>169</v>
      </c>
      <c r="D4" s="9" t="s">
        <v>170</v>
      </c>
      <c r="E4" s="9" t="s">
        <v>171</v>
      </c>
      <c r="F4" s="9" t="s">
        <v>172</v>
      </c>
      <c r="G4" s="9" t="s">
        <v>91</v>
      </c>
      <c r="H4" s="9" t="s">
        <v>165</v>
      </c>
      <c r="J4" s="9" t="s">
        <v>169</v>
      </c>
      <c r="K4" s="9" t="s">
        <v>170</v>
      </c>
      <c r="L4" s="9" t="s">
        <v>171</v>
      </c>
      <c r="M4" s="9" t="s">
        <v>172</v>
      </c>
      <c r="N4" s="9" t="s">
        <v>91</v>
      </c>
      <c r="O4" s="9" t="s">
        <v>165</v>
      </c>
    </row>
    <row r="5" spans="2:15" x14ac:dyDescent="0.25">
      <c r="B5" t="str">
        <f>'Scenario List'!$A$3</f>
        <v>1- Preferred Resource Strategy</v>
      </c>
      <c r="C5" s="96">
        <f>'Summary Data'!E28</f>
        <v>1122.6308515177473</v>
      </c>
      <c r="D5" s="96">
        <f>'Sensitivity Data'!E30</f>
        <v>1121.7163912900833</v>
      </c>
      <c r="E5" s="96">
        <f>'Sensitivity Data'!AB30</f>
        <v>1189.9752775684562</v>
      </c>
      <c r="F5" s="96">
        <f>'Sensitivity Data'!AY30</f>
        <v>1097.9643285223412</v>
      </c>
      <c r="G5" s="96">
        <f>'Sensitivity Data'!CS30</f>
        <v>1183.5245899145527</v>
      </c>
      <c r="J5" s="179">
        <f>'Summary Data'!P28</f>
        <v>0.91577760569540545</v>
      </c>
      <c r="K5" s="179">
        <f>'Sensitivity Data'!P30</f>
        <v>0.80027003666032503</v>
      </c>
      <c r="L5" s="179">
        <f>'Sensitivity Data'!AM30</f>
        <v>0.65820027890620136</v>
      </c>
      <c r="M5" s="179">
        <f>'Sensitivity Data'!BJ30</f>
        <v>0.93049329171666562</v>
      </c>
      <c r="N5" s="179">
        <f>'Sensitivity Data'!DD30</f>
        <v>0.65538095989214795</v>
      </c>
      <c r="O5" s="179"/>
    </row>
    <row r="6" spans="2:15" x14ac:dyDescent="0.25">
      <c r="B6" t="str">
        <f>'Scenario List'!$A$5</f>
        <v>3- Baseline 2</v>
      </c>
      <c r="C6" s="96">
        <f>'Summary Data'!E85</f>
        <v>1101.6349007030144</v>
      </c>
      <c r="D6" s="96">
        <f>'Sensitivity Data'!E114</f>
        <v>1101.5071487107309</v>
      </c>
      <c r="E6" s="96">
        <f>'Sensitivity Data'!AB114</f>
        <v>1198.8415971150052</v>
      </c>
      <c r="F6" s="96">
        <f>'Sensitivity Data'!AY114</f>
        <v>1067.9638815407959</v>
      </c>
      <c r="G6" s="96">
        <f>'Sensitivity Data'!CS114</f>
        <v>1228.1204007957269</v>
      </c>
      <c r="J6" s="179">
        <f>'Summary Data'!P85</f>
        <v>0.93788276830357542</v>
      </c>
      <c r="K6" s="179">
        <f>'Sensitivity Data'!P114</f>
        <v>0.80722329365972345</v>
      </c>
      <c r="L6" s="179">
        <f>'Sensitivity Data'!AM114</f>
        <v>0.66256848270279423</v>
      </c>
      <c r="M6" s="179">
        <f>'Sensitivity Data'!BJ114</f>
        <v>0.94074730516054139</v>
      </c>
      <c r="N6" s="179">
        <f>'Sensitivity Data'!DD114</f>
        <v>0.65972934655415694</v>
      </c>
      <c r="O6" s="179"/>
    </row>
    <row r="7" spans="2:15" x14ac:dyDescent="0.25">
      <c r="B7" t="str">
        <f>'Scenario List'!$A$7</f>
        <v>5- Clean Resource Plan (2027)</v>
      </c>
      <c r="C7" s="96">
        <f>'Summary Data'!E143</f>
        <v>1161.9550704724604</v>
      </c>
      <c r="D7" s="96">
        <f>'Sensitivity Data'!E142</f>
        <v>1164.4023212633022</v>
      </c>
      <c r="E7" s="96">
        <f>'Sensitivity Data'!AB142</f>
        <v>1205.9787141379629</v>
      </c>
      <c r="F7" s="96">
        <f>'Sensitivity Data'!AY142</f>
        <v>1149.7013332962636</v>
      </c>
      <c r="G7" s="96">
        <f>'Sensitivity Data'!CS142</f>
        <v>1162.7311758742728</v>
      </c>
      <c r="J7" s="179">
        <f>'Summary Data'!P143</f>
        <v>0.88821369003400485</v>
      </c>
      <c r="K7" s="179">
        <f>'Sensitivity Data'!P142</f>
        <v>0.78794478322965955</v>
      </c>
      <c r="L7" s="179">
        <f>'Sensitivity Data'!AM142</f>
        <v>0.64971184321689146</v>
      </c>
      <c r="M7" s="179">
        <f>'Sensitivity Data'!BJ142</f>
        <v>0.91255150753674508</v>
      </c>
      <c r="N7" s="179">
        <f>'Sensitivity Data'!DD142</f>
        <v>0.6485023205674354</v>
      </c>
      <c r="O7" s="179"/>
    </row>
    <row r="8" spans="2:15" x14ac:dyDescent="0.25">
      <c r="B8" t="str">
        <f>'Scenario List'!$A$8</f>
        <v>6- Clean Resource Plan (2045)</v>
      </c>
      <c r="C8" s="96">
        <f>'Summary Data'!E171</f>
        <v>1179.4838950627206</v>
      </c>
      <c r="D8" s="96">
        <f>'Sensitivity Data'!E170</f>
        <v>1182.9349617851556</v>
      </c>
      <c r="E8" s="96">
        <f>'Sensitivity Data'!AB170</f>
        <v>1213.3124233157228</v>
      </c>
      <c r="F8" s="96">
        <f>'Sensitivity Data'!AY170</f>
        <v>1172.123359856449</v>
      </c>
      <c r="G8" s="96">
        <f>'Sensitivity Data'!E170</f>
        <v>1182.9349617851556</v>
      </c>
      <c r="J8" s="179">
        <f>'Summary Data'!P171</f>
        <v>1.0109470662365674</v>
      </c>
      <c r="K8" s="179">
        <f>'Sensitivity Data'!P170</f>
        <v>0.98965572549542258</v>
      </c>
      <c r="L8" s="179">
        <f>'Sensitivity Data'!AM170</f>
        <v>0.87254525336192068</v>
      </c>
      <c r="M8" s="179">
        <f>'Sensitivity Data'!BJ170</f>
        <v>1.051259649939793</v>
      </c>
      <c r="N8" s="179">
        <f>'Sensitivity Data'!DD170</f>
        <v>0.74075165285019606</v>
      </c>
      <c r="O8" s="179"/>
    </row>
    <row r="9" spans="2:15" x14ac:dyDescent="0.25">
      <c r="B9" t="str">
        <f>'Scenario List'!$A$17</f>
        <v>15- Colstrip Exit 2025</v>
      </c>
      <c r="C9" s="96">
        <f>'Summary Data'!E418</f>
        <v>1125.544394988475</v>
      </c>
      <c r="D9" s="96">
        <f>'Sensitivity Data'!E198</f>
        <v>1124.6142969306627</v>
      </c>
      <c r="E9" s="96">
        <f>'Sensitivity Data'!AB198</f>
        <v>1188.3444046601953</v>
      </c>
      <c r="F9" s="96">
        <f>'Sensitivity Data'!AY198</f>
        <v>1102.3434835837056</v>
      </c>
      <c r="G9" s="96">
        <f>'Sensitivity Data'!CS198</f>
        <v>1188.3874931517894</v>
      </c>
      <c r="J9" s="179">
        <f>'Summary Data'!P418</f>
        <v>1.0400073703646699</v>
      </c>
      <c r="K9" s="179">
        <f>'Sensitivity Data'!P198</f>
        <v>0.94390661735275239</v>
      </c>
      <c r="L9" s="179">
        <f>'Sensitivity Data'!AM198</f>
        <v>0.81230481610879546</v>
      </c>
      <c r="M9" s="179">
        <f>'Sensitivity Data'!BJ198</f>
        <v>1.0473539214777652</v>
      </c>
      <c r="N9" s="179">
        <f>'Sensitivity Data'!DD198</f>
        <v>0.72510095988631196</v>
      </c>
      <c r="O9" s="179"/>
    </row>
    <row r="10" spans="2:15" x14ac:dyDescent="0.25">
      <c r="B10" t="str">
        <f>'Scenario List'!$A$18</f>
        <v>16- Colstrip Exit 2035</v>
      </c>
      <c r="C10" s="96">
        <f>'Summary Data'!E445</f>
        <v>1126.5600264950722</v>
      </c>
      <c r="D10" s="96">
        <f>'Sensitivity Data'!E226</f>
        <v>1125.7551037565947</v>
      </c>
      <c r="E10" s="96">
        <f>'Sensitivity Data'!AB226</f>
        <v>1184.3739229045634</v>
      </c>
      <c r="F10" s="96">
        <f>'Sensitivity Data'!AY226</f>
        <v>1105.2671359376143</v>
      </c>
      <c r="G10" s="96">
        <f>'Sensitivity Data'!CS226</f>
        <v>1199.9931544079902</v>
      </c>
      <c r="J10" s="179">
        <f>'Summary Data'!P445</f>
        <v>1.2254168969932517</v>
      </c>
      <c r="K10" s="179">
        <f>'Sensitivity Data'!P226</f>
        <v>1.1698234124519338</v>
      </c>
      <c r="L10" s="179">
        <f>'Sensitivity Data'!AM226</f>
        <v>1.0444915402818564</v>
      </c>
      <c r="M10" s="179">
        <f>'Sensitivity Data'!BJ226</f>
        <v>1.2266369233964949</v>
      </c>
      <c r="N10" s="179">
        <f>'Sensitivity Data'!DD226</f>
        <v>0.8223472535253803</v>
      </c>
      <c r="O10" s="179"/>
    </row>
    <row r="11" spans="2:15" x14ac:dyDescent="0.25">
      <c r="B11" t="str">
        <f>'Scenario List'!$A$19</f>
        <v>17- Colstrip Exit 2045</v>
      </c>
      <c r="C11" s="96">
        <f>'Summary Data'!E472</f>
        <v>1126.9041696186487</v>
      </c>
      <c r="D11" s="96">
        <f>'Sensitivity Data'!E254</f>
        <v>1126.1579691405859</v>
      </c>
      <c r="E11" s="96">
        <f>'Sensitivity Data'!AB254</f>
        <v>1180.5888911183849</v>
      </c>
      <c r="F11" s="96">
        <f>'Sensitivity Data'!AY254</f>
        <v>1107.1132784732874</v>
      </c>
      <c r="G11" s="96">
        <f>'Sensitivity Data'!CS254</f>
        <v>1208.0229212041509</v>
      </c>
      <c r="J11" s="179">
        <f>'Summary Data'!P472</f>
        <v>1.3150643024870683</v>
      </c>
      <c r="K11" s="179">
        <f>'Sensitivity Data'!P254</f>
        <v>1.2758830953952707</v>
      </c>
      <c r="L11" s="179">
        <f>'Sensitivity Data'!AM254</f>
        <v>1.1539071142013009</v>
      </c>
      <c r="M11" s="179">
        <f>'Sensitivity Data'!BJ254</f>
        <v>1.3121350091643662</v>
      </c>
      <c r="N11" s="179">
        <f>'Sensitivity Data'!DD254</f>
        <v>0.87607487514564364</v>
      </c>
      <c r="O11" s="179"/>
    </row>
    <row r="12" spans="2:15" x14ac:dyDescent="0.25">
      <c r="B12" t="str">
        <f>'Scenario List'!A23</f>
        <v>1a- LCP w/ Climate Shift</v>
      </c>
      <c r="H12" s="96">
        <f>'Sensitivity Data'!BV58</f>
        <v>1109.8420578056068</v>
      </c>
      <c r="J12" s="179"/>
      <c r="K12" s="179"/>
      <c r="L12" s="179"/>
      <c r="M12" s="179"/>
      <c r="N12" s="179"/>
      <c r="O12" s="179">
        <f>'Sensitivity Data'!CG58</f>
        <v>0.7765961196261667</v>
      </c>
    </row>
    <row r="13" spans="2:15" x14ac:dyDescent="0.25">
      <c r="B13" t="str">
        <f>'Scenario List'!A24</f>
        <v>1b- LCP w/ SCC</v>
      </c>
      <c r="G13" s="96">
        <f>'Sensitivity Data'!CS86</f>
        <v>1154.2884313510913</v>
      </c>
      <c r="J13" s="179"/>
      <c r="K13" s="179"/>
      <c r="L13" s="179"/>
      <c r="M13" s="179"/>
      <c r="N13" s="179">
        <f>'Sensitivity Data'!DD86</f>
        <v>0.65079107410265957</v>
      </c>
    </row>
    <row r="15" spans="2:15" ht="30.75" customHeight="1" x14ac:dyDescent="0.25">
      <c r="B15" s="207"/>
      <c r="C15" s="221" t="s">
        <v>186</v>
      </c>
      <c r="D15" s="221"/>
      <c r="E15" s="221"/>
      <c r="F15" s="208"/>
      <c r="G15" s="221" t="s">
        <v>187</v>
      </c>
      <c r="H15" s="221"/>
      <c r="I15" s="221"/>
    </row>
    <row r="16" spans="2:15" ht="27" x14ac:dyDescent="0.25">
      <c r="B16" s="207" t="s">
        <v>173</v>
      </c>
      <c r="C16" s="209" t="s">
        <v>171</v>
      </c>
      <c r="D16" s="209" t="s">
        <v>172</v>
      </c>
      <c r="E16" s="209" t="s">
        <v>91</v>
      </c>
      <c r="F16" s="209"/>
      <c r="G16" s="209" t="s">
        <v>171</v>
      </c>
      <c r="H16" s="209" t="s">
        <v>172</v>
      </c>
      <c r="I16" s="209" t="s">
        <v>91</v>
      </c>
      <c r="J16" s="9"/>
      <c r="K16" s="9"/>
    </row>
    <row r="17" spans="2:11" x14ac:dyDescent="0.25">
      <c r="B17" s="210" t="str">
        <f>'Scenario List'!$A$3</f>
        <v>1- Preferred Resource Strategy</v>
      </c>
      <c r="C17" s="211">
        <f t="shared" ref="C17:E23" si="0">(E5-$D5)/($D5)</f>
        <v>6.0852178686511486E-2</v>
      </c>
      <c r="D17" s="211">
        <f t="shared" si="0"/>
        <v>-2.1174748761961862E-2</v>
      </c>
      <c r="E17" s="211">
        <f t="shared" si="0"/>
        <v>5.5101449086773183E-2</v>
      </c>
      <c r="F17" s="210"/>
      <c r="G17" s="212">
        <f t="shared" ref="G17:I23" si="1">(L5-$K5)/($K5)</f>
        <v>-0.1775272736025543</v>
      </c>
      <c r="H17" s="212">
        <f t="shared" si="1"/>
        <v>0.16272414196561241</v>
      </c>
      <c r="I17" s="212">
        <f t="shared" si="1"/>
        <v>-0.18105023320981253</v>
      </c>
    </row>
    <row r="18" spans="2:11" x14ac:dyDescent="0.25">
      <c r="B18" s="210" t="str">
        <f>'Scenario List'!$A$5</f>
        <v>3- Baseline 2</v>
      </c>
      <c r="C18" s="211">
        <f t="shared" si="0"/>
        <v>8.8364790476575958E-2</v>
      </c>
      <c r="D18" s="211">
        <f t="shared" si="0"/>
        <v>-3.0452155675245531E-2</v>
      </c>
      <c r="E18" s="211">
        <f t="shared" si="0"/>
        <v>0.11494546561335681</v>
      </c>
      <c r="F18" s="210"/>
      <c r="G18" s="212">
        <f t="shared" si="1"/>
        <v>-0.17920049147876418</v>
      </c>
      <c r="H18" s="212">
        <f t="shared" si="1"/>
        <v>0.16541149462555474</v>
      </c>
      <c r="I18" s="212">
        <f t="shared" si="1"/>
        <v>-0.18271765478529545</v>
      </c>
    </row>
    <row r="19" spans="2:11" x14ac:dyDescent="0.25">
      <c r="B19" s="210" t="str">
        <f>'Scenario List'!$A$7</f>
        <v>5- Clean Resource Plan (2027)</v>
      </c>
      <c r="C19" s="211">
        <f t="shared" si="0"/>
        <v>3.5706209198855803E-2</v>
      </c>
      <c r="D19" s="211">
        <f t="shared" si="0"/>
        <v>-1.2625350962104719E-2</v>
      </c>
      <c r="E19" s="211">
        <f t="shared" si="0"/>
        <v>-1.4351958584351225E-3</v>
      </c>
      <c r="F19" s="210"/>
      <c r="G19" s="212">
        <f t="shared" si="1"/>
        <v>-0.17543480578191456</v>
      </c>
      <c r="H19" s="212">
        <f t="shared" si="1"/>
        <v>0.15814144208981562</v>
      </c>
      <c r="I19" s="212">
        <f t="shared" si="1"/>
        <v>-0.17696984056506068</v>
      </c>
    </row>
    <row r="20" spans="2:11" x14ac:dyDescent="0.25">
      <c r="B20" s="210" t="str">
        <f>'Scenario List'!$A$8</f>
        <v>6- Clean Resource Plan (2045)</v>
      </c>
      <c r="C20" s="211">
        <f t="shared" si="0"/>
        <v>2.5679739387129839E-2</v>
      </c>
      <c r="D20" s="211">
        <f t="shared" si="0"/>
        <v>-9.1396418890103987E-3</v>
      </c>
      <c r="E20" s="211">
        <f t="shared" si="0"/>
        <v>0</v>
      </c>
      <c r="F20" s="210"/>
      <c r="G20" s="212">
        <f t="shared" si="1"/>
        <v>-0.11833455727735652</v>
      </c>
      <c r="H20" s="212">
        <f t="shared" si="1"/>
        <v>6.2247833117452515E-2</v>
      </c>
      <c r="I20" s="212">
        <f t="shared" si="1"/>
        <v>-0.2515057168194777</v>
      </c>
    </row>
    <row r="21" spans="2:11" x14ac:dyDescent="0.25">
      <c r="B21" s="210" t="str">
        <f>'Scenario List'!$A$17</f>
        <v>15- Colstrip Exit 2025</v>
      </c>
      <c r="C21" s="211">
        <f t="shared" si="0"/>
        <v>5.666841325374139E-2</v>
      </c>
      <c r="D21" s="211">
        <f t="shared" si="0"/>
        <v>-1.9803067956489062E-2</v>
      </c>
      <c r="E21" s="211">
        <f t="shared" si="0"/>
        <v>5.670672727101083E-2</v>
      </c>
      <c r="F21" s="210"/>
      <c r="G21" s="212">
        <f t="shared" si="1"/>
        <v>-0.1394224797502138</v>
      </c>
      <c r="H21" s="212">
        <f t="shared" si="1"/>
        <v>0.10959484998117451</v>
      </c>
      <c r="I21" s="212">
        <f t="shared" si="1"/>
        <v>-0.23180858513323613</v>
      </c>
    </row>
    <row r="22" spans="2:11" x14ac:dyDescent="0.25">
      <c r="B22" s="210" t="str">
        <f>'Scenario List'!$A$18</f>
        <v>16- Colstrip Exit 2035</v>
      </c>
      <c r="C22" s="211">
        <f t="shared" si="0"/>
        <v>5.2070667014842115E-2</v>
      </c>
      <c r="D22" s="211">
        <f t="shared" si="0"/>
        <v>-1.8199311511547238E-2</v>
      </c>
      <c r="E22" s="211">
        <f t="shared" si="0"/>
        <v>6.5945115774884266E-2</v>
      </c>
      <c r="F22" s="210"/>
      <c r="G22" s="212">
        <f t="shared" si="1"/>
        <v>-0.107137428466561</v>
      </c>
      <c r="H22" s="212">
        <f t="shared" si="1"/>
        <v>4.8565886389195075E-2</v>
      </c>
      <c r="I22" s="212">
        <f t="shared" si="1"/>
        <v>-0.29703300107342545</v>
      </c>
    </row>
    <row r="23" spans="2:11" x14ac:dyDescent="0.25">
      <c r="B23" s="210" t="str">
        <f>'Scenario List'!$A$19</f>
        <v>17- Colstrip Exit 2045</v>
      </c>
      <c r="C23" s="211">
        <f t="shared" si="0"/>
        <v>4.8333292015273248E-2</v>
      </c>
      <c r="D23" s="211">
        <f t="shared" si="0"/>
        <v>-1.6911207121175203E-2</v>
      </c>
      <c r="E23" s="211">
        <f t="shared" si="0"/>
        <v>7.2694021892895908E-2</v>
      </c>
      <c r="F23" s="210"/>
      <c r="G23" s="212">
        <f t="shared" si="1"/>
        <v>-9.5601220546135873E-2</v>
      </c>
      <c r="H23" s="212">
        <f t="shared" si="1"/>
        <v>2.8413193888946881E-2</v>
      </c>
      <c r="I23" s="212">
        <f t="shared" si="1"/>
        <v>-0.31335803545995394</v>
      </c>
    </row>
    <row r="24" spans="2:11" x14ac:dyDescent="0.25">
      <c r="B24" s="213"/>
      <c r="C24" s="214"/>
      <c r="D24" s="214"/>
      <c r="E24" s="214"/>
      <c r="F24" s="215"/>
      <c r="G24" s="214"/>
      <c r="H24" s="214"/>
      <c r="I24" s="216"/>
    </row>
    <row r="25" spans="2:11" ht="33" customHeight="1" x14ac:dyDescent="0.25">
      <c r="B25" s="207"/>
      <c r="C25" s="221" t="s">
        <v>188</v>
      </c>
      <c r="D25" s="221"/>
      <c r="E25" s="221"/>
      <c r="F25" s="208"/>
      <c r="G25" s="221" t="s">
        <v>189</v>
      </c>
      <c r="H25" s="221"/>
      <c r="I25" s="221"/>
    </row>
    <row r="26" spans="2:11" ht="27" x14ac:dyDescent="0.25">
      <c r="B26" s="207" t="s">
        <v>173</v>
      </c>
      <c r="C26" s="209" t="s">
        <v>171</v>
      </c>
      <c r="D26" s="209" t="s">
        <v>172</v>
      </c>
      <c r="E26" s="209" t="s">
        <v>91</v>
      </c>
      <c r="F26" s="209"/>
      <c r="G26" s="209" t="s">
        <v>171</v>
      </c>
      <c r="H26" s="209" t="s">
        <v>172</v>
      </c>
      <c r="I26" s="209" t="s">
        <v>91</v>
      </c>
    </row>
    <row r="27" spans="2:11" x14ac:dyDescent="0.25">
      <c r="B27" s="210" t="str">
        <f>'Scenario List'!$A$5</f>
        <v>3- Baseline 2</v>
      </c>
      <c r="C27" s="211">
        <f t="shared" ref="C27:E32" si="2">(E6-E$5)/E$5</f>
        <v>7.4508434869891126E-3</v>
      </c>
      <c r="D27" s="211">
        <f t="shared" si="2"/>
        <v>-2.7323699142321356E-2</v>
      </c>
      <c r="E27" s="211">
        <f t="shared" si="2"/>
        <v>3.768051062157813E-2</v>
      </c>
      <c r="F27" s="210"/>
      <c r="G27" s="212">
        <f t="shared" ref="G27:I32" si="3">(L6-L$5)/L$5</f>
        <v>6.6365875806858555E-3</v>
      </c>
      <c r="H27" s="212">
        <f t="shared" si="3"/>
        <v>1.1019975678661973E-2</v>
      </c>
      <c r="I27" s="212">
        <f t="shared" si="3"/>
        <v>6.6348992847222359E-3</v>
      </c>
      <c r="J27" s="180"/>
      <c r="K27" s="180"/>
    </row>
    <row r="28" spans="2:11" x14ac:dyDescent="0.25">
      <c r="B28" s="210" t="str">
        <f>'Scenario List'!$A$7</f>
        <v>5- Clean Resource Plan (2027)</v>
      </c>
      <c r="C28" s="211">
        <f t="shared" si="2"/>
        <v>1.3448545420378315E-2</v>
      </c>
      <c r="D28" s="211">
        <f t="shared" si="2"/>
        <v>4.7120843027342096E-2</v>
      </c>
      <c r="E28" s="211">
        <f t="shared" si="2"/>
        <v>-1.7569059584795904E-2</v>
      </c>
      <c r="F28" s="210"/>
      <c r="G28" s="212">
        <f t="shared" si="3"/>
        <v>-1.2896432835634776E-2</v>
      </c>
      <c r="H28" s="212">
        <f t="shared" si="3"/>
        <v>-1.9282013464943706E-2</v>
      </c>
      <c r="I28" s="212">
        <f t="shared" si="3"/>
        <v>-1.0495634975182267E-2</v>
      </c>
      <c r="J28" s="180"/>
      <c r="K28" s="180"/>
    </row>
    <row r="29" spans="2:11" x14ac:dyDescent="0.25">
      <c r="B29" s="210" t="str">
        <f>'Scenario List'!$A$8</f>
        <v>6- Clean Resource Plan (2045)</v>
      </c>
      <c r="C29" s="211">
        <f t="shared" si="2"/>
        <v>1.9611454277396932E-2</v>
      </c>
      <c r="D29" s="211">
        <f t="shared" si="2"/>
        <v>6.7542295689981352E-2</v>
      </c>
      <c r="E29" s="211">
        <f t="shared" si="2"/>
        <v>-4.9819677125571111E-4</v>
      </c>
      <c r="F29" s="210"/>
      <c r="G29" s="212">
        <f t="shared" si="3"/>
        <v>0.32565312006843611</v>
      </c>
      <c r="H29" s="212">
        <f t="shared" si="3"/>
        <v>0.12978745714579604</v>
      </c>
      <c r="I29" s="212">
        <f t="shared" si="3"/>
        <v>0.13026117355026159</v>
      </c>
      <c r="J29" s="180"/>
      <c r="K29" s="180"/>
    </row>
    <row r="30" spans="2:11" x14ac:dyDescent="0.25">
      <c r="B30" s="210" t="str">
        <f>'Scenario List'!$A$17</f>
        <v>15- Colstrip Exit 2025</v>
      </c>
      <c r="C30" s="211">
        <f t="shared" si="2"/>
        <v>-1.3705099080658053E-3</v>
      </c>
      <c r="D30" s="211">
        <f t="shared" si="2"/>
        <v>3.9884310879734243E-3</v>
      </c>
      <c r="E30" s="211">
        <f t="shared" si="2"/>
        <v>4.108831602381611E-3</v>
      </c>
      <c r="F30" s="210"/>
      <c r="G30" s="212">
        <f t="shared" si="3"/>
        <v>0.23413016089674915</v>
      </c>
      <c r="H30" s="212">
        <f t="shared" si="3"/>
        <v>0.12558997555533535</v>
      </c>
      <c r="I30" s="212">
        <f t="shared" si="3"/>
        <v>0.10638087503432721</v>
      </c>
      <c r="J30" s="180"/>
      <c r="K30" s="180"/>
    </row>
    <row r="31" spans="2:11" x14ac:dyDescent="0.25">
      <c r="B31" s="210" t="str">
        <f>'Scenario List'!$A$18</f>
        <v>16- Colstrip Exit 2035</v>
      </c>
      <c r="C31" s="211">
        <f t="shared" si="2"/>
        <v>-4.7071185170656652E-3</v>
      </c>
      <c r="D31" s="211">
        <f t="shared" si="2"/>
        <v>6.6512246578185989E-3</v>
      </c>
      <c r="E31" s="211">
        <f t="shared" si="2"/>
        <v>1.3914847763852954E-2</v>
      </c>
      <c r="F31" s="210"/>
      <c r="G31" s="212">
        <f t="shared" si="3"/>
        <v>0.58689015145601986</v>
      </c>
      <c r="H31" s="212">
        <f t="shared" si="3"/>
        <v>0.31826519795051328</v>
      </c>
      <c r="I31" s="212">
        <f t="shared" si="3"/>
        <v>0.25476219763953623</v>
      </c>
      <c r="J31" s="180"/>
      <c r="K31" s="180"/>
    </row>
    <row r="32" spans="2:11" x14ac:dyDescent="0.25">
      <c r="B32" s="210" t="str">
        <f>'Scenario List'!$A$19</f>
        <v>17- Colstrip Exit 2045</v>
      </c>
      <c r="C32" s="211">
        <f t="shared" si="2"/>
        <v>-7.8878835779269702E-3</v>
      </c>
      <c r="D32" s="211">
        <f t="shared" si="2"/>
        <v>8.3326477129352632E-3</v>
      </c>
      <c r="E32" s="211">
        <f t="shared" si="2"/>
        <v>2.0699469616737614E-2</v>
      </c>
      <c r="F32" s="210"/>
      <c r="G32" s="212">
        <f t="shared" si="3"/>
        <v>0.75312462054690432</v>
      </c>
      <c r="H32" s="212">
        <f t="shared" si="3"/>
        <v>0.41014988592084356</v>
      </c>
      <c r="I32" s="212">
        <f t="shared" si="3"/>
        <v>0.33674142027228549</v>
      </c>
      <c r="J32" s="180"/>
      <c r="K32" s="180"/>
    </row>
  </sheetData>
  <mergeCells count="4">
    <mergeCell ref="C15:E15"/>
    <mergeCell ref="G15:I15"/>
    <mergeCell ref="C25:E25"/>
    <mergeCell ref="G25:I25"/>
  </mergeCells>
  <conditionalFormatting sqref="G27:I32 G17:I23 C27:E32 C17:E23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7:E23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7:E32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17:I23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7:I32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horizontalDpi="90" verticalDpi="9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L254"/>
  <sheetViews>
    <sheetView zoomScale="70" zoomScaleNormal="7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F25" sqref="F25"/>
    </sheetView>
  </sheetViews>
  <sheetFormatPr defaultRowHeight="15" x14ac:dyDescent="0.25"/>
  <cols>
    <col min="1" max="1" width="27.140625" bestFit="1" customWidth="1"/>
  </cols>
  <sheetData>
    <row r="1" spans="1:116" x14ac:dyDescent="0.25">
      <c r="C1" s="222" t="s">
        <v>163</v>
      </c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Z1" s="222" t="s">
        <v>167</v>
      </c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W1" s="222" t="s">
        <v>166</v>
      </c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2"/>
      <c r="BQ1" s="222"/>
      <c r="BR1" s="222"/>
      <c r="BT1" s="222" t="s">
        <v>165</v>
      </c>
      <c r="BU1" s="222"/>
      <c r="BV1" s="222"/>
      <c r="BW1" s="222"/>
      <c r="BX1" s="222"/>
      <c r="BY1" s="222"/>
      <c r="BZ1" s="222"/>
      <c r="CA1" s="222"/>
      <c r="CB1" s="222"/>
      <c r="CC1" s="222"/>
      <c r="CD1" s="222"/>
      <c r="CE1" s="222"/>
      <c r="CF1" s="222"/>
      <c r="CG1" s="222"/>
      <c r="CH1" s="222"/>
      <c r="CI1" s="222"/>
      <c r="CJ1" s="222"/>
      <c r="CK1" s="222"/>
      <c r="CL1" s="222"/>
      <c r="CM1" s="222"/>
      <c r="CN1" s="222"/>
      <c r="CO1" s="222"/>
      <c r="CQ1" s="222" t="s">
        <v>164</v>
      </c>
      <c r="CR1" s="222"/>
      <c r="CS1" s="222"/>
      <c r="CT1" s="222"/>
      <c r="CU1" s="222"/>
      <c r="CV1" s="222"/>
      <c r="CW1" s="222"/>
      <c r="CX1" s="222"/>
      <c r="CY1" s="222"/>
      <c r="CZ1" s="222"/>
      <c r="DA1" s="222"/>
      <c r="DB1" s="222"/>
      <c r="DC1" s="222"/>
      <c r="DD1" s="222"/>
      <c r="DE1" s="222"/>
      <c r="DF1" s="222"/>
      <c r="DG1" s="222"/>
      <c r="DH1" s="222"/>
      <c r="DI1" s="222"/>
      <c r="DJ1" s="222"/>
      <c r="DK1" s="222"/>
      <c r="DL1" s="222"/>
    </row>
    <row r="3" spans="1:116" x14ac:dyDescent="0.25">
      <c r="A3" s="1">
        <v>6.6799999999999998E-2</v>
      </c>
      <c r="B3" s="1"/>
      <c r="C3" s="218" t="s">
        <v>3</v>
      </c>
      <c r="D3" s="218"/>
      <c r="E3" s="218"/>
      <c r="F3" s="218" t="s">
        <v>24</v>
      </c>
      <c r="G3" s="218"/>
      <c r="H3" s="218"/>
      <c r="I3" s="219" t="s">
        <v>5</v>
      </c>
      <c r="J3" s="219"/>
      <c r="K3" s="218" t="s">
        <v>25</v>
      </c>
      <c r="L3" s="218"/>
      <c r="M3" s="217" t="s">
        <v>26</v>
      </c>
      <c r="N3" s="217"/>
      <c r="O3" s="220" t="s">
        <v>27</v>
      </c>
      <c r="P3" s="220"/>
      <c r="Q3" s="217" t="s">
        <v>28</v>
      </c>
      <c r="R3" s="217"/>
      <c r="S3" s="217" t="s">
        <v>29</v>
      </c>
      <c r="T3" s="217"/>
      <c r="U3" s="217" t="s">
        <v>30</v>
      </c>
      <c r="V3" s="217"/>
      <c r="W3" s="217" t="s">
        <v>31</v>
      </c>
      <c r="X3" s="217"/>
      <c r="Z3" s="218" t="s">
        <v>3</v>
      </c>
      <c r="AA3" s="218"/>
      <c r="AB3" s="218"/>
      <c r="AC3" s="218" t="s">
        <v>24</v>
      </c>
      <c r="AD3" s="218"/>
      <c r="AE3" s="218"/>
      <c r="AF3" s="219" t="s">
        <v>5</v>
      </c>
      <c r="AG3" s="219"/>
      <c r="AH3" s="218" t="s">
        <v>25</v>
      </c>
      <c r="AI3" s="218"/>
      <c r="AJ3" s="217" t="s">
        <v>26</v>
      </c>
      <c r="AK3" s="217"/>
      <c r="AL3" s="220" t="s">
        <v>27</v>
      </c>
      <c r="AM3" s="220"/>
      <c r="AN3" s="217" t="s">
        <v>28</v>
      </c>
      <c r="AO3" s="217"/>
      <c r="AP3" s="217" t="s">
        <v>29</v>
      </c>
      <c r="AQ3" s="217"/>
      <c r="AR3" s="217" t="s">
        <v>30</v>
      </c>
      <c r="AS3" s="217"/>
      <c r="AT3" s="217" t="s">
        <v>31</v>
      </c>
      <c r="AU3" s="217"/>
      <c r="AW3" s="218" t="s">
        <v>3</v>
      </c>
      <c r="AX3" s="218"/>
      <c r="AY3" s="218"/>
      <c r="AZ3" s="218" t="s">
        <v>24</v>
      </c>
      <c r="BA3" s="218"/>
      <c r="BB3" s="218"/>
      <c r="BC3" s="219" t="s">
        <v>5</v>
      </c>
      <c r="BD3" s="219"/>
      <c r="BE3" s="218" t="s">
        <v>25</v>
      </c>
      <c r="BF3" s="218"/>
      <c r="BG3" s="217" t="s">
        <v>26</v>
      </c>
      <c r="BH3" s="217"/>
      <c r="BI3" s="220" t="s">
        <v>27</v>
      </c>
      <c r="BJ3" s="220"/>
      <c r="BK3" s="217" t="s">
        <v>28</v>
      </c>
      <c r="BL3" s="217"/>
      <c r="BM3" s="217" t="s">
        <v>29</v>
      </c>
      <c r="BN3" s="217"/>
      <c r="BO3" s="217" t="s">
        <v>30</v>
      </c>
      <c r="BP3" s="217"/>
      <c r="BQ3" s="217" t="s">
        <v>31</v>
      </c>
      <c r="BR3" s="217"/>
      <c r="BT3" s="218" t="s">
        <v>3</v>
      </c>
      <c r="BU3" s="218"/>
      <c r="BV3" s="218"/>
      <c r="BW3" s="218" t="s">
        <v>24</v>
      </c>
      <c r="BX3" s="218"/>
      <c r="BY3" s="218"/>
      <c r="BZ3" s="219" t="s">
        <v>5</v>
      </c>
      <c r="CA3" s="219"/>
      <c r="CB3" s="218" t="s">
        <v>25</v>
      </c>
      <c r="CC3" s="218"/>
      <c r="CD3" s="217" t="s">
        <v>26</v>
      </c>
      <c r="CE3" s="217"/>
      <c r="CF3" s="220" t="s">
        <v>27</v>
      </c>
      <c r="CG3" s="220"/>
      <c r="CH3" s="217" t="s">
        <v>28</v>
      </c>
      <c r="CI3" s="217"/>
      <c r="CJ3" s="217" t="s">
        <v>29</v>
      </c>
      <c r="CK3" s="217"/>
      <c r="CL3" s="217" t="s">
        <v>30</v>
      </c>
      <c r="CM3" s="217"/>
      <c r="CN3" s="217" t="s">
        <v>31</v>
      </c>
      <c r="CO3" s="217"/>
      <c r="CQ3" s="218" t="s">
        <v>3</v>
      </c>
      <c r="CR3" s="218"/>
      <c r="CS3" s="218"/>
      <c r="CT3" s="218" t="s">
        <v>24</v>
      </c>
      <c r="CU3" s="218"/>
      <c r="CV3" s="218"/>
      <c r="CW3" s="219" t="s">
        <v>5</v>
      </c>
      <c r="CX3" s="219"/>
      <c r="CY3" s="218" t="s">
        <v>25</v>
      </c>
      <c r="CZ3" s="218"/>
      <c r="DA3" s="217" t="s">
        <v>26</v>
      </c>
      <c r="DB3" s="217"/>
      <c r="DC3" s="220" t="s">
        <v>27</v>
      </c>
      <c r="DD3" s="220"/>
      <c r="DE3" s="217" t="s">
        <v>28</v>
      </c>
      <c r="DF3" s="217"/>
      <c r="DG3" s="217" t="s">
        <v>29</v>
      </c>
      <c r="DH3" s="217"/>
      <c r="DI3" s="217" t="s">
        <v>30</v>
      </c>
      <c r="DJ3" s="217"/>
      <c r="DK3" s="217" t="s">
        <v>31</v>
      </c>
      <c r="DL3" s="217"/>
    </row>
    <row r="4" spans="1:116" x14ac:dyDescent="0.25">
      <c r="A4" s="8" t="s">
        <v>34</v>
      </c>
      <c r="B4" s="4" t="s">
        <v>0</v>
      </c>
      <c r="C4" s="13" t="s">
        <v>1</v>
      </c>
      <c r="D4" s="13" t="s">
        <v>2</v>
      </c>
      <c r="E4" s="13" t="s">
        <v>4</v>
      </c>
      <c r="F4" s="13" t="s">
        <v>1</v>
      </c>
      <c r="G4" s="13" t="s">
        <v>2</v>
      </c>
      <c r="H4" s="13" t="s">
        <v>4</v>
      </c>
      <c r="I4" s="15" t="s">
        <v>1</v>
      </c>
      <c r="J4" s="15" t="s">
        <v>2</v>
      </c>
      <c r="K4" s="13" t="s">
        <v>1</v>
      </c>
      <c r="L4" s="13" t="s">
        <v>2</v>
      </c>
      <c r="M4" s="13" t="s">
        <v>1</v>
      </c>
      <c r="N4" s="13" t="s">
        <v>2</v>
      </c>
      <c r="O4" s="17" t="s">
        <v>32</v>
      </c>
      <c r="P4" s="17" t="s">
        <v>33</v>
      </c>
      <c r="Q4" s="13" t="s">
        <v>1</v>
      </c>
      <c r="R4" s="13" t="s">
        <v>2</v>
      </c>
      <c r="S4" s="13" t="s">
        <v>1</v>
      </c>
      <c r="T4" s="13" t="s">
        <v>2</v>
      </c>
      <c r="U4" s="13" t="s">
        <v>1</v>
      </c>
      <c r="V4" s="13" t="s">
        <v>2</v>
      </c>
      <c r="W4" s="13" t="s">
        <v>1</v>
      </c>
      <c r="X4" s="13" t="s">
        <v>2</v>
      </c>
      <c r="Z4" s="13" t="s">
        <v>1</v>
      </c>
      <c r="AA4" s="13" t="s">
        <v>2</v>
      </c>
      <c r="AB4" s="13" t="s">
        <v>4</v>
      </c>
      <c r="AC4" s="13" t="s">
        <v>1</v>
      </c>
      <c r="AD4" s="13" t="s">
        <v>2</v>
      </c>
      <c r="AE4" s="13" t="s">
        <v>4</v>
      </c>
      <c r="AF4" s="15" t="s">
        <v>1</v>
      </c>
      <c r="AG4" s="15" t="s">
        <v>2</v>
      </c>
      <c r="AH4" s="13" t="s">
        <v>1</v>
      </c>
      <c r="AI4" s="13" t="s">
        <v>2</v>
      </c>
      <c r="AJ4" s="13" t="s">
        <v>1</v>
      </c>
      <c r="AK4" s="13" t="s">
        <v>2</v>
      </c>
      <c r="AL4" s="17" t="s">
        <v>32</v>
      </c>
      <c r="AM4" s="17" t="s">
        <v>33</v>
      </c>
      <c r="AN4" s="13" t="s">
        <v>1</v>
      </c>
      <c r="AO4" s="13" t="s">
        <v>2</v>
      </c>
      <c r="AP4" s="13" t="s">
        <v>1</v>
      </c>
      <c r="AQ4" s="13" t="s">
        <v>2</v>
      </c>
      <c r="AR4" s="13" t="s">
        <v>1</v>
      </c>
      <c r="AS4" s="13" t="s">
        <v>2</v>
      </c>
      <c r="AT4" s="13" t="s">
        <v>1</v>
      </c>
      <c r="AU4" s="13" t="s">
        <v>2</v>
      </c>
      <c r="AW4" s="13" t="s">
        <v>1</v>
      </c>
      <c r="AX4" s="13" t="s">
        <v>2</v>
      </c>
      <c r="AY4" s="13" t="s">
        <v>4</v>
      </c>
      <c r="AZ4" s="13" t="s">
        <v>1</v>
      </c>
      <c r="BA4" s="13" t="s">
        <v>2</v>
      </c>
      <c r="BB4" s="13" t="s">
        <v>4</v>
      </c>
      <c r="BC4" s="15" t="s">
        <v>1</v>
      </c>
      <c r="BD4" s="15" t="s">
        <v>2</v>
      </c>
      <c r="BE4" s="13" t="s">
        <v>1</v>
      </c>
      <c r="BF4" s="13" t="s">
        <v>2</v>
      </c>
      <c r="BG4" s="13" t="s">
        <v>1</v>
      </c>
      <c r="BH4" s="13" t="s">
        <v>2</v>
      </c>
      <c r="BI4" s="17" t="s">
        <v>32</v>
      </c>
      <c r="BJ4" s="17" t="s">
        <v>33</v>
      </c>
      <c r="BK4" s="13" t="s">
        <v>1</v>
      </c>
      <c r="BL4" s="13" t="s">
        <v>2</v>
      </c>
      <c r="BM4" s="13" t="s">
        <v>1</v>
      </c>
      <c r="BN4" s="13" t="s">
        <v>2</v>
      </c>
      <c r="BO4" s="13" t="s">
        <v>1</v>
      </c>
      <c r="BP4" s="13" t="s">
        <v>2</v>
      </c>
      <c r="BQ4" s="13" t="s">
        <v>1</v>
      </c>
      <c r="BR4" s="13" t="s">
        <v>2</v>
      </c>
      <c r="BT4" s="13" t="s">
        <v>1</v>
      </c>
      <c r="BU4" s="13" t="s">
        <v>2</v>
      </c>
      <c r="BV4" s="13" t="s">
        <v>4</v>
      </c>
      <c r="BW4" s="13" t="s">
        <v>1</v>
      </c>
      <c r="BX4" s="13" t="s">
        <v>2</v>
      </c>
      <c r="BY4" s="13" t="s">
        <v>4</v>
      </c>
      <c r="BZ4" s="15" t="s">
        <v>1</v>
      </c>
      <c r="CA4" s="15" t="s">
        <v>2</v>
      </c>
      <c r="CB4" s="13" t="s">
        <v>1</v>
      </c>
      <c r="CC4" s="13" t="s">
        <v>2</v>
      </c>
      <c r="CD4" s="13" t="s">
        <v>1</v>
      </c>
      <c r="CE4" s="13" t="s">
        <v>2</v>
      </c>
      <c r="CF4" s="17" t="s">
        <v>32</v>
      </c>
      <c r="CG4" s="17" t="s">
        <v>33</v>
      </c>
      <c r="CH4" s="13" t="s">
        <v>1</v>
      </c>
      <c r="CI4" s="13" t="s">
        <v>2</v>
      </c>
      <c r="CJ4" s="13" t="s">
        <v>1</v>
      </c>
      <c r="CK4" s="13" t="s">
        <v>2</v>
      </c>
      <c r="CL4" s="13" t="s">
        <v>1</v>
      </c>
      <c r="CM4" s="13" t="s">
        <v>2</v>
      </c>
      <c r="CN4" s="13" t="s">
        <v>1</v>
      </c>
      <c r="CO4" s="13" t="s">
        <v>2</v>
      </c>
      <c r="CQ4" s="13" t="s">
        <v>1</v>
      </c>
      <c r="CR4" s="13" t="s">
        <v>2</v>
      </c>
      <c r="CS4" s="13" t="s">
        <v>4</v>
      </c>
      <c r="CT4" s="13" t="s">
        <v>1</v>
      </c>
      <c r="CU4" s="13" t="s">
        <v>2</v>
      </c>
      <c r="CV4" s="13" t="s">
        <v>4</v>
      </c>
      <c r="CW4" s="15" t="s">
        <v>1</v>
      </c>
      <c r="CX4" s="15" t="s">
        <v>2</v>
      </c>
      <c r="CY4" s="13" t="s">
        <v>1</v>
      </c>
      <c r="CZ4" s="13" t="s">
        <v>2</v>
      </c>
      <c r="DA4" s="13" t="s">
        <v>1</v>
      </c>
      <c r="DB4" s="13" t="s">
        <v>2</v>
      </c>
      <c r="DC4" s="17" t="s">
        <v>32</v>
      </c>
      <c r="DD4" s="17" t="s">
        <v>33</v>
      </c>
      <c r="DE4" s="13" t="s">
        <v>1</v>
      </c>
      <c r="DF4" s="13" t="s">
        <v>2</v>
      </c>
      <c r="DG4" s="13" t="s">
        <v>1</v>
      </c>
      <c r="DH4" s="13" t="s">
        <v>2</v>
      </c>
      <c r="DI4" s="13" t="s">
        <v>1</v>
      </c>
      <c r="DJ4" s="13" t="s">
        <v>2</v>
      </c>
      <c r="DK4" s="13" t="s">
        <v>1</v>
      </c>
      <c r="DL4" s="13" t="s">
        <v>2</v>
      </c>
    </row>
    <row r="5" spans="1:116" x14ac:dyDescent="0.25">
      <c r="A5" s="10" t="str">
        <f>'Scenario List'!$A$3</f>
        <v>1- Preferred Resource Strategy</v>
      </c>
      <c r="B5" s="2">
        <v>2022</v>
      </c>
      <c r="C5" s="14">
        <v>568.61389681804508</v>
      </c>
      <c r="D5" s="14">
        <v>305.0775677516877</v>
      </c>
      <c r="E5" s="14">
        <v>873.69146456973272</v>
      </c>
      <c r="F5" s="14">
        <v>246.99592841036389</v>
      </c>
      <c r="G5" s="14">
        <v>81.04422470510049</v>
      </c>
      <c r="H5" s="14">
        <v>328.04015311546436</v>
      </c>
      <c r="I5" s="151">
        <v>0.10034089139840434</v>
      </c>
      <c r="J5" s="151">
        <v>8.8915715124372172E-2</v>
      </c>
      <c r="K5" s="12">
        <v>8.6773030222911064E-13</v>
      </c>
      <c r="L5" s="12">
        <v>4.0541497727097795E-13</v>
      </c>
      <c r="M5" s="12">
        <v>8.6686213762732223E-13</v>
      </c>
      <c r="N5" s="12">
        <v>4.0500935938325711E-13</v>
      </c>
      <c r="O5" s="18">
        <v>0.79815330158239117</v>
      </c>
      <c r="P5" s="19">
        <v>1.4232970505</v>
      </c>
      <c r="Q5" s="12">
        <v>0</v>
      </c>
      <c r="R5" s="12">
        <v>0</v>
      </c>
      <c r="S5" s="12">
        <v>0</v>
      </c>
      <c r="T5" s="12">
        <v>0</v>
      </c>
      <c r="U5" s="11">
        <v>0</v>
      </c>
      <c r="V5" s="12">
        <v>0</v>
      </c>
      <c r="W5" s="12">
        <v>5666.8212619355645</v>
      </c>
      <c r="X5" s="12">
        <v>3431.0871517476517</v>
      </c>
      <c r="Z5" s="14">
        <v>593.81943074991921</v>
      </c>
      <c r="AA5" s="14">
        <v>315.00626534025503</v>
      </c>
      <c r="AB5" s="14">
        <v>908.82569609017423</v>
      </c>
      <c r="AC5" s="14">
        <v>259.82370846265468</v>
      </c>
      <c r="AD5" s="14">
        <v>90.972922293667779</v>
      </c>
      <c r="AE5" s="14">
        <v>350.79663075632243</v>
      </c>
      <c r="AF5" s="151">
        <v>0.10478880545229932</v>
      </c>
      <c r="AG5" s="151">
        <v>9.180946196012657E-2</v>
      </c>
      <c r="AH5" s="12">
        <v>1.4225086921788701E-13</v>
      </c>
      <c r="AI5" s="12">
        <v>2.4182647767040789E-13</v>
      </c>
      <c r="AJ5" s="12">
        <v>-1.4210854715202004E-13</v>
      </c>
      <c r="AK5" s="12">
        <v>2.4158453015843406E-13</v>
      </c>
      <c r="AL5" s="18">
        <v>0.6541208823881044</v>
      </c>
      <c r="AM5" s="19">
        <v>1.2084121317999998</v>
      </c>
      <c r="AN5" s="12">
        <v>0</v>
      </c>
      <c r="AO5" s="12">
        <v>0</v>
      </c>
      <c r="AP5" s="12">
        <v>0</v>
      </c>
      <c r="AQ5" s="12">
        <v>0</v>
      </c>
      <c r="AR5" s="11">
        <v>0</v>
      </c>
      <c r="AS5" s="12">
        <v>0</v>
      </c>
      <c r="AT5" s="12">
        <v>5666.8212619355645</v>
      </c>
      <c r="AU5" s="12">
        <v>3431.0871517476517</v>
      </c>
      <c r="AW5" s="14">
        <v>559.23338820652316</v>
      </c>
      <c r="AX5" s="14">
        <v>301.27643096098552</v>
      </c>
      <c r="AY5" s="14">
        <v>860.50981916750868</v>
      </c>
      <c r="AZ5" s="14">
        <v>247.02207697178275</v>
      </c>
      <c r="BA5" s="14">
        <v>77.24308791439833</v>
      </c>
      <c r="BB5" s="14">
        <v>324.26516488618108</v>
      </c>
      <c r="BC5" s="151">
        <v>9.8685552685935762E-2</v>
      </c>
      <c r="BD5" s="151">
        <v>8.7807863116367638E-2</v>
      </c>
      <c r="BE5" s="12">
        <v>9.2463064991626557E-13</v>
      </c>
      <c r="BF5" s="12">
        <v>2.0626376036593614E-13</v>
      </c>
      <c r="BG5" s="12">
        <v>-9.2370555648813024E-13</v>
      </c>
      <c r="BH5" s="12">
        <v>-2.0605739337042905E-13</v>
      </c>
      <c r="BI5" s="18">
        <v>1.0284256024612222</v>
      </c>
      <c r="BJ5" s="19">
        <v>1.5867152551000001</v>
      </c>
      <c r="BK5" s="12">
        <v>0</v>
      </c>
      <c r="BL5" s="12">
        <v>0</v>
      </c>
      <c r="BM5" s="12">
        <v>0</v>
      </c>
      <c r="BN5" s="12">
        <v>0</v>
      </c>
      <c r="BO5" s="11">
        <v>0</v>
      </c>
      <c r="BP5" s="12">
        <v>0</v>
      </c>
      <c r="BQ5" s="12">
        <v>5666.8212619355645</v>
      </c>
      <c r="BR5" s="12">
        <v>3431.0871517476517</v>
      </c>
      <c r="BT5" s="14"/>
      <c r="BU5" s="14"/>
      <c r="BV5" s="14"/>
      <c r="BW5" s="14"/>
      <c r="BX5" s="14"/>
      <c r="BY5" s="14"/>
      <c r="BZ5" s="151"/>
      <c r="CA5" s="151"/>
      <c r="CB5" s="12"/>
      <c r="CC5" s="12"/>
      <c r="CD5" s="12"/>
      <c r="CE5" s="12"/>
      <c r="CF5" s="18"/>
      <c r="CG5" s="19"/>
      <c r="CH5" s="12"/>
      <c r="CI5" s="12"/>
      <c r="CJ5" s="12"/>
      <c r="CK5" s="12"/>
      <c r="CL5" s="11"/>
      <c r="CM5" s="12"/>
      <c r="CN5" s="12"/>
      <c r="CO5" s="12"/>
      <c r="CQ5" s="14">
        <v>574.0642173319693</v>
      </c>
      <c r="CR5" s="14">
        <v>307.34058133554333</v>
      </c>
      <c r="CS5" s="14">
        <v>881.40479866751264</v>
      </c>
      <c r="CT5" s="14">
        <v>164.98201102447521</v>
      </c>
      <c r="CU5" s="14">
        <v>84.698907998915629</v>
      </c>
      <c r="CV5" s="14">
        <v>249.68091902339086</v>
      </c>
      <c r="CW5" s="151">
        <v>0.10130268642633902</v>
      </c>
      <c r="CX5" s="151">
        <v>8.9575276797908485E-2</v>
      </c>
      <c r="CY5" s="12">
        <v>2.4182647767040789E-13</v>
      </c>
      <c r="CZ5" s="12">
        <v>5.6900347687154802E-13</v>
      </c>
      <c r="DA5" s="12">
        <v>2.4158453015843406E-13</v>
      </c>
      <c r="DB5" s="12">
        <v>-5.6843418860808015E-13</v>
      </c>
      <c r="DC5" s="18">
        <v>0.97169651668869528</v>
      </c>
      <c r="DD5" s="19">
        <v>1.2653242421000002</v>
      </c>
      <c r="DE5" s="12">
        <v>0</v>
      </c>
      <c r="DF5" s="12">
        <v>0</v>
      </c>
      <c r="DG5" s="12">
        <v>0</v>
      </c>
      <c r="DH5" s="12">
        <v>0</v>
      </c>
      <c r="DI5" s="11">
        <v>0</v>
      </c>
      <c r="DJ5" s="12">
        <v>0</v>
      </c>
      <c r="DK5" s="12">
        <v>5666.8212619355645</v>
      </c>
      <c r="DL5" s="12">
        <v>3431.0871517476517</v>
      </c>
    </row>
    <row r="6" spans="1:116" x14ac:dyDescent="0.25">
      <c r="A6" s="10" t="str">
        <f>'Scenario List'!$A$3</f>
        <v>1- Preferred Resource Strategy</v>
      </c>
      <c r="B6" s="2">
        <v>2023</v>
      </c>
      <c r="C6" s="14">
        <v>586.16285895148178</v>
      </c>
      <c r="D6" s="14">
        <v>312.49799763214986</v>
      </c>
      <c r="E6" s="14">
        <v>898.66085658363158</v>
      </c>
      <c r="F6" s="14">
        <v>250.82269464788098</v>
      </c>
      <c r="G6" s="14">
        <v>83.698740015018075</v>
      </c>
      <c r="H6" s="14">
        <v>334.52143466289908</v>
      </c>
      <c r="I6" s="151">
        <v>0.10291853845940911</v>
      </c>
      <c r="J6" s="151">
        <v>9.080497931726203E-2</v>
      </c>
      <c r="K6" s="12">
        <v>3.556271730447175E-13</v>
      </c>
      <c r="L6" s="12">
        <v>1.4936341267878136E-13</v>
      </c>
      <c r="M6" s="12">
        <v>-3.5527136788005009E-13</v>
      </c>
      <c r="N6" s="12">
        <v>1.4921397450962104E-13</v>
      </c>
      <c r="O6" s="18">
        <v>0.70303452159097968</v>
      </c>
      <c r="P6" s="19">
        <v>1.3110968745</v>
      </c>
      <c r="Q6" s="12">
        <v>33.270999999999994</v>
      </c>
      <c r="R6" s="12">
        <v>0</v>
      </c>
      <c r="S6" s="12">
        <v>45.628799999999998</v>
      </c>
      <c r="T6" s="12">
        <v>0</v>
      </c>
      <c r="U6" s="11">
        <v>424.91250000000002</v>
      </c>
      <c r="V6" s="12">
        <v>0</v>
      </c>
      <c r="W6" s="12">
        <v>5695.4059756946835</v>
      </c>
      <c r="X6" s="12">
        <v>3441.419181874578</v>
      </c>
      <c r="Z6" s="14">
        <v>608.14463980145945</v>
      </c>
      <c r="AA6" s="14">
        <v>323.03505467021159</v>
      </c>
      <c r="AB6" s="14">
        <v>931.17969447167104</v>
      </c>
      <c r="AC6" s="14">
        <v>256.4813107720052</v>
      </c>
      <c r="AD6" s="14">
        <v>94.235797053079779</v>
      </c>
      <c r="AE6" s="14">
        <v>350.71710782508501</v>
      </c>
      <c r="AF6" s="151">
        <v>0.10677810192929793</v>
      </c>
      <c r="AG6" s="151">
        <v>9.3866814124703907E-2</v>
      </c>
      <c r="AH6" s="12">
        <v>5.1210312918439319E-13</v>
      </c>
      <c r="AI6" s="12">
        <v>2.702766515139853E-13</v>
      </c>
      <c r="AJ6" s="12">
        <v>5.1159076974727213E-13</v>
      </c>
      <c r="AK6" s="12">
        <v>-2.7000623958883807E-13</v>
      </c>
      <c r="AL6" s="18">
        <v>0.52520455954461553</v>
      </c>
      <c r="AM6" s="19">
        <v>1.0383519162999999</v>
      </c>
      <c r="AN6" s="12">
        <v>33.270999999999994</v>
      </c>
      <c r="AO6" s="12">
        <v>0</v>
      </c>
      <c r="AP6" s="12">
        <v>45.628799999999998</v>
      </c>
      <c r="AQ6" s="12">
        <v>0</v>
      </c>
      <c r="AR6" s="11">
        <v>424.91250000000002</v>
      </c>
      <c r="AS6" s="12">
        <v>0</v>
      </c>
      <c r="AT6" s="12">
        <v>5695.4059756946835</v>
      </c>
      <c r="AU6" s="12">
        <v>3441.419181874578</v>
      </c>
      <c r="AW6" s="14">
        <v>578.22146977652028</v>
      </c>
      <c r="AX6" s="14">
        <v>308.69410792306365</v>
      </c>
      <c r="AY6" s="14">
        <v>886.91557769958399</v>
      </c>
      <c r="AZ6" s="14">
        <v>254.50239386158117</v>
      </c>
      <c r="BA6" s="14">
        <v>79.894850305931854</v>
      </c>
      <c r="BB6" s="14">
        <v>334.39724416751301</v>
      </c>
      <c r="BC6" s="151">
        <v>0.101524188485263</v>
      </c>
      <c r="BD6" s="151">
        <v>8.9699653430453261E-2</v>
      </c>
      <c r="BE6" s="12">
        <v>2.9872682535756272E-13</v>
      </c>
      <c r="BF6" s="12">
        <v>2.4182647767040789E-13</v>
      </c>
      <c r="BG6" s="12">
        <v>-2.9842794901924208E-13</v>
      </c>
      <c r="BH6" s="12">
        <v>2.4158453015843406E-13</v>
      </c>
      <c r="BI6" s="18">
        <v>0.98128640076625684</v>
      </c>
      <c r="BJ6" s="19">
        <v>1.5056478181999999</v>
      </c>
      <c r="BK6" s="12">
        <v>33.270999999999994</v>
      </c>
      <c r="BL6" s="12">
        <v>0</v>
      </c>
      <c r="BM6" s="12">
        <v>45.628799999999998</v>
      </c>
      <c r="BN6" s="12">
        <v>0</v>
      </c>
      <c r="BO6" s="11">
        <v>424.91250000000002</v>
      </c>
      <c r="BP6" s="12">
        <v>0</v>
      </c>
      <c r="BQ6" s="12">
        <v>5695.4059756946835</v>
      </c>
      <c r="BR6" s="12">
        <v>3441.419181874578</v>
      </c>
      <c r="BT6" s="14"/>
      <c r="BU6" s="14"/>
      <c r="BV6" s="14"/>
      <c r="BW6" s="14"/>
      <c r="BX6" s="14"/>
      <c r="BY6" s="14"/>
      <c r="BZ6" s="151"/>
      <c r="CA6" s="151"/>
      <c r="CB6" s="12"/>
      <c r="CC6" s="12"/>
      <c r="CD6" s="12"/>
      <c r="CE6" s="12"/>
      <c r="CF6" s="18"/>
      <c r="CG6" s="19"/>
      <c r="CH6" s="12"/>
      <c r="CI6" s="12"/>
      <c r="CJ6" s="12"/>
      <c r="CK6" s="12"/>
      <c r="CL6" s="11"/>
      <c r="CM6" s="12"/>
      <c r="CN6" s="12"/>
      <c r="CO6" s="12"/>
      <c r="CQ6" s="14">
        <v>596.32464255577747</v>
      </c>
      <c r="CR6" s="14">
        <v>318.10789046936827</v>
      </c>
      <c r="CS6" s="14">
        <v>914.43253302514574</v>
      </c>
      <c r="CT6" s="14">
        <v>178.32932519777145</v>
      </c>
      <c r="CU6" s="14">
        <v>91.497146314373367</v>
      </c>
      <c r="CV6" s="14">
        <v>269.82647151214485</v>
      </c>
      <c r="CW6" s="151">
        <v>0.10470274552869643</v>
      </c>
      <c r="CX6" s="151">
        <v>9.2435089612097607E-2</v>
      </c>
      <c r="CY6" s="12">
        <v>4.409776945754497E-13</v>
      </c>
      <c r="CZ6" s="12">
        <v>2.4893902113130222E-13</v>
      </c>
      <c r="DA6" s="12">
        <v>-4.4053649617126212E-13</v>
      </c>
      <c r="DB6" s="12">
        <v>-2.4868995751603507E-13</v>
      </c>
      <c r="DC6" s="18">
        <v>0.90385692401839934</v>
      </c>
      <c r="DD6" s="19">
        <v>1.1628784085000001</v>
      </c>
      <c r="DE6" s="12">
        <v>33.270999999999994</v>
      </c>
      <c r="DF6" s="12">
        <v>0</v>
      </c>
      <c r="DG6" s="12">
        <v>45.628799999999998</v>
      </c>
      <c r="DH6" s="12">
        <v>0</v>
      </c>
      <c r="DI6" s="11">
        <v>424.91250000000002</v>
      </c>
      <c r="DJ6" s="12">
        <v>0</v>
      </c>
      <c r="DK6" s="12">
        <v>5695.4059756946835</v>
      </c>
      <c r="DL6" s="12">
        <v>3441.419181874578</v>
      </c>
    </row>
    <row r="7" spans="1:116" x14ac:dyDescent="0.25">
      <c r="A7" s="10" t="str">
        <f>'Scenario List'!$A$3</f>
        <v>1- Preferred Resource Strategy</v>
      </c>
      <c r="B7" s="2">
        <v>2024</v>
      </c>
      <c r="C7" s="14">
        <v>614.96278149761065</v>
      </c>
      <c r="D7" s="14">
        <v>323.65036396903793</v>
      </c>
      <c r="E7" s="14">
        <v>938.61314546664858</v>
      </c>
      <c r="F7" s="14">
        <v>272.25040633783101</v>
      </c>
      <c r="G7" s="14">
        <v>89.981797305122868</v>
      </c>
      <c r="H7" s="14">
        <v>362.23220364295389</v>
      </c>
      <c r="I7" s="151">
        <v>0.1075301591484497</v>
      </c>
      <c r="J7" s="151">
        <v>9.3786488854314801E-2</v>
      </c>
      <c r="K7" s="12">
        <v>7.2547943301122366E-13</v>
      </c>
      <c r="L7" s="12">
        <v>5.6189093341065359E-13</v>
      </c>
      <c r="M7" s="12">
        <v>-7.2475359047530219E-13</v>
      </c>
      <c r="N7" s="12">
        <v>-5.6132876125047915E-13</v>
      </c>
      <c r="O7" s="18">
        <v>0.72409411988109107</v>
      </c>
      <c r="P7" s="19">
        <v>1.3149026704</v>
      </c>
      <c r="Q7" s="12">
        <v>67.309397599999983</v>
      </c>
      <c r="R7" s="12">
        <v>1.6289232</v>
      </c>
      <c r="S7" s="12">
        <v>91.257599999999996</v>
      </c>
      <c r="T7" s="12">
        <v>0</v>
      </c>
      <c r="U7" s="11">
        <v>851.97177734374998</v>
      </c>
      <c r="V7" s="12">
        <v>0</v>
      </c>
      <c r="W7" s="12">
        <v>5718.9795529701569</v>
      </c>
      <c r="X7" s="12">
        <v>3450.9273982075069</v>
      </c>
      <c r="Z7" s="14">
        <v>636.32816471052979</v>
      </c>
      <c r="AA7" s="14">
        <v>336.16068928146456</v>
      </c>
      <c r="AB7" s="14">
        <v>972.48885399199435</v>
      </c>
      <c r="AC7" s="14">
        <v>282.31243996192484</v>
      </c>
      <c r="AD7" s="14">
        <v>102.49212261754951</v>
      </c>
      <c r="AE7" s="14">
        <v>384.80456257947435</v>
      </c>
      <c r="AF7" s="151">
        <v>0.11126603248302439</v>
      </c>
      <c r="AG7" s="151">
        <v>9.7411695608570131E-2</v>
      </c>
      <c r="AH7" s="12">
        <v>6.9702925916764634E-13</v>
      </c>
      <c r="AI7" s="12">
        <v>2.702766515139853E-13</v>
      </c>
      <c r="AJ7" s="12">
        <v>6.9633188104489818E-13</v>
      </c>
      <c r="AK7" s="12">
        <v>2.7000623958883807E-13</v>
      </c>
      <c r="AL7" s="18">
        <v>0.58505878530453848</v>
      </c>
      <c r="AM7" s="19">
        <v>1.1337150760999999</v>
      </c>
      <c r="AN7" s="12">
        <v>67.309397599999983</v>
      </c>
      <c r="AO7" s="12">
        <v>1.6289232</v>
      </c>
      <c r="AP7" s="12">
        <v>91.257599999999996</v>
      </c>
      <c r="AQ7" s="12">
        <v>0</v>
      </c>
      <c r="AR7" s="11">
        <v>851.97177734374998</v>
      </c>
      <c r="AS7" s="12">
        <v>0</v>
      </c>
      <c r="AT7" s="12">
        <v>5718.9795529701569</v>
      </c>
      <c r="AU7" s="12">
        <v>3450.9273982075069</v>
      </c>
      <c r="AW7" s="14">
        <v>607.32696262658828</v>
      </c>
      <c r="AX7" s="14">
        <v>319.25862365791858</v>
      </c>
      <c r="AY7" s="14">
        <v>926.58558628450692</v>
      </c>
      <c r="AZ7" s="14">
        <v>275.59385654703283</v>
      </c>
      <c r="BA7" s="14">
        <v>85.590056994003547</v>
      </c>
      <c r="BB7" s="14">
        <v>361.18391354103636</v>
      </c>
      <c r="BC7" s="151">
        <v>0.10619498758500938</v>
      </c>
      <c r="BD7" s="151">
        <v>9.2513862744185535E-2</v>
      </c>
      <c r="BE7" s="12">
        <v>4.6942786841902712E-13</v>
      </c>
      <c r="BF7" s="12">
        <v>1.0668815191341525E-13</v>
      </c>
      <c r="BG7" s="12">
        <v>4.6895820560166612E-13</v>
      </c>
      <c r="BH7" s="12">
        <v>-1.0658141036401503E-13</v>
      </c>
      <c r="BI7" s="18">
        <v>1.0334164642468338</v>
      </c>
      <c r="BJ7" s="19">
        <v>1.4918823211000003</v>
      </c>
      <c r="BK7" s="12">
        <v>67.309397599999983</v>
      </c>
      <c r="BL7" s="12">
        <v>1.6289232</v>
      </c>
      <c r="BM7" s="12">
        <v>91.257599999999996</v>
      </c>
      <c r="BN7" s="12">
        <v>0</v>
      </c>
      <c r="BO7" s="11">
        <v>851.97177734374998</v>
      </c>
      <c r="BP7" s="12">
        <v>0</v>
      </c>
      <c r="BQ7" s="12">
        <v>5718.9795529701569</v>
      </c>
      <c r="BR7" s="12">
        <v>3450.9273982075069</v>
      </c>
      <c r="BT7" s="14"/>
      <c r="BU7" s="14"/>
      <c r="BV7" s="14"/>
      <c r="BW7" s="14"/>
      <c r="BX7" s="14"/>
      <c r="BY7" s="14"/>
      <c r="BZ7" s="151"/>
      <c r="CA7" s="151"/>
      <c r="CB7" s="12"/>
      <c r="CC7" s="12"/>
      <c r="CD7" s="12"/>
      <c r="CE7" s="12"/>
      <c r="CF7" s="18"/>
      <c r="CG7" s="19"/>
      <c r="CH7" s="12"/>
      <c r="CI7" s="12"/>
      <c r="CJ7" s="12"/>
      <c r="CK7" s="12"/>
      <c r="CL7" s="11"/>
      <c r="CM7" s="12"/>
      <c r="CN7" s="12"/>
      <c r="CO7" s="12"/>
      <c r="CQ7" s="14">
        <v>628.89729053711437</v>
      </c>
      <c r="CR7" s="14">
        <v>337.63929830950417</v>
      </c>
      <c r="CS7" s="14">
        <v>966.53658884661854</v>
      </c>
      <c r="CT7" s="14">
        <v>199.06923497100996</v>
      </c>
      <c r="CU7" s="14">
        <v>106.87878430056783</v>
      </c>
      <c r="CV7" s="14">
        <v>305.94801927157778</v>
      </c>
      <c r="CW7" s="151">
        <v>0.10996669680528863</v>
      </c>
      <c r="CX7" s="151">
        <v>9.7840162758823027E-2</v>
      </c>
      <c r="CY7" s="12">
        <v>3.8407734688829492E-13</v>
      </c>
      <c r="CZ7" s="12">
        <v>2.702766515139853E-13</v>
      </c>
      <c r="DA7" s="12">
        <v>-3.836930773104541E-13</v>
      </c>
      <c r="DB7" s="12">
        <v>2.7000623958883807E-13</v>
      </c>
      <c r="DC7" s="18">
        <v>0.96494663422843852</v>
      </c>
      <c r="DD7" s="19">
        <v>1.2202467610999999</v>
      </c>
      <c r="DE7" s="12">
        <v>67.309397599999983</v>
      </c>
      <c r="DF7" s="12">
        <v>1.6289232</v>
      </c>
      <c r="DG7" s="12">
        <v>91.257599999999996</v>
      </c>
      <c r="DH7" s="12">
        <v>0</v>
      </c>
      <c r="DI7" s="11">
        <v>851.97177734374998</v>
      </c>
      <c r="DJ7" s="12">
        <v>0</v>
      </c>
      <c r="DK7" s="12">
        <v>5718.9795529701569</v>
      </c>
      <c r="DL7" s="12">
        <v>3450.9273982075069</v>
      </c>
    </row>
    <row r="8" spans="1:116" x14ac:dyDescent="0.25">
      <c r="A8" s="10" t="str">
        <f>'Scenario List'!$A$3</f>
        <v>1- Preferred Resource Strategy</v>
      </c>
      <c r="B8" s="2">
        <v>2025</v>
      </c>
      <c r="C8" s="14">
        <v>633.84012126536459</v>
      </c>
      <c r="D8" s="14">
        <v>331.97813492964542</v>
      </c>
      <c r="E8" s="14">
        <v>965.81825619501001</v>
      </c>
      <c r="F8" s="14">
        <v>272.89081870493857</v>
      </c>
      <c r="G8" s="14">
        <v>93.334054967705001</v>
      </c>
      <c r="H8" s="14">
        <v>366.22487367264358</v>
      </c>
      <c r="I8" s="151">
        <v>0.11042064516919595</v>
      </c>
      <c r="J8" s="151">
        <v>9.5960703307874262E-2</v>
      </c>
      <c r="K8" s="12">
        <v>6.2590382455870275E-13</v>
      </c>
      <c r="L8" s="12">
        <v>7.0414180262854057E-13</v>
      </c>
      <c r="M8" s="12">
        <v>-6.2527760746888816E-13</v>
      </c>
      <c r="N8" s="12">
        <v>-7.0343730840249918E-13</v>
      </c>
      <c r="O8" s="18">
        <v>0.7065139933379232</v>
      </c>
      <c r="P8" s="19">
        <v>1.1682835039000001</v>
      </c>
      <c r="Q8" s="12">
        <v>69.04446919999998</v>
      </c>
      <c r="R8" s="12">
        <v>4.2269832000000003</v>
      </c>
      <c r="S8" s="12">
        <v>91.257599999999996</v>
      </c>
      <c r="T8" s="12">
        <v>0</v>
      </c>
      <c r="U8" s="11">
        <v>849.82500000000005</v>
      </c>
      <c r="V8" s="12">
        <v>0</v>
      </c>
      <c r="W8" s="12">
        <v>5740.23200366327</v>
      </c>
      <c r="X8" s="12">
        <v>3459.5216946727423</v>
      </c>
      <c r="Z8" s="14">
        <v>661.90326544099321</v>
      </c>
      <c r="AA8" s="14">
        <v>348.4362082383376</v>
      </c>
      <c r="AB8" s="14">
        <v>1010.3394736793308</v>
      </c>
      <c r="AC8" s="14">
        <v>288.64501770237098</v>
      </c>
      <c r="AD8" s="14">
        <v>109.79212827639722</v>
      </c>
      <c r="AE8" s="14">
        <v>398.43714597876817</v>
      </c>
      <c r="AF8" s="151">
        <v>0.11530949707582958</v>
      </c>
      <c r="AG8" s="151">
        <v>0.10071802954000506</v>
      </c>
      <c r="AH8" s="12">
        <v>1.564759561396757E-12</v>
      </c>
      <c r="AI8" s="12">
        <v>5.6900347687154802E-13</v>
      </c>
      <c r="AJ8" s="12">
        <v>-1.5631940186722204E-12</v>
      </c>
      <c r="AK8" s="12">
        <v>-5.6843418860808015E-13</v>
      </c>
      <c r="AL8" s="18">
        <v>0.6006698090054936</v>
      </c>
      <c r="AM8" s="19">
        <v>0.97924545169999999</v>
      </c>
      <c r="AN8" s="12">
        <v>69.04446919999998</v>
      </c>
      <c r="AO8" s="12">
        <v>4.2269832000000003</v>
      </c>
      <c r="AP8" s="12">
        <v>91.257599999999996</v>
      </c>
      <c r="AQ8" s="12">
        <v>0</v>
      </c>
      <c r="AR8" s="11">
        <v>849.82500000000005</v>
      </c>
      <c r="AS8" s="12">
        <v>0</v>
      </c>
      <c r="AT8" s="12">
        <v>5740.23200366327</v>
      </c>
      <c r="AU8" s="12">
        <v>3459.5216946727423</v>
      </c>
      <c r="AW8" s="14">
        <v>624.2002607684268</v>
      </c>
      <c r="AX8" s="14">
        <v>326.40581790329406</v>
      </c>
      <c r="AY8" s="14">
        <v>950.60607867172087</v>
      </c>
      <c r="AZ8" s="14">
        <v>271.58542115329601</v>
      </c>
      <c r="BA8" s="14">
        <v>87.761737941353672</v>
      </c>
      <c r="BB8" s="14">
        <v>359.34715909464967</v>
      </c>
      <c r="BC8" s="151">
        <v>0.10874129484140677</v>
      </c>
      <c r="BD8" s="151">
        <v>9.4349984394062544E-2</v>
      </c>
      <c r="BE8" s="12">
        <v>4.9787804226260443E-13</v>
      </c>
      <c r="BF8" s="12">
        <v>1.707010430614644E-13</v>
      </c>
      <c r="BG8" s="12">
        <v>-4.9737991503207013E-13</v>
      </c>
      <c r="BH8" s="12">
        <v>1.7053025658242404E-13</v>
      </c>
      <c r="BI8" s="18">
        <v>0.93223193387515735</v>
      </c>
      <c r="BJ8" s="19">
        <v>1.2973216241999999</v>
      </c>
      <c r="BK8" s="12">
        <v>69.04446919999998</v>
      </c>
      <c r="BL8" s="12">
        <v>4.2269832000000003</v>
      </c>
      <c r="BM8" s="12">
        <v>91.257599999999996</v>
      </c>
      <c r="BN8" s="12">
        <v>0</v>
      </c>
      <c r="BO8" s="11">
        <v>849.82500000000005</v>
      </c>
      <c r="BP8" s="12">
        <v>0</v>
      </c>
      <c r="BQ8" s="12">
        <v>5740.23200366327</v>
      </c>
      <c r="BR8" s="12">
        <v>3459.5216946727423</v>
      </c>
      <c r="BT8" s="14"/>
      <c r="BU8" s="14"/>
      <c r="BV8" s="14"/>
      <c r="BW8" s="14"/>
      <c r="BX8" s="14"/>
      <c r="BY8" s="14"/>
      <c r="BZ8" s="151"/>
      <c r="CA8" s="151"/>
      <c r="CB8" s="12"/>
      <c r="CC8" s="12"/>
      <c r="CD8" s="12"/>
      <c r="CE8" s="12"/>
      <c r="CF8" s="18"/>
      <c r="CG8" s="19"/>
      <c r="CH8" s="12"/>
      <c r="CI8" s="12"/>
      <c r="CJ8" s="12"/>
      <c r="CK8" s="12"/>
      <c r="CL8" s="11"/>
      <c r="CM8" s="12"/>
      <c r="CN8" s="12"/>
      <c r="CO8" s="12"/>
      <c r="CQ8" s="14">
        <v>672.63519883103459</v>
      </c>
      <c r="CR8" s="14">
        <v>365.56650992768533</v>
      </c>
      <c r="CS8" s="14">
        <v>1038.2017087587199</v>
      </c>
      <c r="CT8" s="14">
        <v>224.36942136621641</v>
      </c>
      <c r="CU8" s="14">
        <v>126.93876331500827</v>
      </c>
      <c r="CV8" s="14">
        <v>351.3081846812247</v>
      </c>
      <c r="CW8" s="151">
        <v>0.11717909631558027</v>
      </c>
      <c r="CX8" s="151">
        <v>0.10566966829276281</v>
      </c>
      <c r="CY8" s="12">
        <v>1.4225086921788701E-13</v>
      </c>
      <c r="CZ8" s="12">
        <v>1.7781358652235875E-13</v>
      </c>
      <c r="DA8" s="12">
        <v>1.4210854715202004E-13</v>
      </c>
      <c r="DB8" s="12">
        <v>1.7763568394002505E-13</v>
      </c>
      <c r="DC8" s="18">
        <v>0.89047228634252495</v>
      </c>
      <c r="DD8" s="19">
        <v>1.0225316154999999</v>
      </c>
      <c r="DE8" s="12">
        <v>69.04446919999998</v>
      </c>
      <c r="DF8" s="12">
        <v>4.2269832000000003</v>
      </c>
      <c r="DG8" s="12">
        <v>91.257599999999996</v>
      </c>
      <c r="DH8" s="12">
        <v>0</v>
      </c>
      <c r="DI8" s="11">
        <v>849.82500000000005</v>
      </c>
      <c r="DJ8" s="12">
        <v>0</v>
      </c>
      <c r="DK8" s="12">
        <v>5740.23200366327</v>
      </c>
      <c r="DL8" s="12">
        <v>3459.5216946727423</v>
      </c>
    </row>
    <row r="9" spans="1:116" x14ac:dyDescent="0.25">
      <c r="A9" s="10" t="str">
        <f>'Scenario List'!$A$3</f>
        <v>1- Preferred Resource Strategy</v>
      </c>
      <c r="B9" s="2">
        <v>2026</v>
      </c>
      <c r="C9" s="14">
        <v>635.33505189109837</v>
      </c>
      <c r="D9" s="14">
        <v>337.89794271879157</v>
      </c>
      <c r="E9" s="14">
        <v>973.23299460988994</v>
      </c>
      <c r="F9" s="14">
        <v>270.58397219237617</v>
      </c>
      <c r="G9" s="14">
        <v>94.167721561160761</v>
      </c>
      <c r="H9" s="14">
        <v>364.75169375353693</v>
      </c>
      <c r="I9" s="151">
        <v>0.11040365585994176</v>
      </c>
      <c r="J9" s="151">
        <v>9.7534253457652265E-2</v>
      </c>
      <c r="K9" s="12">
        <v>2.8450173843577401E-13</v>
      </c>
      <c r="L9" s="12">
        <v>4.5520278149723836E-13</v>
      </c>
      <c r="M9" s="12">
        <v>-2.8421709430404007E-13</v>
      </c>
      <c r="N9" s="12">
        <v>-4.5474735088646412E-13</v>
      </c>
      <c r="O9" s="18">
        <v>0.77865385697643774</v>
      </c>
      <c r="P9" s="19">
        <v>1.2417016325000001</v>
      </c>
      <c r="Q9" s="12">
        <v>79.892777599999988</v>
      </c>
      <c r="R9" s="12">
        <v>12.686100000000001</v>
      </c>
      <c r="S9" s="12">
        <v>97.625649999999993</v>
      </c>
      <c r="T9" s="12">
        <v>3.3319500000000004</v>
      </c>
      <c r="U9" s="11">
        <v>902.00671785937527</v>
      </c>
      <c r="V9" s="12">
        <v>27.303000890625178</v>
      </c>
      <c r="W9" s="12">
        <v>5754.6559209695497</v>
      </c>
      <c r="X9" s="12">
        <v>3464.4028199334216</v>
      </c>
      <c r="Z9" s="14">
        <v>666.17274342872997</v>
      </c>
      <c r="AA9" s="14">
        <v>356.52164473618848</v>
      </c>
      <c r="AB9" s="14">
        <v>1022.6943881649185</v>
      </c>
      <c r="AC9" s="14">
        <v>292.03354760904722</v>
      </c>
      <c r="AD9" s="14">
        <v>112.7914235785577</v>
      </c>
      <c r="AE9" s="14">
        <v>404.82497118760489</v>
      </c>
      <c r="AF9" s="151">
        <v>0.11576239354315603</v>
      </c>
      <c r="AG9" s="151">
        <v>0.10290998572245709</v>
      </c>
      <c r="AH9" s="12">
        <v>9.2463064991626557E-13</v>
      </c>
      <c r="AI9" s="12">
        <v>3.2717699920114008E-13</v>
      </c>
      <c r="AJ9" s="12">
        <v>-9.2370555648813024E-13</v>
      </c>
      <c r="AK9" s="12">
        <v>-3.2684965844964609E-13</v>
      </c>
      <c r="AL9" s="18">
        <v>0.6866278513111449</v>
      </c>
      <c r="AM9" s="19">
        <v>1.1072871563</v>
      </c>
      <c r="AN9" s="12">
        <v>79.892777599999988</v>
      </c>
      <c r="AO9" s="12">
        <v>12.686100000000001</v>
      </c>
      <c r="AP9" s="12">
        <v>97.625649999999993</v>
      </c>
      <c r="AQ9" s="12">
        <v>3.3319500000000004</v>
      </c>
      <c r="AR9" s="11">
        <v>903.8687339355464</v>
      </c>
      <c r="AS9" s="12">
        <v>28.277262158203353</v>
      </c>
      <c r="AT9" s="12">
        <v>5754.6559209695497</v>
      </c>
      <c r="AU9" s="12">
        <v>3464.4028199334216</v>
      </c>
      <c r="AW9" s="14">
        <v>624.34944025207301</v>
      </c>
      <c r="AX9" s="14">
        <v>331.31099864398772</v>
      </c>
      <c r="AY9" s="14">
        <v>955.66043889606067</v>
      </c>
      <c r="AZ9" s="14">
        <v>266.51585746886064</v>
      </c>
      <c r="BA9" s="14">
        <v>87.580777486356922</v>
      </c>
      <c r="BB9" s="14">
        <v>354.09663495521755</v>
      </c>
      <c r="BC9" s="151">
        <v>0.1084946604673598</v>
      </c>
      <c r="BD9" s="151">
        <v>9.5632931810843758E-2</v>
      </c>
      <c r="BE9" s="12">
        <v>4.2675260765366099E-13</v>
      </c>
      <c r="BF9" s="12">
        <v>0</v>
      </c>
      <c r="BG9" s="12">
        <v>4.2632564145606011E-13</v>
      </c>
      <c r="BH9" s="12">
        <v>0</v>
      </c>
      <c r="BI9" s="18">
        <v>0.98612888198624948</v>
      </c>
      <c r="BJ9" s="19">
        <v>1.3425842633</v>
      </c>
      <c r="BK9" s="12">
        <v>79.892777599999988</v>
      </c>
      <c r="BL9" s="12">
        <v>12.686100000000001</v>
      </c>
      <c r="BM9" s="12">
        <v>97.625649999999993</v>
      </c>
      <c r="BN9" s="12">
        <v>3.3319500000000004</v>
      </c>
      <c r="BO9" s="11">
        <v>901.5657768134771</v>
      </c>
      <c r="BP9" s="12">
        <v>27.072287639648259</v>
      </c>
      <c r="BQ9" s="12">
        <v>5754.6559209695497</v>
      </c>
      <c r="BR9" s="12">
        <v>3464.4028199334216</v>
      </c>
      <c r="BT9" s="14"/>
      <c r="BU9" s="14"/>
      <c r="BV9" s="14"/>
      <c r="BW9" s="14"/>
      <c r="BX9" s="14"/>
      <c r="BY9" s="14"/>
      <c r="BZ9" s="151"/>
      <c r="CA9" s="151"/>
      <c r="CB9" s="12"/>
      <c r="CC9" s="12"/>
      <c r="CD9" s="12"/>
      <c r="CE9" s="12"/>
      <c r="CF9" s="18"/>
      <c r="CG9" s="19"/>
      <c r="CH9" s="12"/>
      <c r="CI9" s="12"/>
      <c r="CJ9" s="12"/>
      <c r="CK9" s="12"/>
      <c r="CL9" s="11"/>
      <c r="CM9" s="12"/>
      <c r="CN9" s="12"/>
      <c r="CO9" s="12"/>
      <c r="CQ9" s="14">
        <v>663.44887201636311</v>
      </c>
      <c r="CR9" s="14">
        <v>366.61934344358468</v>
      </c>
      <c r="CS9" s="14">
        <v>1030.0682154599479</v>
      </c>
      <c r="CT9" s="14">
        <v>231.88299483123228</v>
      </c>
      <c r="CU9" s="14">
        <v>123.7325378633909</v>
      </c>
      <c r="CV9" s="14">
        <v>355.6155326946232</v>
      </c>
      <c r="CW9" s="151">
        <v>0.11528906004593661</v>
      </c>
      <c r="CX9" s="151">
        <v>0.10582468682167576</v>
      </c>
      <c r="CY9" s="12">
        <v>5.6900347687154802E-13</v>
      </c>
      <c r="CZ9" s="12">
        <v>2.2048884728772485E-13</v>
      </c>
      <c r="DA9" s="12">
        <v>5.6843418860808015E-13</v>
      </c>
      <c r="DB9" s="12">
        <v>-2.2026824808563106E-13</v>
      </c>
      <c r="DC9" s="18">
        <v>0.97311349054682461</v>
      </c>
      <c r="DD9" s="19">
        <v>1.1235757235000001</v>
      </c>
      <c r="DE9" s="12">
        <v>79.892777599999988</v>
      </c>
      <c r="DF9" s="12">
        <v>12.686100000000001</v>
      </c>
      <c r="DG9" s="12">
        <v>97.625649999999993</v>
      </c>
      <c r="DH9" s="12">
        <v>3.3319500000000004</v>
      </c>
      <c r="DI9" s="11">
        <v>903.36131841796919</v>
      </c>
      <c r="DJ9" s="12">
        <v>28.01176751953135</v>
      </c>
      <c r="DK9" s="12">
        <v>5754.6559209695497</v>
      </c>
      <c r="DL9" s="12">
        <v>3464.4028199334216</v>
      </c>
    </row>
    <row r="10" spans="1:116" x14ac:dyDescent="0.25">
      <c r="A10" s="10" t="str">
        <f>'Scenario List'!$A$3</f>
        <v>1- Preferred Resource Strategy</v>
      </c>
      <c r="B10" s="2">
        <v>2027</v>
      </c>
      <c r="C10" s="14">
        <v>668.90651980699465</v>
      </c>
      <c r="D10" s="14">
        <v>366.29481676420357</v>
      </c>
      <c r="E10" s="14">
        <v>1035.2013365711982</v>
      </c>
      <c r="F10" s="14">
        <v>252.89794824746184</v>
      </c>
      <c r="G10" s="14">
        <v>117.36822437730315</v>
      </c>
      <c r="H10" s="14">
        <v>370.26617262476498</v>
      </c>
      <c r="I10" s="151">
        <v>0.11598510901431419</v>
      </c>
      <c r="J10" s="151">
        <v>0.10555862248649096</v>
      </c>
      <c r="K10" s="12">
        <v>5.9745365071512544E-13</v>
      </c>
      <c r="L10" s="12">
        <v>4.1252752073187228E-13</v>
      </c>
      <c r="M10" s="12">
        <v>5.9685589803848416E-13</v>
      </c>
      <c r="N10" s="12">
        <v>4.1211478674085811E-13</v>
      </c>
      <c r="O10" s="18">
        <v>0.49272783698277889</v>
      </c>
      <c r="P10" s="19">
        <v>0.66642431342498321</v>
      </c>
      <c r="Q10" s="12">
        <v>188.94602934627434</v>
      </c>
      <c r="R10" s="12">
        <v>156.87131736411092</v>
      </c>
      <c r="S10" s="12">
        <v>172.45291820440556</v>
      </c>
      <c r="T10" s="12">
        <v>119.39696051208267</v>
      </c>
      <c r="U10" s="11">
        <v>934.98022465067857</v>
      </c>
      <c r="V10" s="12">
        <v>79.081012917103962</v>
      </c>
      <c r="W10" s="12">
        <v>5767.1758512072629</v>
      </c>
      <c r="X10" s="12">
        <v>3470.06059889689</v>
      </c>
      <c r="Z10" s="14">
        <v>703.43866877202095</v>
      </c>
      <c r="AA10" s="14">
        <v>387.36908207622412</v>
      </c>
      <c r="AB10" s="14">
        <v>1090.8077508482452</v>
      </c>
      <c r="AC10" s="14">
        <v>282.15308340793359</v>
      </c>
      <c r="AD10" s="14">
        <v>138.44248968932371</v>
      </c>
      <c r="AE10" s="14">
        <v>420.59557309725733</v>
      </c>
      <c r="AF10" s="151">
        <v>0.12197281423710492</v>
      </c>
      <c r="AG10" s="151">
        <v>0.11163179173279171</v>
      </c>
      <c r="AH10" s="12">
        <v>1.2518076491174055E-12</v>
      </c>
      <c r="AI10" s="12">
        <v>6.8280417224585759E-13</v>
      </c>
      <c r="AJ10" s="12">
        <v>-1.2505552149377763E-12</v>
      </c>
      <c r="AK10" s="12">
        <v>-6.8212102632969618E-13</v>
      </c>
      <c r="AL10" s="18">
        <v>0.44875218748637363</v>
      </c>
      <c r="AM10" s="19">
        <v>0.59320884074905467</v>
      </c>
      <c r="AN10" s="12">
        <v>188.94602934627434</v>
      </c>
      <c r="AO10" s="12">
        <v>156.87131736411092</v>
      </c>
      <c r="AP10" s="12">
        <v>172.45291820440556</v>
      </c>
      <c r="AQ10" s="12">
        <v>119.39696051208267</v>
      </c>
      <c r="AR10" s="11">
        <v>929.97293195650241</v>
      </c>
      <c r="AS10" s="12">
        <v>69.605769822165072</v>
      </c>
      <c r="AT10" s="12">
        <v>5767.1758512072629</v>
      </c>
      <c r="AU10" s="12">
        <v>3470.06059889689</v>
      </c>
      <c r="AW10" s="14">
        <v>657.13692652527209</v>
      </c>
      <c r="AX10" s="14">
        <v>359.20355266650381</v>
      </c>
      <c r="AY10" s="14">
        <v>1016.3404791917759</v>
      </c>
      <c r="AZ10" s="14">
        <v>247.17965835164196</v>
      </c>
      <c r="BA10" s="14">
        <v>110.27696027960334</v>
      </c>
      <c r="BB10" s="14">
        <v>357.45661863124531</v>
      </c>
      <c r="BC10" s="151">
        <v>0.11394431927850983</v>
      </c>
      <c r="BD10" s="151">
        <v>0.10351506621546964</v>
      </c>
      <c r="BE10" s="12">
        <v>2.8450173843577397E-14</v>
      </c>
      <c r="BF10" s="12">
        <v>4.7654041187992144E-13</v>
      </c>
      <c r="BG10" s="12">
        <v>0</v>
      </c>
      <c r="BH10" s="12">
        <v>-4.7606363295926712E-13</v>
      </c>
      <c r="BI10" s="18">
        <v>0.62693182752001098</v>
      </c>
      <c r="BJ10" s="19">
        <v>0.7638663553447449</v>
      </c>
      <c r="BK10" s="12">
        <v>188.94602934627434</v>
      </c>
      <c r="BL10" s="12">
        <v>156.87131736411092</v>
      </c>
      <c r="BM10" s="12">
        <v>172.45291820440556</v>
      </c>
      <c r="BN10" s="12">
        <v>119.39696051208267</v>
      </c>
      <c r="BO10" s="11">
        <v>955.07107038495599</v>
      </c>
      <c r="BP10" s="12">
        <v>110.88086939059332</v>
      </c>
      <c r="BQ10" s="12">
        <v>5767.1758512072629</v>
      </c>
      <c r="BR10" s="12">
        <v>3470.06059889689</v>
      </c>
      <c r="BT10" s="14"/>
      <c r="BU10" s="14"/>
      <c r="BV10" s="14"/>
      <c r="BW10" s="14"/>
      <c r="BX10" s="14"/>
      <c r="BY10" s="14"/>
      <c r="BZ10" s="151"/>
      <c r="CA10" s="151"/>
      <c r="CB10" s="12"/>
      <c r="CC10" s="12"/>
      <c r="CD10" s="12"/>
      <c r="CE10" s="12"/>
      <c r="CF10" s="18"/>
      <c r="CG10" s="19"/>
      <c r="CH10" s="12"/>
      <c r="CI10" s="12"/>
      <c r="CJ10" s="12"/>
      <c r="CK10" s="12"/>
      <c r="CL10" s="11"/>
      <c r="CM10" s="12"/>
      <c r="CN10" s="12"/>
      <c r="CO10" s="12"/>
      <c r="CQ10" s="14">
        <v>714.29043496490499</v>
      </c>
      <c r="CR10" s="14">
        <v>404.34143614833431</v>
      </c>
      <c r="CS10" s="14">
        <v>1118.6318711132394</v>
      </c>
      <c r="CT10" s="14">
        <v>254.50906366963679</v>
      </c>
      <c r="CU10" s="14">
        <v>147.22105327457115</v>
      </c>
      <c r="CV10" s="14">
        <v>401.73011694420791</v>
      </c>
      <c r="CW10" s="151">
        <v>0.12385445725837892</v>
      </c>
      <c r="CX10" s="151">
        <v>0.11652287463708036</v>
      </c>
      <c r="CY10" s="12">
        <v>3.6985225996650621E-13</v>
      </c>
      <c r="CZ10" s="12">
        <v>2.9872682535756272E-13</v>
      </c>
      <c r="DA10" s="12">
        <v>-3.694822225952521E-13</v>
      </c>
      <c r="DB10" s="12">
        <v>2.9842794901924208E-13</v>
      </c>
      <c r="DC10" s="18">
        <v>0.65194952639206849</v>
      </c>
      <c r="DD10" s="19">
        <v>0.58505993561737579</v>
      </c>
      <c r="DE10" s="12">
        <v>188.94602934627434</v>
      </c>
      <c r="DF10" s="12">
        <v>156.87131736411092</v>
      </c>
      <c r="DG10" s="12">
        <v>172.45291820440556</v>
      </c>
      <c r="DH10" s="12">
        <v>119.39696051208267</v>
      </c>
      <c r="DI10" s="11">
        <v>925.46997238844472</v>
      </c>
      <c r="DJ10" s="12">
        <v>62.335517120098011</v>
      </c>
      <c r="DK10" s="12">
        <v>5767.1758512072629</v>
      </c>
      <c r="DL10" s="12">
        <v>3470.06059889689</v>
      </c>
    </row>
    <row r="11" spans="1:116" x14ac:dyDescent="0.25">
      <c r="A11" s="10" t="str">
        <f>'Scenario List'!$A$3</f>
        <v>1- Preferred Resource Strategy</v>
      </c>
      <c r="B11" s="2">
        <v>2028</v>
      </c>
      <c r="C11" s="14">
        <v>698.581514405907</v>
      </c>
      <c r="D11" s="14">
        <v>371.58462723285902</v>
      </c>
      <c r="E11" s="14">
        <v>1070.166141638766</v>
      </c>
      <c r="F11" s="14">
        <v>272.15927904826418</v>
      </c>
      <c r="G11" s="14">
        <v>117.35203440471297</v>
      </c>
      <c r="H11" s="14">
        <v>389.51131345297716</v>
      </c>
      <c r="I11" s="151">
        <v>0.12084759992489641</v>
      </c>
      <c r="J11" s="151">
        <v>0.10689492274321885</v>
      </c>
      <c r="K11" s="12">
        <v>3.4140208612292879E-13</v>
      </c>
      <c r="L11" s="12">
        <v>3.556271730447175E-13</v>
      </c>
      <c r="M11" s="12">
        <v>3.4106051316484809E-13</v>
      </c>
      <c r="N11" s="12">
        <v>-3.5527136788005009E-13</v>
      </c>
      <c r="O11" s="18">
        <v>0.43384661016382153</v>
      </c>
      <c r="P11" s="19">
        <v>0.68526078849335703</v>
      </c>
      <c r="Q11" s="12">
        <v>217.71483774627436</v>
      </c>
      <c r="R11" s="12">
        <v>157.30506936411092</v>
      </c>
      <c r="S11" s="12">
        <v>217.61611820440555</v>
      </c>
      <c r="T11" s="12">
        <v>119.39696051208267</v>
      </c>
      <c r="U11" s="11">
        <v>1365.4887179961163</v>
      </c>
      <c r="V11" s="12">
        <v>82.797712848889489</v>
      </c>
      <c r="W11" s="12">
        <v>5780.68174163208</v>
      </c>
      <c r="X11" s="12">
        <v>3476.1672275630267</v>
      </c>
      <c r="Z11" s="14">
        <v>727.57536210538433</v>
      </c>
      <c r="AA11" s="14">
        <v>394.59636729673161</v>
      </c>
      <c r="AB11" s="14">
        <v>1122.1717294021159</v>
      </c>
      <c r="AC11" s="14">
        <v>295.08697572423034</v>
      </c>
      <c r="AD11" s="14">
        <v>140.36377446858558</v>
      </c>
      <c r="AE11" s="14">
        <v>435.45075019281592</v>
      </c>
      <c r="AF11" s="151">
        <v>0.12586324496390031</v>
      </c>
      <c r="AG11" s="151">
        <v>0.11351478265139854</v>
      </c>
      <c r="AH11" s="12">
        <v>1.0526564322123639E-12</v>
      </c>
      <c r="AI11" s="12">
        <v>6.4012891148049151E-13</v>
      </c>
      <c r="AJ11" s="12">
        <v>1.0516032489249483E-12</v>
      </c>
      <c r="AK11" s="12">
        <v>6.3948846218409017E-13</v>
      </c>
      <c r="AL11" s="18">
        <v>0.38657165269275018</v>
      </c>
      <c r="AM11" s="19">
        <v>0.60531721366343127</v>
      </c>
      <c r="AN11" s="12">
        <v>217.71483774627436</v>
      </c>
      <c r="AO11" s="12">
        <v>157.30506936411092</v>
      </c>
      <c r="AP11" s="12">
        <v>217.61611820440555</v>
      </c>
      <c r="AQ11" s="12">
        <v>119.39696051208267</v>
      </c>
      <c r="AR11" s="11">
        <v>1358.620633304489</v>
      </c>
      <c r="AS11" s="12">
        <v>71.737642254341921</v>
      </c>
      <c r="AT11" s="12">
        <v>5780.68174163208</v>
      </c>
      <c r="AU11" s="12">
        <v>3476.1672275630267</v>
      </c>
      <c r="AW11" s="14">
        <v>688.55725968881382</v>
      </c>
      <c r="AX11" s="14">
        <v>363.67709698672536</v>
      </c>
      <c r="AY11" s="14">
        <v>1052.2343566755392</v>
      </c>
      <c r="AZ11" s="14">
        <v>267.71377087012132</v>
      </c>
      <c r="BA11" s="14">
        <v>109.44450415857931</v>
      </c>
      <c r="BB11" s="14">
        <v>377.15827502870064</v>
      </c>
      <c r="BC11" s="151">
        <v>0.11911350433459619</v>
      </c>
      <c r="BD11" s="151">
        <v>0.10462013855463502</v>
      </c>
      <c r="BE11" s="12">
        <v>4.2675260765366099E-14</v>
      </c>
      <c r="BF11" s="12">
        <v>4.6942786841902712E-13</v>
      </c>
      <c r="BG11" s="12">
        <v>0</v>
      </c>
      <c r="BH11" s="12">
        <v>4.6895820560166612E-13</v>
      </c>
      <c r="BI11" s="18">
        <v>0.56246101298882645</v>
      </c>
      <c r="BJ11" s="19">
        <v>0.76625124119884735</v>
      </c>
      <c r="BK11" s="12">
        <v>217.71483774627436</v>
      </c>
      <c r="BL11" s="12">
        <v>157.30506936411092</v>
      </c>
      <c r="BM11" s="12">
        <v>217.61611820440555</v>
      </c>
      <c r="BN11" s="12">
        <v>119.39696051208267</v>
      </c>
      <c r="BO11" s="11">
        <v>1375.610596348364</v>
      </c>
      <c r="BP11" s="12">
        <v>99.237080084909323</v>
      </c>
      <c r="BQ11" s="12">
        <v>5780.68174163208</v>
      </c>
      <c r="BR11" s="12">
        <v>3476.1672275630267</v>
      </c>
      <c r="BT11" s="14"/>
      <c r="BU11" s="14"/>
      <c r="BV11" s="14"/>
      <c r="BW11" s="14"/>
      <c r="BX11" s="14"/>
      <c r="BY11" s="14"/>
      <c r="BZ11" s="151"/>
      <c r="CA11" s="151"/>
      <c r="CB11" s="12"/>
      <c r="CC11" s="12"/>
      <c r="CD11" s="12"/>
      <c r="CE11" s="12"/>
      <c r="CF11" s="18"/>
      <c r="CG11" s="19"/>
      <c r="CH11" s="12"/>
      <c r="CI11" s="12"/>
      <c r="CJ11" s="12"/>
      <c r="CK11" s="12"/>
      <c r="CL11" s="11"/>
      <c r="CM11" s="12"/>
      <c r="CN11" s="12"/>
      <c r="CO11" s="12"/>
      <c r="CQ11" s="14">
        <v>718.9369821743926</v>
      </c>
      <c r="CR11" s="14">
        <v>409.84352110662962</v>
      </c>
      <c r="CS11" s="14">
        <v>1128.7805032810222</v>
      </c>
      <c r="CT11" s="14">
        <v>252.32419564220376</v>
      </c>
      <c r="CU11" s="14">
        <v>145.73901816082207</v>
      </c>
      <c r="CV11" s="14">
        <v>398.06321380302586</v>
      </c>
      <c r="CW11" s="151">
        <v>0.12436889182060602</v>
      </c>
      <c r="CX11" s="151">
        <v>0.11790097952046777</v>
      </c>
      <c r="CY11" s="12">
        <v>5.8322856379333668E-13</v>
      </c>
      <c r="CZ11" s="12">
        <v>6.116787376369141E-13</v>
      </c>
      <c r="DA11" s="12">
        <v>5.8264504332328215E-13</v>
      </c>
      <c r="DB11" s="12">
        <v>-6.1106675275368616E-13</v>
      </c>
      <c r="DC11" s="18">
        <v>0.58492672224713282</v>
      </c>
      <c r="DD11" s="19">
        <v>0.58217733592245824</v>
      </c>
      <c r="DE11" s="12">
        <v>217.71483774627436</v>
      </c>
      <c r="DF11" s="12">
        <v>157.30506936411092</v>
      </c>
      <c r="DG11" s="12">
        <v>217.61611820440555</v>
      </c>
      <c r="DH11" s="12">
        <v>119.39696051208267</v>
      </c>
      <c r="DI11" s="11">
        <v>1355.1904205939675</v>
      </c>
      <c r="DJ11" s="12">
        <v>65.573389020006474</v>
      </c>
      <c r="DK11" s="12">
        <v>5780.68174163208</v>
      </c>
      <c r="DL11" s="12">
        <v>3476.1672275630267</v>
      </c>
    </row>
    <row r="12" spans="1:116" x14ac:dyDescent="0.25">
      <c r="A12" s="10" t="str">
        <f>'Scenario List'!$A$3</f>
        <v>1- Preferred Resource Strategy</v>
      </c>
      <c r="B12" s="2">
        <v>2029</v>
      </c>
      <c r="C12" s="14">
        <v>714.0463874463245</v>
      </c>
      <c r="D12" s="14">
        <v>377.97750519633877</v>
      </c>
      <c r="E12" s="14">
        <v>1092.0238926426632</v>
      </c>
      <c r="F12" s="14">
        <v>270.94160753927133</v>
      </c>
      <c r="G12" s="14">
        <v>118.3311628669307</v>
      </c>
      <c r="H12" s="14">
        <v>389.27277040620203</v>
      </c>
      <c r="I12" s="151">
        <v>0.12323523132749017</v>
      </c>
      <c r="J12" s="151">
        <v>0.1085436533432767</v>
      </c>
      <c r="K12" s="12">
        <v>5.1210312918439319E-13</v>
      </c>
      <c r="L12" s="12">
        <v>2.8450173843577401E-13</v>
      </c>
      <c r="M12" s="12">
        <v>5.1159076974727213E-13</v>
      </c>
      <c r="N12" s="12">
        <v>-2.8421709430404007E-13</v>
      </c>
      <c r="O12" s="18">
        <v>0.4338987288668632</v>
      </c>
      <c r="P12" s="19">
        <v>0.62131248218013546</v>
      </c>
      <c r="Q12" s="12">
        <v>217.64316054627434</v>
      </c>
      <c r="R12" s="12">
        <v>157.24802016411093</v>
      </c>
      <c r="S12" s="12">
        <v>217.61611820440555</v>
      </c>
      <c r="T12" s="12">
        <v>119.39696051208267</v>
      </c>
      <c r="U12" s="11">
        <v>1360.0467313603617</v>
      </c>
      <c r="V12" s="12">
        <v>80.579376670798609</v>
      </c>
      <c r="W12" s="12">
        <v>5794.1741152640789</v>
      </c>
      <c r="X12" s="12">
        <v>3482.2626063723797</v>
      </c>
      <c r="Z12" s="14">
        <v>745.97760546497148</v>
      </c>
      <c r="AA12" s="14">
        <v>403.4389875877265</v>
      </c>
      <c r="AB12" s="14">
        <v>1149.4165930526979</v>
      </c>
      <c r="AC12" s="14">
        <v>296.47124864924842</v>
      </c>
      <c r="AD12" s="14">
        <v>143.79264525831834</v>
      </c>
      <c r="AE12" s="14">
        <v>440.26389390756674</v>
      </c>
      <c r="AF12" s="151">
        <v>0.12874614925702355</v>
      </c>
      <c r="AG12" s="151">
        <v>0.11585541735119338</v>
      </c>
      <c r="AH12" s="12">
        <v>1.707010430614644E-12</v>
      </c>
      <c r="AI12" s="12">
        <v>1.0099811714469977E-12</v>
      </c>
      <c r="AJ12" s="12">
        <v>-1.7053025658242404E-12</v>
      </c>
      <c r="AK12" s="12">
        <v>-1.0089706847793423E-12</v>
      </c>
      <c r="AL12" s="18">
        <v>0.3852862688537092</v>
      </c>
      <c r="AM12" s="19">
        <v>0.54095922667850138</v>
      </c>
      <c r="AN12" s="12">
        <v>217.64316054627434</v>
      </c>
      <c r="AO12" s="12">
        <v>157.24802016411093</v>
      </c>
      <c r="AP12" s="12">
        <v>217.61611820440555</v>
      </c>
      <c r="AQ12" s="12">
        <v>119.39696051208267</v>
      </c>
      <c r="AR12" s="11">
        <v>1353.2624747081406</v>
      </c>
      <c r="AS12" s="12">
        <v>68.551686751949944</v>
      </c>
      <c r="AT12" s="12">
        <v>5794.1741152640789</v>
      </c>
      <c r="AU12" s="12">
        <v>3482.2626063723797</v>
      </c>
      <c r="AW12" s="14">
        <v>702.77228212178989</v>
      </c>
      <c r="AX12" s="14">
        <v>369.15335178112366</v>
      </c>
      <c r="AY12" s="14">
        <v>1071.9256339029134</v>
      </c>
      <c r="AZ12" s="14">
        <v>266.6132662842092</v>
      </c>
      <c r="BA12" s="14">
        <v>109.50700945171553</v>
      </c>
      <c r="BB12" s="14">
        <v>376.12027573592474</v>
      </c>
      <c r="BC12" s="151">
        <v>0.1212894656151975</v>
      </c>
      <c r="BD12" s="151">
        <v>0.10600962463473894</v>
      </c>
      <c r="BE12" s="12">
        <v>8.1082995454195591E-13</v>
      </c>
      <c r="BF12" s="12">
        <v>5.2632821610618195E-13</v>
      </c>
      <c r="BG12" s="12">
        <v>8.1001871876651421E-13</v>
      </c>
      <c r="BH12" s="12">
        <v>-5.2580162446247414E-13</v>
      </c>
      <c r="BI12" s="18">
        <v>0.56563430269973947</v>
      </c>
      <c r="BJ12" s="19">
        <v>0.71913843002445521</v>
      </c>
      <c r="BK12" s="12">
        <v>217.64316054627434</v>
      </c>
      <c r="BL12" s="12">
        <v>157.24802016411093</v>
      </c>
      <c r="BM12" s="12">
        <v>217.61611820440555</v>
      </c>
      <c r="BN12" s="12">
        <v>119.39696051208267</v>
      </c>
      <c r="BO12" s="11">
        <v>1373.3785374311146</v>
      </c>
      <c r="BP12" s="12">
        <v>101.67079573033082</v>
      </c>
      <c r="BQ12" s="12">
        <v>5794.1741152640789</v>
      </c>
      <c r="BR12" s="12">
        <v>3482.2626063723797</v>
      </c>
      <c r="BT12" s="14"/>
      <c r="BU12" s="14"/>
      <c r="BV12" s="14"/>
      <c r="BW12" s="14"/>
      <c r="BX12" s="14"/>
      <c r="BY12" s="14"/>
      <c r="BZ12" s="151"/>
      <c r="CA12" s="151"/>
      <c r="CB12" s="12"/>
      <c r="CC12" s="12"/>
      <c r="CD12" s="12"/>
      <c r="CE12" s="12"/>
      <c r="CF12" s="18"/>
      <c r="CG12" s="19"/>
      <c r="CH12" s="12"/>
      <c r="CI12" s="12"/>
      <c r="CJ12" s="12"/>
      <c r="CK12" s="12"/>
      <c r="CL12" s="11"/>
      <c r="CM12" s="12"/>
      <c r="CN12" s="12"/>
      <c r="CO12" s="12"/>
      <c r="CQ12" s="14">
        <v>739.91731398600439</v>
      </c>
      <c r="CR12" s="14">
        <v>419.63680829446935</v>
      </c>
      <c r="CS12" s="14">
        <v>1159.5541222804736</v>
      </c>
      <c r="CT12" s="14">
        <v>255.9829665717435</v>
      </c>
      <c r="CU12" s="14">
        <v>147.56494395626572</v>
      </c>
      <c r="CV12" s="14">
        <v>403.5479105280092</v>
      </c>
      <c r="CW12" s="151">
        <v>0.12770022081952598</v>
      </c>
      <c r="CX12" s="151">
        <v>0.12050693923156552</v>
      </c>
      <c r="CY12" s="12">
        <v>5.2632821610618195E-13</v>
      </c>
      <c r="CZ12" s="12">
        <v>6.2590382455870275E-13</v>
      </c>
      <c r="DA12" s="12">
        <v>5.2580162446247414E-13</v>
      </c>
      <c r="DB12" s="12">
        <v>-6.2527760746888816E-13</v>
      </c>
      <c r="DC12" s="18">
        <v>0.54832844290106386</v>
      </c>
      <c r="DD12" s="19">
        <v>0.50120065798829627</v>
      </c>
      <c r="DE12" s="12">
        <v>217.64316054627434</v>
      </c>
      <c r="DF12" s="12">
        <v>157.24802016411093</v>
      </c>
      <c r="DG12" s="12">
        <v>217.61611820440555</v>
      </c>
      <c r="DH12" s="12">
        <v>119.39696051208267</v>
      </c>
      <c r="DI12" s="11">
        <v>1346.6627903337901</v>
      </c>
      <c r="DJ12" s="12">
        <v>57.073970396686896</v>
      </c>
      <c r="DK12" s="12">
        <v>5794.1741152640789</v>
      </c>
      <c r="DL12" s="12">
        <v>3482.2626063723797</v>
      </c>
    </row>
    <row r="13" spans="1:116" x14ac:dyDescent="0.25">
      <c r="A13" s="10" t="str">
        <f>'Scenario List'!$A$3</f>
        <v>1- Preferred Resource Strategy</v>
      </c>
      <c r="B13" s="2">
        <v>2030</v>
      </c>
      <c r="C13" s="14">
        <v>732.39928404381203</v>
      </c>
      <c r="D13" s="14">
        <v>382.5700470710309</v>
      </c>
      <c r="E13" s="14">
        <v>1114.969331114843</v>
      </c>
      <c r="F13" s="14">
        <v>276.98719175213449</v>
      </c>
      <c r="G13" s="14">
        <v>117.40254785144401</v>
      </c>
      <c r="H13" s="14">
        <v>394.38973960357851</v>
      </c>
      <c r="I13" s="151">
        <v>0.12621779121710219</v>
      </c>
      <c r="J13" s="151">
        <v>0.10974361066563249</v>
      </c>
      <c r="K13" s="12">
        <v>2.9872682535756272E-13</v>
      </c>
      <c r="L13" s="12">
        <v>4.409776945754497E-13</v>
      </c>
      <c r="M13" s="12">
        <v>2.9842794901924208E-13</v>
      </c>
      <c r="N13" s="12">
        <v>4.4053649617126212E-13</v>
      </c>
      <c r="O13" s="18">
        <v>0.42810880719315214</v>
      </c>
      <c r="P13" s="19">
        <v>0.61569198583134799</v>
      </c>
      <c r="Q13" s="12">
        <v>217.54407174627437</v>
      </c>
      <c r="R13" s="12">
        <v>157.16807496411093</v>
      </c>
      <c r="S13" s="12">
        <v>217.61611820440555</v>
      </c>
      <c r="T13" s="12">
        <v>119.39696051208267</v>
      </c>
      <c r="U13" s="11">
        <v>1351.220224072481</v>
      </c>
      <c r="V13" s="12">
        <v>67.841663885403321</v>
      </c>
      <c r="W13" s="12">
        <v>5802.6628178276487</v>
      </c>
      <c r="X13" s="12">
        <v>3486.0348110528976</v>
      </c>
      <c r="Z13" s="14">
        <v>767.13592690261396</v>
      </c>
      <c r="AA13" s="14">
        <v>410.20696537159779</v>
      </c>
      <c r="AB13" s="14">
        <v>1177.3428922742119</v>
      </c>
      <c r="AC13" s="14">
        <v>303.88155214928702</v>
      </c>
      <c r="AD13" s="14">
        <v>145.0394661520109</v>
      </c>
      <c r="AE13" s="14">
        <v>448.92101830129792</v>
      </c>
      <c r="AF13" s="151">
        <v>0.13220411920984368</v>
      </c>
      <c r="AG13" s="151">
        <v>0.11767150576666266</v>
      </c>
      <c r="AH13" s="12">
        <v>1.280257822960983E-12</v>
      </c>
      <c r="AI13" s="12">
        <v>2.8450173843577401E-13</v>
      </c>
      <c r="AJ13" s="12">
        <v>-1.2789769243681803E-12</v>
      </c>
      <c r="AK13" s="12">
        <v>-2.8421709430404007E-13</v>
      </c>
      <c r="AL13" s="18">
        <v>0.37983073127604178</v>
      </c>
      <c r="AM13" s="19">
        <v>0.52623376143254297</v>
      </c>
      <c r="AN13" s="12">
        <v>217.54407174627437</v>
      </c>
      <c r="AO13" s="12">
        <v>157.16807496411093</v>
      </c>
      <c r="AP13" s="12">
        <v>217.61611820440555</v>
      </c>
      <c r="AQ13" s="12">
        <v>119.39696051208267</v>
      </c>
      <c r="AR13" s="11">
        <v>1351.4982382945611</v>
      </c>
      <c r="AS13" s="12">
        <v>67.544535713423727</v>
      </c>
      <c r="AT13" s="12">
        <v>5802.6628178276487</v>
      </c>
      <c r="AU13" s="12">
        <v>3486.0348110528976</v>
      </c>
      <c r="AW13" s="14">
        <v>720.33980034076728</v>
      </c>
      <c r="AX13" s="14">
        <v>373.14768297704575</v>
      </c>
      <c r="AY13" s="14">
        <v>1093.487483317813</v>
      </c>
      <c r="AZ13" s="14">
        <v>272.38692802513282</v>
      </c>
      <c r="BA13" s="14">
        <v>107.98018375745883</v>
      </c>
      <c r="BB13" s="14">
        <v>380.36711178259168</v>
      </c>
      <c r="BC13" s="151">
        <v>0.1241395240350088</v>
      </c>
      <c r="BD13" s="151">
        <v>0.10704072196695673</v>
      </c>
      <c r="BE13" s="12">
        <v>4.6942786841902712E-13</v>
      </c>
      <c r="BF13" s="12">
        <v>6.5435399840228017E-13</v>
      </c>
      <c r="BG13" s="12">
        <v>-4.6895820560166612E-13</v>
      </c>
      <c r="BH13" s="12">
        <v>6.5369931689929217E-13</v>
      </c>
      <c r="BI13" s="18">
        <v>0.56674350560502917</v>
      </c>
      <c r="BJ13" s="19">
        <v>0.71577749198479712</v>
      </c>
      <c r="BK13" s="12">
        <v>217.54407174627437</v>
      </c>
      <c r="BL13" s="12">
        <v>157.16807496411093</v>
      </c>
      <c r="BM13" s="12">
        <v>217.61611820440555</v>
      </c>
      <c r="BN13" s="12">
        <v>119.39696051208267</v>
      </c>
      <c r="BO13" s="11">
        <v>1363.5982277890707</v>
      </c>
      <c r="BP13" s="12">
        <v>87.240297300491946</v>
      </c>
      <c r="BQ13" s="12">
        <v>5802.6628178276487</v>
      </c>
      <c r="BR13" s="12">
        <v>3486.0348110528976</v>
      </c>
      <c r="BT13" s="14"/>
      <c r="BU13" s="14"/>
      <c r="BV13" s="14"/>
      <c r="BW13" s="14"/>
      <c r="BX13" s="14"/>
      <c r="BY13" s="14"/>
      <c r="BZ13" s="151"/>
      <c r="CA13" s="151"/>
      <c r="CB13" s="12"/>
      <c r="CC13" s="12"/>
      <c r="CD13" s="12"/>
      <c r="CE13" s="12"/>
      <c r="CF13" s="18"/>
      <c r="CG13" s="19"/>
      <c r="CH13" s="12"/>
      <c r="CI13" s="12"/>
      <c r="CJ13" s="12"/>
      <c r="CK13" s="12"/>
      <c r="CL13" s="11"/>
      <c r="CM13" s="12"/>
      <c r="CN13" s="12"/>
      <c r="CO13" s="12"/>
      <c r="CQ13" s="14">
        <v>756.03212662273677</v>
      </c>
      <c r="CR13" s="14">
        <v>424.95643017393195</v>
      </c>
      <c r="CS13" s="14">
        <v>1180.9885567966687</v>
      </c>
      <c r="CT13" s="14">
        <v>257.79115845017833</v>
      </c>
      <c r="CU13" s="14">
        <v>146.76551057772932</v>
      </c>
      <c r="CV13" s="14">
        <v>404.55666902790767</v>
      </c>
      <c r="CW13" s="151">
        <v>0.13029054941809864</v>
      </c>
      <c r="CX13" s="151">
        <v>0.1219025205447048</v>
      </c>
      <c r="CY13" s="12">
        <v>7.1125434608943503E-14</v>
      </c>
      <c r="CZ13" s="12">
        <v>2.133763038268305E-13</v>
      </c>
      <c r="DA13" s="12">
        <v>0</v>
      </c>
      <c r="DB13" s="12">
        <v>2.1316282072803006E-13</v>
      </c>
      <c r="DC13" s="18">
        <v>0.54382238049289655</v>
      </c>
      <c r="DD13" s="19">
        <v>0.49785194331833771</v>
      </c>
      <c r="DE13" s="12">
        <v>217.54407174627437</v>
      </c>
      <c r="DF13" s="12">
        <v>157.16807496411093</v>
      </c>
      <c r="DG13" s="12">
        <v>217.61611820440555</v>
      </c>
      <c r="DH13" s="12">
        <v>119.39696051208267</v>
      </c>
      <c r="DI13" s="11">
        <v>1356.9347381355947</v>
      </c>
      <c r="DJ13" s="12">
        <v>75.119316693490461</v>
      </c>
      <c r="DK13" s="12">
        <v>5802.6628178276487</v>
      </c>
      <c r="DL13" s="12">
        <v>3486.0348110528976</v>
      </c>
    </row>
    <row r="14" spans="1:116" x14ac:dyDescent="0.25">
      <c r="A14" s="10" t="str">
        <f>'Scenario List'!$A$3</f>
        <v>1- Preferred Resource Strategy</v>
      </c>
      <c r="B14" s="2">
        <v>2031</v>
      </c>
      <c r="C14" s="14">
        <v>750.65736326342437</v>
      </c>
      <c r="D14" s="14">
        <v>387.26908045756443</v>
      </c>
      <c r="E14" s="14">
        <v>1137.9264437209888</v>
      </c>
      <c r="F14" s="14">
        <v>278.05781249875594</v>
      </c>
      <c r="G14" s="14">
        <v>116.47361022884377</v>
      </c>
      <c r="H14" s="14">
        <v>394.5314227275997</v>
      </c>
      <c r="I14" s="151">
        <v>0.12917849042115823</v>
      </c>
      <c r="J14" s="151">
        <v>0.11097348495894363</v>
      </c>
      <c r="K14" s="12">
        <v>4.1252752073187228E-13</v>
      </c>
      <c r="L14" s="12">
        <v>3.2717699920114008E-13</v>
      </c>
      <c r="M14" s="12">
        <v>4.1211478674085811E-13</v>
      </c>
      <c r="N14" s="12">
        <v>-3.2684965844964609E-13</v>
      </c>
      <c r="O14" s="18">
        <v>0.45365901879413073</v>
      </c>
      <c r="P14" s="19">
        <v>0.55574115988781381</v>
      </c>
      <c r="Q14" s="12">
        <v>261.79861134627436</v>
      </c>
      <c r="R14" s="12">
        <v>157.07674536411093</v>
      </c>
      <c r="S14" s="12">
        <v>250.35361820440556</v>
      </c>
      <c r="T14" s="12">
        <v>119.39696051208267</v>
      </c>
      <c r="U14" s="11">
        <v>1630.8574109383012</v>
      </c>
      <c r="V14" s="12">
        <v>75.802892435483315</v>
      </c>
      <c r="W14" s="12">
        <v>5811.00894441536</v>
      </c>
      <c r="X14" s="12">
        <v>3489.7442447701869</v>
      </c>
      <c r="Z14" s="14">
        <v>788.23754672272321</v>
      </c>
      <c r="AA14" s="14">
        <v>420.00452330365795</v>
      </c>
      <c r="AB14" s="14">
        <v>1208.242070026381</v>
      </c>
      <c r="AC14" s="14">
        <v>307.29503991481971</v>
      </c>
      <c r="AD14" s="14">
        <v>149.20905307493732</v>
      </c>
      <c r="AE14" s="14">
        <v>456.50409298975705</v>
      </c>
      <c r="AF14" s="151">
        <v>0.13564555729693978</v>
      </c>
      <c r="AG14" s="151">
        <v>0.12035395543185912</v>
      </c>
      <c r="AH14" s="12">
        <v>4.8365295534081577E-13</v>
      </c>
      <c r="AI14" s="12">
        <v>8.6773030222911064E-13</v>
      </c>
      <c r="AJ14" s="12">
        <v>-4.8316906031686813E-13</v>
      </c>
      <c r="AK14" s="12">
        <v>8.6686213762732223E-13</v>
      </c>
      <c r="AL14" s="18">
        <v>0.39832003674257044</v>
      </c>
      <c r="AM14" s="19">
        <v>0.46058737153096252</v>
      </c>
      <c r="AN14" s="12">
        <v>261.79861134627436</v>
      </c>
      <c r="AO14" s="12">
        <v>157.07674536411093</v>
      </c>
      <c r="AP14" s="12">
        <v>250.35361820440556</v>
      </c>
      <c r="AQ14" s="12">
        <v>119.39696051208267</v>
      </c>
      <c r="AR14" s="11">
        <v>1623.361062479207</v>
      </c>
      <c r="AS14" s="12">
        <v>63.890193641044</v>
      </c>
      <c r="AT14" s="12">
        <v>5811.00894441536</v>
      </c>
      <c r="AU14" s="12">
        <v>3489.7442447701869</v>
      </c>
      <c r="AW14" s="14">
        <v>737.23200609402863</v>
      </c>
      <c r="AX14" s="14">
        <v>375.78303609804459</v>
      </c>
      <c r="AY14" s="14">
        <v>1113.0150421920732</v>
      </c>
      <c r="AZ14" s="14">
        <v>273.51487410170074</v>
      </c>
      <c r="BA14" s="14">
        <v>104.98756586932392</v>
      </c>
      <c r="BB14" s="14">
        <v>378.50243997102467</v>
      </c>
      <c r="BC14" s="151">
        <v>0.12686815889391145</v>
      </c>
      <c r="BD14" s="151">
        <v>0.10768211357070133</v>
      </c>
      <c r="BE14" s="12">
        <v>1.1380069537430959E-13</v>
      </c>
      <c r="BF14" s="12">
        <v>6.4012891148049151E-13</v>
      </c>
      <c r="BG14" s="12">
        <v>1.1368683772161603E-13</v>
      </c>
      <c r="BH14" s="12">
        <v>-6.3948846218409017E-13</v>
      </c>
      <c r="BI14" s="18">
        <v>0.59252821116838461</v>
      </c>
      <c r="BJ14" s="19">
        <v>0.66882712167168479</v>
      </c>
      <c r="BK14" s="12">
        <v>261.79861134627436</v>
      </c>
      <c r="BL14" s="12">
        <v>157.07674536411093</v>
      </c>
      <c r="BM14" s="12">
        <v>250.35361820440556</v>
      </c>
      <c r="BN14" s="12">
        <v>119.39696051208267</v>
      </c>
      <c r="BO14" s="11">
        <v>1641.9177136339779</v>
      </c>
      <c r="BP14" s="12">
        <v>93.237113677312053</v>
      </c>
      <c r="BQ14" s="12">
        <v>5811.00894441536</v>
      </c>
      <c r="BR14" s="12">
        <v>3489.7442447701869</v>
      </c>
      <c r="BT14" s="14"/>
      <c r="BU14" s="14"/>
      <c r="BV14" s="14"/>
      <c r="BW14" s="14"/>
      <c r="BX14" s="14"/>
      <c r="BY14" s="14"/>
      <c r="BZ14" s="151"/>
      <c r="CA14" s="151"/>
      <c r="CB14" s="12"/>
      <c r="CC14" s="12"/>
      <c r="CD14" s="12"/>
      <c r="CE14" s="12"/>
      <c r="CF14" s="18"/>
      <c r="CG14" s="19"/>
      <c r="CH14" s="12"/>
      <c r="CI14" s="12"/>
      <c r="CJ14" s="12"/>
      <c r="CK14" s="12"/>
      <c r="CL14" s="11"/>
      <c r="CM14" s="12"/>
      <c r="CN14" s="12"/>
      <c r="CO14" s="12"/>
      <c r="CQ14" s="14">
        <v>777.03921308401596</v>
      </c>
      <c r="CR14" s="14">
        <v>437.54750910171629</v>
      </c>
      <c r="CS14" s="14">
        <v>1214.5867221857322</v>
      </c>
      <c r="CT14" s="14">
        <v>261.47249686935072</v>
      </c>
      <c r="CU14" s="14">
        <v>148.91369230509036</v>
      </c>
      <c r="CV14" s="14">
        <v>410.38618917444109</v>
      </c>
      <c r="CW14" s="151">
        <v>0.1337184679143861</v>
      </c>
      <c r="CX14" s="151">
        <v>0.12538096731800197</v>
      </c>
      <c r="CY14" s="12">
        <v>2.2760139074861918E-13</v>
      </c>
      <c r="CZ14" s="12">
        <v>1.0242062583687864E-12</v>
      </c>
      <c r="DA14" s="12">
        <v>2.2737367544323206E-13</v>
      </c>
      <c r="DB14" s="12">
        <v>1.0231815394945443E-12</v>
      </c>
      <c r="DC14" s="18">
        <v>0.52889003383480548</v>
      </c>
      <c r="DD14" s="19">
        <v>0.4202262326424161</v>
      </c>
      <c r="DE14" s="12">
        <v>261.79861134627436</v>
      </c>
      <c r="DF14" s="12">
        <v>157.07674536411093</v>
      </c>
      <c r="DG14" s="12">
        <v>250.35361820440556</v>
      </c>
      <c r="DH14" s="12">
        <v>119.39696051208267</v>
      </c>
      <c r="DI14" s="11">
        <v>1623.3149506956988</v>
      </c>
      <c r="DJ14" s="12">
        <v>62.965375657967869</v>
      </c>
      <c r="DK14" s="12">
        <v>5811.00894441536</v>
      </c>
      <c r="DL14" s="12">
        <v>3489.7442447701869</v>
      </c>
    </row>
    <row r="15" spans="1:116" x14ac:dyDescent="0.25">
      <c r="A15" s="10" t="str">
        <f>'Scenario List'!$A$3</f>
        <v>1- Preferred Resource Strategy</v>
      </c>
      <c r="B15" s="2">
        <v>2032</v>
      </c>
      <c r="C15" s="14">
        <v>761.38131402668125</v>
      </c>
      <c r="D15" s="14">
        <v>391.93573055294229</v>
      </c>
      <c r="E15" s="14">
        <v>1153.3170445796236</v>
      </c>
      <c r="F15" s="14">
        <v>277.62446221001017</v>
      </c>
      <c r="G15" s="14">
        <v>115.40507714943081</v>
      </c>
      <c r="H15" s="14">
        <v>393.02953935944095</v>
      </c>
      <c r="I15" s="151">
        <v>0.13083657790501771</v>
      </c>
      <c r="J15" s="151">
        <v>0.11219098678392338</v>
      </c>
      <c r="K15" s="12">
        <v>9.3885573683805423E-13</v>
      </c>
      <c r="L15" s="12">
        <v>2.8450173843577401E-13</v>
      </c>
      <c r="M15" s="12">
        <v>9.3791641120333225E-13</v>
      </c>
      <c r="N15" s="12">
        <v>-2.8421709430404007E-13</v>
      </c>
      <c r="O15" s="18">
        <v>0.4713591732939732</v>
      </c>
      <c r="P15" s="19">
        <v>0.56589504699522186</v>
      </c>
      <c r="Q15" s="12">
        <v>264.29052294627434</v>
      </c>
      <c r="R15" s="12">
        <v>156.97403136411091</v>
      </c>
      <c r="S15" s="12">
        <v>250.35361820440556</v>
      </c>
      <c r="T15" s="12">
        <v>119.39696051208267</v>
      </c>
      <c r="U15" s="11">
        <v>1633.9261718116641</v>
      </c>
      <c r="V15" s="12">
        <v>74.30332324439081</v>
      </c>
      <c r="W15" s="12">
        <v>5819.3306964923413</v>
      </c>
      <c r="X15" s="12">
        <v>3493.468965629113</v>
      </c>
      <c r="Z15" s="14">
        <v>799.92158602436871</v>
      </c>
      <c r="AA15" s="14">
        <v>426.09530138569096</v>
      </c>
      <c r="AB15" s="14">
        <v>1226.0168874100596</v>
      </c>
      <c r="AC15" s="14">
        <v>306.82382419394344</v>
      </c>
      <c r="AD15" s="14">
        <v>149.56464798217945</v>
      </c>
      <c r="AE15" s="14">
        <v>456.38847217612289</v>
      </c>
      <c r="AF15" s="151">
        <v>0.13745937939332598</v>
      </c>
      <c r="AG15" s="151">
        <v>0.12196911023909972</v>
      </c>
      <c r="AH15" s="12">
        <v>1.3940585183352927E-12</v>
      </c>
      <c r="AI15" s="12">
        <v>5.4055330302797061E-13</v>
      </c>
      <c r="AJ15" s="12">
        <v>1.3926637620897964E-12</v>
      </c>
      <c r="AK15" s="12">
        <v>5.4001247917767614E-13</v>
      </c>
      <c r="AL15" s="18">
        <v>0.40959715710098471</v>
      </c>
      <c r="AM15" s="19">
        <v>0.46417575599651539</v>
      </c>
      <c r="AN15" s="12">
        <v>264.29052294627434</v>
      </c>
      <c r="AO15" s="12">
        <v>156.97403136411091</v>
      </c>
      <c r="AP15" s="12">
        <v>250.35361820440556</v>
      </c>
      <c r="AQ15" s="12">
        <v>119.39696051208267</v>
      </c>
      <c r="AR15" s="11">
        <v>1627.3187995749865</v>
      </c>
      <c r="AS15" s="12">
        <v>63.881114233850127</v>
      </c>
      <c r="AT15" s="12">
        <v>5819.3306964923413</v>
      </c>
      <c r="AU15" s="12">
        <v>3493.468965629113</v>
      </c>
      <c r="AW15" s="14">
        <v>747.36759901400194</v>
      </c>
      <c r="AX15" s="14">
        <v>379.92013370161135</v>
      </c>
      <c r="AY15" s="14">
        <v>1127.2877327156134</v>
      </c>
      <c r="AZ15" s="14">
        <v>273.653391736976</v>
      </c>
      <c r="BA15" s="14">
        <v>103.3894802980999</v>
      </c>
      <c r="BB15" s="14">
        <v>377.0428720350759</v>
      </c>
      <c r="BC15" s="151">
        <v>0.12842844615523999</v>
      </c>
      <c r="BD15" s="151">
        <v>0.10875154107264105</v>
      </c>
      <c r="BE15" s="12">
        <v>8.5350521530732198E-14</v>
      </c>
      <c r="BF15" s="12">
        <v>1.707010430614644E-13</v>
      </c>
      <c r="BG15" s="12">
        <v>0</v>
      </c>
      <c r="BH15" s="12">
        <v>-1.7053025658242404E-13</v>
      </c>
      <c r="BI15" s="18">
        <v>0.61672201264279514</v>
      </c>
      <c r="BJ15" s="19">
        <v>0.69044484345383073</v>
      </c>
      <c r="BK15" s="12">
        <v>264.29052294627434</v>
      </c>
      <c r="BL15" s="12">
        <v>156.97403136411091</v>
      </c>
      <c r="BM15" s="12">
        <v>250.35361820440556</v>
      </c>
      <c r="BN15" s="12">
        <v>119.39696051208267</v>
      </c>
      <c r="BO15" s="11">
        <v>1647.7294836216554</v>
      </c>
      <c r="BP15" s="12">
        <v>95.917781793334626</v>
      </c>
      <c r="BQ15" s="12">
        <v>5819.3306964923413</v>
      </c>
      <c r="BR15" s="12">
        <v>3493.468965629113</v>
      </c>
      <c r="BT15" s="14"/>
      <c r="BU15" s="14"/>
      <c r="BV15" s="14"/>
      <c r="BW15" s="14"/>
      <c r="BX15" s="14"/>
      <c r="BY15" s="14"/>
      <c r="BZ15" s="151"/>
      <c r="CA15" s="151"/>
      <c r="CB15" s="12"/>
      <c r="CC15" s="12"/>
      <c r="CD15" s="12"/>
      <c r="CE15" s="12"/>
      <c r="CF15" s="18"/>
      <c r="CG15" s="19"/>
      <c r="CH15" s="12"/>
      <c r="CI15" s="12"/>
      <c r="CJ15" s="12"/>
      <c r="CK15" s="12"/>
      <c r="CL15" s="11"/>
      <c r="CM15" s="12"/>
      <c r="CN15" s="12"/>
      <c r="CO15" s="12"/>
      <c r="CQ15" s="14">
        <v>786.87019563138176</v>
      </c>
      <c r="CR15" s="14">
        <v>443.23126664683355</v>
      </c>
      <c r="CS15" s="14">
        <v>1230.1014622782154</v>
      </c>
      <c r="CT15" s="14">
        <v>256.55566733222946</v>
      </c>
      <c r="CU15" s="14">
        <v>146.95237623067212</v>
      </c>
      <c r="CV15" s="14">
        <v>403.50804356290155</v>
      </c>
      <c r="CW15" s="151">
        <v>0.13521661453363967</v>
      </c>
      <c r="CX15" s="151">
        <v>0.12687425335894326</v>
      </c>
      <c r="CY15" s="12">
        <v>6.2590382455870275E-13</v>
      </c>
      <c r="CZ15" s="12">
        <v>2.2760139074861918E-13</v>
      </c>
      <c r="DA15" s="12">
        <v>-6.2527760746888816E-13</v>
      </c>
      <c r="DB15" s="12">
        <v>2.2737367544323206E-13</v>
      </c>
      <c r="DC15" s="18">
        <v>0.52712267319852857</v>
      </c>
      <c r="DD15" s="19">
        <v>0.40424971122686409</v>
      </c>
      <c r="DE15" s="12">
        <v>264.29052294627434</v>
      </c>
      <c r="DF15" s="12">
        <v>156.97403136411091</v>
      </c>
      <c r="DG15" s="12">
        <v>250.35361820440556</v>
      </c>
      <c r="DH15" s="12">
        <v>119.39696051208267</v>
      </c>
      <c r="DI15" s="11">
        <v>1625.8933771483023</v>
      </c>
      <c r="DJ15" s="12">
        <v>60.752467467494554</v>
      </c>
      <c r="DK15" s="12">
        <v>5819.3306964923413</v>
      </c>
      <c r="DL15" s="12">
        <v>3493.468965629113</v>
      </c>
    </row>
    <row r="16" spans="1:116" x14ac:dyDescent="0.25">
      <c r="A16" s="10" t="str">
        <f>'Scenario List'!$A$3</f>
        <v>1- Preferred Resource Strategy</v>
      </c>
      <c r="B16" s="2">
        <v>2033</v>
      </c>
      <c r="C16" s="14">
        <v>780.37777283935088</v>
      </c>
      <c r="D16" s="14">
        <v>400.90016230870822</v>
      </c>
      <c r="E16" s="14">
        <v>1181.277935148059</v>
      </c>
      <c r="F16" s="14">
        <v>280.70042586294318</v>
      </c>
      <c r="G16" s="14">
        <v>118.52190045146436</v>
      </c>
      <c r="H16" s="14">
        <v>399.22232631440755</v>
      </c>
      <c r="I16" s="151">
        <v>0.13390661436163515</v>
      </c>
      <c r="J16" s="151">
        <v>0.11463257447245104</v>
      </c>
      <c r="K16" s="12">
        <v>1.1949073014302509E-12</v>
      </c>
      <c r="L16" s="12">
        <v>4.1252752073187228E-13</v>
      </c>
      <c r="M16" s="12">
        <v>-1.1937117960769683E-12</v>
      </c>
      <c r="N16" s="12">
        <v>-4.1211478674085811E-13</v>
      </c>
      <c r="O16" s="18">
        <v>0.45649660327883074</v>
      </c>
      <c r="P16" s="19">
        <v>0.51777617962871125</v>
      </c>
      <c r="Q16" s="12">
        <v>267.87266574627432</v>
      </c>
      <c r="R16" s="12">
        <v>156.84842136411092</v>
      </c>
      <c r="S16" s="12">
        <v>250.35361820440556</v>
      </c>
      <c r="T16" s="12">
        <v>119.39696051208267</v>
      </c>
      <c r="U16" s="11">
        <v>1625.9367781215708</v>
      </c>
      <c r="V16" s="12">
        <v>68.602873510963903</v>
      </c>
      <c r="W16" s="12">
        <v>5827.776145036587</v>
      </c>
      <c r="X16" s="12">
        <v>3497.262136471114</v>
      </c>
      <c r="Z16" s="14">
        <v>822.78320174047826</v>
      </c>
      <c r="AA16" s="14">
        <v>438.37799487148436</v>
      </c>
      <c r="AB16" s="14">
        <v>1261.1611966119626</v>
      </c>
      <c r="AC16" s="14">
        <v>314.19300596162452</v>
      </c>
      <c r="AD16" s="14">
        <v>155.99973301424055</v>
      </c>
      <c r="AE16" s="14">
        <v>470.19273897586504</v>
      </c>
      <c r="AF16" s="151">
        <v>0.14118304843284485</v>
      </c>
      <c r="AG16" s="151">
        <v>0.12534890945115895</v>
      </c>
      <c r="AH16" s="12">
        <v>3.4140208612292879E-13</v>
      </c>
      <c r="AI16" s="12">
        <v>7.8237978069837849E-13</v>
      </c>
      <c r="AJ16" s="12">
        <v>3.4106051316484809E-13</v>
      </c>
      <c r="AK16" s="12">
        <v>-7.815970093361102E-13</v>
      </c>
      <c r="AL16" s="18">
        <v>0.40085047328538864</v>
      </c>
      <c r="AM16" s="19">
        <v>0.42812681845967876</v>
      </c>
      <c r="AN16" s="12">
        <v>267.87266574627432</v>
      </c>
      <c r="AO16" s="12">
        <v>156.84842136411092</v>
      </c>
      <c r="AP16" s="12">
        <v>250.35361820440556</v>
      </c>
      <c r="AQ16" s="12">
        <v>119.39696051208267</v>
      </c>
      <c r="AR16" s="11">
        <v>1621.9711667331451</v>
      </c>
      <c r="AS16" s="12">
        <v>62.159320309546516</v>
      </c>
      <c r="AT16" s="12">
        <v>5827.776145036587</v>
      </c>
      <c r="AU16" s="12">
        <v>3497.262136471114</v>
      </c>
      <c r="AW16" s="14">
        <v>765.37589929009346</v>
      </c>
      <c r="AX16" s="14">
        <v>387.95464074224884</v>
      </c>
      <c r="AY16" s="14">
        <v>1153.3305400323422</v>
      </c>
      <c r="AZ16" s="14">
        <v>274.74985267965201</v>
      </c>
      <c r="BA16" s="14">
        <v>105.57637888500498</v>
      </c>
      <c r="BB16" s="14">
        <v>380.32623156465701</v>
      </c>
      <c r="BC16" s="151">
        <v>0.13133241226877776</v>
      </c>
      <c r="BD16" s="151">
        <v>0.1109309584478879</v>
      </c>
      <c r="BE16" s="12">
        <v>2.2760139074861918E-13</v>
      </c>
      <c r="BF16" s="12">
        <v>4.5520278149723836E-13</v>
      </c>
      <c r="BG16" s="12">
        <v>2.2737367544323206E-13</v>
      </c>
      <c r="BH16" s="12">
        <v>4.5474735088646412E-13</v>
      </c>
      <c r="BI16" s="18">
        <v>0.58123214459481987</v>
      </c>
      <c r="BJ16" s="19">
        <v>0.62656024258967835</v>
      </c>
      <c r="BK16" s="12">
        <v>267.87266574627432</v>
      </c>
      <c r="BL16" s="12">
        <v>156.84842136411092</v>
      </c>
      <c r="BM16" s="12">
        <v>250.35361820440556</v>
      </c>
      <c r="BN16" s="12">
        <v>119.39696051208267</v>
      </c>
      <c r="BO16" s="11">
        <v>1640.2472142169063</v>
      </c>
      <c r="BP16" s="12">
        <v>91.203501810802834</v>
      </c>
      <c r="BQ16" s="12">
        <v>5827.776145036587</v>
      </c>
      <c r="BR16" s="12">
        <v>3497.262136471114</v>
      </c>
      <c r="BT16" s="14"/>
      <c r="BU16" s="14"/>
      <c r="BV16" s="14"/>
      <c r="BW16" s="14"/>
      <c r="BX16" s="14"/>
      <c r="BY16" s="14"/>
      <c r="BZ16" s="151"/>
      <c r="CA16" s="151"/>
      <c r="CB16" s="12"/>
      <c r="CC16" s="12"/>
      <c r="CD16" s="12"/>
      <c r="CE16" s="12"/>
      <c r="CF16" s="18"/>
      <c r="CG16" s="19"/>
      <c r="CH16" s="12"/>
      <c r="CI16" s="12"/>
      <c r="CJ16" s="12"/>
      <c r="CK16" s="12"/>
      <c r="CL16" s="11"/>
      <c r="CM16" s="12"/>
      <c r="CN16" s="12"/>
      <c r="CO16" s="12"/>
      <c r="CQ16" s="14">
        <v>806.5464799558581</v>
      </c>
      <c r="CR16" s="14">
        <v>452.27707340122856</v>
      </c>
      <c r="CS16" s="14">
        <v>1258.8235533570867</v>
      </c>
      <c r="CT16" s="14">
        <v>260.73829809793551</v>
      </c>
      <c r="CU16" s="14">
        <v>149.14023472931922</v>
      </c>
      <c r="CV16" s="14">
        <v>409.87853282725473</v>
      </c>
      <c r="CW16" s="151">
        <v>0.13839695621163819</v>
      </c>
      <c r="CX16" s="151">
        <v>0.12932318360830547</v>
      </c>
      <c r="CY16" s="12">
        <v>1.1095567798995185E-12</v>
      </c>
      <c r="CZ16" s="12">
        <v>7.9660486762016725E-13</v>
      </c>
      <c r="DA16" s="12">
        <v>-1.1084466677857563E-12</v>
      </c>
      <c r="DB16" s="12">
        <v>-7.9580786405131221E-13</v>
      </c>
      <c r="DC16" s="18">
        <v>0.49360281152081953</v>
      </c>
      <c r="DD16" s="19">
        <v>0.3624286257949359</v>
      </c>
      <c r="DE16" s="12">
        <v>267.87266574627432</v>
      </c>
      <c r="DF16" s="12">
        <v>156.84842136411092</v>
      </c>
      <c r="DG16" s="12">
        <v>250.35361820440556</v>
      </c>
      <c r="DH16" s="12">
        <v>119.39696051208267</v>
      </c>
      <c r="DI16" s="11">
        <v>1617.7068479852519</v>
      </c>
      <c r="DJ16" s="12">
        <v>54.965472839408598</v>
      </c>
      <c r="DK16" s="12">
        <v>5827.776145036587</v>
      </c>
      <c r="DL16" s="12">
        <v>3497.262136471114</v>
      </c>
    </row>
    <row r="17" spans="1:116" x14ac:dyDescent="0.25">
      <c r="A17" s="10" t="str">
        <f>'Scenario List'!$A$3</f>
        <v>1- Preferred Resource Strategy</v>
      </c>
      <c r="B17" s="2">
        <v>2034</v>
      </c>
      <c r="C17" s="14">
        <v>796.63331529870504</v>
      </c>
      <c r="D17" s="14">
        <v>409.0143015994995</v>
      </c>
      <c r="E17" s="14">
        <v>1205.6476168982044</v>
      </c>
      <c r="F17" s="14">
        <v>284.73041212925057</v>
      </c>
      <c r="G17" s="14">
        <v>120.67186119056041</v>
      </c>
      <c r="H17" s="14">
        <v>405.402273319811</v>
      </c>
      <c r="I17" s="151">
        <v>0.13649122400760713</v>
      </c>
      <c r="J17" s="151">
        <v>0.11682096514289696</v>
      </c>
      <c r="K17" s="12">
        <v>1.9915121690504181E-13</v>
      </c>
      <c r="L17" s="12">
        <v>8.5350521530732198E-14</v>
      </c>
      <c r="M17" s="12">
        <v>1.9895196601282805E-13</v>
      </c>
      <c r="N17" s="12">
        <v>0</v>
      </c>
      <c r="O17" s="18">
        <v>0.45770133479116892</v>
      </c>
      <c r="P17" s="19">
        <v>0.51607449382322768</v>
      </c>
      <c r="Q17" s="12">
        <v>272.07446334627434</v>
      </c>
      <c r="R17" s="12">
        <v>156.80275656411092</v>
      </c>
      <c r="S17" s="12">
        <v>250.35361820440556</v>
      </c>
      <c r="T17" s="12">
        <v>119.39696051208267</v>
      </c>
      <c r="U17" s="11">
        <v>1627.8187671631711</v>
      </c>
      <c r="V17" s="12">
        <v>72.146933726375053</v>
      </c>
      <c r="W17" s="12">
        <v>5836.5167511011987</v>
      </c>
      <c r="X17" s="12">
        <v>3501.2063211358318</v>
      </c>
      <c r="Z17" s="14">
        <v>842.5066664006747</v>
      </c>
      <c r="AA17" s="14">
        <v>449.79993849408811</v>
      </c>
      <c r="AB17" s="14">
        <v>1292.3066048947628</v>
      </c>
      <c r="AC17" s="14">
        <v>319.45576940368937</v>
      </c>
      <c r="AD17" s="14">
        <v>161.45749808514896</v>
      </c>
      <c r="AE17" s="14">
        <v>480.9132674888383</v>
      </c>
      <c r="AF17" s="151">
        <v>0.14435093778180549</v>
      </c>
      <c r="AG17" s="151">
        <v>0.12846998926591902</v>
      </c>
      <c r="AH17" s="12">
        <v>3.1295191227935138E-13</v>
      </c>
      <c r="AI17" s="12">
        <v>8.9618047607268806E-13</v>
      </c>
      <c r="AJ17" s="12">
        <v>3.1263880373444408E-13</v>
      </c>
      <c r="AK17" s="12">
        <v>-8.9528384705772623E-13</v>
      </c>
      <c r="AL17" s="18">
        <v>0.38762516970266109</v>
      </c>
      <c r="AM17" s="19">
        <v>0.40437024440534858</v>
      </c>
      <c r="AN17" s="12">
        <v>272.07446334627434</v>
      </c>
      <c r="AO17" s="12">
        <v>156.80275656411092</v>
      </c>
      <c r="AP17" s="12">
        <v>250.35361820440556</v>
      </c>
      <c r="AQ17" s="12">
        <v>119.39696051208267</v>
      </c>
      <c r="AR17" s="11">
        <v>1620.4181772333227</v>
      </c>
      <c r="AS17" s="12">
        <v>60.462820579768739</v>
      </c>
      <c r="AT17" s="12">
        <v>5836.5167511011987</v>
      </c>
      <c r="AU17" s="12">
        <v>3501.2063211358318</v>
      </c>
      <c r="AW17" s="14">
        <v>781.12688573728724</v>
      </c>
      <c r="AX17" s="14">
        <v>395.5035073867881</v>
      </c>
      <c r="AY17" s="14">
        <v>1176.6303931240755</v>
      </c>
      <c r="AZ17" s="14">
        <v>278.63570174529923</v>
      </c>
      <c r="BA17" s="14">
        <v>107.16106697784896</v>
      </c>
      <c r="BB17" s="14">
        <v>385.7967687231482</v>
      </c>
      <c r="BC17" s="151">
        <v>0.13383442882947419</v>
      </c>
      <c r="BD17" s="151">
        <v>0.11296206824466208</v>
      </c>
      <c r="BE17" s="12">
        <v>7.11254346089435E-13</v>
      </c>
      <c r="BF17" s="12">
        <v>8.5350521530732198E-14</v>
      </c>
      <c r="BG17" s="12">
        <v>-7.1054273576010019E-13</v>
      </c>
      <c r="BH17" s="12">
        <v>0</v>
      </c>
      <c r="BI17" s="18">
        <v>0.57756449688113021</v>
      </c>
      <c r="BJ17" s="19">
        <v>0.62049887546434579</v>
      </c>
      <c r="BK17" s="12">
        <v>272.07446334627434</v>
      </c>
      <c r="BL17" s="12">
        <v>156.80275656411092</v>
      </c>
      <c r="BM17" s="12">
        <v>250.35361820440556</v>
      </c>
      <c r="BN17" s="12">
        <v>119.39696051208267</v>
      </c>
      <c r="BO17" s="11">
        <v>1635.2559084943591</v>
      </c>
      <c r="BP17" s="12">
        <v>83.572630642454925</v>
      </c>
      <c r="BQ17" s="12">
        <v>5836.5167511011987</v>
      </c>
      <c r="BR17" s="12">
        <v>3501.2063211358318</v>
      </c>
      <c r="BT17" s="14"/>
      <c r="BU17" s="14"/>
      <c r="BV17" s="14"/>
      <c r="BW17" s="14"/>
      <c r="BX17" s="14"/>
      <c r="BY17" s="14"/>
      <c r="BZ17" s="151"/>
      <c r="CA17" s="151"/>
      <c r="CB17" s="12"/>
      <c r="CC17" s="12"/>
      <c r="CD17" s="12"/>
      <c r="CE17" s="12"/>
      <c r="CF17" s="18"/>
      <c r="CG17" s="19"/>
      <c r="CH17" s="12"/>
      <c r="CI17" s="12"/>
      <c r="CJ17" s="12"/>
      <c r="CK17" s="12"/>
      <c r="CL17" s="11"/>
      <c r="CM17" s="12"/>
      <c r="CN17" s="12"/>
      <c r="CO17" s="12"/>
      <c r="CQ17" s="14">
        <v>820.71189967937721</v>
      </c>
      <c r="CR17" s="14">
        <v>461.29015559843936</v>
      </c>
      <c r="CS17" s="14">
        <v>1282.0020552778165</v>
      </c>
      <c r="CT17" s="14">
        <v>260.93461731638172</v>
      </c>
      <c r="CU17" s="14">
        <v>150.54986187003581</v>
      </c>
      <c r="CV17" s="14">
        <v>411.4844791864175</v>
      </c>
      <c r="CW17" s="151">
        <v>0.14061672992277977</v>
      </c>
      <c r="CX17" s="151">
        <v>0.13175177732707608</v>
      </c>
      <c r="CY17" s="12">
        <v>9.3885573683805423E-13</v>
      </c>
      <c r="CZ17" s="12">
        <v>8.2505504146374457E-13</v>
      </c>
      <c r="DA17" s="12">
        <v>9.3791641120333225E-13</v>
      </c>
      <c r="DB17" s="12">
        <v>-8.2422957348171622E-13</v>
      </c>
      <c r="DC17" s="18">
        <v>0.48223499889389826</v>
      </c>
      <c r="DD17" s="19">
        <v>0.34413427936044699</v>
      </c>
      <c r="DE17" s="12">
        <v>272.07446334627434</v>
      </c>
      <c r="DF17" s="12">
        <v>156.80275656411092</v>
      </c>
      <c r="DG17" s="12">
        <v>250.35361820440556</v>
      </c>
      <c r="DH17" s="12">
        <v>119.39696051208267</v>
      </c>
      <c r="DI17" s="11">
        <v>1621.9069485799796</v>
      </c>
      <c r="DJ17" s="12">
        <v>61.387419610370884</v>
      </c>
      <c r="DK17" s="12">
        <v>5836.5167511011987</v>
      </c>
      <c r="DL17" s="12">
        <v>3501.2063211358318</v>
      </c>
    </row>
    <row r="18" spans="1:116" x14ac:dyDescent="0.25">
      <c r="A18" s="10" t="str">
        <f>'Scenario List'!$A$3</f>
        <v>1- Preferred Resource Strategy</v>
      </c>
      <c r="B18" s="2">
        <v>2035</v>
      </c>
      <c r="C18" s="14">
        <v>815.74165772068761</v>
      </c>
      <c r="D18" s="14">
        <v>418.39047184651997</v>
      </c>
      <c r="E18" s="14">
        <v>1234.1321295672076</v>
      </c>
      <c r="F18" s="14">
        <v>286.97166348022006</v>
      </c>
      <c r="G18" s="14">
        <v>123.96254751908423</v>
      </c>
      <c r="H18" s="14">
        <v>410.9342109993043</v>
      </c>
      <c r="I18" s="151">
        <v>0.13954450329066276</v>
      </c>
      <c r="J18" s="151">
        <v>0.1193564539893768</v>
      </c>
      <c r="K18" s="12">
        <v>3.2717699920114008E-13</v>
      </c>
      <c r="L18" s="12">
        <v>2.133763038268305E-13</v>
      </c>
      <c r="M18" s="12">
        <v>3.2684965844964609E-13</v>
      </c>
      <c r="N18" s="12">
        <v>-2.1316282072803006E-13</v>
      </c>
      <c r="O18" s="18">
        <v>0.44030239220580614</v>
      </c>
      <c r="P18" s="19">
        <v>0.46594996636379543</v>
      </c>
      <c r="Q18" s="12">
        <v>276.90878114627435</v>
      </c>
      <c r="R18" s="12">
        <v>158.3774019641109</v>
      </c>
      <c r="S18" s="12">
        <v>253.26140359253338</v>
      </c>
      <c r="T18" s="12">
        <v>120.91839886824705</v>
      </c>
      <c r="U18" s="11">
        <v>1632.090628165116</v>
      </c>
      <c r="V18" s="12">
        <v>78.600111017499145</v>
      </c>
      <c r="W18" s="12">
        <v>5845.745539840771</v>
      </c>
      <c r="X18" s="12">
        <v>3505.3862431583161</v>
      </c>
      <c r="Z18" s="14">
        <v>868.53706501226975</v>
      </c>
      <c r="AA18" s="14">
        <v>464.64885284012217</v>
      </c>
      <c r="AB18" s="14">
        <v>1333.1859178523919</v>
      </c>
      <c r="AC18" s="14">
        <v>326.00611392418358</v>
      </c>
      <c r="AD18" s="14">
        <v>170.22092851268647</v>
      </c>
      <c r="AE18" s="14">
        <v>496.22704243687008</v>
      </c>
      <c r="AF18" s="151">
        <v>0.14857592741471387</v>
      </c>
      <c r="AG18" s="151">
        <v>0.13255282602509402</v>
      </c>
      <c r="AH18" s="12">
        <v>1.1949073014302509E-12</v>
      </c>
      <c r="AI18" s="12">
        <v>5.9745365071512544E-13</v>
      </c>
      <c r="AJ18" s="12">
        <v>-1.1937117960769683E-12</v>
      </c>
      <c r="AK18" s="12">
        <v>-5.9685589803848416E-13</v>
      </c>
      <c r="AL18" s="18">
        <v>0.36030436881152489</v>
      </c>
      <c r="AM18" s="19">
        <v>0.33083825689722557</v>
      </c>
      <c r="AN18" s="12">
        <v>276.90878114627435</v>
      </c>
      <c r="AO18" s="12">
        <v>158.3774019641109</v>
      </c>
      <c r="AP18" s="12">
        <v>253.26140359253338</v>
      </c>
      <c r="AQ18" s="12">
        <v>120.91839886824705</v>
      </c>
      <c r="AR18" s="11">
        <v>1622.6004150874205</v>
      </c>
      <c r="AS18" s="12">
        <v>63.611247289296124</v>
      </c>
      <c r="AT18" s="12">
        <v>5845.745539840771</v>
      </c>
      <c r="AU18" s="12">
        <v>3505.3862431583161</v>
      </c>
      <c r="AW18" s="14">
        <v>798.66052740093551</v>
      </c>
      <c r="AX18" s="14">
        <v>403.57950939722565</v>
      </c>
      <c r="AY18" s="14">
        <v>1202.2400367981611</v>
      </c>
      <c r="AZ18" s="14">
        <v>281.39944303169068</v>
      </c>
      <c r="BA18" s="14">
        <v>109.1515850697899</v>
      </c>
      <c r="BB18" s="14">
        <v>390.5510281014806</v>
      </c>
      <c r="BC18" s="151">
        <v>0.13662252692283453</v>
      </c>
      <c r="BD18" s="151">
        <v>0.11513125270714954</v>
      </c>
      <c r="BE18" s="12">
        <v>3.6985225996650621E-13</v>
      </c>
      <c r="BF18" s="12">
        <v>4.5520278149723836E-13</v>
      </c>
      <c r="BG18" s="12">
        <v>-3.694822225952521E-13</v>
      </c>
      <c r="BH18" s="12">
        <v>4.5474735088646412E-13</v>
      </c>
      <c r="BI18" s="18">
        <v>0.56804883386974903</v>
      </c>
      <c r="BJ18" s="19">
        <v>0.58994097854455019</v>
      </c>
      <c r="BK18" s="12">
        <v>276.90878114627435</v>
      </c>
      <c r="BL18" s="12">
        <v>158.3774019641109</v>
      </c>
      <c r="BM18" s="12">
        <v>253.26140359253338</v>
      </c>
      <c r="BN18" s="12">
        <v>120.91839886824705</v>
      </c>
      <c r="BO18" s="11">
        <v>1641.1039448464617</v>
      </c>
      <c r="BP18" s="12">
        <v>92.338910951816487</v>
      </c>
      <c r="BQ18" s="12">
        <v>5845.745539840771</v>
      </c>
      <c r="BR18" s="12">
        <v>3505.3862431583161</v>
      </c>
      <c r="BT18" s="14"/>
      <c r="BU18" s="14"/>
      <c r="BV18" s="14"/>
      <c r="BW18" s="14"/>
      <c r="BX18" s="14"/>
      <c r="BY18" s="14"/>
      <c r="BZ18" s="151"/>
      <c r="CA18" s="151"/>
      <c r="CB18" s="12"/>
      <c r="CC18" s="12"/>
      <c r="CD18" s="12"/>
      <c r="CE18" s="12"/>
      <c r="CF18" s="18"/>
      <c r="CG18" s="19"/>
      <c r="CH18" s="12"/>
      <c r="CI18" s="12"/>
      <c r="CJ18" s="12"/>
      <c r="CK18" s="12"/>
      <c r="CL18" s="11"/>
      <c r="CM18" s="12"/>
      <c r="CN18" s="12"/>
      <c r="CO18" s="12"/>
      <c r="CQ18" s="14">
        <v>844.91073232648682</v>
      </c>
      <c r="CR18" s="14">
        <v>474.39057488549946</v>
      </c>
      <c r="CS18" s="14">
        <v>1319.3013072119863</v>
      </c>
      <c r="CT18" s="14">
        <v>269.64175832402088</v>
      </c>
      <c r="CU18" s="14">
        <v>156.93972378304858</v>
      </c>
      <c r="CV18" s="14">
        <v>426.58148210706946</v>
      </c>
      <c r="CW18" s="151">
        <v>0.14453429875935053</v>
      </c>
      <c r="CX18" s="151">
        <v>0.1353318983924803</v>
      </c>
      <c r="CY18" s="12">
        <v>1.3798334314135038E-12</v>
      </c>
      <c r="CZ18" s="12">
        <v>9.9575608452520906E-14</v>
      </c>
      <c r="DA18" s="12">
        <v>1.3784529073745944E-12</v>
      </c>
      <c r="DB18" s="12">
        <v>0</v>
      </c>
      <c r="DC18" s="18">
        <v>0.44147800851706703</v>
      </c>
      <c r="DD18" s="19">
        <v>0.29690194080775262</v>
      </c>
      <c r="DE18" s="12">
        <v>276.90878114627435</v>
      </c>
      <c r="DF18" s="12">
        <v>158.3774019641109</v>
      </c>
      <c r="DG18" s="12">
        <v>253.26140359253338</v>
      </c>
      <c r="DH18" s="12">
        <v>120.91839886824705</v>
      </c>
      <c r="DI18" s="11">
        <v>1620.3947778379561</v>
      </c>
      <c r="DJ18" s="12">
        <v>59.923124450043687</v>
      </c>
      <c r="DK18" s="12">
        <v>5845.745539840771</v>
      </c>
      <c r="DL18" s="12">
        <v>3505.3862431583161</v>
      </c>
    </row>
    <row r="19" spans="1:116" x14ac:dyDescent="0.25">
      <c r="A19" s="10" t="str">
        <f>'Scenario List'!$A$3</f>
        <v>1- Preferred Resource Strategy</v>
      </c>
      <c r="B19" s="2">
        <v>2036</v>
      </c>
      <c r="C19" s="14">
        <v>840.22533778688899</v>
      </c>
      <c r="D19" s="14">
        <v>430.69919465739406</v>
      </c>
      <c r="E19" s="14">
        <v>1270.9245324442832</v>
      </c>
      <c r="F19" s="14">
        <v>303.53437706128989</v>
      </c>
      <c r="G19" s="14">
        <v>130.06082835894242</v>
      </c>
      <c r="H19" s="14">
        <v>433.59520542023233</v>
      </c>
      <c r="I19" s="151">
        <v>0.14348906069883763</v>
      </c>
      <c r="J19" s="151">
        <v>0.1227098076758168</v>
      </c>
      <c r="K19" s="12">
        <v>2.8450173843577401E-13</v>
      </c>
      <c r="L19" s="12">
        <v>5.9745365071512544E-13</v>
      </c>
      <c r="M19" s="12">
        <v>-2.8421709430404007E-13</v>
      </c>
      <c r="N19" s="12">
        <v>5.9685589803848416E-13</v>
      </c>
      <c r="O19" s="18">
        <v>0.4801300943211903</v>
      </c>
      <c r="P19" s="19">
        <v>0.50688683714496474</v>
      </c>
      <c r="Q19" s="12">
        <v>340.07524849040169</v>
      </c>
      <c r="R19" s="12">
        <v>191.37298762154842</v>
      </c>
      <c r="S19" s="12">
        <v>304.81063992704486</v>
      </c>
      <c r="T19" s="12">
        <v>147.89046692750779</v>
      </c>
      <c r="U19" s="11">
        <v>1657.3997172378736</v>
      </c>
      <c r="V19" s="12">
        <v>88.432957345718194</v>
      </c>
      <c r="W19" s="12">
        <v>5855.6752249594692</v>
      </c>
      <c r="X19" s="12">
        <v>3509.9003316445969</v>
      </c>
      <c r="Z19" s="14">
        <v>889.43153245529595</v>
      </c>
      <c r="AA19" s="14">
        <v>474.68828418495895</v>
      </c>
      <c r="AB19" s="14">
        <v>1364.1198166402548</v>
      </c>
      <c r="AC19" s="14">
        <v>338.81072593994628</v>
      </c>
      <c r="AD19" s="14">
        <v>174.04991788650733</v>
      </c>
      <c r="AE19" s="14">
        <v>512.86064382645361</v>
      </c>
      <c r="AF19" s="151">
        <v>0.15189222391708929</v>
      </c>
      <c r="AG19" s="151">
        <v>0.13524266769208779</v>
      </c>
      <c r="AH19" s="12">
        <v>1.1664571275866734E-12</v>
      </c>
      <c r="AI19" s="12">
        <v>8.819553891508994E-13</v>
      </c>
      <c r="AJ19" s="12">
        <v>1.1652900866465643E-12</v>
      </c>
      <c r="AK19" s="12">
        <v>8.8107299234252423E-13</v>
      </c>
      <c r="AL19" s="18">
        <v>0.39222220945406705</v>
      </c>
      <c r="AM19" s="19">
        <v>0.37210504163964925</v>
      </c>
      <c r="AN19" s="12">
        <v>340.07524849040169</v>
      </c>
      <c r="AO19" s="12">
        <v>191.37298762154842</v>
      </c>
      <c r="AP19" s="12">
        <v>304.81063992704486</v>
      </c>
      <c r="AQ19" s="12">
        <v>147.89046692750779</v>
      </c>
      <c r="AR19" s="11">
        <v>1635.7658691571369</v>
      </c>
      <c r="AS19" s="12">
        <v>63.688440809937276</v>
      </c>
      <c r="AT19" s="12">
        <v>5855.6752249594692</v>
      </c>
      <c r="AU19" s="12">
        <v>3509.9003316445969</v>
      </c>
      <c r="AW19" s="14">
        <v>822.5423201619808</v>
      </c>
      <c r="AX19" s="14">
        <v>415.23133620438978</v>
      </c>
      <c r="AY19" s="14">
        <v>1237.7736563663707</v>
      </c>
      <c r="AZ19" s="14">
        <v>297.90235662443342</v>
      </c>
      <c r="BA19" s="14">
        <v>114.59296990593818</v>
      </c>
      <c r="BB19" s="14">
        <v>412.49532653037159</v>
      </c>
      <c r="BC19" s="151">
        <v>0.1404692522317397</v>
      </c>
      <c r="BD19" s="151">
        <v>0.11830288525880427</v>
      </c>
      <c r="BE19" s="12">
        <v>1.280257822960983E-13</v>
      </c>
      <c r="BF19" s="12">
        <v>6.5435399840228017E-13</v>
      </c>
      <c r="BG19" s="12">
        <v>-1.2789769243681803E-13</v>
      </c>
      <c r="BH19" s="12">
        <v>-6.5369931689929217E-13</v>
      </c>
      <c r="BI19" s="18">
        <v>0.60940315778042775</v>
      </c>
      <c r="BJ19" s="19">
        <v>0.63360520298244494</v>
      </c>
      <c r="BK19" s="12">
        <v>340.07524849040169</v>
      </c>
      <c r="BL19" s="12">
        <v>191.37298762154842</v>
      </c>
      <c r="BM19" s="12">
        <v>304.81063992704486</v>
      </c>
      <c r="BN19" s="12">
        <v>147.89046692750779</v>
      </c>
      <c r="BO19" s="11">
        <v>1676.0383772261873</v>
      </c>
      <c r="BP19" s="12">
        <v>109.69988309232261</v>
      </c>
      <c r="BQ19" s="12">
        <v>5855.6752249594692</v>
      </c>
      <c r="BR19" s="12">
        <v>3509.9003316445969</v>
      </c>
      <c r="BT19" s="14"/>
      <c r="BU19" s="14"/>
      <c r="BV19" s="14"/>
      <c r="BW19" s="14"/>
      <c r="BX19" s="14"/>
      <c r="BY19" s="14"/>
      <c r="BZ19" s="151"/>
      <c r="CA19" s="151"/>
      <c r="CB19" s="12"/>
      <c r="CC19" s="12"/>
      <c r="CD19" s="12"/>
      <c r="CE19" s="12"/>
      <c r="CF19" s="18"/>
      <c r="CG19" s="19"/>
      <c r="CH19" s="12"/>
      <c r="CI19" s="12"/>
      <c r="CJ19" s="12"/>
      <c r="CK19" s="12"/>
      <c r="CL19" s="11"/>
      <c r="CM19" s="12"/>
      <c r="CN19" s="12"/>
      <c r="CO19" s="12"/>
      <c r="CQ19" s="14">
        <v>867.79103235288187</v>
      </c>
      <c r="CR19" s="14">
        <v>487.51610943363261</v>
      </c>
      <c r="CS19" s="14">
        <v>1355.3071417865144</v>
      </c>
      <c r="CT19" s="14">
        <v>278.65047375394749</v>
      </c>
      <c r="CU19" s="14">
        <v>162.37608674214403</v>
      </c>
      <c r="CV19" s="14">
        <v>441.02656049609152</v>
      </c>
      <c r="CW19" s="151">
        <v>0.1481965783645196</v>
      </c>
      <c r="CX19" s="151">
        <v>0.13889742253883383</v>
      </c>
      <c r="CY19" s="12">
        <v>1.0953316929777299E-12</v>
      </c>
      <c r="CZ19" s="12">
        <v>3.2717699920114008E-13</v>
      </c>
      <c r="DA19" s="12">
        <v>1.0942358130705543E-12</v>
      </c>
      <c r="DB19" s="12">
        <v>3.2684965844964609E-13</v>
      </c>
      <c r="DC19" s="18">
        <v>0.46428399295467743</v>
      </c>
      <c r="DD19" s="19">
        <v>0.31347600671420461</v>
      </c>
      <c r="DE19" s="12">
        <v>340.07524849040169</v>
      </c>
      <c r="DF19" s="12">
        <v>191.37298762154842</v>
      </c>
      <c r="DG19" s="12">
        <v>304.81063992704486</v>
      </c>
      <c r="DH19" s="12">
        <v>147.89046692750779</v>
      </c>
      <c r="DI19" s="11">
        <v>1638.1371104535056</v>
      </c>
      <c r="DJ19" s="12">
        <v>66.063552550008936</v>
      </c>
      <c r="DK19" s="12">
        <v>5855.6752249594692</v>
      </c>
      <c r="DL19" s="12">
        <v>3509.9003316445969</v>
      </c>
    </row>
    <row r="20" spans="1:116" x14ac:dyDescent="0.25">
      <c r="A20" s="10" t="str">
        <f>'Scenario List'!$A$3</f>
        <v>1- Preferred Resource Strategy</v>
      </c>
      <c r="B20" s="2">
        <v>2037</v>
      </c>
      <c r="C20" s="14">
        <v>857.55380450357052</v>
      </c>
      <c r="D20" s="14">
        <v>439.41813097326724</v>
      </c>
      <c r="E20" s="14">
        <v>1296.9719354768376</v>
      </c>
      <c r="F20" s="14">
        <v>303.16986733502051</v>
      </c>
      <c r="G20" s="14">
        <v>132.44037835309257</v>
      </c>
      <c r="H20" s="14">
        <v>435.61024568811308</v>
      </c>
      <c r="I20" s="151">
        <v>0.14617694914176441</v>
      </c>
      <c r="J20" s="151">
        <v>0.12501725659334786</v>
      </c>
      <c r="K20" s="12">
        <v>3.4140208612292879E-13</v>
      </c>
      <c r="L20" s="12">
        <v>9.8153099760342041E-13</v>
      </c>
      <c r="M20" s="12">
        <v>3.4106051316484809E-13</v>
      </c>
      <c r="N20" s="12">
        <v>-9.8054897534893826E-13</v>
      </c>
      <c r="O20" s="18">
        <v>0.45329886053644974</v>
      </c>
      <c r="P20" s="19">
        <v>0.4513570664931148</v>
      </c>
      <c r="Q20" s="12">
        <v>340.00573369040171</v>
      </c>
      <c r="R20" s="12">
        <v>191.28165802154842</v>
      </c>
      <c r="S20" s="12">
        <v>304.81063992704486</v>
      </c>
      <c r="T20" s="12">
        <v>147.89046692750779</v>
      </c>
      <c r="U20" s="11">
        <v>1648.8551688812572</v>
      </c>
      <c r="V20" s="12">
        <v>83.977186227876359</v>
      </c>
      <c r="W20" s="12">
        <v>5866.5460562588642</v>
      </c>
      <c r="X20" s="12">
        <v>3514.8598117345714</v>
      </c>
      <c r="Z20" s="14">
        <v>909.42633273265051</v>
      </c>
      <c r="AA20" s="14">
        <v>485.31886230638224</v>
      </c>
      <c r="AB20" s="14">
        <v>1394.7451950390328</v>
      </c>
      <c r="AC20" s="14">
        <v>338.85035361859116</v>
      </c>
      <c r="AD20" s="14">
        <v>178.3411096862076</v>
      </c>
      <c r="AE20" s="14">
        <v>517.19146330479873</v>
      </c>
      <c r="AF20" s="151">
        <v>0.15501903914355319</v>
      </c>
      <c r="AG20" s="151">
        <v>0.13807630696567641</v>
      </c>
      <c r="AH20" s="12">
        <v>2.5605156459219659E-13</v>
      </c>
      <c r="AI20" s="12">
        <v>6.2590382455870275E-13</v>
      </c>
      <c r="AJ20" s="12">
        <v>-2.5579538487363607E-13</v>
      </c>
      <c r="AK20" s="12">
        <v>-6.2527760746888816E-13</v>
      </c>
      <c r="AL20" s="18">
        <v>0.3535650811195552</v>
      </c>
      <c r="AM20" s="19">
        <v>0.3000416967641677</v>
      </c>
      <c r="AN20" s="12">
        <v>340.00573369040171</v>
      </c>
      <c r="AO20" s="12">
        <v>191.28165802154842</v>
      </c>
      <c r="AP20" s="12">
        <v>304.81063992704486</v>
      </c>
      <c r="AQ20" s="12">
        <v>147.89046692750779</v>
      </c>
      <c r="AR20" s="11">
        <v>1630.4984645200341</v>
      </c>
      <c r="AS20" s="12">
        <v>62.987396128133803</v>
      </c>
      <c r="AT20" s="12">
        <v>5866.5460562588642</v>
      </c>
      <c r="AU20" s="12">
        <v>3514.8598117345714</v>
      </c>
      <c r="AW20" s="14">
        <v>838.63896713678946</v>
      </c>
      <c r="AX20" s="14">
        <v>422.92863355451971</v>
      </c>
      <c r="AY20" s="14">
        <v>1261.5676006913091</v>
      </c>
      <c r="AZ20" s="14">
        <v>296.9227860438744</v>
      </c>
      <c r="BA20" s="14">
        <v>115.95088093434508</v>
      </c>
      <c r="BB20" s="14">
        <v>412.87366697821949</v>
      </c>
      <c r="BC20" s="151">
        <v>0.14295276285133185</v>
      </c>
      <c r="BD20" s="151">
        <v>0.12032588956821179</v>
      </c>
      <c r="BE20" s="12">
        <v>1.138006953743096E-12</v>
      </c>
      <c r="BF20" s="12">
        <v>7.2547943301122366E-13</v>
      </c>
      <c r="BG20" s="12">
        <v>1.1368683772161603E-12</v>
      </c>
      <c r="BH20" s="12">
        <v>7.2475359047530219E-13</v>
      </c>
      <c r="BI20" s="18">
        <v>0.58167472109057372</v>
      </c>
      <c r="BJ20" s="19">
        <v>0.5814935602838126</v>
      </c>
      <c r="BK20" s="12">
        <v>340.00573369040171</v>
      </c>
      <c r="BL20" s="12">
        <v>191.28165802154842</v>
      </c>
      <c r="BM20" s="12">
        <v>304.81063992704486</v>
      </c>
      <c r="BN20" s="12">
        <v>147.89046692750779</v>
      </c>
      <c r="BO20" s="11">
        <v>1672.0526482477212</v>
      </c>
      <c r="BP20" s="12">
        <v>110.06387229912079</v>
      </c>
      <c r="BQ20" s="12">
        <v>5866.5460562588642</v>
      </c>
      <c r="BR20" s="12">
        <v>3514.8598117345714</v>
      </c>
      <c r="BT20" s="14"/>
      <c r="BU20" s="14"/>
      <c r="BV20" s="14"/>
      <c r="BW20" s="14"/>
      <c r="BX20" s="14"/>
      <c r="BY20" s="14"/>
      <c r="BZ20" s="151"/>
      <c r="CA20" s="151"/>
      <c r="CB20" s="12"/>
      <c r="CC20" s="12"/>
      <c r="CD20" s="12"/>
      <c r="CE20" s="12"/>
      <c r="CF20" s="18"/>
      <c r="CG20" s="19"/>
      <c r="CH20" s="12"/>
      <c r="CI20" s="12"/>
      <c r="CJ20" s="12"/>
      <c r="CK20" s="12"/>
      <c r="CL20" s="11"/>
      <c r="CM20" s="12"/>
      <c r="CN20" s="12"/>
      <c r="CO20" s="12"/>
      <c r="CQ20" s="14">
        <v>886.49942609509253</v>
      </c>
      <c r="CR20" s="14">
        <v>498.49982551218829</v>
      </c>
      <c r="CS20" s="14">
        <v>1384.9992516072807</v>
      </c>
      <c r="CT20" s="14">
        <v>281.28678261201867</v>
      </c>
      <c r="CU20" s="14">
        <v>165.76391128860828</v>
      </c>
      <c r="CV20" s="14">
        <v>447.05069390062692</v>
      </c>
      <c r="CW20" s="151">
        <v>0.15111096334943278</v>
      </c>
      <c r="CX20" s="151">
        <v>0.14182637493760536</v>
      </c>
      <c r="CY20" s="12">
        <v>7.11254346089435E-13</v>
      </c>
      <c r="CZ20" s="12">
        <v>7.5392960685480108E-13</v>
      </c>
      <c r="DA20" s="12">
        <v>-7.1054273576010019E-13</v>
      </c>
      <c r="DB20" s="12">
        <v>-7.531752999057062E-13</v>
      </c>
      <c r="DC20" s="18">
        <v>0.41851066143569349</v>
      </c>
      <c r="DD20" s="19">
        <v>0.262469567975333</v>
      </c>
      <c r="DE20" s="12">
        <v>340.00573369040171</v>
      </c>
      <c r="DF20" s="12">
        <v>191.28165802154842</v>
      </c>
      <c r="DG20" s="12">
        <v>304.81063992704486</v>
      </c>
      <c r="DH20" s="12">
        <v>147.89046692750779</v>
      </c>
      <c r="DI20" s="11">
        <v>1626.102929496775</v>
      </c>
      <c r="DJ20" s="12">
        <v>57.441835228666285</v>
      </c>
      <c r="DK20" s="12">
        <v>5866.5460562588642</v>
      </c>
      <c r="DL20" s="12">
        <v>3514.8598117345714</v>
      </c>
    </row>
    <row r="21" spans="1:116" x14ac:dyDescent="0.25">
      <c r="A21" s="10" t="str">
        <f>'Scenario List'!$A$3</f>
        <v>1- Preferred Resource Strategy</v>
      </c>
      <c r="B21" s="2">
        <v>2038</v>
      </c>
      <c r="C21" s="14">
        <v>881.73754029450106</v>
      </c>
      <c r="D21" s="14">
        <v>453.65406985097979</v>
      </c>
      <c r="E21" s="14">
        <v>1335.3916101454809</v>
      </c>
      <c r="F21" s="14">
        <v>317.91604640487714</v>
      </c>
      <c r="G21" s="14">
        <v>140.20479610279742</v>
      </c>
      <c r="H21" s="14">
        <v>458.12084250767452</v>
      </c>
      <c r="I21" s="151">
        <v>0.1499903619104411</v>
      </c>
      <c r="J21" s="151">
        <v>0.12886450024478247</v>
      </c>
      <c r="K21" s="12">
        <v>2.9872682535756272E-13</v>
      </c>
      <c r="L21" s="12">
        <v>5.8322856379333668E-13</v>
      </c>
      <c r="M21" s="12">
        <v>2.9842794901924208E-13</v>
      </c>
      <c r="N21" s="12">
        <v>-5.8264504332328215E-13</v>
      </c>
      <c r="O21" s="18">
        <v>0.43508586544491207</v>
      </c>
      <c r="P21" s="19">
        <v>0.46015144351430637</v>
      </c>
      <c r="Q21" s="12">
        <v>350.7619038904017</v>
      </c>
      <c r="R21" s="12">
        <v>194.35568092154841</v>
      </c>
      <c r="S21" s="12">
        <v>321.04916742704484</v>
      </c>
      <c r="T21" s="12">
        <v>156.38693942750777</v>
      </c>
      <c r="U21" s="11">
        <v>1776.611065414821</v>
      </c>
      <c r="V21" s="12">
        <v>148.27450124080985</v>
      </c>
      <c r="W21" s="12">
        <v>5878.6279935839111</v>
      </c>
      <c r="X21" s="12">
        <v>3520.3959895025282</v>
      </c>
      <c r="Z21" s="14">
        <v>932.70882757235813</v>
      </c>
      <c r="AA21" s="14">
        <v>500.48941016906952</v>
      </c>
      <c r="AB21" s="14">
        <v>1433.1982377414276</v>
      </c>
      <c r="AC21" s="14">
        <v>354.00908599409178</v>
      </c>
      <c r="AD21" s="14">
        <v>187.04013642088714</v>
      </c>
      <c r="AE21" s="14">
        <v>541.04922241497889</v>
      </c>
      <c r="AF21" s="151">
        <v>0.15866097133384541</v>
      </c>
      <c r="AG21" s="151">
        <v>0.14216849799325965</v>
      </c>
      <c r="AH21" s="12">
        <v>2.8450173843577397E-14</v>
      </c>
      <c r="AI21" s="12">
        <v>1.7923609521453761E-12</v>
      </c>
      <c r="AJ21" s="12">
        <v>0</v>
      </c>
      <c r="AK21" s="12">
        <v>1.7905676941154525E-12</v>
      </c>
      <c r="AL21" s="18">
        <v>0.34032973155435625</v>
      </c>
      <c r="AM21" s="19">
        <v>0.32964229370825171</v>
      </c>
      <c r="AN21" s="12">
        <v>350.7619038904017</v>
      </c>
      <c r="AO21" s="12">
        <v>194.35568092154841</v>
      </c>
      <c r="AP21" s="12">
        <v>321.04916742704484</v>
      </c>
      <c r="AQ21" s="12">
        <v>156.38693942750777</v>
      </c>
      <c r="AR21" s="11">
        <v>1758.4510792035194</v>
      </c>
      <c r="AS21" s="12">
        <v>126.83120973037171</v>
      </c>
      <c r="AT21" s="12">
        <v>5878.6279935839111</v>
      </c>
      <c r="AU21" s="12">
        <v>3520.3959895025282</v>
      </c>
      <c r="AW21" s="14">
        <v>864.31497849556376</v>
      </c>
      <c r="AX21" s="14">
        <v>437.62132564327487</v>
      </c>
      <c r="AY21" s="14">
        <v>1301.9363041388388</v>
      </c>
      <c r="AZ21" s="14">
        <v>313.99137182212462</v>
      </c>
      <c r="BA21" s="14">
        <v>124.17205189509252</v>
      </c>
      <c r="BB21" s="14">
        <v>438.16342371721714</v>
      </c>
      <c r="BC21" s="151">
        <v>0.14702664966024381</v>
      </c>
      <c r="BD21" s="151">
        <v>0.12431025570652229</v>
      </c>
      <c r="BE21" s="12">
        <v>3.8407734688829492E-13</v>
      </c>
      <c r="BF21" s="12">
        <v>3.1295191227935138E-13</v>
      </c>
      <c r="BG21" s="12">
        <v>-3.836930773104541E-13</v>
      </c>
      <c r="BH21" s="12">
        <v>-3.1263880373444408E-13</v>
      </c>
      <c r="BI21" s="18">
        <v>0.57320082486041535</v>
      </c>
      <c r="BJ21" s="19">
        <v>0.5946407968560905</v>
      </c>
      <c r="BK21" s="12">
        <v>350.7619038904017</v>
      </c>
      <c r="BL21" s="12">
        <v>194.35568092154841</v>
      </c>
      <c r="BM21" s="12">
        <v>321.04916742704484</v>
      </c>
      <c r="BN21" s="12">
        <v>156.38693942750777</v>
      </c>
      <c r="BO21" s="11">
        <v>1804.8298066196185</v>
      </c>
      <c r="BP21" s="12">
        <v>180.55036269244303</v>
      </c>
      <c r="BQ21" s="12">
        <v>5878.6279935839111</v>
      </c>
      <c r="BR21" s="12">
        <v>3520.3959895025282</v>
      </c>
      <c r="BT21" s="14"/>
      <c r="BU21" s="14"/>
      <c r="BV21" s="14"/>
      <c r="BW21" s="14"/>
      <c r="BX21" s="14"/>
      <c r="BY21" s="14"/>
      <c r="BZ21" s="151"/>
      <c r="CA21" s="151"/>
      <c r="CB21" s="12"/>
      <c r="CC21" s="12"/>
      <c r="CD21" s="12"/>
      <c r="CE21" s="12"/>
      <c r="CF21" s="18"/>
      <c r="CG21" s="19"/>
      <c r="CH21" s="12"/>
      <c r="CI21" s="12"/>
      <c r="CJ21" s="12"/>
      <c r="CK21" s="12"/>
      <c r="CL21" s="11"/>
      <c r="CM21" s="12"/>
      <c r="CN21" s="12"/>
      <c r="CO21" s="12"/>
      <c r="CQ21" s="14">
        <v>901.76731980838974</v>
      </c>
      <c r="CR21" s="14">
        <v>511.15620089666766</v>
      </c>
      <c r="CS21" s="14">
        <v>1412.9235207050574</v>
      </c>
      <c r="CT21" s="14">
        <v>286.10454208142266</v>
      </c>
      <c r="CU21" s="14">
        <v>172.99519164086294</v>
      </c>
      <c r="CV21" s="14">
        <v>459.09973372228558</v>
      </c>
      <c r="CW21" s="151">
        <v>0.15339758201958045</v>
      </c>
      <c r="CX21" s="151">
        <v>0.14519849540247312</v>
      </c>
      <c r="CY21" s="12">
        <v>1.1664571275866734E-12</v>
      </c>
      <c r="CZ21" s="12">
        <v>8.1082995454195591E-13</v>
      </c>
      <c r="DA21" s="12">
        <v>-1.1652900866465643E-12</v>
      </c>
      <c r="DB21" s="12">
        <v>-8.1001871876651421E-13</v>
      </c>
      <c r="DC21" s="18">
        <v>0.3912246752810834</v>
      </c>
      <c r="DD21" s="19">
        <v>0.2587643332415937</v>
      </c>
      <c r="DE21" s="12">
        <v>350.7619038904017</v>
      </c>
      <c r="DF21" s="12">
        <v>194.35568092154841</v>
      </c>
      <c r="DG21" s="12">
        <v>321.04916742704484</v>
      </c>
      <c r="DH21" s="12">
        <v>156.38693942750777</v>
      </c>
      <c r="DI21" s="11">
        <v>1748.721319928509</v>
      </c>
      <c r="DJ21" s="12">
        <v>116.8949127056277</v>
      </c>
      <c r="DK21" s="12">
        <v>5878.6279935839111</v>
      </c>
      <c r="DL21" s="12">
        <v>3520.3959895025282</v>
      </c>
    </row>
    <row r="22" spans="1:116" x14ac:dyDescent="0.25">
      <c r="A22" s="10" t="str">
        <f>'Scenario List'!$A$3</f>
        <v>1- Preferred Resource Strategy</v>
      </c>
      <c r="B22" s="2">
        <v>2039</v>
      </c>
      <c r="C22" s="14">
        <v>900.0329462123068</v>
      </c>
      <c r="D22" s="14">
        <v>461.32523203080979</v>
      </c>
      <c r="E22" s="14">
        <v>1361.3581782431165</v>
      </c>
      <c r="F22" s="14">
        <v>318.43324864360471</v>
      </c>
      <c r="G22" s="14">
        <v>141.26854024910202</v>
      </c>
      <c r="H22" s="14">
        <v>459.70178889270676</v>
      </c>
      <c r="I22" s="151">
        <v>0.15274929555623834</v>
      </c>
      <c r="J22" s="151">
        <v>0.1308119285750603</v>
      </c>
      <c r="K22" s="12">
        <v>6.116787376369141E-13</v>
      </c>
      <c r="L22" s="12">
        <v>6.8280417224585759E-13</v>
      </c>
      <c r="M22" s="12">
        <v>-6.1106675275368616E-13</v>
      </c>
      <c r="N22" s="12">
        <v>-6.8212102632969618E-13</v>
      </c>
      <c r="O22" s="18">
        <v>0.4238936645561252</v>
      </c>
      <c r="P22" s="19">
        <v>0.41705488757610615</v>
      </c>
      <c r="Q22" s="12">
        <v>350.69238909040172</v>
      </c>
      <c r="R22" s="12">
        <v>194.26435132154842</v>
      </c>
      <c r="S22" s="12">
        <v>321.04916742704484</v>
      </c>
      <c r="T22" s="12">
        <v>156.38693942750777</v>
      </c>
      <c r="U22" s="11">
        <v>1777.427124877428</v>
      </c>
      <c r="V22" s="12">
        <v>149.75331381945057</v>
      </c>
      <c r="W22" s="12">
        <v>5892.2232206363133</v>
      </c>
      <c r="X22" s="12">
        <v>3526.6296969706391</v>
      </c>
      <c r="Z22" s="14">
        <v>955.46228680319427</v>
      </c>
      <c r="AA22" s="14">
        <v>512.3304246429044</v>
      </c>
      <c r="AB22" s="14">
        <v>1467.7927114460986</v>
      </c>
      <c r="AC22" s="14">
        <v>358.73125226897093</v>
      </c>
      <c r="AD22" s="14">
        <v>192.27373286119663</v>
      </c>
      <c r="AE22" s="14">
        <v>551.0049851301676</v>
      </c>
      <c r="AF22" s="151">
        <v>0.16215649866367621</v>
      </c>
      <c r="AG22" s="151">
        <v>0.14527480021023875</v>
      </c>
      <c r="AH22" s="12">
        <v>2.2760139074861918E-13</v>
      </c>
      <c r="AI22" s="12">
        <v>1.1380069537430959E-13</v>
      </c>
      <c r="AJ22" s="12">
        <v>-2.2737367544323206E-13</v>
      </c>
      <c r="AK22" s="12">
        <v>0</v>
      </c>
      <c r="AL22" s="18">
        <v>0.33001375658324456</v>
      </c>
      <c r="AM22" s="19">
        <v>0.28879685193176197</v>
      </c>
      <c r="AN22" s="12">
        <v>350.69238909040172</v>
      </c>
      <c r="AO22" s="12">
        <v>194.26435132154842</v>
      </c>
      <c r="AP22" s="12">
        <v>321.04916742704484</v>
      </c>
      <c r="AQ22" s="12">
        <v>156.38693942750777</v>
      </c>
      <c r="AR22" s="11">
        <v>1755.5956640785064</v>
      </c>
      <c r="AS22" s="12">
        <v>124.23103034362728</v>
      </c>
      <c r="AT22" s="12">
        <v>5892.2232206363133</v>
      </c>
      <c r="AU22" s="12">
        <v>3526.6296969706391</v>
      </c>
      <c r="AW22" s="14">
        <v>880.8429246197345</v>
      </c>
      <c r="AX22" s="14">
        <v>443.86545418347686</v>
      </c>
      <c r="AY22" s="14">
        <v>1324.7083788032114</v>
      </c>
      <c r="AZ22" s="14">
        <v>314.05550702764702</v>
      </c>
      <c r="BA22" s="14">
        <v>123.80876240176907</v>
      </c>
      <c r="BB22" s="14">
        <v>437.86426942941608</v>
      </c>
      <c r="BC22" s="151">
        <v>0.14949245669016092</v>
      </c>
      <c r="BD22" s="151">
        <v>0.12586108900652526</v>
      </c>
      <c r="BE22" s="12">
        <v>6.9702925916764634E-13</v>
      </c>
      <c r="BF22" s="12">
        <v>8.5350521530732198E-14</v>
      </c>
      <c r="BG22" s="12">
        <v>-6.9633188104489818E-13</v>
      </c>
      <c r="BH22" s="12">
        <v>0</v>
      </c>
      <c r="BI22" s="18">
        <v>0.5618488864512543</v>
      </c>
      <c r="BJ22" s="19">
        <v>0.56117635493604401</v>
      </c>
      <c r="BK22" s="12">
        <v>350.69238909040172</v>
      </c>
      <c r="BL22" s="12">
        <v>194.26435132154842</v>
      </c>
      <c r="BM22" s="12">
        <v>321.04916742704484</v>
      </c>
      <c r="BN22" s="12">
        <v>156.38693942750777</v>
      </c>
      <c r="BO22" s="11">
        <v>1810.5418929072096</v>
      </c>
      <c r="BP22" s="12">
        <v>187.95270494314437</v>
      </c>
      <c r="BQ22" s="12">
        <v>5892.2232206363133</v>
      </c>
      <c r="BR22" s="12">
        <v>3526.6296969706391</v>
      </c>
      <c r="BT22" s="14"/>
      <c r="BU22" s="14"/>
      <c r="BV22" s="14"/>
      <c r="BW22" s="14"/>
      <c r="BX22" s="14"/>
      <c r="BY22" s="14"/>
      <c r="BZ22" s="151"/>
      <c r="CA22" s="151"/>
      <c r="CB22" s="12"/>
      <c r="CC22" s="12"/>
      <c r="CD22" s="12"/>
      <c r="CE22" s="12"/>
      <c r="CF22" s="18"/>
      <c r="CG22" s="19"/>
      <c r="CH22" s="12"/>
      <c r="CI22" s="12"/>
      <c r="CJ22" s="12"/>
      <c r="CK22" s="12"/>
      <c r="CL22" s="11"/>
      <c r="CM22" s="12"/>
      <c r="CN22" s="12"/>
      <c r="CO22" s="12"/>
      <c r="CQ22" s="14">
        <v>923.61211454445333</v>
      </c>
      <c r="CR22" s="14">
        <v>522.03415174112172</v>
      </c>
      <c r="CS22" s="14">
        <v>1445.6462662855752</v>
      </c>
      <c r="CT22" s="14">
        <v>291.68674003484716</v>
      </c>
      <c r="CU22" s="14">
        <v>176.4272810310429</v>
      </c>
      <c r="CV22" s="14">
        <v>468.11402106589003</v>
      </c>
      <c r="CW22" s="151">
        <v>0.15675103945649746</v>
      </c>
      <c r="CX22" s="151">
        <v>0.14802635847748546</v>
      </c>
      <c r="CY22" s="12">
        <v>1.138006953743096E-12</v>
      </c>
      <c r="CZ22" s="12">
        <v>1.0526564322123639E-12</v>
      </c>
      <c r="DA22" s="12">
        <v>-1.1368683772161603E-12</v>
      </c>
      <c r="DB22" s="12">
        <v>1.0516032489249483E-12</v>
      </c>
      <c r="DC22" s="18">
        <v>0.37582871448827376</v>
      </c>
      <c r="DD22" s="19">
        <v>0.24047288375305881</v>
      </c>
      <c r="DE22" s="12">
        <v>350.69238909040172</v>
      </c>
      <c r="DF22" s="12">
        <v>194.26435132154842</v>
      </c>
      <c r="DG22" s="12">
        <v>321.04916742704484</v>
      </c>
      <c r="DH22" s="12">
        <v>156.38693942750777</v>
      </c>
      <c r="DI22" s="11">
        <v>1744.9793291326985</v>
      </c>
      <c r="DJ22" s="12">
        <v>113.0574181307443</v>
      </c>
      <c r="DK22" s="12">
        <v>5892.2232206363133</v>
      </c>
      <c r="DL22" s="12">
        <v>3526.6296969706391</v>
      </c>
    </row>
    <row r="23" spans="1:116" x14ac:dyDescent="0.25">
      <c r="A23" s="10" t="str">
        <f>'Scenario List'!$A$3</f>
        <v>1- Preferred Resource Strategy</v>
      </c>
      <c r="B23" s="2">
        <v>2040</v>
      </c>
      <c r="C23" s="14">
        <v>913.77264590125583</v>
      </c>
      <c r="D23" s="14">
        <v>470.08213903841681</v>
      </c>
      <c r="E23" s="14">
        <v>1383.8547849396728</v>
      </c>
      <c r="F23" s="14">
        <v>319.05544857598011</v>
      </c>
      <c r="G23" s="14">
        <v>143.27839478019175</v>
      </c>
      <c r="H23" s="14">
        <v>462.33384335617188</v>
      </c>
      <c r="I23" s="151">
        <v>0.15467549277293585</v>
      </c>
      <c r="J23" s="151">
        <v>0.13302728359549842</v>
      </c>
      <c r="K23" s="12">
        <v>1.0811066060559412E-12</v>
      </c>
      <c r="L23" s="12">
        <v>1.9915121690504181E-13</v>
      </c>
      <c r="M23" s="12">
        <v>1.0800249583553523E-12</v>
      </c>
      <c r="N23" s="12">
        <v>1.9895196601282805E-13</v>
      </c>
      <c r="O23" s="18">
        <v>0.43256319915821972</v>
      </c>
      <c r="P23" s="19">
        <v>0.41440393417385651</v>
      </c>
      <c r="Q23" s="12">
        <v>350.62287429040168</v>
      </c>
      <c r="R23" s="12">
        <v>196.82289755982518</v>
      </c>
      <c r="S23" s="12">
        <v>321.04916742704484</v>
      </c>
      <c r="T23" s="12">
        <v>159.03681526578453</v>
      </c>
      <c r="U23" s="11">
        <v>1785.0403213948937</v>
      </c>
      <c r="V23" s="12">
        <v>154.31189346929915</v>
      </c>
      <c r="W23" s="12">
        <v>5907.6756732411204</v>
      </c>
      <c r="X23" s="12">
        <v>3533.7272650610162</v>
      </c>
      <c r="Z23" s="14">
        <v>973.39392897343726</v>
      </c>
      <c r="AA23" s="14">
        <v>524.80331457542138</v>
      </c>
      <c r="AB23" s="14">
        <v>1498.1972435488588</v>
      </c>
      <c r="AC23" s="14">
        <v>363.32316367359834</v>
      </c>
      <c r="AD23" s="14">
        <v>197.99957031719634</v>
      </c>
      <c r="AE23" s="14">
        <v>561.32273399079463</v>
      </c>
      <c r="AF23" s="151">
        <v>0.16476766545977387</v>
      </c>
      <c r="AG23" s="151">
        <v>0.14851268227865336</v>
      </c>
      <c r="AH23" s="12">
        <v>1.2518076491174055E-12</v>
      </c>
      <c r="AI23" s="12">
        <v>8.5350521530732198E-14</v>
      </c>
      <c r="AJ23" s="12">
        <v>1.2505552149377763E-12</v>
      </c>
      <c r="AK23" s="12">
        <v>0</v>
      </c>
      <c r="AL23" s="18">
        <v>0.33533788758351807</v>
      </c>
      <c r="AM23" s="19">
        <v>0.28728958712059477</v>
      </c>
      <c r="AN23" s="12">
        <v>350.62287429040168</v>
      </c>
      <c r="AO23" s="12">
        <v>196.82289755982518</v>
      </c>
      <c r="AP23" s="12">
        <v>321.04916742704484</v>
      </c>
      <c r="AQ23" s="12">
        <v>159.03681526578453</v>
      </c>
      <c r="AR23" s="11">
        <v>1756.8852960320564</v>
      </c>
      <c r="AS23" s="12">
        <v>121.70136076399805</v>
      </c>
      <c r="AT23" s="12">
        <v>5907.6756732411204</v>
      </c>
      <c r="AU23" s="12">
        <v>3533.7272650610162</v>
      </c>
      <c r="AW23" s="14">
        <v>893.97795932503823</v>
      </c>
      <c r="AX23" s="14">
        <v>452.18234904796032</v>
      </c>
      <c r="AY23" s="14">
        <v>1346.1603083729985</v>
      </c>
      <c r="AZ23" s="14">
        <v>314.68778785604235</v>
      </c>
      <c r="BA23" s="14">
        <v>125.37860478973529</v>
      </c>
      <c r="BB23" s="14">
        <v>440.06639264577763</v>
      </c>
      <c r="BC23" s="151">
        <v>0.15132482024602686</v>
      </c>
      <c r="BD23" s="151">
        <v>0.12796187003983528</v>
      </c>
      <c r="BE23" s="12">
        <v>6.2590382455870275E-13</v>
      </c>
      <c r="BF23" s="12">
        <v>1.1380069537430959E-13</v>
      </c>
      <c r="BG23" s="12">
        <v>6.2527760746888816E-13</v>
      </c>
      <c r="BH23" s="12">
        <v>-1.1368683772161603E-13</v>
      </c>
      <c r="BI23" s="18">
        <v>0.56637856157805955</v>
      </c>
      <c r="BJ23" s="19">
        <v>0.55834340436077423</v>
      </c>
      <c r="BK23" s="12">
        <v>350.62287429040168</v>
      </c>
      <c r="BL23" s="12">
        <v>196.82289755982518</v>
      </c>
      <c r="BM23" s="12">
        <v>321.04916742704484</v>
      </c>
      <c r="BN23" s="12">
        <v>159.03681526578453</v>
      </c>
      <c r="BO23" s="11">
        <v>1815.0767900492276</v>
      </c>
      <c r="BP23" s="12">
        <v>188.74247893421929</v>
      </c>
      <c r="BQ23" s="12">
        <v>5907.6756732411204</v>
      </c>
      <c r="BR23" s="12">
        <v>3533.7272650610162</v>
      </c>
      <c r="BT23" s="14"/>
      <c r="BU23" s="14"/>
      <c r="BV23" s="14"/>
      <c r="BW23" s="14"/>
      <c r="BX23" s="14"/>
      <c r="BY23" s="14"/>
      <c r="BZ23" s="151"/>
      <c r="CA23" s="151"/>
      <c r="CB23" s="12"/>
      <c r="CC23" s="12"/>
      <c r="CD23" s="12"/>
      <c r="CE23" s="12"/>
      <c r="CF23" s="18"/>
      <c r="CG23" s="19"/>
      <c r="CH23" s="12"/>
      <c r="CI23" s="12"/>
      <c r="CJ23" s="12"/>
      <c r="CK23" s="12"/>
      <c r="CL23" s="11"/>
      <c r="CM23" s="12"/>
      <c r="CN23" s="12"/>
      <c r="CO23" s="12"/>
      <c r="CQ23" s="14">
        <v>941.37193871478883</v>
      </c>
      <c r="CR23" s="14">
        <v>533.85893993980585</v>
      </c>
      <c r="CS23" s="14">
        <v>1475.2308786545946</v>
      </c>
      <c r="CT23" s="14">
        <v>293.80915503828408</v>
      </c>
      <c r="CU23" s="14">
        <v>180.07626609300451</v>
      </c>
      <c r="CV23" s="14">
        <v>473.88542113128858</v>
      </c>
      <c r="CW23" s="151">
        <v>0.15934726122131976</v>
      </c>
      <c r="CX23" s="151">
        <v>0.15107530941004521</v>
      </c>
      <c r="CY23" s="12">
        <v>8.6773030222911064E-13</v>
      </c>
      <c r="CZ23" s="12">
        <v>1.1949073014302509E-12</v>
      </c>
      <c r="DA23" s="12">
        <v>8.6686213762732223E-13</v>
      </c>
      <c r="DB23" s="12">
        <v>1.1937117960769683E-12</v>
      </c>
      <c r="DC23" s="18">
        <v>0.37642542729218054</v>
      </c>
      <c r="DD23" s="19">
        <v>0.23136567991029819</v>
      </c>
      <c r="DE23" s="12">
        <v>350.62287429040168</v>
      </c>
      <c r="DF23" s="12">
        <v>196.82289755982518</v>
      </c>
      <c r="DG23" s="12">
        <v>321.04916742704484</v>
      </c>
      <c r="DH23" s="12">
        <v>159.03681526578453</v>
      </c>
      <c r="DI23" s="11">
        <v>1747.2177625100189</v>
      </c>
      <c r="DJ23" s="12">
        <v>113.75752741125717</v>
      </c>
      <c r="DK23" s="12">
        <v>5907.6756732411204</v>
      </c>
      <c r="DL23" s="12">
        <v>3533.7272650610162</v>
      </c>
    </row>
    <row r="24" spans="1:116" x14ac:dyDescent="0.25">
      <c r="A24" s="10" t="str">
        <f>'Scenario List'!$A$3</f>
        <v>1- Preferred Resource Strategy</v>
      </c>
      <c r="B24" s="2">
        <v>2041</v>
      </c>
      <c r="C24" s="14">
        <v>926.03174024611553</v>
      </c>
      <c r="D24" s="14">
        <v>477.73155132315242</v>
      </c>
      <c r="E24" s="14">
        <v>1403.7632915692679</v>
      </c>
      <c r="F24" s="14">
        <v>315.9147277818974</v>
      </c>
      <c r="G24" s="14">
        <v>144.04292868102547</v>
      </c>
      <c r="H24" s="14">
        <v>459.95765646292284</v>
      </c>
      <c r="I24" s="151">
        <v>0.156281048076928</v>
      </c>
      <c r="J24" s="151">
        <v>0.13488065276610273</v>
      </c>
      <c r="K24" s="12">
        <v>7.6815469377658983E-13</v>
      </c>
      <c r="L24" s="12">
        <v>4.2675260765366099E-13</v>
      </c>
      <c r="M24" s="12">
        <v>-7.673861546209082E-13</v>
      </c>
      <c r="N24" s="12">
        <v>-4.2632564145606011E-13</v>
      </c>
      <c r="O24" s="18">
        <v>0.43142424022479248</v>
      </c>
      <c r="P24" s="19">
        <v>0.39621215863909687</v>
      </c>
      <c r="Q24" s="12">
        <v>377.02849429040168</v>
      </c>
      <c r="R24" s="12">
        <v>229.35541172154842</v>
      </c>
      <c r="S24" s="12">
        <v>366.21236742704491</v>
      </c>
      <c r="T24" s="12">
        <v>189.28141997545299</v>
      </c>
      <c r="U24" s="11">
        <v>2210.8685052791648</v>
      </c>
      <c r="V24" s="12">
        <v>181.25827508915825</v>
      </c>
      <c r="W24" s="12">
        <v>5925.425709906197</v>
      </c>
      <c r="X24" s="12">
        <v>3541.8834467800903</v>
      </c>
      <c r="Z24" s="14">
        <v>981.79993042574938</v>
      </c>
      <c r="AA24" s="14">
        <v>539.94034217288731</v>
      </c>
      <c r="AB24" s="14">
        <v>1521.7402725986367</v>
      </c>
      <c r="AC24" s="14">
        <v>354.99690016939064</v>
      </c>
      <c r="AD24" s="14">
        <v>206.25171953076043</v>
      </c>
      <c r="AE24" s="14">
        <v>561.24861970015104</v>
      </c>
      <c r="AF24" s="151">
        <v>0.16569272462303672</v>
      </c>
      <c r="AG24" s="151">
        <v>0.15244441277810666</v>
      </c>
      <c r="AH24" s="12">
        <v>7.3970451993301242E-13</v>
      </c>
      <c r="AI24" s="12">
        <v>3.9830243381008363E-13</v>
      </c>
      <c r="AJ24" s="12">
        <v>-7.3896444519050419E-13</v>
      </c>
      <c r="AK24" s="12">
        <v>3.979039320256561E-13</v>
      </c>
      <c r="AL24" s="18">
        <v>0.3255210926670255</v>
      </c>
      <c r="AM24" s="19">
        <v>0.25795690693461154</v>
      </c>
      <c r="AN24" s="12">
        <v>377.02849429040168</v>
      </c>
      <c r="AO24" s="12">
        <v>229.35541172154842</v>
      </c>
      <c r="AP24" s="12">
        <v>366.21236742704491</v>
      </c>
      <c r="AQ24" s="12">
        <v>189.28141997545299</v>
      </c>
      <c r="AR24" s="11">
        <v>2175.5303906917757</v>
      </c>
      <c r="AS24" s="12">
        <v>136.49552272672116</v>
      </c>
      <c r="AT24" s="12">
        <v>5925.425709906197</v>
      </c>
      <c r="AU24" s="12">
        <v>3541.8834467800903</v>
      </c>
      <c r="AW24" s="14">
        <v>907.47411059930619</v>
      </c>
      <c r="AX24" s="14">
        <v>457.25377276404203</v>
      </c>
      <c r="AY24" s="14">
        <v>1364.7278833633482</v>
      </c>
      <c r="AZ24" s="14">
        <v>312.24061587023147</v>
      </c>
      <c r="BA24" s="14">
        <v>123.56515012191515</v>
      </c>
      <c r="BB24" s="14">
        <v>435.80576599214663</v>
      </c>
      <c r="BC24" s="151">
        <v>0.15314918370880598</v>
      </c>
      <c r="BD24" s="151">
        <v>0.12909904564469205</v>
      </c>
      <c r="BE24" s="12">
        <v>4.2675260765366099E-13</v>
      </c>
      <c r="BF24" s="12">
        <v>6.6857908532406893E-13</v>
      </c>
      <c r="BG24" s="12">
        <v>-4.2632564145606011E-13</v>
      </c>
      <c r="BH24" s="12">
        <v>-6.6791017161449417E-13</v>
      </c>
      <c r="BI24" s="18">
        <v>0.56030802471207275</v>
      </c>
      <c r="BJ24" s="19">
        <v>0.5314236314069235</v>
      </c>
      <c r="BK24" s="12">
        <v>377.02849429040168</v>
      </c>
      <c r="BL24" s="12">
        <v>229.35541172154842</v>
      </c>
      <c r="BM24" s="12">
        <v>366.21236742704491</v>
      </c>
      <c r="BN24" s="12">
        <v>189.28141997545299</v>
      </c>
      <c r="BO24" s="11">
        <v>2241.53086130666</v>
      </c>
      <c r="BP24" s="12">
        <v>217.45215673696941</v>
      </c>
      <c r="BQ24" s="12">
        <v>5925.425709906197</v>
      </c>
      <c r="BR24" s="12">
        <v>3541.8834467800903</v>
      </c>
      <c r="BT24" s="14"/>
      <c r="BU24" s="14"/>
      <c r="BV24" s="14"/>
      <c r="BW24" s="14"/>
      <c r="BX24" s="14"/>
      <c r="BY24" s="14"/>
      <c r="BZ24" s="151"/>
      <c r="CA24" s="151"/>
      <c r="CB24" s="12"/>
      <c r="CC24" s="12"/>
      <c r="CD24" s="12"/>
      <c r="CE24" s="12"/>
      <c r="CF24" s="18"/>
      <c r="CG24" s="19"/>
      <c r="CH24" s="12"/>
      <c r="CI24" s="12"/>
      <c r="CJ24" s="12"/>
      <c r="CK24" s="12"/>
      <c r="CL24" s="11"/>
      <c r="CM24" s="12"/>
      <c r="CN24" s="12"/>
      <c r="CO24" s="12"/>
      <c r="CQ24" s="14">
        <v>940.03429292823284</v>
      </c>
      <c r="CR24" s="14">
        <v>547.03006613728667</v>
      </c>
      <c r="CS24" s="14">
        <v>1487.0643590655195</v>
      </c>
      <c r="CT24" s="14">
        <v>279.99037713601621</v>
      </c>
      <c r="CU24" s="14">
        <v>182.54395497364328</v>
      </c>
      <c r="CV24" s="14">
        <v>462.53433210965949</v>
      </c>
      <c r="CW24" s="151">
        <v>0.15864417831729327</v>
      </c>
      <c r="CX24" s="151">
        <v>0.15444609467163273</v>
      </c>
      <c r="CY24" s="12">
        <v>2.8450173843577401E-13</v>
      </c>
      <c r="CZ24" s="12">
        <v>5.2632821610618195E-13</v>
      </c>
      <c r="DA24" s="12">
        <v>-2.8421709430404007E-13</v>
      </c>
      <c r="DB24" s="12">
        <v>-5.2580162446247414E-13</v>
      </c>
      <c r="DC24" s="18">
        <v>0.36006208510044979</v>
      </c>
      <c r="DD24" s="19">
        <v>0.20233539371828108</v>
      </c>
      <c r="DE24" s="12">
        <v>377.02849429040168</v>
      </c>
      <c r="DF24" s="12">
        <v>229.35541172154842</v>
      </c>
      <c r="DG24" s="12">
        <v>366.21236742704491</v>
      </c>
      <c r="DH24" s="12">
        <v>189.28141997545299</v>
      </c>
      <c r="DI24" s="11">
        <v>2170.7890780723214</v>
      </c>
      <c r="DJ24" s="12">
        <v>127.53226608233044</v>
      </c>
      <c r="DK24" s="12">
        <v>5925.425709906197</v>
      </c>
      <c r="DL24" s="12">
        <v>3541.8834467800903</v>
      </c>
    </row>
    <row r="25" spans="1:116" x14ac:dyDescent="0.25">
      <c r="A25" s="10" t="str">
        <f>'Scenario List'!$A$3</f>
        <v>1- Preferred Resource Strategy</v>
      </c>
      <c r="B25" s="2">
        <v>2042</v>
      </c>
      <c r="C25" s="14">
        <v>951.2829855307898</v>
      </c>
      <c r="D25" s="14">
        <v>492.94859888741144</v>
      </c>
      <c r="E25" s="14">
        <v>1444.2315844182012</v>
      </c>
      <c r="F25" s="14">
        <v>335.08395768721499</v>
      </c>
      <c r="G25" s="14">
        <v>152.2293283975448</v>
      </c>
      <c r="H25" s="14">
        <v>487.3132860847598</v>
      </c>
      <c r="I25" s="151">
        <v>0.15998957358880958</v>
      </c>
      <c r="J25" s="151">
        <v>0.13880890783200184</v>
      </c>
      <c r="K25" s="12">
        <v>3.6985225996650621E-13</v>
      </c>
      <c r="L25" s="12">
        <v>4.2675260765366099E-13</v>
      </c>
      <c r="M25" s="12">
        <v>3.694822225952521E-13</v>
      </c>
      <c r="N25" s="12">
        <v>-4.2632564145606011E-13</v>
      </c>
      <c r="O25" s="18">
        <v>0.43360178085211099</v>
      </c>
      <c r="P25" s="19">
        <v>0.42562528985737819</v>
      </c>
      <c r="Q25" s="12">
        <v>387.92751324576398</v>
      </c>
      <c r="R25" s="12">
        <v>229.25269772154843</v>
      </c>
      <c r="S25" s="12">
        <v>395.14787815985937</v>
      </c>
      <c r="T25" s="12">
        <v>189.28141997545299</v>
      </c>
      <c r="U25" s="11">
        <v>2446.5903773561572</v>
      </c>
      <c r="V25" s="12">
        <v>186.45445527870407</v>
      </c>
      <c r="W25" s="12">
        <v>5945.9061249559263</v>
      </c>
      <c r="X25" s="12">
        <v>3551.2749620076193</v>
      </c>
      <c r="Z25" s="14">
        <v>1002.2687869513087</v>
      </c>
      <c r="AA25" s="14">
        <v>557.30625455949553</v>
      </c>
      <c r="AB25" s="14">
        <v>1559.5750415108041</v>
      </c>
      <c r="AC25" s="14">
        <v>368.73921541712662</v>
      </c>
      <c r="AD25" s="14">
        <v>216.58698406962887</v>
      </c>
      <c r="AE25" s="14">
        <v>585.32619948675551</v>
      </c>
      <c r="AF25" s="151">
        <v>0.16856451580098533</v>
      </c>
      <c r="AG25" s="151">
        <v>0.15693131636431701</v>
      </c>
      <c r="AH25" s="12">
        <v>7.11254346089435E-13</v>
      </c>
      <c r="AI25" s="12">
        <v>2.8450173843577401E-13</v>
      </c>
      <c r="AJ25" s="12">
        <v>7.1054273576010019E-13</v>
      </c>
      <c r="AK25" s="12">
        <v>-2.8421709430404007E-13</v>
      </c>
      <c r="AL25" s="18">
        <v>0.32567179848061079</v>
      </c>
      <c r="AM25" s="19">
        <v>0.28513477297365192</v>
      </c>
      <c r="AN25" s="12">
        <v>387.92751324576398</v>
      </c>
      <c r="AO25" s="12">
        <v>229.25269772154843</v>
      </c>
      <c r="AP25" s="12">
        <v>395.14787815985937</v>
      </c>
      <c r="AQ25" s="12">
        <v>189.28141997545299</v>
      </c>
      <c r="AR25" s="11">
        <v>2411.1229708990654</v>
      </c>
      <c r="AS25" s="12">
        <v>138.55893541889381</v>
      </c>
      <c r="AT25" s="12">
        <v>5945.9061249559263</v>
      </c>
      <c r="AU25" s="12">
        <v>3551.2749620076193</v>
      </c>
      <c r="AW25" s="14">
        <v>933.81944300795521</v>
      </c>
      <c r="AX25" s="14">
        <v>471.32284657129026</v>
      </c>
      <c r="AY25" s="14">
        <v>1405.1422895792455</v>
      </c>
      <c r="AZ25" s="14">
        <v>334.272784765631</v>
      </c>
      <c r="BA25" s="14">
        <v>130.60357608142357</v>
      </c>
      <c r="BB25" s="14">
        <v>464.87636084705457</v>
      </c>
      <c r="BC25" s="151">
        <v>0.15705250358537692</v>
      </c>
      <c r="BD25" s="151">
        <v>0.13271933365160787</v>
      </c>
      <c r="BE25" s="12">
        <v>5.5477838994975926E-13</v>
      </c>
      <c r="BF25" s="12">
        <v>5.8322856379333668E-13</v>
      </c>
      <c r="BG25" s="12">
        <v>-5.5422333389287814E-13</v>
      </c>
      <c r="BH25" s="12">
        <v>-5.8264504332328215E-13</v>
      </c>
      <c r="BI25" s="18">
        <v>0.57325987387107136</v>
      </c>
      <c r="BJ25" s="19">
        <v>0.57327390912027587</v>
      </c>
      <c r="BK25" s="12">
        <v>387.92751324576398</v>
      </c>
      <c r="BL25" s="12">
        <v>229.25269772154843</v>
      </c>
      <c r="BM25" s="12">
        <v>395.14787815985937</v>
      </c>
      <c r="BN25" s="12">
        <v>189.28141997545299</v>
      </c>
      <c r="BO25" s="11">
        <v>2482.7657943916729</v>
      </c>
      <c r="BP25" s="12">
        <v>228.37097241792404</v>
      </c>
      <c r="BQ25" s="12">
        <v>5945.9061249559263</v>
      </c>
      <c r="BR25" s="12">
        <v>3551.2749620076193</v>
      </c>
      <c r="BT25" s="14"/>
      <c r="BU25" s="14"/>
      <c r="BV25" s="14"/>
      <c r="BW25" s="14"/>
      <c r="BX25" s="14"/>
      <c r="BY25" s="14"/>
      <c r="BZ25" s="151"/>
      <c r="CA25" s="151"/>
      <c r="CB25" s="12"/>
      <c r="CC25" s="12"/>
      <c r="CD25" s="12"/>
      <c r="CE25" s="12"/>
      <c r="CF25" s="18"/>
      <c r="CG25" s="19"/>
      <c r="CH25" s="12"/>
      <c r="CI25" s="12"/>
      <c r="CJ25" s="12"/>
      <c r="CK25" s="12"/>
      <c r="CL25" s="11"/>
      <c r="CM25" s="12"/>
      <c r="CN25" s="12"/>
      <c r="CO25" s="12"/>
      <c r="CQ25" s="14">
        <v>953.29339314572803</v>
      </c>
      <c r="CR25" s="14">
        <v>565.0145942435073</v>
      </c>
      <c r="CS25" s="14">
        <v>1518.3079873892352</v>
      </c>
      <c r="CT25" s="14">
        <v>286.53233772104738</v>
      </c>
      <c r="CU25" s="14">
        <v>193.68571637939036</v>
      </c>
      <c r="CV25" s="14">
        <v>480.21805410043771</v>
      </c>
      <c r="CW25" s="151">
        <v>0.16032768986119744</v>
      </c>
      <c r="CX25" s="151">
        <v>0.15910190010296787</v>
      </c>
      <c r="CY25" s="12">
        <v>4.5520278149723836E-13</v>
      </c>
      <c r="CZ25" s="12">
        <v>8.2505504146374457E-13</v>
      </c>
      <c r="DA25" s="12">
        <v>-4.5474735088646412E-13</v>
      </c>
      <c r="DB25" s="12">
        <v>-8.2422957348171622E-13</v>
      </c>
      <c r="DC25" s="18">
        <v>0.35581060055656932</v>
      </c>
      <c r="DD25" s="19">
        <v>0.23210715969255896</v>
      </c>
      <c r="DE25" s="12">
        <v>387.92751324576398</v>
      </c>
      <c r="DF25" s="12">
        <v>229.25269772154843</v>
      </c>
      <c r="DG25" s="12">
        <v>395.14787815985937</v>
      </c>
      <c r="DH25" s="12">
        <v>189.28141997545299</v>
      </c>
      <c r="DI25" s="11">
        <v>2406.3027043551178</v>
      </c>
      <c r="DJ25" s="12">
        <v>131.06785201562693</v>
      </c>
      <c r="DK25" s="12">
        <v>5945.9061249559263</v>
      </c>
      <c r="DL25" s="12">
        <v>3551.2749620076193</v>
      </c>
    </row>
    <row r="26" spans="1:116" x14ac:dyDescent="0.25">
      <c r="A26" s="10" t="str">
        <f>'Scenario List'!$A$3</f>
        <v>1- Preferred Resource Strategy</v>
      </c>
      <c r="B26" s="2">
        <v>2043</v>
      </c>
      <c r="C26" s="14">
        <v>991.74342491614652</v>
      </c>
      <c r="D26" s="14">
        <v>509.37956743500774</v>
      </c>
      <c r="E26" s="14">
        <v>1501.1229923511542</v>
      </c>
      <c r="F26" s="14">
        <v>356.62274684343919</v>
      </c>
      <c r="G26" s="14">
        <v>161.48135883377975</v>
      </c>
      <c r="H26" s="14">
        <v>518.10410567721897</v>
      </c>
      <c r="I26" s="151">
        <v>0.16613006413638401</v>
      </c>
      <c r="J26" s="151">
        <v>0.14299571119949958</v>
      </c>
      <c r="K26" s="12">
        <v>1.9915121690504181E-13</v>
      </c>
      <c r="L26" s="12">
        <v>1.707010430614644E-13</v>
      </c>
      <c r="M26" s="12">
        <v>1.9895196601282805E-13</v>
      </c>
      <c r="N26" s="12">
        <v>-1.7053025658242404E-13</v>
      </c>
      <c r="O26" s="18">
        <v>0.40476238135144665</v>
      </c>
      <c r="P26" s="19">
        <v>0.35624321340827814</v>
      </c>
      <c r="Q26" s="12">
        <v>399.46196151496213</v>
      </c>
      <c r="R26" s="12">
        <v>229.12708772154841</v>
      </c>
      <c r="S26" s="12">
        <v>425.40117089941879</v>
      </c>
      <c r="T26" s="12">
        <v>189.28141997545299</v>
      </c>
      <c r="U26" s="11">
        <v>2686.4396451276589</v>
      </c>
      <c r="V26" s="12">
        <v>182.49409345695406</v>
      </c>
      <c r="W26" s="12">
        <v>5969.6806238633453</v>
      </c>
      <c r="X26" s="12">
        <v>3562.2017133391505</v>
      </c>
      <c r="Z26" s="14">
        <v>1045.2914394557356</v>
      </c>
      <c r="AA26" s="14">
        <v>580.31430808102061</v>
      </c>
      <c r="AB26" s="14">
        <v>1625.6057475367561</v>
      </c>
      <c r="AC26" s="14">
        <v>393.64373940270701</v>
      </c>
      <c r="AD26" s="14">
        <v>232.41609947979265</v>
      </c>
      <c r="AE26" s="14">
        <v>626.05983888249966</v>
      </c>
      <c r="AF26" s="151">
        <v>0.1751000606761545</v>
      </c>
      <c r="AG26" s="151">
        <v>0.16290888466757919</v>
      </c>
      <c r="AH26" s="12">
        <v>8.5350521530732198E-14</v>
      </c>
      <c r="AI26" s="12">
        <v>8.819553891508994E-13</v>
      </c>
      <c r="AJ26" s="12">
        <v>0</v>
      </c>
      <c r="AK26" s="12">
        <v>8.8107299234252423E-13</v>
      </c>
      <c r="AL26" s="18">
        <v>0.29691238926918484</v>
      </c>
      <c r="AM26" s="19">
        <v>0.22546401194391272</v>
      </c>
      <c r="AN26" s="12">
        <v>399.46196151496213</v>
      </c>
      <c r="AO26" s="12">
        <v>229.12708772154841</v>
      </c>
      <c r="AP26" s="12">
        <v>425.40117089941879</v>
      </c>
      <c r="AQ26" s="12">
        <v>189.28141997545299</v>
      </c>
      <c r="AR26" s="11">
        <v>2646.829015879498</v>
      </c>
      <c r="AS26" s="12">
        <v>130.52340350536551</v>
      </c>
      <c r="AT26" s="12">
        <v>5969.6806238633453</v>
      </c>
      <c r="AU26" s="12">
        <v>3562.2017133391505</v>
      </c>
      <c r="AW26" s="14">
        <v>972.70677932037165</v>
      </c>
      <c r="AX26" s="14">
        <v>484.97560029767146</v>
      </c>
      <c r="AY26" s="14">
        <v>1457.6823796180431</v>
      </c>
      <c r="AZ26" s="14">
        <v>353.20522229318345</v>
      </c>
      <c r="BA26" s="14">
        <v>137.07739169644344</v>
      </c>
      <c r="BB26" s="14">
        <v>490.2826139896269</v>
      </c>
      <c r="BC26" s="151">
        <v>0.16294117568568914</v>
      </c>
      <c r="BD26" s="151">
        <v>0.13614490119456574</v>
      </c>
      <c r="BE26" s="12">
        <v>3.6985225996650621E-13</v>
      </c>
      <c r="BF26" s="12">
        <v>4.2675260765366099E-14</v>
      </c>
      <c r="BG26" s="12">
        <v>-3.694822225952521E-13</v>
      </c>
      <c r="BH26" s="12">
        <v>0</v>
      </c>
      <c r="BI26" s="18">
        <v>0.52568785260243422</v>
      </c>
      <c r="BJ26" s="19">
        <v>0.48775886003405733</v>
      </c>
      <c r="BK26" s="12">
        <v>399.46196151496213</v>
      </c>
      <c r="BL26" s="12">
        <v>229.12708772154841</v>
      </c>
      <c r="BM26" s="12">
        <v>425.40117089941879</v>
      </c>
      <c r="BN26" s="12">
        <v>189.28141997545299</v>
      </c>
      <c r="BO26" s="11">
        <v>2715.3579241709613</v>
      </c>
      <c r="BP26" s="12">
        <v>215.18329720232629</v>
      </c>
      <c r="BQ26" s="12">
        <v>5969.6806238633453</v>
      </c>
      <c r="BR26" s="12">
        <v>3562.2017133391505</v>
      </c>
      <c r="BT26" s="14"/>
      <c r="BU26" s="14"/>
      <c r="BV26" s="14"/>
      <c r="BW26" s="14"/>
      <c r="BX26" s="14"/>
      <c r="BY26" s="14"/>
      <c r="BZ26" s="151"/>
      <c r="CA26" s="151"/>
      <c r="CB26" s="12"/>
      <c r="CC26" s="12"/>
      <c r="CD26" s="12"/>
      <c r="CE26" s="12"/>
      <c r="CF26" s="18"/>
      <c r="CG26" s="19"/>
      <c r="CH26" s="12"/>
      <c r="CI26" s="12"/>
      <c r="CJ26" s="12"/>
      <c r="CK26" s="12"/>
      <c r="CL26" s="11"/>
      <c r="CM26" s="12"/>
      <c r="CN26" s="12"/>
      <c r="CO26" s="12"/>
      <c r="CQ26" s="14">
        <v>994.17786544545368</v>
      </c>
      <c r="CR26" s="14">
        <v>588.27641983503054</v>
      </c>
      <c r="CS26" s="14">
        <v>1582.4542852804843</v>
      </c>
      <c r="CT26" s="14">
        <v>313.44714998700812</v>
      </c>
      <c r="CU26" s="14">
        <v>209.62805821449427</v>
      </c>
      <c r="CV26" s="14">
        <v>523.07520820150239</v>
      </c>
      <c r="CW26" s="151">
        <v>0.16653786493557177</v>
      </c>
      <c r="CX26" s="151">
        <v>0.16514405055506801</v>
      </c>
      <c r="CY26" s="12">
        <v>0</v>
      </c>
      <c r="CZ26" s="12">
        <v>8.5350521530732198E-13</v>
      </c>
      <c r="DA26" s="12">
        <v>0</v>
      </c>
      <c r="DB26" s="12">
        <v>-8.5265128291212022E-13</v>
      </c>
      <c r="DC26" s="18">
        <v>0.33692831219472197</v>
      </c>
      <c r="DD26" s="19">
        <v>0.21026400118841718</v>
      </c>
      <c r="DE26" s="12">
        <v>399.46196151496213</v>
      </c>
      <c r="DF26" s="12">
        <v>229.12708772154841</v>
      </c>
      <c r="DG26" s="12">
        <v>425.40117089941879</v>
      </c>
      <c r="DH26" s="12">
        <v>189.28141997545299</v>
      </c>
      <c r="DI26" s="11">
        <v>2649.5572456152508</v>
      </c>
      <c r="DJ26" s="12">
        <v>132.80463923953573</v>
      </c>
      <c r="DK26" s="12">
        <v>5969.6806238633453</v>
      </c>
      <c r="DL26" s="12">
        <v>3562.2017133391505</v>
      </c>
    </row>
    <row r="27" spans="1:116" x14ac:dyDescent="0.25">
      <c r="A27" s="10" t="str">
        <f>'Scenario List'!$A$3</f>
        <v>1- Preferred Resource Strategy</v>
      </c>
      <c r="B27" s="2">
        <v>2044</v>
      </c>
      <c r="C27" s="14">
        <v>1014.8614467839084</v>
      </c>
      <c r="D27" s="14">
        <v>524.11988842787889</v>
      </c>
      <c r="E27" s="14">
        <v>1538.9813352117872</v>
      </c>
      <c r="F27" s="14">
        <v>376.88651872670857</v>
      </c>
      <c r="G27" s="14">
        <v>168.89120272695084</v>
      </c>
      <c r="H27" s="14">
        <v>545.77772145365941</v>
      </c>
      <c r="I27" s="151">
        <v>0.16921666768788451</v>
      </c>
      <c r="J27" s="151">
        <v>0.14660519908486233</v>
      </c>
      <c r="K27" s="12">
        <v>3.9830243381008363E-13</v>
      </c>
      <c r="L27" s="12">
        <v>8.3928012838553332E-13</v>
      </c>
      <c r="M27" s="12">
        <v>-3.979039320256561E-13</v>
      </c>
      <c r="N27" s="12">
        <v>8.3844042819691822E-13</v>
      </c>
      <c r="O27" s="18">
        <v>0.49664985704363157</v>
      </c>
      <c r="P27" s="19">
        <v>0.4620745594185921</v>
      </c>
      <c r="Q27" s="12">
        <v>411.18816521307156</v>
      </c>
      <c r="R27" s="12">
        <v>229.03575812154841</v>
      </c>
      <c r="S27" s="12">
        <v>424.85547175728192</v>
      </c>
      <c r="T27" s="12">
        <v>189.28141997545299</v>
      </c>
      <c r="U27" s="11">
        <v>2711.2762172011685</v>
      </c>
      <c r="V27" s="12">
        <v>217.18488456804556</v>
      </c>
      <c r="W27" s="12">
        <v>5997.4082970112158</v>
      </c>
      <c r="X27" s="12">
        <v>3575.0429841474615</v>
      </c>
      <c r="Z27" s="14">
        <v>1071.6312117110494</v>
      </c>
      <c r="AA27" s="14">
        <v>600.98662219244625</v>
      </c>
      <c r="AB27" s="14">
        <v>1672.6178339034957</v>
      </c>
      <c r="AC27" s="14">
        <v>413.65185164100393</v>
      </c>
      <c r="AD27" s="14">
        <v>245.75793649151819</v>
      </c>
      <c r="AE27" s="14">
        <v>659.40978813252218</v>
      </c>
      <c r="AF27" s="151">
        <v>0.17868238389657287</v>
      </c>
      <c r="AG27" s="151">
        <v>0.16810612483747889</v>
      </c>
      <c r="AH27" s="12">
        <v>9.3885573683805423E-13</v>
      </c>
      <c r="AI27" s="12">
        <v>0</v>
      </c>
      <c r="AJ27" s="12">
        <v>-9.3791641120333225E-13</v>
      </c>
      <c r="AK27" s="12">
        <v>0</v>
      </c>
      <c r="AL27" s="18">
        <v>0.36583200331412863</v>
      </c>
      <c r="AM27" s="19">
        <v>0.30183852077304457</v>
      </c>
      <c r="AN27" s="12">
        <v>411.18816521307156</v>
      </c>
      <c r="AO27" s="12">
        <v>229.03575812154841</v>
      </c>
      <c r="AP27" s="12">
        <v>424.85547175728192</v>
      </c>
      <c r="AQ27" s="12">
        <v>189.28141997545299</v>
      </c>
      <c r="AR27" s="11">
        <v>2656.9233233423174</v>
      </c>
      <c r="AS27" s="12">
        <v>144.04152333914766</v>
      </c>
      <c r="AT27" s="12">
        <v>5997.4082970112158</v>
      </c>
      <c r="AU27" s="12">
        <v>3575.0429841474615</v>
      </c>
      <c r="AW27" s="14">
        <v>994.12251597743966</v>
      </c>
      <c r="AX27" s="14">
        <v>496.67621599984858</v>
      </c>
      <c r="AY27" s="14">
        <v>1490.7987319772883</v>
      </c>
      <c r="AZ27" s="14">
        <v>376.08443201830158</v>
      </c>
      <c r="BA27" s="14">
        <v>141.4475302989205</v>
      </c>
      <c r="BB27" s="14">
        <v>517.53196231722211</v>
      </c>
      <c r="BC27" s="151">
        <v>0.16575868554302975</v>
      </c>
      <c r="BD27" s="151">
        <v>0.13892873965494171</v>
      </c>
      <c r="BE27" s="12">
        <v>3.9830243381008363E-13</v>
      </c>
      <c r="BF27" s="12">
        <v>2.8450173843577397E-14</v>
      </c>
      <c r="BG27" s="12">
        <v>-3.979039320256561E-13</v>
      </c>
      <c r="BH27" s="12">
        <v>0</v>
      </c>
      <c r="BI27" s="18">
        <v>0.6474756608349268</v>
      </c>
      <c r="BJ27" s="19">
        <v>0.62860924730831647</v>
      </c>
      <c r="BK27" s="12">
        <v>411.18816521307156</v>
      </c>
      <c r="BL27" s="12">
        <v>229.03575812154841</v>
      </c>
      <c r="BM27" s="12">
        <v>424.85547175728192</v>
      </c>
      <c r="BN27" s="12">
        <v>189.28141997545299</v>
      </c>
      <c r="BO27" s="11">
        <v>2756.9727046278081</v>
      </c>
      <c r="BP27" s="12">
        <v>267.11918749294239</v>
      </c>
      <c r="BQ27" s="12">
        <v>5997.4082970112158</v>
      </c>
      <c r="BR27" s="12">
        <v>3575.0429841474615</v>
      </c>
      <c r="BT27" s="14"/>
      <c r="BU27" s="14"/>
      <c r="BV27" s="14"/>
      <c r="BW27" s="14"/>
      <c r="BX27" s="14"/>
      <c r="BY27" s="14"/>
      <c r="BZ27" s="151"/>
      <c r="CA27" s="151"/>
      <c r="CB27" s="12"/>
      <c r="CC27" s="12"/>
      <c r="CD27" s="12"/>
      <c r="CE27" s="12"/>
      <c r="CF27" s="18"/>
      <c r="CG27" s="19"/>
      <c r="CH27" s="12"/>
      <c r="CI27" s="12"/>
      <c r="CJ27" s="12"/>
      <c r="CK27" s="12"/>
      <c r="CL27" s="11"/>
      <c r="CM27" s="12"/>
      <c r="CN27" s="12"/>
      <c r="CO27" s="12"/>
      <c r="CQ27" s="14">
        <v>1011.5469235717892</v>
      </c>
      <c r="CR27" s="14">
        <v>603.62506308589309</v>
      </c>
      <c r="CS27" s="14">
        <v>1615.1719866576823</v>
      </c>
      <c r="CT27" s="14">
        <v>314.98040393416284</v>
      </c>
      <c r="CU27" s="14">
        <v>218.34547364832375</v>
      </c>
      <c r="CV27" s="14">
        <v>533.32587758248656</v>
      </c>
      <c r="CW27" s="151">
        <v>0.16866400843109006</v>
      </c>
      <c r="CX27" s="151">
        <v>0.16884414138864939</v>
      </c>
      <c r="CY27" s="12">
        <v>1.9915121690504181E-13</v>
      </c>
      <c r="CZ27" s="12">
        <v>1.9915121690504181E-13</v>
      </c>
      <c r="DA27" s="12">
        <v>1.9895196601282805E-13</v>
      </c>
      <c r="DB27" s="12">
        <v>0</v>
      </c>
      <c r="DC27" s="18">
        <v>0.38603031800645315</v>
      </c>
      <c r="DD27" s="19">
        <v>0.26864097339467807</v>
      </c>
      <c r="DE27" s="12">
        <v>411.18816521307156</v>
      </c>
      <c r="DF27" s="12">
        <v>229.03575812154841</v>
      </c>
      <c r="DG27" s="12">
        <v>424.85547175728192</v>
      </c>
      <c r="DH27" s="12">
        <v>189.28141997545299</v>
      </c>
      <c r="DI27" s="11">
        <v>2659.7252137066484</v>
      </c>
      <c r="DJ27" s="12">
        <v>149.78428875424075</v>
      </c>
      <c r="DK27" s="12">
        <v>5997.4082970112158</v>
      </c>
      <c r="DL27" s="12">
        <v>3575.0429841474615</v>
      </c>
    </row>
    <row r="28" spans="1:116" x14ac:dyDescent="0.25">
      <c r="A28" s="10" t="str">
        <f>'Scenario List'!$A$3</f>
        <v>1- Preferred Resource Strategy</v>
      </c>
      <c r="B28" s="2">
        <v>2045</v>
      </c>
      <c r="C28" s="14">
        <v>1042.9011998550945</v>
      </c>
      <c r="D28" s="14">
        <v>547.60627435135802</v>
      </c>
      <c r="E28" s="14">
        <v>1590.5074742064526</v>
      </c>
      <c r="F28" s="14">
        <v>388.87555395667954</v>
      </c>
      <c r="G28" s="14">
        <v>184.89331068040093</v>
      </c>
      <c r="H28" s="14">
        <v>573.76886463708047</v>
      </c>
      <c r="I28" s="151">
        <v>0.17295612676052788</v>
      </c>
      <c r="J28" s="151">
        <v>0.15253338259463656</v>
      </c>
      <c r="K28" s="12">
        <v>6.5435399840228017E-13</v>
      </c>
      <c r="L28" s="12">
        <v>4.409776945754497E-13</v>
      </c>
      <c r="M28" s="12">
        <v>6.5369931689929217E-13</v>
      </c>
      <c r="N28" s="12">
        <v>4.4053649617126212E-13</v>
      </c>
      <c r="O28" s="18">
        <v>0.43920773493944038</v>
      </c>
      <c r="P28" s="19">
        <v>0.40469503473448293</v>
      </c>
      <c r="Q28" s="12">
        <v>424.96607945570622</v>
      </c>
      <c r="R28" s="12">
        <v>235.0783158355238</v>
      </c>
      <c r="S28" s="12">
        <v>461.81490613488035</v>
      </c>
      <c r="T28" s="12">
        <v>188.97872286975422</v>
      </c>
      <c r="U28" s="11">
        <v>3011.6689267467473</v>
      </c>
      <c r="V28" s="12">
        <v>216.43024306671188</v>
      </c>
      <c r="W28" s="12">
        <v>6029.859822769261</v>
      </c>
      <c r="X28" s="12">
        <v>3590.0749399011438</v>
      </c>
      <c r="Z28" s="14">
        <v>1094.3196389367149</v>
      </c>
      <c r="AA28" s="14">
        <v>626.37296374681978</v>
      </c>
      <c r="AB28" s="14">
        <v>1720.6926026835347</v>
      </c>
      <c r="AC28" s="14">
        <v>420.2070141404842</v>
      </c>
      <c r="AD28" s="14">
        <v>263.66000007586263</v>
      </c>
      <c r="AE28" s="14">
        <v>683.86701421634689</v>
      </c>
      <c r="AF28" s="151">
        <v>0.18148342931695879</v>
      </c>
      <c r="AG28" s="151">
        <v>0.17447350660709818</v>
      </c>
      <c r="AH28" s="12">
        <v>1.1949073014302509E-12</v>
      </c>
      <c r="AI28" s="12">
        <v>7.6815469377658983E-13</v>
      </c>
      <c r="AJ28" s="12">
        <v>1.1937117960769683E-12</v>
      </c>
      <c r="AK28" s="12">
        <v>-7.673861546209082E-13</v>
      </c>
      <c r="AL28" s="18">
        <v>0.31104935867949435</v>
      </c>
      <c r="AM28" s="19">
        <v>0.24890538453919767</v>
      </c>
      <c r="AN28" s="12">
        <v>424.96607945570622</v>
      </c>
      <c r="AO28" s="12">
        <v>235.0783158355238</v>
      </c>
      <c r="AP28" s="12">
        <v>461.81490613488035</v>
      </c>
      <c r="AQ28" s="12">
        <v>188.97872286975422</v>
      </c>
      <c r="AR28" s="11">
        <v>2953.9010612510133</v>
      </c>
      <c r="AS28" s="12">
        <v>143.3971498359162</v>
      </c>
      <c r="AT28" s="12">
        <v>6029.859822769261</v>
      </c>
      <c r="AU28" s="12">
        <v>3590.0749399011438</v>
      </c>
      <c r="AW28" s="14">
        <v>1024.1894170980395</v>
      </c>
      <c r="AX28" s="14">
        <v>519.06692430561111</v>
      </c>
      <c r="AY28" s="14">
        <v>1543.2563414036506</v>
      </c>
      <c r="AZ28" s="14">
        <v>385.68993219743925</v>
      </c>
      <c r="BA28" s="14">
        <v>156.35396063465404</v>
      </c>
      <c r="BB28" s="14">
        <v>542.04389283209332</v>
      </c>
      <c r="BC28" s="151">
        <v>0.1698529397367769</v>
      </c>
      <c r="BD28" s="151">
        <v>0.14458386885926791</v>
      </c>
      <c r="BE28" s="12">
        <v>3.4140208612292879E-13</v>
      </c>
      <c r="BF28" s="12">
        <v>1.1380069537430959E-13</v>
      </c>
      <c r="BG28" s="12">
        <v>-3.4106051316484809E-13</v>
      </c>
      <c r="BH28" s="12">
        <v>-1.1368683772161603E-13</v>
      </c>
      <c r="BI28" s="18">
        <v>0.55382257268130242</v>
      </c>
      <c r="BJ28" s="19">
        <v>0.52641141837864547</v>
      </c>
      <c r="BK28" s="12">
        <v>424.96607945570622</v>
      </c>
      <c r="BL28" s="12">
        <v>235.0783158355238</v>
      </c>
      <c r="BM28" s="12">
        <v>461.81490613488035</v>
      </c>
      <c r="BN28" s="12">
        <v>188.97872286975422</v>
      </c>
      <c r="BO28" s="11">
        <v>3040.5077217597236</v>
      </c>
      <c r="BP28" s="12">
        <v>248.25183305253083</v>
      </c>
      <c r="BQ28" s="12">
        <v>6029.859822769261</v>
      </c>
      <c r="BR28" s="12">
        <v>3590.0749399011438</v>
      </c>
      <c r="BT28" s="14"/>
      <c r="BU28" s="14"/>
      <c r="BV28" s="14"/>
      <c r="BW28" s="14"/>
      <c r="BX28" s="14"/>
      <c r="BY28" s="14"/>
      <c r="BZ28" s="151"/>
      <c r="CA28" s="151"/>
      <c r="CB28" s="12"/>
      <c r="CC28" s="12"/>
      <c r="CD28" s="12"/>
      <c r="CE28" s="12"/>
      <c r="CF28" s="18"/>
      <c r="CG28" s="19"/>
      <c r="CH28" s="12"/>
      <c r="CI28" s="12"/>
      <c r="CJ28" s="12"/>
      <c r="CK28" s="12"/>
      <c r="CL28" s="11"/>
      <c r="CM28" s="12"/>
      <c r="CN28" s="12"/>
      <c r="CO28" s="12"/>
      <c r="CQ28" s="14">
        <v>1028.1971840137821</v>
      </c>
      <c r="CR28" s="14">
        <v>634.52567591708964</v>
      </c>
      <c r="CS28" s="14">
        <v>1662.7228599308719</v>
      </c>
      <c r="CT28" s="14">
        <v>323.45091371038268</v>
      </c>
      <c r="CU28" s="14">
        <v>237.96667441597734</v>
      </c>
      <c r="CV28" s="14">
        <v>561.41758812635999</v>
      </c>
      <c r="CW28" s="151">
        <v>0.17051759315054432</v>
      </c>
      <c r="CX28" s="151">
        <v>0.17674440966810623</v>
      </c>
      <c r="CY28" s="12">
        <v>2.133763038268305E-14</v>
      </c>
      <c r="CZ28" s="12">
        <v>1.0242062583687864E-12</v>
      </c>
      <c r="DA28" s="12">
        <v>0</v>
      </c>
      <c r="DB28" s="12">
        <v>1.0231815394945443E-12</v>
      </c>
      <c r="DC28" s="18">
        <v>0.36121292051223136</v>
      </c>
      <c r="DD28" s="19">
        <v>0.24191171650631799</v>
      </c>
      <c r="DE28" s="12">
        <v>424.96607945570622</v>
      </c>
      <c r="DF28" s="12">
        <v>235.0783158355238</v>
      </c>
      <c r="DG28" s="12">
        <v>461.81490613488035</v>
      </c>
      <c r="DH28" s="12">
        <v>188.97872286975422</v>
      </c>
      <c r="DI28" s="11">
        <v>2960.2034693288183</v>
      </c>
      <c r="DJ28" s="12">
        <v>148.06367770244722</v>
      </c>
      <c r="DK28" s="12">
        <v>6029.859822769261</v>
      </c>
      <c r="DL28" s="12">
        <v>3590.0749399011438</v>
      </c>
    </row>
    <row r="29" spans="1:116" x14ac:dyDescent="0.25">
      <c r="A29" s="10" t="str">
        <f>'Scenario List'!$A$3</f>
        <v>1- Preferred Resource Strategy</v>
      </c>
      <c r="B29" s="3" t="s">
        <v>6</v>
      </c>
      <c r="C29" s="20">
        <f t="shared" ref="C29:H29" si="0">NPV($A$3,C5:C28)</f>
        <v>8690.1965073358151</v>
      </c>
      <c r="D29" s="20">
        <f t="shared" si="0"/>
        <v>4544.7146524598729</v>
      </c>
      <c r="E29" s="20">
        <f t="shared" si="0"/>
        <v>13234.911159795687</v>
      </c>
      <c r="F29" s="20">
        <f t="shared" si="0"/>
        <v>3341.6174232804283</v>
      </c>
      <c r="G29" s="20">
        <f t="shared" si="0"/>
        <v>1352.7287010509974</v>
      </c>
      <c r="H29" s="20">
        <f t="shared" si="0"/>
        <v>4694.3461243314241</v>
      </c>
      <c r="I29" s="21"/>
      <c r="J29" s="21"/>
      <c r="K29" s="111">
        <f t="shared" ref="K29:P29" si="1">NPV($A$3,K5:K28)</f>
        <v>6.3711654334465234E-12</v>
      </c>
      <c r="L29" s="111">
        <f t="shared" si="1"/>
        <v>4.9854541356342387E-12</v>
      </c>
      <c r="M29" s="111">
        <f t="shared" si="1"/>
        <v>8.7270592066897662E-13</v>
      </c>
      <c r="N29" s="111">
        <f t="shared" si="1"/>
        <v>-1.7360293522044998E-12</v>
      </c>
      <c r="O29" s="111">
        <f t="shared" si="1"/>
        <v>6.5139133691149684</v>
      </c>
      <c r="P29" s="111">
        <f t="shared" si="1"/>
        <v>9.4422288211947922</v>
      </c>
      <c r="Q29" s="20"/>
      <c r="R29" s="20"/>
      <c r="S29" s="20"/>
      <c r="T29" s="20"/>
      <c r="U29" s="20"/>
      <c r="V29" s="20"/>
      <c r="W29" s="20"/>
      <c r="X29" s="20"/>
      <c r="Z29" s="20">
        <f t="shared" ref="Z29:AE29" si="2">NPV($A$3,Z5:Z28)</f>
        <v>9128.1752554545637</v>
      </c>
      <c r="AA29" s="20">
        <f t="shared" si="2"/>
        <v>4912.1090831371148</v>
      </c>
      <c r="AB29" s="20">
        <f t="shared" si="2"/>
        <v>14040.284338591679</v>
      </c>
      <c r="AC29" s="20">
        <f t="shared" si="2"/>
        <v>3641.966555501423</v>
      </c>
      <c r="AD29" s="20">
        <f t="shared" si="2"/>
        <v>1720.1231317282384</v>
      </c>
      <c r="AE29" s="20">
        <f t="shared" si="2"/>
        <v>5362.0896872296607</v>
      </c>
      <c r="AF29" s="21"/>
      <c r="AG29" s="21"/>
      <c r="AH29" s="111">
        <f t="shared" ref="AH29:AM29" si="3">NPV($A$3,AH5:AH28)</f>
        <v>9.8515951158902318E-12</v>
      </c>
      <c r="AI29" s="111">
        <f t="shared" si="3"/>
        <v>6.4747357577206929E-12</v>
      </c>
      <c r="AJ29" s="111">
        <f t="shared" si="3"/>
        <v>-1.989867717367744E-12</v>
      </c>
      <c r="AK29" s="111">
        <f t="shared" si="3"/>
        <v>-7.5418220377006323E-13</v>
      </c>
      <c r="AL29" s="111">
        <f t="shared" si="3"/>
        <v>5.3988003893206082</v>
      </c>
      <c r="AM29" s="111">
        <f t="shared" si="3"/>
        <v>7.7659756818366192</v>
      </c>
      <c r="AN29" s="20"/>
      <c r="AO29" s="20"/>
      <c r="AP29" s="20"/>
      <c r="AQ29" s="20"/>
      <c r="AR29" s="20"/>
      <c r="AS29" s="20"/>
      <c r="AT29" s="20"/>
      <c r="AU29" s="20"/>
      <c r="AW29" s="20">
        <f t="shared" ref="AW29:BB29" si="4">NPV($A$3,AW5:AW28)</f>
        <v>8536.668883608676</v>
      </c>
      <c r="AX29" s="20">
        <f t="shared" si="4"/>
        <v>4417.9963574914555</v>
      </c>
      <c r="AY29" s="20">
        <f t="shared" si="4"/>
        <v>12954.665241100129</v>
      </c>
      <c r="AZ29" s="20">
        <f t="shared" si="4"/>
        <v>3308.6637669847291</v>
      </c>
      <c r="BA29" s="20">
        <f t="shared" si="4"/>
        <v>1226.0104060825797</v>
      </c>
      <c r="BB29" s="20">
        <f t="shared" si="4"/>
        <v>4534.6741730673084</v>
      </c>
      <c r="BC29" s="21"/>
      <c r="BD29" s="21"/>
      <c r="BE29" s="111">
        <f t="shared" ref="BE29:BJ29" si="5">NPV($A$3,BE5:BE28)</f>
        <v>5.1569683497724723E-12</v>
      </c>
      <c r="BF29" s="111">
        <f t="shared" si="5"/>
        <v>3.820641395909481E-12</v>
      </c>
      <c r="BG29" s="111">
        <f t="shared" si="5"/>
        <v>-1.2057357923217023E-12</v>
      </c>
      <c r="BH29" s="111">
        <f t="shared" si="5"/>
        <v>-4.2026416041115564E-13</v>
      </c>
      <c r="BI29" s="111">
        <f t="shared" si="5"/>
        <v>8.5688950467701979</v>
      </c>
      <c r="BJ29" s="111">
        <f t="shared" si="5"/>
        <v>10.978707404366689</v>
      </c>
      <c r="BK29" s="20"/>
      <c r="BL29" s="20"/>
      <c r="BM29" s="20"/>
      <c r="BN29" s="20"/>
      <c r="BO29" s="20"/>
      <c r="BP29" s="20"/>
      <c r="BQ29" s="20"/>
      <c r="BR29" s="20"/>
      <c r="BT29" s="20">
        <f t="shared" ref="BT29:BY29" si="6">NPV($A$3,BT5:BT28)</f>
        <v>0</v>
      </c>
      <c r="BU29" s="20">
        <f t="shared" si="6"/>
        <v>0</v>
      </c>
      <c r="BV29" s="20">
        <f t="shared" si="6"/>
        <v>0</v>
      </c>
      <c r="BW29" s="20">
        <f t="shared" si="6"/>
        <v>0</v>
      </c>
      <c r="BX29" s="20">
        <f t="shared" si="6"/>
        <v>0</v>
      </c>
      <c r="BY29" s="20">
        <f t="shared" si="6"/>
        <v>0</v>
      </c>
      <c r="BZ29" s="21"/>
      <c r="CA29" s="21"/>
      <c r="CB29" s="111">
        <f t="shared" ref="CB29:CG29" si="7">NPV($A$3,CB5:CB28)</f>
        <v>0</v>
      </c>
      <c r="CC29" s="111">
        <f t="shared" si="7"/>
        <v>0</v>
      </c>
      <c r="CD29" s="111">
        <f t="shared" si="7"/>
        <v>0</v>
      </c>
      <c r="CE29" s="111">
        <f t="shared" si="7"/>
        <v>0</v>
      </c>
      <c r="CF29" s="111">
        <f t="shared" si="7"/>
        <v>0</v>
      </c>
      <c r="CG29" s="111">
        <f t="shared" si="7"/>
        <v>0</v>
      </c>
      <c r="CH29" s="20"/>
      <c r="CI29" s="20"/>
      <c r="CJ29" s="20"/>
      <c r="CK29" s="20"/>
      <c r="CL29" s="20"/>
      <c r="CM29" s="20"/>
      <c r="CN29" s="20"/>
      <c r="CO29" s="20"/>
      <c r="CQ29" s="20">
        <f t="shared" ref="CQ29:CV29" si="8">NPV($A$3,CQ5:CQ28)</f>
        <v>8942.8703334202401</v>
      </c>
      <c r="CR29" s="20">
        <f t="shared" si="8"/>
        <v>5021.3036098148877</v>
      </c>
      <c r="CS29" s="20">
        <f t="shared" si="8"/>
        <v>13964.173943235133</v>
      </c>
      <c r="CT29" s="20">
        <f t="shared" si="8"/>
        <v>2894.4800994016687</v>
      </c>
      <c r="CU29" s="20">
        <f t="shared" si="8"/>
        <v>1681.2271736413095</v>
      </c>
      <c r="CV29" s="20">
        <f t="shared" si="8"/>
        <v>4575.7072730429782</v>
      </c>
      <c r="CW29" s="21"/>
      <c r="CX29" s="21"/>
      <c r="CY29" s="111">
        <f t="shared" ref="CY29:DC29" si="9">NPV($A$3,CY5:CY28)</f>
        <v>6.2383495387167279E-12</v>
      </c>
      <c r="CZ29" s="111">
        <f t="shared" si="9"/>
        <v>5.931562894742654E-12</v>
      </c>
      <c r="DA29" s="111">
        <f t="shared" si="9"/>
        <v>2.647203182644638E-13</v>
      </c>
      <c r="DB29" s="111">
        <f t="shared" si="9"/>
        <v>-1.1461646210035426E-12</v>
      </c>
      <c r="DC29" s="111">
        <f t="shared" si="9"/>
        <v>7.6042187916645352</v>
      </c>
      <c r="DD29" s="111">
        <f>NPV($A$3,DD5:DD28)</f>
        <v>7.7327110910970607</v>
      </c>
      <c r="DE29" s="20"/>
      <c r="DF29" s="20"/>
      <c r="DG29" s="20"/>
      <c r="DH29" s="20"/>
      <c r="DI29" s="20"/>
      <c r="DJ29" s="20"/>
      <c r="DK29" s="20"/>
      <c r="DL29" s="20"/>
    </row>
    <row r="30" spans="1:116" x14ac:dyDescent="0.25">
      <c r="A30" s="10" t="str">
        <f>'Scenario List'!$A$3</f>
        <v>1- Preferred Resource Strategy</v>
      </c>
      <c r="B30" s="3" t="s">
        <v>7</v>
      </c>
      <c r="C30" s="20">
        <f t="shared" ref="C30:H30" si="10">-PMT($A$3,COUNT(C5:C28),C29)</f>
        <v>736.53202111565213</v>
      </c>
      <c r="D30" s="20">
        <f t="shared" si="10"/>
        <v>385.18437017443131</v>
      </c>
      <c r="E30" s="20">
        <f t="shared" si="10"/>
        <v>1121.7163912900833</v>
      </c>
      <c r="F30" s="20">
        <f t="shared" si="10"/>
        <v>283.21663756238269</v>
      </c>
      <c r="G30" s="20">
        <f t="shared" si="10"/>
        <v>114.64965186520158</v>
      </c>
      <c r="H30" s="20">
        <f t="shared" si="10"/>
        <v>397.86628942758415</v>
      </c>
      <c r="I30" s="21"/>
      <c r="J30" s="21"/>
      <c r="K30" s="111">
        <f t="shared" ref="K30:P30" si="11">-PMT($A$3,COUNT(K5:K28),K29)</f>
        <v>5.3998403253566535E-13</v>
      </c>
      <c r="L30" s="111">
        <f t="shared" si="11"/>
        <v>4.2253896187484426E-13</v>
      </c>
      <c r="M30" s="111">
        <f t="shared" si="11"/>
        <v>7.3965629551336285E-14</v>
      </c>
      <c r="N30" s="111">
        <f t="shared" si="11"/>
        <v>-1.4713605226486117E-13</v>
      </c>
      <c r="O30" s="111">
        <f t="shared" si="11"/>
        <v>0.55208254210092245</v>
      </c>
      <c r="P30" s="111">
        <f t="shared" si="11"/>
        <v>0.80027003666032503</v>
      </c>
      <c r="Q30" s="20"/>
      <c r="R30" s="20"/>
      <c r="S30" s="20"/>
      <c r="T30" s="20"/>
      <c r="U30" s="20"/>
      <c r="V30" s="20"/>
      <c r="W30" s="20"/>
      <c r="X30" s="20"/>
      <c r="Z30" s="20">
        <f t="shared" ref="Z30:AE30" si="12">-PMT($A$3,COUNT(Z5:Z28),Z29)</f>
        <v>773.65262849032945</v>
      </c>
      <c r="AA30" s="20">
        <f t="shared" si="12"/>
        <v>416.32264907812686</v>
      </c>
      <c r="AB30" s="20">
        <f t="shared" si="12"/>
        <v>1189.9752775684562</v>
      </c>
      <c r="AC30" s="20">
        <f t="shared" si="12"/>
        <v>308.6725352752045</v>
      </c>
      <c r="AD30" s="20">
        <f t="shared" si="12"/>
        <v>145.78793076889701</v>
      </c>
      <c r="AE30" s="20">
        <f t="shared" si="12"/>
        <v>454.46046604410139</v>
      </c>
      <c r="AF30" s="21"/>
      <c r="AG30" s="21"/>
      <c r="AH30" s="111">
        <f t="shared" ref="AH30:AM30" si="13">-PMT($A$3,COUNT(AH5:AH28),AH29)</f>
        <v>8.3496561392996881E-13</v>
      </c>
      <c r="AI30" s="111">
        <f t="shared" si="13"/>
        <v>5.4876206882067493E-13</v>
      </c>
      <c r="AJ30" s="111">
        <f t="shared" si="13"/>
        <v>-1.6864995980107801E-13</v>
      </c>
      <c r="AK30" s="111">
        <f t="shared" si="13"/>
        <v>-6.392022808268078E-14</v>
      </c>
      <c r="AL30" s="111">
        <f t="shared" si="13"/>
        <v>0.45757185801145173</v>
      </c>
      <c r="AM30" s="111">
        <f t="shared" si="13"/>
        <v>0.65820027890620136</v>
      </c>
      <c r="AN30" s="20"/>
      <c r="AO30" s="20"/>
      <c r="AP30" s="20"/>
      <c r="AQ30" s="20"/>
      <c r="AR30" s="20"/>
      <c r="AS30" s="20"/>
      <c r="AT30" s="20"/>
      <c r="AU30" s="20"/>
      <c r="AW30" s="20">
        <f t="shared" ref="AW30:BB30" si="14">-PMT($A$3,COUNT(AW5:AW28),AW29)</f>
        <v>723.51988601544144</v>
      </c>
      <c r="AX30" s="20">
        <f t="shared" si="14"/>
        <v>374.44444250690026</v>
      </c>
      <c r="AY30" s="20">
        <f t="shared" si="14"/>
        <v>1097.9643285223412</v>
      </c>
      <c r="AZ30" s="20">
        <f t="shared" si="14"/>
        <v>280.42367159732851</v>
      </c>
      <c r="BA30" s="20">
        <f t="shared" si="14"/>
        <v>103.90972419767049</v>
      </c>
      <c r="BB30" s="20">
        <f t="shared" si="14"/>
        <v>384.33339579499898</v>
      </c>
      <c r="BC30" s="21"/>
      <c r="BD30" s="21"/>
      <c r="BE30" s="111">
        <f t="shared" ref="BE30:BJ30" si="15">-PMT($A$3,COUNT(BE5:BE28),BE29)</f>
        <v>4.3707553888810948E-13</v>
      </c>
      <c r="BF30" s="111">
        <f t="shared" si="15"/>
        <v>3.2381600656692659E-13</v>
      </c>
      <c r="BG30" s="111">
        <f t="shared" si="15"/>
        <v>-1.0219136233576867E-13</v>
      </c>
      <c r="BH30" s="111">
        <f t="shared" si="15"/>
        <v>-3.5619218875983429E-14</v>
      </c>
      <c r="BI30" s="111">
        <f t="shared" si="15"/>
        <v>0.72625119376735725</v>
      </c>
      <c r="BJ30" s="111">
        <f t="shared" si="15"/>
        <v>0.93049329171666562</v>
      </c>
      <c r="BK30" s="20"/>
      <c r="BL30" s="20"/>
      <c r="BM30" s="20"/>
      <c r="BN30" s="20"/>
      <c r="BO30" s="20"/>
      <c r="BP30" s="20"/>
      <c r="BQ30" s="20"/>
      <c r="BR30" s="20"/>
      <c r="BT30" s="20" t="e">
        <f t="shared" ref="BT30:BY30" si="16">-PMT($A$3,COUNT(BT5:BT28),BT29)</f>
        <v>#NUM!</v>
      </c>
      <c r="BU30" s="20" t="e">
        <f t="shared" si="16"/>
        <v>#NUM!</v>
      </c>
      <c r="BV30" s="20" t="e">
        <f t="shared" si="16"/>
        <v>#NUM!</v>
      </c>
      <c r="BW30" s="20" t="e">
        <f t="shared" si="16"/>
        <v>#NUM!</v>
      </c>
      <c r="BX30" s="20" t="e">
        <f t="shared" si="16"/>
        <v>#NUM!</v>
      </c>
      <c r="BY30" s="20" t="e">
        <f t="shared" si="16"/>
        <v>#NUM!</v>
      </c>
      <c r="BZ30" s="21"/>
      <c r="CA30" s="21"/>
      <c r="CB30" s="111" t="e">
        <f t="shared" ref="CB30:CG30" si="17">-PMT($A$3,COUNT(CB5:CB28),CB29)</f>
        <v>#NUM!</v>
      </c>
      <c r="CC30" s="111" t="e">
        <f t="shared" si="17"/>
        <v>#NUM!</v>
      </c>
      <c r="CD30" s="111" t="e">
        <f t="shared" si="17"/>
        <v>#NUM!</v>
      </c>
      <c r="CE30" s="111" t="e">
        <f t="shared" si="17"/>
        <v>#NUM!</v>
      </c>
      <c r="CF30" s="111" t="e">
        <f t="shared" si="17"/>
        <v>#NUM!</v>
      </c>
      <c r="CG30" s="111" t="e">
        <f t="shared" si="17"/>
        <v>#NUM!</v>
      </c>
      <c r="CH30" s="20"/>
      <c r="CI30" s="20"/>
      <c r="CJ30" s="20"/>
      <c r="CK30" s="20"/>
      <c r="CL30" s="20"/>
      <c r="CM30" s="20"/>
      <c r="CN30" s="20"/>
      <c r="CO30" s="20"/>
      <c r="CQ30" s="20">
        <f t="shared" ref="CQ30:CV30" si="18">-PMT($A$3,COUNT(CQ5:CQ28),CQ29)</f>
        <v>757.94722889051525</v>
      </c>
      <c r="CR30" s="20">
        <f t="shared" si="18"/>
        <v>425.57736102403692</v>
      </c>
      <c r="CS30" s="20">
        <f>-PMT($A$3,COUNT(CS5:CS28),CS29)</f>
        <v>1183.5245899145527</v>
      </c>
      <c r="CT30" s="20">
        <f t="shared" si="18"/>
        <v>245.31980098398512</v>
      </c>
      <c r="CU30" s="20">
        <f t="shared" si="18"/>
        <v>142.49132883373801</v>
      </c>
      <c r="CV30" s="20">
        <f t="shared" si="18"/>
        <v>387.81112981772316</v>
      </c>
      <c r="CW30" s="21"/>
      <c r="CX30" s="21"/>
      <c r="CY30" s="111">
        <f t="shared" ref="CY30:DD30" si="19">-PMT($A$3,COUNT(CY5:CY28),CY29)</f>
        <v>5.2872730671835575E-13</v>
      </c>
      <c r="CZ30" s="111">
        <f t="shared" si="19"/>
        <v>5.0272580183330852E-13</v>
      </c>
      <c r="DA30" s="111">
        <f t="shared" si="19"/>
        <v>2.2436200479139501E-14</v>
      </c>
      <c r="DB30" s="111">
        <f t="shared" si="19"/>
        <v>-9.7142445988002187E-14</v>
      </c>
      <c r="DC30" s="111">
        <f t="shared" si="19"/>
        <v>0.64449067761614343</v>
      </c>
      <c r="DD30" s="111">
        <f t="shared" si="19"/>
        <v>0.65538095989214795</v>
      </c>
      <c r="DE30" s="20"/>
      <c r="DF30" s="20"/>
      <c r="DG30" s="20"/>
      <c r="DH30" s="20"/>
      <c r="DI30" s="20"/>
      <c r="DJ30" s="20"/>
      <c r="DK30" s="20"/>
      <c r="DL30" s="20"/>
    </row>
    <row r="33" spans="1:116" x14ac:dyDescent="0.25">
      <c r="A33" s="10" t="str">
        <f>'Scenario List'!$A$23</f>
        <v>1a- LCP w/ Climate Shift</v>
      </c>
      <c r="B33" s="2">
        <v>2022</v>
      </c>
      <c r="C33" s="14"/>
      <c r="D33" s="14"/>
      <c r="E33" s="14"/>
      <c r="F33" s="14"/>
      <c r="G33" s="14"/>
      <c r="H33" s="14"/>
      <c r="I33" s="151"/>
      <c r="J33" s="151"/>
      <c r="K33" s="12"/>
      <c r="L33" s="12"/>
      <c r="M33" s="12"/>
      <c r="N33" s="12"/>
      <c r="O33" s="18"/>
      <c r="P33" s="19"/>
      <c r="Q33" s="12"/>
      <c r="R33" s="12"/>
      <c r="S33" s="12"/>
      <c r="T33" s="12"/>
      <c r="U33" s="11"/>
      <c r="V33" s="12"/>
      <c r="W33" s="12"/>
      <c r="X33" s="12"/>
      <c r="Z33" s="14"/>
      <c r="AA33" s="14"/>
      <c r="AB33" s="14"/>
      <c r="AC33" s="14"/>
      <c r="AD33" s="14"/>
      <c r="AE33" s="14"/>
      <c r="AF33" s="151"/>
      <c r="AG33" s="151"/>
      <c r="AH33" s="12"/>
      <c r="AI33" s="12"/>
      <c r="AJ33" s="12"/>
      <c r="AK33" s="12"/>
      <c r="AL33" s="18"/>
      <c r="AM33" s="19"/>
      <c r="AN33" s="12"/>
      <c r="AO33" s="12"/>
      <c r="AP33" s="12"/>
      <c r="AQ33" s="12"/>
      <c r="AR33" s="11"/>
      <c r="AS33" s="12"/>
      <c r="AT33" s="12"/>
      <c r="AU33" s="12"/>
      <c r="AW33" s="14"/>
      <c r="AX33" s="14"/>
      <c r="AY33" s="14"/>
      <c r="AZ33" s="14"/>
      <c r="BA33" s="14"/>
      <c r="BB33" s="14"/>
      <c r="BC33" s="151"/>
      <c r="BD33" s="151"/>
      <c r="BE33" s="12"/>
      <c r="BF33" s="12"/>
      <c r="BG33" s="12"/>
      <c r="BH33" s="12"/>
      <c r="BI33" s="18"/>
      <c r="BJ33" s="19"/>
      <c r="BK33" s="12"/>
      <c r="BL33" s="12"/>
      <c r="BM33" s="12"/>
      <c r="BN33" s="12"/>
      <c r="BO33" s="11"/>
      <c r="BP33" s="12"/>
      <c r="BQ33" s="12"/>
      <c r="BR33" s="12"/>
      <c r="BT33" s="14">
        <v>568.35270948306675</v>
      </c>
      <c r="BU33" s="14">
        <v>305.38820509812501</v>
      </c>
      <c r="BV33" s="14">
        <v>873.74091458119176</v>
      </c>
      <c r="BW33" s="14">
        <v>247.00660811239428</v>
      </c>
      <c r="BX33" s="14">
        <v>81.355371941524069</v>
      </c>
      <c r="BY33" s="14">
        <v>328.36198005391833</v>
      </c>
      <c r="BZ33" s="151">
        <v>0.10030815322762984</v>
      </c>
      <c r="CA33" s="151">
        <v>8.9025782634307882E-2</v>
      </c>
      <c r="CB33" s="12">
        <v>3.4140208612292879E-13</v>
      </c>
      <c r="CC33" s="12">
        <v>2.8450173843577397E-14</v>
      </c>
      <c r="CD33" s="12">
        <v>3.4106051316484809E-13</v>
      </c>
      <c r="CE33" s="12">
        <v>0</v>
      </c>
      <c r="CF33" s="18">
        <v>0.88926914783240429</v>
      </c>
      <c r="CG33" s="19">
        <v>1.4283866881999998</v>
      </c>
      <c r="CH33" s="12">
        <v>0</v>
      </c>
      <c r="CI33" s="12">
        <v>0</v>
      </c>
      <c r="CJ33" s="12">
        <v>0</v>
      </c>
      <c r="CK33" s="12">
        <v>0</v>
      </c>
      <c r="CL33" s="11">
        <v>0</v>
      </c>
      <c r="CM33" s="12">
        <v>0</v>
      </c>
      <c r="CN33" s="12">
        <v>5666.0669267163239</v>
      </c>
      <c r="CO33" s="12">
        <v>3430.3344049506563</v>
      </c>
      <c r="CQ33" s="14"/>
      <c r="CR33" s="14"/>
      <c r="CS33" s="14"/>
      <c r="CT33" s="14"/>
      <c r="CU33" s="14"/>
      <c r="CV33" s="14"/>
      <c r="CW33" s="151"/>
      <c r="CX33" s="151"/>
      <c r="CY33" s="12"/>
      <c r="CZ33" s="12"/>
      <c r="DA33" s="12"/>
      <c r="DB33" s="12"/>
      <c r="DC33" s="18"/>
      <c r="DD33" s="19"/>
      <c r="DE33" s="12"/>
      <c r="DF33" s="12"/>
      <c r="DG33" s="12"/>
      <c r="DH33" s="12"/>
      <c r="DI33" s="11"/>
      <c r="DJ33" s="12"/>
      <c r="DK33" s="12"/>
      <c r="DL33" s="12"/>
    </row>
    <row r="34" spans="1:116" x14ac:dyDescent="0.25">
      <c r="A34" s="10" t="str">
        <f>'Scenario List'!$A$23</f>
        <v>1a- LCP w/ Climate Shift</v>
      </c>
      <c r="B34" s="2">
        <v>2023</v>
      </c>
      <c r="C34" s="14"/>
      <c r="D34" s="14"/>
      <c r="E34" s="14"/>
      <c r="F34" s="14"/>
      <c r="G34" s="14"/>
      <c r="H34" s="14"/>
      <c r="I34" s="151"/>
      <c r="J34" s="151"/>
      <c r="K34" s="12"/>
      <c r="L34" s="12"/>
      <c r="M34" s="12"/>
      <c r="N34" s="12"/>
      <c r="O34" s="18"/>
      <c r="P34" s="19"/>
      <c r="Q34" s="12"/>
      <c r="R34" s="12"/>
      <c r="S34" s="12"/>
      <c r="T34" s="12"/>
      <c r="U34" s="11"/>
      <c r="V34" s="12"/>
      <c r="W34" s="12"/>
      <c r="X34" s="12"/>
      <c r="Z34" s="14"/>
      <c r="AA34" s="14"/>
      <c r="AB34" s="14"/>
      <c r="AC34" s="14"/>
      <c r="AD34" s="14"/>
      <c r="AE34" s="14"/>
      <c r="AF34" s="151"/>
      <c r="AG34" s="151"/>
      <c r="AH34" s="12"/>
      <c r="AI34" s="12"/>
      <c r="AJ34" s="12"/>
      <c r="AK34" s="12"/>
      <c r="AL34" s="18"/>
      <c r="AM34" s="19"/>
      <c r="AN34" s="12"/>
      <c r="AO34" s="12"/>
      <c r="AP34" s="12"/>
      <c r="AQ34" s="12"/>
      <c r="AR34" s="11"/>
      <c r="AS34" s="12"/>
      <c r="AT34" s="12"/>
      <c r="AU34" s="12"/>
      <c r="AW34" s="14"/>
      <c r="AX34" s="14"/>
      <c r="AY34" s="14"/>
      <c r="AZ34" s="14"/>
      <c r="BA34" s="14"/>
      <c r="BB34" s="14"/>
      <c r="BC34" s="151"/>
      <c r="BD34" s="151"/>
      <c r="BE34" s="12"/>
      <c r="BF34" s="12"/>
      <c r="BG34" s="12"/>
      <c r="BH34" s="12"/>
      <c r="BI34" s="18"/>
      <c r="BJ34" s="19"/>
      <c r="BK34" s="12"/>
      <c r="BL34" s="12"/>
      <c r="BM34" s="12"/>
      <c r="BN34" s="12"/>
      <c r="BO34" s="11"/>
      <c r="BP34" s="12"/>
      <c r="BQ34" s="12"/>
      <c r="BR34" s="12"/>
      <c r="BT34" s="14">
        <v>586.45316750396762</v>
      </c>
      <c r="BU34" s="14">
        <v>312.53692942727929</v>
      </c>
      <c r="BV34" s="14">
        <v>898.99009693124685</v>
      </c>
      <c r="BW34" s="14">
        <v>250.80815688190168</v>
      </c>
      <c r="BX34" s="14">
        <v>83.738876680592242</v>
      </c>
      <c r="BY34" s="14">
        <v>334.54703356249394</v>
      </c>
      <c r="BZ34" s="151">
        <v>0.10299935667911971</v>
      </c>
      <c r="CA34" s="151">
        <v>9.0859781687587848E-2</v>
      </c>
      <c r="CB34" s="12">
        <v>9.9575608452520906E-14</v>
      </c>
      <c r="CC34" s="12">
        <v>2.5605156459219659E-13</v>
      </c>
      <c r="CD34" s="12">
        <v>0</v>
      </c>
      <c r="CE34" s="12">
        <v>-2.5579538487363607E-13</v>
      </c>
      <c r="CF34" s="18">
        <v>0.80733803501445556</v>
      </c>
      <c r="CG34" s="19">
        <v>1.3067012712000001</v>
      </c>
      <c r="CH34" s="12">
        <v>33.448062399999991</v>
      </c>
      <c r="CI34" s="12">
        <v>0</v>
      </c>
      <c r="CJ34" s="12">
        <v>45.628799999999998</v>
      </c>
      <c r="CK34" s="12">
        <v>0</v>
      </c>
      <c r="CL34" s="11">
        <v>424.91250000000002</v>
      </c>
      <c r="CM34" s="12">
        <v>0</v>
      </c>
      <c r="CN34" s="12">
        <v>5693.7556351053881</v>
      </c>
      <c r="CO34" s="12">
        <v>3439.7719609530413</v>
      </c>
      <c r="CQ34" s="14"/>
      <c r="CR34" s="14"/>
      <c r="CS34" s="14"/>
      <c r="CT34" s="14"/>
      <c r="CU34" s="14"/>
      <c r="CV34" s="14"/>
      <c r="CW34" s="151"/>
      <c r="CX34" s="151"/>
      <c r="CY34" s="12"/>
      <c r="CZ34" s="12"/>
      <c r="DA34" s="12"/>
      <c r="DB34" s="12"/>
      <c r="DC34" s="18"/>
      <c r="DD34" s="19"/>
      <c r="DE34" s="12"/>
      <c r="DF34" s="12"/>
      <c r="DG34" s="12"/>
      <c r="DH34" s="12"/>
      <c r="DI34" s="11"/>
      <c r="DJ34" s="12"/>
      <c r="DK34" s="12"/>
      <c r="DL34" s="12"/>
    </row>
    <row r="35" spans="1:116" x14ac:dyDescent="0.25">
      <c r="A35" s="10" t="str">
        <f>'Scenario List'!$A$23</f>
        <v>1a- LCP w/ Climate Shift</v>
      </c>
      <c r="B35" s="2">
        <v>2024</v>
      </c>
      <c r="C35" s="14"/>
      <c r="D35" s="14"/>
      <c r="E35" s="14"/>
      <c r="F35" s="14"/>
      <c r="G35" s="14"/>
      <c r="H35" s="14"/>
      <c r="I35" s="151"/>
      <c r="J35" s="151"/>
      <c r="K35" s="12"/>
      <c r="L35" s="12"/>
      <c r="M35" s="12"/>
      <c r="N35" s="12"/>
      <c r="O35" s="18"/>
      <c r="P35" s="19"/>
      <c r="Q35" s="12"/>
      <c r="R35" s="12"/>
      <c r="S35" s="12"/>
      <c r="T35" s="12"/>
      <c r="U35" s="11"/>
      <c r="V35" s="12"/>
      <c r="W35" s="12"/>
      <c r="X35" s="12"/>
      <c r="Z35" s="14"/>
      <c r="AA35" s="14"/>
      <c r="AB35" s="14"/>
      <c r="AC35" s="14"/>
      <c r="AD35" s="14"/>
      <c r="AE35" s="14"/>
      <c r="AF35" s="151"/>
      <c r="AG35" s="151"/>
      <c r="AH35" s="12"/>
      <c r="AI35" s="12"/>
      <c r="AJ35" s="12"/>
      <c r="AK35" s="12"/>
      <c r="AL35" s="18"/>
      <c r="AM35" s="19"/>
      <c r="AN35" s="12"/>
      <c r="AO35" s="12"/>
      <c r="AP35" s="12"/>
      <c r="AQ35" s="12"/>
      <c r="AR35" s="11"/>
      <c r="AS35" s="12"/>
      <c r="AT35" s="12"/>
      <c r="AU35" s="12"/>
      <c r="AW35" s="14"/>
      <c r="AX35" s="14"/>
      <c r="AY35" s="14"/>
      <c r="AZ35" s="14"/>
      <c r="BA35" s="14"/>
      <c r="BB35" s="14"/>
      <c r="BC35" s="151"/>
      <c r="BD35" s="151"/>
      <c r="BE35" s="12"/>
      <c r="BF35" s="12"/>
      <c r="BG35" s="12"/>
      <c r="BH35" s="12"/>
      <c r="BI35" s="18"/>
      <c r="BJ35" s="19"/>
      <c r="BK35" s="12"/>
      <c r="BL35" s="12"/>
      <c r="BM35" s="12"/>
      <c r="BN35" s="12"/>
      <c r="BO35" s="11"/>
      <c r="BP35" s="12"/>
      <c r="BQ35" s="12"/>
      <c r="BR35" s="12"/>
      <c r="BT35" s="14">
        <v>602.38207616338798</v>
      </c>
      <c r="BU35" s="14">
        <v>319.65273509999895</v>
      </c>
      <c r="BV35" s="14">
        <v>922.03481126338693</v>
      </c>
      <c r="BW35" s="14">
        <v>258.90571523692063</v>
      </c>
      <c r="BX35" s="14">
        <v>85.986269105190232</v>
      </c>
      <c r="BY35" s="14">
        <v>344.89198434211085</v>
      </c>
      <c r="BZ35" s="151">
        <v>0.10509230734132201</v>
      </c>
      <c r="CA35" s="151">
        <v>9.2446310433984658E-2</v>
      </c>
      <c r="CB35" s="12">
        <v>2.2760139074861918E-13</v>
      </c>
      <c r="CC35" s="12">
        <v>5.8322856379333668E-13</v>
      </c>
      <c r="CD35" s="12">
        <v>2.2737367544323206E-13</v>
      </c>
      <c r="CE35" s="12">
        <v>-5.8264504332328215E-13</v>
      </c>
      <c r="CF35" s="18">
        <v>0.93924787389041098</v>
      </c>
      <c r="CG35" s="19">
        <v>1.3107947631000001</v>
      </c>
      <c r="CH35" s="12">
        <v>34.466298399999992</v>
      </c>
      <c r="CI35" s="12">
        <v>0</v>
      </c>
      <c r="CJ35" s="12">
        <v>45.628799999999998</v>
      </c>
      <c r="CK35" s="12">
        <v>0</v>
      </c>
      <c r="CL35" s="11">
        <v>425.98588867187499</v>
      </c>
      <c r="CM35" s="12">
        <v>0</v>
      </c>
      <c r="CN35" s="12">
        <v>5731.9331110216572</v>
      </c>
      <c r="CO35" s="12">
        <v>3457.7121964024836</v>
      </c>
      <c r="CQ35" s="14"/>
      <c r="CR35" s="14"/>
      <c r="CS35" s="14"/>
      <c r="CT35" s="14"/>
      <c r="CU35" s="14"/>
      <c r="CV35" s="14"/>
      <c r="CW35" s="151"/>
      <c r="CX35" s="151"/>
      <c r="CY35" s="12"/>
      <c r="CZ35" s="12"/>
      <c r="DA35" s="12"/>
      <c r="DB35" s="12"/>
      <c r="DC35" s="18"/>
      <c r="DD35" s="19"/>
      <c r="DE35" s="12"/>
      <c r="DF35" s="12"/>
      <c r="DG35" s="12"/>
      <c r="DH35" s="12"/>
      <c r="DI35" s="11"/>
      <c r="DJ35" s="12"/>
      <c r="DK35" s="12"/>
      <c r="DL35" s="12"/>
    </row>
    <row r="36" spans="1:116" x14ac:dyDescent="0.25">
      <c r="A36" s="10" t="str">
        <f>'Scenario List'!$A$23</f>
        <v>1a- LCP w/ Climate Shift</v>
      </c>
      <c r="B36" s="2">
        <v>2025</v>
      </c>
      <c r="C36" s="14"/>
      <c r="D36" s="14"/>
      <c r="E36" s="14"/>
      <c r="F36" s="14"/>
      <c r="G36" s="14"/>
      <c r="H36" s="14"/>
      <c r="I36" s="151"/>
      <c r="J36" s="151"/>
      <c r="K36" s="12"/>
      <c r="L36" s="12"/>
      <c r="M36" s="12"/>
      <c r="N36" s="12"/>
      <c r="O36" s="18"/>
      <c r="P36" s="19"/>
      <c r="Q36" s="12"/>
      <c r="R36" s="12"/>
      <c r="S36" s="12"/>
      <c r="T36" s="12"/>
      <c r="U36" s="11"/>
      <c r="V36" s="12"/>
      <c r="W36" s="12"/>
      <c r="X36" s="12"/>
      <c r="Z36" s="14"/>
      <c r="AA36" s="14"/>
      <c r="AB36" s="14"/>
      <c r="AC36" s="14"/>
      <c r="AD36" s="14"/>
      <c r="AE36" s="14"/>
      <c r="AF36" s="151"/>
      <c r="AG36" s="151"/>
      <c r="AH36" s="12"/>
      <c r="AI36" s="12"/>
      <c r="AJ36" s="12"/>
      <c r="AK36" s="12"/>
      <c r="AL36" s="18"/>
      <c r="AM36" s="19"/>
      <c r="AN36" s="12"/>
      <c r="AO36" s="12"/>
      <c r="AP36" s="12"/>
      <c r="AQ36" s="12"/>
      <c r="AR36" s="11"/>
      <c r="AS36" s="12"/>
      <c r="AT36" s="12"/>
      <c r="AU36" s="12"/>
      <c r="AW36" s="14"/>
      <c r="AX36" s="14"/>
      <c r="AY36" s="14"/>
      <c r="AZ36" s="14"/>
      <c r="BA36" s="14"/>
      <c r="BB36" s="14"/>
      <c r="BC36" s="151"/>
      <c r="BD36" s="151"/>
      <c r="BE36" s="12"/>
      <c r="BF36" s="12"/>
      <c r="BG36" s="12"/>
      <c r="BH36" s="12"/>
      <c r="BI36" s="18"/>
      <c r="BJ36" s="19"/>
      <c r="BK36" s="12"/>
      <c r="BL36" s="12"/>
      <c r="BM36" s="12"/>
      <c r="BN36" s="12"/>
      <c r="BO36" s="11"/>
      <c r="BP36" s="12"/>
      <c r="BQ36" s="12"/>
      <c r="BR36" s="12"/>
      <c r="BT36" s="14">
        <v>633.65229477007222</v>
      </c>
      <c r="BU36" s="14">
        <v>331.33753921112537</v>
      </c>
      <c r="BV36" s="14">
        <v>964.98983398119753</v>
      </c>
      <c r="BW36" s="14">
        <v>271.98543005746518</v>
      </c>
      <c r="BX36" s="14">
        <v>92.69668826827963</v>
      </c>
      <c r="BY36" s="14">
        <v>364.6821183257448</v>
      </c>
      <c r="BZ36" s="151">
        <v>0.11046496178588851</v>
      </c>
      <c r="CA36" s="151">
        <v>9.5882514424008219E-2</v>
      </c>
      <c r="CB36" s="12">
        <v>4.2675260765366099E-14</v>
      </c>
      <c r="CC36" s="12">
        <v>6.9702925916764634E-13</v>
      </c>
      <c r="CD36" s="12">
        <v>0</v>
      </c>
      <c r="CE36" s="12">
        <v>6.9633188104489818E-13</v>
      </c>
      <c r="CF36" s="18">
        <v>0.77922041852733059</v>
      </c>
      <c r="CG36" s="19">
        <v>1.1591030386000001</v>
      </c>
      <c r="CH36" s="12">
        <v>69.678942799999987</v>
      </c>
      <c r="CI36" s="12">
        <v>0</v>
      </c>
      <c r="CJ36" s="12">
        <v>91.257599999999996</v>
      </c>
      <c r="CK36" s="12">
        <v>0</v>
      </c>
      <c r="CL36" s="11">
        <v>849.82500000000005</v>
      </c>
      <c r="CM36" s="12">
        <v>0</v>
      </c>
      <c r="CN36" s="12">
        <v>5736.2287962246774</v>
      </c>
      <c r="CO36" s="12">
        <v>3455.6617669192151</v>
      </c>
      <c r="CQ36" s="14"/>
      <c r="CR36" s="14"/>
      <c r="CS36" s="14"/>
      <c r="CT36" s="14"/>
      <c r="CU36" s="14"/>
      <c r="CV36" s="14"/>
      <c r="CW36" s="151"/>
      <c r="CX36" s="151"/>
      <c r="CY36" s="12"/>
      <c r="CZ36" s="12"/>
      <c r="DA36" s="12"/>
      <c r="DB36" s="12"/>
      <c r="DC36" s="18"/>
      <c r="DD36" s="19"/>
      <c r="DE36" s="12"/>
      <c r="DF36" s="12"/>
      <c r="DG36" s="12"/>
      <c r="DH36" s="12"/>
      <c r="DI36" s="11"/>
      <c r="DJ36" s="12"/>
      <c r="DK36" s="12"/>
      <c r="DL36" s="12"/>
    </row>
    <row r="37" spans="1:116" x14ac:dyDescent="0.25">
      <c r="A37" s="10" t="str">
        <f>'Scenario List'!$A$23</f>
        <v>1a- LCP w/ Climate Shift</v>
      </c>
      <c r="B37" s="2">
        <v>2026</v>
      </c>
      <c r="C37" s="14"/>
      <c r="D37" s="14"/>
      <c r="E37" s="14"/>
      <c r="F37" s="14"/>
      <c r="G37" s="14"/>
      <c r="H37" s="14"/>
      <c r="I37" s="151"/>
      <c r="J37" s="151"/>
      <c r="K37" s="12"/>
      <c r="L37" s="12"/>
      <c r="M37" s="12"/>
      <c r="N37" s="12"/>
      <c r="O37" s="18"/>
      <c r="P37" s="19"/>
      <c r="Q37" s="12"/>
      <c r="R37" s="12"/>
      <c r="S37" s="12"/>
      <c r="T37" s="12"/>
      <c r="U37" s="11"/>
      <c r="V37" s="12"/>
      <c r="W37" s="12"/>
      <c r="X37" s="12"/>
      <c r="Z37" s="14"/>
      <c r="AA37" s="14"/>
      <c r="AB37" s="14"/>
      <c r="AC37" s="14"/>
      <c r="AD37" s="14"/>
      <c r="AE37" s="14"/>
      <c r="AF37" s="151"/>
      <c r="AG37" s="151"/>
      <c r="AH37" s="12"/>
      <c r="AI37" s="12"/>
      <c r="AJ37" s="12"/>
      <c r="AK37" s="12"/>
      <c r="AL37" s="18"/>
      <c r="AM37" s="19"/>
      <c r="AN37" s="12"/>
      <c r="AO37" s="12"/>
      <c r="AP37" s="12"/>
      <c r="AQ37" s="12"/>
      <c r="AR37" s="11"/>
      <c r="AS37" s="12"/>
      <c r="AT37" s="12"/>
      <c r="AU37" s="12"/>
      <c r="AW37" s="14"/>
      <c r="AX37" s="14"/>
      <c r="AY37" s="14"/>
      <c r="AZ37" s="14"/>
      <c r="BA37" s="14"/>
      <c r="BB37" s="14"/>
      <c r="BC37" s="151"/>
      <c r="BD37" s="151"/>
      <c r="BE37" s="12"/>
      <c r="BF37" s="12"/>
      <c r="BG37" s="12"/>
      <c r="BH37" s="12"/>
      <c r="BI37" s="18"/>
      <c r="BJ37" s="19"/>
      <c r="BK37" s="12"/>
      <c r="BL37" s="12"/>
      <c r="BM37" s="12"/>
      <c r="BN37" s="12"/>
      <c r="BO37" s="11"/>
      <c r="BP37" s="12"/>
      <c r="BQ37" s="12"/>
      <c r="BR37" s="12"/>
      <c r="BT37" s="14">
        <v>633.67759475095113</v>
      </c>
      <c r="BU37" s="14">
        <v>336.05133958213662</v>
      </c>
      <c r="BV37" s="14">
        <v>969.72893433308775</v>
      </c>
      <c r="BW37" s="14">
        <v>268.2593067944</v>
      </c>
      <c r="BX37" s="14">
        <v>92.325735643524055</v>
      </c>
      <c r="BY37" s="14">
        <v>360.58504243792407</v>
      </c>
      <c r="BZ37" s="151">
        <v>0.11023947809125192</v>
      </c>
      <c r="CA37" s="151">
        <v>9.716179144360787E-2</v>
      </c>
      <c r="CB37" s="12">
        <v>8.6773030222911064E-13</v>
      </c>
      <c r="CC37" s="12">
        <v>2.7738919497487963E-13</v>
      </c>
      <c r="CD37" s="12">
        <v>-8.6686213762732223E-13</v>
      </c>
      <c r="CE37" s="12">
        <v>2.7711166694643907E-13</v>
      </c>
      <c r="CF37" s="18">
        <v>0.87133638631868049</v>
      </c>
      <c r="CG37" s="19">
        <v>1.2357287397999999</v>
      </c>
      <c r="CH37" s="12">
        <v>72.811815199999984</v>
      </c>
      <c r="CI37" s="12">
        <v>0</v>
      </c>
      <c r="CJ37" s="12">
        <v>91.257599999999996</v>
      </c>
      <c r="CK37" s="12">
        <v>0</v>
      </c>
      <c r="CL37" s="11">
        <v>849.82500000000005</v>
      </c>
      <c r="CM37" s="12">
        <v>0</v>
      </c>
      <c r="CN37" s="12">
        <v>5748.1911718270076</v>
      </c>
      <c r="CO37" s="12">
        <v>3458.6778875642576</v>
      </c>
      <c r="CQ37" s="14"/>
      <c r="CR37" s="14"/>
      <c r="CS37" s="14"/>
      <c r="CT37" s="14"/>
      <c r="CU37" s="14"/>
      <c r="CV37" s="14"/>
      <c r="CW37" s="151"/>
      <c r="CX37" s="151"/>
      <c r="CY37" s="12"/>
      <c r="CZ37" s="12"/>
      <c r="DA37" s="12"/>
      <c r="DB37" s="12"/>
      <c r="DC37" s="18"/>
      <c r="DD37" s="19"/>
      <c r="DE37" s="12"/>
      <c r="DF37" s="12"/>
      <c r="DG37" s="12"/>
      <c r="DH37" s="12"/>
      <c r="DI37" s="11"/>
      <c r="DJ37" s="12"/>
      <c r="DK37" s="12"/>
      <c r="DL37" s="12"/>
    </row>
    <row r="38" spans="1:116" x14ac:dyDescent="0.25">
      <c r="A38" s="10" t="str">
        <f>'Scenario List'!$A$23</f>
        <v>1a- LCP w/ Climate Shift</v>
      </c>
      <c r="B38" s="2">
        <v>2027</v>
      </c>
      <c r="C38" s="14"/>
      <c r="D38" s="14"/>
      <c r="E38" s="14"/>
      <c r="F38" s="14"/>
      <c r="G38" s="14"/>
      <c r="H38" s="14"/>
      <c r="I38" s="151"/>
      <c r="J38" s="151"/>
      <c r="K38" s="12"/>
      <c r="L38" s="12"/>
      <c r="M38" s="12"/>
      <c r="N38" s="12"/>
      <c r="O38" s="18"/>
      <c r="P38" s="19"/>
      <c r="Q38" s="12"/>
      <c r="R38" s="12"/>
      <c r="S38" s="12"/>
      <c r="T38" s="12"/>
      <c r="U38" s="11"/>
      <c r="V38" s="12"/>
      <c r="W38" s="12"/>
      <c r="X38" s="12"/>
      <c r="Z38" s="14"/>
      <c r="AA38" s="14"/>
      <c r="AB38" s="14"/>
      <c r="AC38" s="14"/>
      <c r="AD38" s="14"/>
      <c r="AE38" s="14"/>
      <c r="AF38" s="151"/>
      <c r="AG38" s="151"/>
      <c r="AH38" s="12"/>
      <c r="AI38" s="12"/>
      <c r="AJ38" s="12"/>
      <c r="AK38" s="12"/>
      <c r="AL38" s="18"/>
      <c r="AM38" s="19"/>
      <c r="AN38" s="12"/>
      <c r="AO38" s="12"/>
      <c r="AP38" s="12"/>
      <c r="AQ38" s="12"/>
      <c r="AR38" s="11"/>
      <c r="AS38" s="12"/>
      <c r="AT38" s="12"/>
      <c r="AU38" s="12"/>
      <c r="AW38" s="14"/>
      <c r="AX38" s="14"/>
      <c r="AY38" s="14"/>
      <c r="AZ38" s="14"/>
      <c r="BA38" s="14"/>
      <c r="BB38" s="14"/>
      <c r="BC38" s="151"/>
      <c r="BD38" s="151"/>
      <c r="BE38" s="12"/>
      <c r="BF38" s="12"/>
      <c r="BG38" s="12"/>
      <c r="BH38" s="12"/>
      <c r="BI38" s="18"/>
      <c r="BJ38" s="19"/>
      <c r="BK38" s="12"/>
      <c r="BL38" s="12"/>
      <c r="BM38" s="12"/>
      <c r="BN38" s="12"/>
      <c r="BO38" s="11"/>
      <c r="BP38" s="12"/>
      <c r="BQ38" s="12"/>
      <c r="BR38" s="12"/>
      <c r="BT38" s="14">
        <v>662.89503841509031</v>
      </c>
      <c r="BU38" s="14">
        <v>362.61718283243079</v>
      </c>
      <c r="BV38" s="14">
        <v>1025.5122212475212</v>
      </c>
      <c r="BW38" s="14">
        <v>245.22713811840683</v>
      </c>
      <c r="BX38" s="14">
        <v>113.69672560942429</v>
      </c>
      <c r="BY38" s="14">
        <v>358.92386372783113</v>
      </c>
      <c r="BZ38" s="151">
        <v>0.11512432961577784</v>
      </c>
      <c r="CA38" s="151">
        <v>0.10473546907845671</v>
      </c>
      <c r="CB38" s="12">
        <v>3.556271730447175E-13</v>
      </c>
      <c r="CC38" s="12">
        <v>1.849261299832531E-13</v>
      </c>
      <c r="CD38" s="12">
        <v>3.5527136788005009E-13</v>
      </c>
      <c r="CE38" s="12">
        <v>-1.8474111129762605E-13</v>
      </c>
      <c r="CF38" s="18">
        <v>0.51890402278161285</v>
      </c>
      <c r="CG38" s="19">
        <v>0.64840695112572422</v>
      </c>
      <c r="CH38" s="12">
        <v>151.44045094480504</v>
      </c>
      <c r="CI38" s="12">
        <v>125.44478320916859</v>
      </c>
      <c r="CJ38" s="12">
        <v>141.60783871452281</v>
      </c>
      <c r="CK38" s="12">
        <v>102.26112661367961</v>
      </c>
      <c r="CL38" s="11">
        <v>871.82306301064284</v>
      </c>
      <c r="CM38" s="12">
        <v>44.677975005075602</v>
      </c>
      <c r="CN38" s="12">
        <v>5758.0794661516993</v>
      </c>
      <c r="CO38" s="12">
        <v>3462.219494723382</v>
      </c>
      <c r="CQ38" s="14"/>
      <c r="CR38" s="14"/>
      <c r="CS38" s="14"/>
      <c r="CT38" s="14"/>
      <c r="CU38" s="14"/>
      <c r="CV38" s="14"/>
      <c r="CW38" s="151"/>
      <c r="CX38" s="151"/>
      <c r="CY38" s="12"/>
      <c r="CZ38" s="12"/>
      <c r="DA38" s="12"/>
      <c r="DB38" s="12"/>
      <c r="DC38" s="18"/>
      <c r="DD38" s="19"/>
      <c r="DE38" s="12"/>
      <c r="DF38" s="12"/>
      <c r="DG38" s="12"/>
      <c r="DH38" s="12"/>
      <c r="DI38" s="11"/>
      <c r="DJ38" s="12"/>
      <c r="DK38" s="12"/>
      <c r="DL38" s="12"/>
    </row>
    <row r="39" spans="1:116" x14ac:dyDescent="0.25">
      <c r="A39" s="10" t="str">
        <f>'Scenario List'!$A$23</f>
        <v>1a- LCP w/ Climate Shift</v>
      </c>
      <c r="B39" s="2">
        <v>2028</v>
      </c>
      <c r="C39" s="14"/>
      <c r="D39" s="14"/>
      <c r="E39" s="14"/>
      <c r="F39" s="14"/>
      <c r="G39" s="14"/>
      <c r="H39" s="14"/>
      <c r="I39" s="151"/>
      <c r="J39" s="151"/>
      <c r="K39" s="12"/>
      <c r="L39" s="12"/>
      <c r="M39" s="12"/>
      <c r="N39" s="12"/>
      <c r="O39" s="18"/>
      <c r="P39" s="19"/>
      <c r="Q39" s="12"/>
      <c r="R39" s="12"/>
      <c r="S39" s="12"/>
      <c r="T39" s="12"/>
      <c r="U39" s="11"/>
      <c r="V39" s="12"/>
      <c r="W39" s="12"/>
      <c r="X39" s="12"/>
      <c r="Z39" s="14"/>
      <c r="AA39" s="14"/>
      <c r="AB39" s="14"/>
      <c r="AC39" s="14"/>
      <c r="AD39" s="14"/>
      <c r="AE39" s="14"/>
      <c r="AF39" s="151"/>
      <c r="AG39" s="151"/>
      <c r="AH39" s="12"/>
      <c r="AI39" s="12"/>
      <c r="AJ39" s="12"/>
      <c r="AK39" s="12"/>
      <c r="AL39" s="18"/>
      <c r="AM39" s="19"/>
      <c r="AN39" s="12"/>
      <c r="AO39" s="12"/>
      <c r="AP39" s="12"/>
      <c r="AQ39" s="12"/>
      <c r="AR39" s="11"/>
      <c r="AS39" s="12"/>
      <c r="AT39" s="12"/>
      <c r="AU39" s="12"/>
      <c r="AW39" s="14"/>
      <c r="AX39" s="14"/>
      <c r="AY39" s="14"/>
      <c r="AZ39" s="14"/>
      <c r="BA39" s="14"/>
      <c r="BB39" s="14"/>
      <c r="BC39" s="151"/>
      <c r="BD39" s="151"/>
      <c r="BE39" s="12"/>
      <c r="BF39" s="12"/>
      <c r="BG39" s="12"/>
      <c r="BH39" s="12"/>
      <c r="BI39" s="18"/>
      <c r="BJ39" s="19"/>
      <c r="BK39" s="12"/>
      <c r="BL39" s="12"/>
      <c r="BM39" s="12"/>
      <c r="BN39" s="12"/>
      <c r="BO39" s="11"/>
      <c r="BP39" s="12"/>
      <c r="BQ39" s="12"/>
      <c r="BR39" s="12"/>
      <c r="BT39" s="14">
        <v>692.81372044209763</v>
      </c>
      <c r="BU39" s="14">
        <v>367.56968994377667</v>
      </c>
      <c r="BV39" s="14">
        <v>1060.3834103858744</v>
      </c>
      <c r="BW39" s="14">
        <v>264.26047496078155</v>
      </c>
      <c r="BX39" s="14">
        <v>113.34484677255747</v>
      </c>
      <c r="BY39" s="14">
        <v>377.605321733339</v>
      </c>
      <c r="BZ39" s="151">
        <v>0.11974803869785124</v>
      </c>
      <c r="CA39" s="151">
        <v>0.10573845277299652</v>
      </c>
      <c r="CB39" s="12">
        <v>3.8407734688829492E-13</v>
      </c>
      <c r="CC39" s="12">
        <v>2.2760139074861918E-13</v>
      </c>
      <c r="CD39" s="12">
        <v>3.836930773104541E-13</v>
      </c>
      <c r="CE39" s="12">
        <v>2.2737367544323206E-13</v>
      </c>
      <c r="CF39" s="18">
        <v>0.46323567460159387</v>
      </c>
      <c r="CG39" s="19">
        <v>0.66068802305421381</v>
      </c>
      <c r="CH39" s="12">
        <v>180.01744174480501</v>
      </c>
      <c r="CI39" s="12">
        <v>125.44478320916859</v>
      </c>
      <c r="CJ39" s="12">
        <v>186.7710387145228</v>
      </c>
      <c r="CK39" s="12">
        <v>102.26112661367961</v>
      </c>
      <c r="CL39" s="11">
        <v>1301.8358836838192</v>
      </c>
      <c r="CM39" s="12">
        <v>48.496561339477672</v>
      </c>
      <c r="CN39" s="12">
        <v>5785.5955552659043</v>
      </c>
      <c r="CO39" s="12">
        <v>3476.2158921777468</v>
      </c>
      <c r="CQ39" s="14"/>
      <c r="CR39" s="14"/>
      <c r="CS39" s="14"/>
      <c r="CT39" s="14"/>
      <c r="CU39" s="14"/>
      <c r="CV39" s="14"/>
      <c r="CW39" s="151"/>
      <c r="CX39" s="151"/>
      <c r="CY39" s="12"/>
      <c r="CZ39" s="12"/>
      <c r="DA39" s="12"/>
      <c r="DB39" s="12"/>
      <c r="DC39" s="18"/>
      <c r="DD39" s="19"/>
      <c r="DE39" s="12"/>
      <c r="DF39" s="12"/>
      <c r="DG39" s="12"/>
      <c r="DH39" s="12"/>
      <c r="DI39" s="11"/>
      <c r="DJ39" s="12"/>
      <c r="DK39" s="12"/>
      <c r="DL39" s="12"/>
    </row>
    <row r="40" spans="1:116" x14ac:dyDescent="0.25">
      <c r="A40" s="10" t="str">
        <f>'Scenario List'!$A$23</f>
        <v>1a- LCP w/ Climate Shift</v>
      </c>
      <c r="B40" s="2">
        <v>2029</v>
      </c>
      <c r="C40" s="14"/>
      <c r="D40" s="14"/>
      <c r="E40" s="14"/>
      <c r="F40" s="14"/>
      <c r="G40" s="14"/>
      <c r="H40" s="14"/>
      <c r="I40" s="151"/>
      <c r="J40" s="151"/>
      <c r="K40" s="12"/>
      <c r="L40" s="12"/>
      <c r="M40" s="12"/>
      <c r="N40" s="12"/>
      <c r="O40" s="18"/>
      <c r="P40" s="19"/>
      <c r="Q40" s="12"/>
      <c r="R40" s="12"/>
      <c r="S40" s="12"/>
      <c r="T40" s="12"/>
      <c r="U40" s="11"/>
      <c r="V40" s="12"/>
      <c r="W40" s="12"/>
      <c r="X40" s="12"/>
      <c r="Z40" s="14"/>
      <c r="AA40" s="14"/>
      <c r="AB40" s="14"/>
      <c r="AC40" s="14"/>
      <c r="AD40" s="14"/>
      <c r="AE40" s="14"/>
      <c r="AF40" s="151"/>
      <c r="AG40" s="151"/>
      <c r="AH40" s="12"/>
      <c r="AI40" s="12"/>
      <c r="AJ40" s="12"/>
      <c r="AK40" s="12"/>
      <c r="AL40" s="18"/>
      <c r="AM40" s="19"/>
      <c r="AN40" s="12"/>
      <c r="AO40" s="12"/>
      <c r="AP40" s="12"/>
      <c r="AQ40" s="12"/>
      <c r="AR40" s="11"/>
      <c r="AS40" s="12"/>
      <c r="AT40" s="12"/>
      <c r="AU40" s="12"/>
      <c r="AW40" s="14"/>
      <c r="AX40" s="14"/>
      <c r="AY40" s="14"/>
      <c r="AZ40" s="14"/>
      <c r="BA40" s="14"/>
      <c r="BB40" s="14"/>
      <c r="BC40" s="151"/>
      <c r="BD40" s="151"/>
      <c r="BE40" s="12"/>
      <c r="BF40" s="12"/>
      <c r="BG40" s="12"/>
      <c r="BH40" s="12"/>
      <c r="BI40" s="18"/>
      <c r="BJ40" s="19"/>
      <c r="BK40" s="12"/>
      <c r="BL40" s="12"/>
      <c r="BM40" s="12"/>
      <c r="BN40" s="12"/>
      <c r="BO40" s="11"/>
      <c r="BP40" s="12"/>
      <c r="BQ40" s="12"/>
      <c r="BR40" s="12"/>
      <c r="BT40" s="14">
        <v>707.6969867187936</v>
      </c>
      <c r="BU40" s="14">
        <v>374.35605982496463</v>
      </c>
      <c r="BV40" s="14">
        <v>1082.0530465437582</v>
      </c>
      <c r="BW40" s="14">
        <v>262.48704069604594</v>
      </c>
      <c r="BX40" s="14">
        <v>114.71905772751296</v>
      </c>
      <c r="BY40" s="14">
        <v>377.2060984235589</v>
      </c>
      <c r="BZ40" s="151">
        <v>0.12246574842520473</v>
      </c>
      <c r="CA40" s="151">
        <v>0.10789706937171223</v>
      </c>
      <c r="CB40" s="12">
        <v>9.8153099760342041E-13</v>
      </c>
      <c r="CC40" s="12">
        <v>1.280257822960983E-13</v>
      </c>
      <c r="CD40" s="12">
        <v>-9.8054897534893826E-13</v>
      </c>
      <c r="CE40" s="12">
        <v>-1.2789769243681803E-13</v>
      </c>
      <c r="CF40" s="18">
        <v>0.45454479907356116</v>
      </c>
      <c r="CG40" s="19">
        <v>0.59772585642776577</v>
      </c>
      <c r="CH40" s="12">
        <v>179.960519744805</v>
      </c>
      <c r="CI40" s="12">
        <v>125.44478320916859</v>
      </c>
      <c r="CJ40" s="12">
        <v>186.7710387145228</v>
      </c>
      <c r="CK40" s="12">
        <v>102.26112661367961</v>
      </c>
      <c r="CL40" s="11">
        <v>1296.4029724632762</v>
      </c>
      <c r="CM40" s="12">
        <v>44.002484978750012</v>
      </c>
      <c r="CN40" s="12">
        <v>5778.7340200759527</v>
      </c>
      <c r="CO40" s="12">
        <v>3469.5665230283903</v>
      </c>
      <c r="CQ40" s="14"/>
      <c r="CR40" s="14"/>
      <c r="CS40" s="14"/>
      <c r="CT40" s="14"/>
      <c r="CU40" s="14"/>
      <c r="CV40" s="14"/>
      <c r="CW40" s="151"/>
      <c r="CX40" s="151"/>
      <c r="CY40" s="12"/>
      <c r="CZ40" s="12"/>
      <c r="DA40" s="12"/>
      <c r="DB40" s="12"/>
      <c r="DC40" s="18"/>
      <c r="DD40" s="19"/>
      <c r="DE40" s="12"/>
      <c r="DF40" s="12"/>
      <c r="DG40" s="12"/>
      <c r="DH40" s="12"/>
      <c r="DI40" s="11"/>
      <c r="DJ40" s="12"/>
      <c r="DK40" s="12"/>
      <c r="DL40" s="12"/>
    </row>
    <row r="41" spans="1:116" x14ac:dyDescent="0.25">
      <c r="A41" s="10" t="str">
        <f>'Scenario List'!$A$23</f>
        <v>1a- LCP w/ Climate Shift</v>
      </c>
      <c r="B41" s="2">
        <v>2030</v>
      </c>
      <c r="C41" s="14"/>
      <c r="D41" s="14"/>
      <c r="E41" s="14"/>
      <c r="F41" s="14"/>
      <c r="G41" s="14"/>
      <c r="H41" s="14"/>
      <c r="I41" s="151"/>
      <c r="J41" s="151"/>
      <c r="K41" s="12"/>
      <c r="L41" s="12"/>
      <c r="M41" s="12"/>
      <c r="N41" s="12"/>
      <c r="O41" s="18"/>
      <c r="P41" s="19"/>
      <c r="Q41" s="12"/>
      <c r="R41" s="12"/>
      <c r="S41" s="12"/>
      <c r="T41" s="12"/>
      <c r="U41" s="11"/>
      <c r="V41" s="12"/>
      <c r="W41" s="12"/>
      <c r="X41" s="12"/>
      <c r="Z41" s="14"/>
      <c r="AA41" s="14"/>
      <c r="AB41" s="14"/>
      <c r="AC41" s="14"/>
      <c r="AD41" s="14"/>
      <c r="AE41" s="14"/>
      <c r="AF41" s="151"/>
      <c r="AG41" s="151"/>
      <c r="AH41" s="12"/>
      <c r="AI41" s="12"/>
      <c r="AJ41" s="12"/>
      <c r="AK41" s="12"/>
      <c r="AL41" s="18"/>
      <c r="AM41" s="19"/>
      <c r="AN41" s="12"/>
      <c r="AO41" s="12"/>
      <c r="AP41" s="12"/>
      <c r="AQ41" s="12"/>
      <c r="AR41" s="11"/>
      <c r="AS41" s="12"/>
      <c r="AT41" s="12"/>
      <c r="AU41" s="12"/>
      <c r="AW41" s="14"/>
      <c r="AX41" s="14"/>
      <c r="AY41" s="14"/>
      <c r="AZ41" s="14"/>
      <c r="BA41" s="14"/>
      <c r="BB41" s="14"/>
      <c r="BC41" s="151"/>
      <c r="BD41" s="151"/>
      <c r="BE41" s="12"/>
      <c r="BF41" s="12"/>
      <c r="BG41" s="12"/>
      <c r="BH41" s="12"/>
      <c r="BI41" s="18"/>
      <c r="BJ41" s="19"/>
      <c r="BK41" s="12"/>
      <c r="BL41" s="12"/>
      <c r="BM41" s="12"/>
      <c r="BN41" s="12"/>
      <c r="BO41" s="11"/>
      <c r="BP41" s="12"/>
      <c r="BQ41" s="12"/>
      <c r="BR41" s="12"/>
      <c r="BT41" s="14">
        <v>725.93571489996168</v>
      </c>
      <c r="BU41" s="14">
        <v>378.72552155378742</v>
      </c>
      <c r="BV41" s="14">
        <v>1104.6612364537491</v>
      </c>
      <c r="BW41" s="14">
        <v>268.14420471901525</v>
      </c>
      <c r="BX41" s="14">
        <v>113.5689635023972</v>
      </c>
      <c r="BY41" s="14">
        <v>381.71316822141245</v>
      </c>
      <c r="BZ41" s="151">
        <v>0.12548247444890512</v>
      </c>
      <c r="CA41" s="151">
        <v>0.10908841457575102</v>
      </c>
      <c r="CB41" s="12">
        <v>2.9872682535756272E-13</v>
      </c>
      <c r="CC41" s="12">
        <v>6.9702925916764634E-13</v>
      </c>
      <c r="CD41" s="12">
        <v>-2.9842794901924208E-13</v>
      </c>
      <c r="CE41" s="12">
        <v>-6.9633188104489818E-13</v>
      </c>
      <c r="CF41" s="18">
        <v>0.45162778283976113</v>
      </c>
      <c r="CG41" s="19">
        <v>0.59344229734498333</v>
      </c>
      <c r="CH41" s="12">
        <v>179.846675744805</v>
      </c>
      <c r="CI41" s="12">
        <v>125.58139600916859</v>
      </c>
      <c r="CJ41" s="12">
        <v>186.7710387145228</v>
      </c>
      <c r="CK41" s="12">
        <v>102.26112661367961</v>
      </c>
      <c r="CL41" s="11">
        <v>1294.1574774486251</v>
      </c>
      <c r="CM41" s="12">
        <v>39.441893889885698</v>
      </c>
      <c r="CN41" s="12">
        <v>5785.1561988088906</v>
      </c>
      <c r="CO41" s="12">
        <v>3471.7300001715607</v>
      </c>
      <c r="CQ41" s="14"/>
      <c r="CR41" s="14"/>
      <c r="CS41" s="14"/>
      <c r="CT41" s="14"/>
      <c r="CU41" s="14"/>
      <c r="CV41" s="14"/>
      <c r="CW41" s="151"/>
      <c r="CX41" s="151"/>
      <c r="CY41" s="12"/>
      <c r="CZ41" s="12"/>
      <c r="DA41" s="12"/>
      <c r="DB41" s="12"/>
      <c r="DC41" s="18"/>
      <c r="DD41" s="19"/>
      <c r="DE41" s="12"/>
      <c r="DF41" s="12"/>
      <c r="DG41" s="12"/>
      <c r="DH41" s="12"/>
      <c r="DI41" s="11"/>
      <c r="DJ41" s="12"/>
      <c r="DK41" s="12"/>
      <c r="DL41" s="12"/>
    </row>
    <row r="42" spans="1:116" x14ac:dyDescent="0.25">
      <c r="A42" s="10" t="str">
        <f>'Scenario List'!$A$23</f>
        <v>1a- LCP w/ Climate Shift</v>
      </c>
      <c r="B42" s="2">
        <v>2031</v>
      </c>
      <c r="C42" s="14"/>
      <c r="D42" s="14"/>
      <c r="E42" s="14"/>
      <c r="F42" s="14"/>
      <c r="G42" s="14"/>
      <c r="H42" s="14"/>
      <c r="I42" s="151"/>
      <c r="J42" s="151"/>
      <c r="K42" s="12"/>
      <c r="L42" s="12"/>
      <c r="M42" s="12"/>
      <c r="N42" s="12"/>
      <c r="O42" s="18"/>
      <c r="P42" s="19"/>
      <c r="Q42" s="12"/>
      <c r="R42" s="12"/>
      <c r="S42" s="12"/>
      <c r="T42" s="12"/>
      <c r="U42" s="11"/>
      <c r="V42" s="12"/>
      <c r="W42" s="12"/>
      <c r="X42" s="12"/>
      <c r="Z42" s="14"/>
      <c r="AA42" s="14"/>
      <c r="AB42" s="14"/>
      <c r="AC42" s="14"/>
      <c r="AD42" s="14"/>
      <c r="AE42" s="14"/>
      <c r="AF42" s="151"/>
      <c r="AG42" s="151"/>
      <c r="AH42" s="12"/>
      <c r="AI42" s="12"/>
      <c r="AJ42" s="12"/>
      <c r="AK42" s="12"/>
      <c r="AL42" s="18"/>
      <c r="AM42" s="19"/>
      <c r="AN42" s="12"/>
      <c r="AO42" s="12"/>
      <c r="AP42" s="12"/>
      <c r="AQ42" s="12"/>
      <c r="AR42" s="11"/>
      <c r="AS42" s="12"/>
      <c r="AT42" s="12"/>
      <c r="AU42" s="12"/>
      <c r="AW42" s="14"/>
      <c r="AX42" s="14"/>
      <c r="AY42" s="14"/>
      <c r="AZ42" s="14"/>
      <c r="BA42" s="14"/>
      <c r="BB42" s="14"/>
      <c r="BC42" s="151"/>
      <c r="BD42" s="151"/>
      <c r="BE42" s="12"/>
      <c r="BF42" s="12"/>
      <c r="BG42" s="12"/>
      <c r="BH42" s="12"/>
      <c r="BI42" s="18"/>
      <c r="BJ42" s="19"/>
      <c r="BK42" s="12"/>
      <c r="BL42" s="12"/>
      <c r="BM42" s="12"/>
      <c r="BN42" s="12"/>
      <c r="BO42" s="11"/>
      <c r="BP42" s="12"/>
      <c r="BQ42" s="12"/>
      <c r="BR42" s="12"/>
      <c r="BT42" s="14">
        <v>743.42324295649291</v>
      </c>
      <c r="BU42" s="14">
        <v>384.56327762233394</v>
      </c>
      <c r="BV42" s="14">
        <v>1127.9865205788269</v>
      </c>
      <c r="BW42" s="14">
        <v>268.75713549529826</v>
      </c>
      <c r="BX42" s="14">
        <v>113.78001675304411</v>
      </c>
      <c r="BY42" s="14">
        <v>382.53715224834235</v>
      </c>
      <c r="BZ42" s="151">
        <v>0.12838403500714704</v>
      </c>
      <c r="CA42" s="151">
        <v>0.11071361185897106</v>
      </c>
      <c r="CB42" s="12">
        <v>6.5435399840228017E-13</v>
      </c>
      <c r="CC42" s="12">
        <v>6.6857908532406893E-13</v>
      </c>
      <c r="CD42" s="12">
        <v>-6.5369931689929217E-13</v>
      </c>
      <c r="CE42" s="12">
        <v>6.6791017161449417E-13</v>
      </c>
      <c r="CF42" s="18">
        <v>0.45758071222679386</v>
      </c>
      <c r="CG42" s="19">
        <v>0.53651283630646895</v>
      </c>
      <c r="CH42" s="12">
        <v>231.37348654480502</v>
      </c>
      <c r="CI42" s="12">
        <v>130.38980920916859</v>
      </c>
      <c r="CJ42" s="12">
        <v>228.37728414831275</v>
      </c>
      <c r="CK42" s="12">
        <v>106.90151359998097</v>
      </c>
      <c r="CL42" s="11">
        <v>1623.2820322548828</v>
      </c>
      <c r="CM42" s="12">
        <v>69.314386424171659</v>
      </c>
      <c r="CN42" s="12">
        <v>5790.6206399814992</v>
      </c>
      <c r="CO42" s="12">
        <v>3473.4959068284879</v>
      </c>
      <c r="CQ42" s="14"/>
      <c r="CR42" s="14"/>
      <c r="CS42" s="14"/>
      <c r="CT42" s="14"/>
      <c r="CU42" s="14"/>
      <c r="CV42" s="14"/>
      <c r="CW42" s="151"/>
      <c r="CX42" s="151"/>
      <c r="CY42" s="12"/>
      <c r="CZ42" s="12"/>
      <c r="DA42" s="12"/>
      <c r="DB42" s="12"/>
      <c r="DC42" s="18"/>
      <c r="DD42" s="19"/>
      <c r="DE42" s="12"/>
      <c r="DF42" s="12"/>
      <c r="DG42" s="12"/>
      <c r="DH42" s="12"/>
      <c r="DI42" s="11"/>
      <c r="DJ42" s="12"/>
      <c r="DK42" s="12"/>
      <c r="DL42" s="12"/>
    </row>
    <row r="43" spans="1:116" x14ac:dyDescent="0.25">
      <c r="A43" s="10" t="str">
        <f>'Scenario List'!$A$23</f>
        <v>1a- LCP w/ Climate Shift</v>
      </c>
      <c r="B43" s="2">
        <v>2032</v>
      </c>
      <c r="C43" s="14"/>
      <c r="D43" s="14"/>
      <c r="E43" s="14"/>
      <c r="F43" s="14"/>
      <c r="G43" s="14"/>
      <c r="H43" s="14"/>
      <c r="I43" s="151"/>
      <c r="J43" s="151"/>
      <c r="K43" s="12"/>
      <c r="L43" s="12"/>
      <c r="M43" s="12"/>
      <c r="N43" s="12"/>
      <c r="O43" s="18"/>
      <c r="P43" s="19"/>
      <c r="Q43" s="12"/>
      <c r="R43" s="12"/>
      <c r="S43" s="12"/>
      <c r="T43" s="12"/>
      <c r="U43" s="11"/>
      <c r="V43" s="12"/>
      <c r="W43" s="12"/>
      <c r="X43" s="12"/>
      <c r="Z43" s="14"/>
      <c r="AA43" s="14"/>
      <c r="AB43" s="14"/>
      <c r="AC43" s="14"/>
      <c r="AD43" s="14"/>
      <c r="AE43" s="14"/>
      <c r="AF43" s="151"/>
      <c r="AG43" s="151"/>
      <c r="AH43" s="12"/>
      <c r="AI43" s="12"/>
      <c r="AJ43" s="12"/>
      <c r="AK43" s="12"/>
      <c r="AL43" s="18"/>
      <c r="AM43" s="19"/>
      <c r="AN43" s="12"/>
      <c r="AO43" s="12"/>
      <c r="AP43" s="12"/>
      <c r="AQ43" s="12"/>
      <c r="AR43" s="11"/>
      <c r="AS43" s="12"/>
      <c r="AT43" s="12"/>
      <c r="AU43" s="12"/>
      <c r="AW43" s="14"/>
      <c r="AX43" s="14"/>
      <c r="AY43" s="14"/>
      <c r="AZ43" s="14"/>
      <c r="BA43" s="14"/>
      <c r="BB43" s="14"/>
      <c r="BC43" s="151"/>
      <c r="BD43" s="151"/>
      <c r="BE43" s="12"/>
      <c r="BF43" s="12"/>
      <c r="BG43" s="12"/>
      <c r="BH43" s="12"/>
      <c r="BI43" s="18"/>
      <c r="BJ43" s="19"/>
      <c r="BK43" s="12"/>
      <c r="BL43" s="12"/>
      <c r="BM43" s="12"/>
      <c r="BN43" s="12"/>
      <c r="BO43" s="11"/>
      <c r="BP43" s="12"/>
      <c r="BQ43" s="12"/>
      <c r="BR43" s="12"/>
      <c r="BT43" s="14">
        <v>752.71825918410832</v>
      </c>
      <c r="BU43" s="14">
        <v>389.19401189061972</v>
      </c>
      <c r="BV43" s="14">
        <v>1141.9122710747281</v>
      </c>
      <c r="BW43" s="14">
        <v>265.91498941336022</v>
      </c>
      <c r="BX43" s="14">
        <v>112.67662342868553</v>
      </c>
      <c r="BY43" s="14">
        <v>378.59161284204572</v>
      </c>
      <c r="BZ43" s="151">
        <v>0.12951855318854344</v>
      </c>
      <c r="CA43" s="151">
        <v>0.11168347912117664</v>
      </c>
      <c r="CB43" s="12">
        <v>8.2505504146374457E-13</v>
      </c>
      <c r="CC43" s="12">
        <v>7.1125434608943503E-14</v>
      </c>
      <c r="CD43" s="12">
        <v>8.2422957348171622E-13</v>
      </c>
      <c r="CE43" s="12">
        <v>0</v>
      </c>
      <c r="CF43" s="18">
        <v>0.46523397428264168</v>
      </c>
      <c r="CG43" s="19">
        <v>0.53633220050113717</v>
      </c>
      <c r="CH43" s="12">
        <v>231.25964254480502</v>
      </c>
      <c r="CI43" s="12">
        <v>131.94203080916859</v>
      </c>
      <c r="CJ43" s="12">
        <v>228.37728414831275</v>
      </c>
      <c r="CK43" s="12">
        <v>106.90151359998097</v>
      </c>
      <c r="CL43" s="11">
        <v>1626.2236574161059</v>
      </c>
      <c r="CM43" s="12">
        <v>67.130364156842901</v>
      </c>
      <c r="CN43" s="12">
        <v>5811.6635852807694</v>
      </c>
      <c r="CO43" s="12">
        <v>3484.7948412167925</v>
      </c>
      <c r="CQ43" s="14"/>
      <c r="CR43" s="14"/>
      <c r="CS43" s="14"/>
      <c r="CT43" s="14"/>
      <c r="CU43" s="14"/>
      <c r="CV43" s="14"/>
      <c r="CW43" s="151"/>
      <c r="CX43" s="151"/>
      <c r="CY43" s="12"/>
      <c r="CZ43" s="12"/>
      <c r="DA43" s="12"/>
      <c r="DB43" s="12"/>
      <c r="DC43" s="18"/>
      <c r="DD43" s="19"/>
      <c r="DE43" s="12"/>
      <c r="DF43" s="12"/>
      <c r="DG43" s="12"/>
      <c r="DH43" s="12"/>
      <c r="DI43" s="11"/>
      <c r="DJ43" s="12"/>
      <c r="DK43" s="12"/>
      <c r="DL43" s="12"/>
    </row>
    <row r="44" spans="1:116" x14ac:dyDescent="0.25">
      <c r="A44" s="10" t="str">
        <f>'Scenario List'!$A$23</f>
        <v>1a- LCP w/ Climate Shift</v>
      </c>
      <c r="B44" s="2">
        <v>2033</v>
      </c>
      <c r="C44" s="14"/>
      <c r="D44" s="14"/>
      <c r="E44" s="14"/>
      <c r="F44" s="14"/>
      <c r="G44" s="14"/>
      <c r="H44" s="14"/>
      <c r="I44" s="151"/>
      <c r="J44" s="151"/>
      <c r="K44" s="12"/>
      <c r="L44" s="12"/>
      <c r="M44" s="12"/>
      <c r="N44" s="12"/>
      <c r="O44" s="18"/>
      <c r="P44" s="19"/>
      <c r="Q44" s="12"/>
      <c r="R44" s="12"/>
      <c r="S44" s="12"/>
      <c r="T44" s="12"/>
      <c r="U44" s="11"/>
      <c r="V44" s="12"/>
      <c r="W44" s="12"/>
      <c r="X44" s="12"/>
      <c r="Z44" s="14"/>
      <c r="AA44" s="14"/>
      <c r="AB44" s="14"/>
      <c r="AC44" s="14"/>
      <c r="AD44" s="14"/>
      <c r="AE44" s="14"/>
      <c r="AF44" s="151"/>
      <c r="AG44" s="151"/>
      <c r="AH44" s="12"/>
      <c r="AI44" s="12"/>
      <c r="AJ44" s="12"/>
      <c r="AK44" s="12"/>
      <c r="AL44" s="18"/>
      <c r="AM44" s="19"/>
      <c r="AN44" s="12"/>
      <c r="AO44" s="12"/>
      <c r="AP44" s="12"/>
      <c r="AQ44" s="12"/>
      <c r="AR44" s="11"/>
      <c r="AS44" s="12"/>
      <c r="AT44" s="12"/>
      <c r="AU44" s="12"/>
      <c r="AW44" s="14"/>
      <c r="AX44" s="14"/>
      <c r="AY44" s="14"/>
      <c r="AZ44" s="14"/>
      <c r="BA44" s="14"/>
      <c r="BB44" s="14"/>
      <c r="BC44" s="151"/>
      <c r="BD44" s="151"/>
      <c r="BE44" s="12"/>
      <c r="BF44" s="12"/>
      <c r="BG44" s="12"/>
      <c r="BH44" s="12"/>
      <c r="BI44" s="18"/>
      <c r="BJ44" s="19"/>
      <c r="BK44" s="12"/>
      <c r="BL44" s="12"/>
      <c r="BM44" s="12"/>
      <c r="BN44" s="12"/>
      <c r="BO44" s="11"/>
      <c r="BP44" s="12"/>
      <c r="BQ44" s="12"/>
      <c r="BR44" s="12"/>
      <c r="BT44" s="14">
        <v>771.09879155127805</v>
      </c>
      <c r="BU44" s="14">
        <v>398.2922075593894</v>
      </c>
      <c r="BV44" s="14">
        <v>1169.3909991106675</v>
      </c>
      <c r="BW44" s="14">
        <v>268.29237561683289</v>
      </c>
      <c r="BX44" s="14">
        <v>115.92819918687589</v>
      </c>
      <c r="BY44" s="14">
        <v>384.22057480370876</v>
      </c>
      <c r="BZ44" s="151">
        <v>0.13292417301117862</v>
      </c>
      <c r="CA44" s="151">
        <v>0.11454379387961819</v>
      </c>
      <c r="CB44" s="12">
        <v>1.9915121690504181E-13</v>
      </c>
      <c r="CC44" s="12">
        <v>9.9575608452520906E-14</v>
      </c>
      <c r="CD44" s="12">
        <v>1.9895196601282805E-13</v>
      </c>
      <c r="CE44" s="12">
        <v>0</v>
      </c>
      <c r="CF44" s="18">
        <v>0.44700469108395974</v>
      </c>
      <c r="CG44" s="19">
        <v>0.49048523628317009</v>
      </c>
      <c r="CH44" s="12">
        <v>231.11838694480502</v>
      </c>
      <c r="CI44" s="12">
        <v>134.4657424091686</v>
      </c>
      <c r="CJ44" s="12">
        <v>228.37728414831275</v>
      </c>
      <c r="CK44" s="12">
        <v>106.90151359998097</v>
      </c>
      <c r="CL44" s="11">
        <v>1620.5760447537464</v>
      </c>
      <c r="CM44" s="12">
        <v>64.691217081068558</v>
      </c>
      <c r="CN44" s="12">
        <v>5801.0426101084749</v>
      </c>
      <c r="CO44" s="12">
        <v>3477.2046050612012</v>
      </c>
      <c r="CQ44" s="14"/>
      <c r="CR44" s="14"/>
      <c r="CS44" s="14"/>
      <c r="CT44" s="14"/>
      <c r="CU44" s="14"/>
      <c r="CV44" s="14"/>
      <c r="CW44" s="151"/>
      <c r="CX44" s="151"/>
      <c r="CY44" s="12"/>
      <c r="CZ44" s="12"/>
      <c r="DA44" s="12"/>
      <c r="DB44" s="12"/>
      <c r="DC44" s="18"/>
      <c r="DD44" s="19"/>
      <c r="DE44" s="12"/>
      <c r="DF44" s="12"/>
      <c r="DG44" s="12"/>
      <c r="DH44" s="12"/>
      <c r="DI44" s="11"/>
      <c r="DJ44" s="12"/>
      <c r="DK44" s="12"/>
      <c r="DL44" s="12"/>
    </row>
    <row r="45" spans="1:116" x14ac:dyDescent="0.25">
      <c r="A45" s="10" t="str">
        <f>'Scenario List'!$A$23</f>
        <v>1a- LCP w/ Climate Shift</v>
      </c>
      <c r="B45" s="2">
        <v>2034</v>
      </c>
      <c r="C45" s="14"/>
      <c r="D45" s="14"/>
      <c r="E45" s="14"/>
      <c r="F45" s="14"/>
      <c r="G45" s="14"/>
      <c r="H45" s="14"/>
      <c r="I45" s="151"/>
      <c r="J45" s="151"/>
      <c r="K45" s="12"/>
      <c r="L45" s="12"/>
      <c r="M45" s="12"/>
      <c r="N45" s="12"/>
      <c r="O45" s="18"/>
      <c r="P45" s="19"/>
      <c r="Q45" s="12"/>
      <c r="R45" s="12"/>
      <c r="S45" s="12"/>
      <c r="T45" s="12"/>
      <c r="U45" s="11"/>
      <c r="V45" s="12"/>
      <c r="W45" s="12"/>
      <c r="X45" s="12"/>
      <c r="Z45" s="14"/>
      <c r="AA45" s="14"/>
      <c r="AB45" s="14"/>
      <c r="AC45" s="14"/>
      <c r="AD45" s="14"/>
      <c r="AE45" s="14"/>
      <c r="AF45" s="151"/>
      <c r="AG45" s="151"/>
      <c r="AH45" s="12"/>
      <c r="AI45" s="12"/>
      <c r="AJ45" s="12"/>
      <c r="AK45" s="12"/>
      <c r="AL45" s="18"/>
      <c r="AM45" s="19"/>
      <c r="AN45" s="12"/>
      <c r="AO45" s="12"/>
      <c r="AP45" s="12"/>
      <c r="AQ45" s="12"/>
      <c r="AR45" s="11"/>
      <c r="AS45" s="12"/>
      <c r="AT45" s="12"/>
      <c r="AU45" s="12"/>
      <c r="AW45" s="14"/>
      <c r="AX45" s="14"/>
      <c r="AY45" s="14"/>
      <c r="AZ45" s="14"/>
      <c r="BA45" s="14"/>
      <c r="BB45" s="14"/>
      <c r="BC45" s="151"/>
      <c r="BD45" s="151"/>
      <c r="BE45" s="12"/>
      <c r="BF45" s="12"/>
      <c r="BG45" s="12"/>
      <c r="BH45" s="12"/>
      <c r="BI45" s="18"/>
      <c r="BJ45" s="19"/>
      <c r="BK45" s="12"/>
      <c r="BL45" s="12"/>
      <c r="BM45" s="12"/>
      <c r="BN45" s="12"/>
      <c r="BO45" s="11"/>
      <c r="BP45" s="12"/>
      <c r="BQ45" s="12"/>
      <c r="BR45" s="12"/>
      <c r="BT45" s="14">
        <v>787.27011272526579</v>
      </c>
      <c r="BU45" s="14">
        <v>406.35061036996387</v>
      </c>
      <c r="BV45" s="14">
        <v>1193.6207230952296</v>
      </c>
      <c r="BW45" s="14">
        <v>272.00584534564365</v>
      </c>
      <c r="BX45" s="14">
        <v>118.02325393709886</v>
      </c>
      <c r="BY45" s="14">
        <v>390.02909928274249</v>
      </c>
      <c r="BZ45" s="151">
        <v>0.13552936920862232</v>
      </c>
      <c r="CA45" s="151">
        <v>0.11674045695028107</v>
      </c>
      <c r="CB45" s="12">
        <v>1.0811066060559412E-12</v>
      </c>
      <c r="CC45" s="12">
        <v>1.5647595613967569E-13</v>
      </c>
      <c r="CD45" s="12">
        <v>-1.0800249583553523E-12</v>
      </c>
      <c r="CE45" s="12">
        <v>1.5631940186722204E-13</v>
      </c>
      <c r="CF45" s="18">
        <v>0.44274705880348175</v>
      </c>
      <c r="CG45" s="19">
        <v>0.48568997500113958</v>
      </c>
      <c r="CH45" s="12">
        <v>231.04670974480501</v>
      </c>
      <c r="CI45" s="12">
        <v>135.2422984091686</v>
      </c>
      <c r="CJ45" s="12">
        <v>228.37728414831275</v>
      </c>
      <c r="CK45" s="12">
        <v>106.90151359998097</v>
      </c>
      <c r="CL45" s="11">
        <v>1619.8495674550968</v>
      </c>
      <c r="CM45" s="12">
        <v>63.300533981291167</v>
      </c>
      <c r="CN45" s="12">
        <v>5808.8524821023066</v>
      </c>
      <c r="CO45" s="12">
        <v>3480.8036646886326</v>
      </c>
      <c r="CQ45" s="14"/>
      <c r="CR45" s="14"/>
      <c r="CS45" s="14"/>
      <c r="CT45" s="14"/>
      <c r="CU45" s="14"/>
      <c r="CV45" s="14"/>
      <c r="CW45" s="151"/>
      <c r="CX45" s="151"/>
      <c r="CY45" s="12"/>
      <c r="CZ45" s="12"/>
      <c r="DA45" s="12"/>
      <c r="DB45" s="12"/>
      <c r="DC45" s="18"/>
      <c r="DD45" s="19"/>
      <c r="DE45" s="12"/>
      <c r="DF45" s="12"/>
      <c r="DG45" s="12"/>
      <c r="DH45" s="12"/>
      <c r="DI45" s="11"/>
      <c r="DJ45" s="12"/>
      <c r="DK45" s="12"/>
      <c r="DL45" s="12"/>
    </row>
    <row r="46" spans="1:116" x14ac:dyDescent="0.25">
      <c r="A46" s="10" t="str">
        <f>'Scenario List'!$A$23</f>
        <v>1a- LCP w/ Climate Shift</v>
      </c>
      <c r="B46" s="2">
        <v>2035</v>
      </c>
      <c r="C46" s="14"/>
      <c r="D46" s="14"/>
      <c r="E46" s="14"/>
      <c r="F46" s="14"/>
      <c r="G46" s="14"/>
      <c r="H46" s="14"/>
      <c r="I46" s="151"/>
      <c r="J46" s="151"/>
      <c r="K46" s="12"/>
      <c r="L46" s="12"/>
      <c r="M46" s="12"/>
      <c r="N46" s="12"/>
      <c r="O46" s="18"/>
      <c r="P46" s="19"/>
      <c r="Q46" s="12"/>
      <c r="R46" s="12"/>
      <c r="S46" s="12"/>
      <c r="T46" s="12"/>
      <c r="U46" s="11"/>
      <c r="V46" s="12"/>
      <c r="W46" s="12"/>
      <c r="X46" s="12"/>
      <c r="Z46" s="14"/>
      <c r="AA46" s="14"/>
      <c r="AB46" s="14"/>
      <c r="AC46" s="14"/>
      <c r="AD46" s="14"/>
      <c r="AE46" s="14"/>
      <c r="AF46" s="151"/>
      <c r="AG46" s="151"/>
      <c r="AH46" s="12"/>
      <c r="AI46" s="12"/>
      <c r="AJ46" s="12"/>
      <c r="AK46" s="12"/>
      <c r="AL46" s="18"/>
      <c r="AM46" s="19"/>
      <c r="AN46" s="12"/>
      <c r="AO46" s="12"/>
      <c r="AP46" s="12"/>
      <c r="AQ46" s="12"/>
      <c r="AR46" s="11"/>
      <c r="AS46" s="12"/>
      <c r="AT46" s="12"/>
      <c r="AU46" s="12"/>
      <c r="AW46" s="14"/>
      <c r="AX46" s="14"/>
      <c r="AY46" s="14"/>
      <c r="AZ46" s="14"/>
      <c r="BA46" s="14"/>
      <c r="BB46" s="14"/>
      <c r="BC46" s="151"/>
      <c r="BD46" s="151"/>
      <c r="BE46" s="12"/>
      <c r="BF46" s="12"/>
      <c r="BG46" s="12"/>
      <c r="BH46" s="12"/>
      <c r="BI46" s="18"/>
      <c r="BJ46" s="19"/>
      <c r="BK46" s="12"/>
      <c r="BL46" s="12"/>
      <c r="BM46" s="12"/>
      <c r="BN46" s="12"/>
      <c r="BO46" s="11"/>
      <c r="BP46" s="12"/>
      <c r="BQ46" s="12"/>
      <c r="BR46" s="12"/>
      <c r="BT46" s="14">
        <v>805.55843961859534</v>
      </c>
      <c r="BU46" s="14">
        <v>415.44994059708029</v>
      </c>
      <c r="BV46" s="14">
        <v>1221.0083802156755</v>
      </c>
      <c r="BW46" s="14">
        <v>272.8546730727636</v>
      </c>
      <c r="BX46" s="14">
        <v>121.03779423780556</v>
      </c>
      <c r="BY46" s="14">
        <v>393.89246731056915</v>
      </c>
      <c r="BZ46" s="151">
        <v>0.13853356001623457</v>
      </c>
      <c r="CA46" s="151">
        <v>0.11926895382175934</v>
      </c>
      <c r="CB46" s="12">
        <v>3.9830243381008363E-13</v>
      </c>
      <c r="CC46" s="12">
        <v>2.2760139074861918E-13</v>
      </c>
      <c r="CD46" s="12">
        <v>3.979039320256561E-13</v>
      </c>
      <c r="CE46" s="12">
        <v>-2.2737367544323206E-13</v>
      </c>
      <c r="CF46" s="18">
        <v>0.41718797768617755</v>
      </c>
      <c r="CG46" s="19">
        <v>0.42972494911673276</v>
      </c>
      <c r="CH46" s="12">
        <v>234.11689074480498</v>
      </c>
      <c r="CI46" s="12">
        <v>137.19402820916861</v>
      </c>
      <c r="CJ46" s="12">
        <v>231.28506953644063</v>
      </c>
      <c r="CK46" s="12">
        <v>108.42295195614537</v>
      </c>
      <c r="CL46" s="11">
        <v>1621.3232976735312</v>
      </c>
      <c r="CM46" s="12">
        <v>66.192650576234925</v>
      </c>
      <c r="CN46" s="12">
        <v>5814.8974120364264</v>
      </c>
      <c r="CO46" s="12">
        <v>3483.3033013599379</v>
      </c>
      <c r="CQ46" s="14"/>
      <c r="CR46" s="14"/>
      <c r="CS46" s="14"/>
      <c r="CT46" s="14"/>
      <c r="CU46" s="14"/>
      <c r="CV46" s="14"/>
      <c r="CW46" s="151"/>
      <c r="CX46" s="151"/>
      <c r="CY46" s="12"/>
      <c r="CZ46" s="12"/>
      <c r="DA46" s="12"/>
      <c r="DB46" s="12"/>
      <c r="DC46" s="18"/>
      <c r="DD46" s="19"/>
      <c r="DE46" s="12"/>
      <c r="DF46" s="12"/>
      <c r="DG46" s="12"/>
      <c r="DH46" s="12"/>
      <c r="DI46" s="11"/>
      <c r="DJ46" s="12"/>
      <c r="DK46" s="12"/>
      <c r="DL46" s="12"/>
    </row>
    <row r="47" spans="1:116" x14ac:dyDescent="0.25">
      <c r="A47" s="10" t="str">
        <f>'Scenario List'!$A$23</f>
        <v>1a- LCP w/ Climate Shift</v>
      </c>
      <c r="B47" s="2">
        <v>2036</v>
      </c>
      <c r="C47" s="14"/>
      <c r="D47" s="14"/>
      <c r="E47" s="14"/>
      <c r="F47" s="14"/>
      <c r="G47" s="14"/>
      <c r="H47" s="14"/>
      <c r="I47" s="151"/>
      <c r="J47" s="151"/>
      <c r="K47" s="12"/>
      <c r="L47" s="12"/>
      <c r="M47" s="12"/>
      <c r="N47" s="12"/>
      <c r="O47" s="18"/>
      <c r="P47" s="19"/>
      <c r="Q47" s="12"/>
      <c r="R47" s="12"/>
      <c r="S47" s="12"/>
      <c r="T47" s="12"/>
      <c r="U47" s="11"/>
      <c r="V47" s="12"/>
      <c r="W47" s="12"/>
      <c r="X47" s="12"/>
      <c r="Z47" s="14"/>
      <c r="AA47" s="14"/>
      <c r="AB47" s="14"/>
      <c r="AC47" s="14"/>
      <c r="AD47" s="14"/>
      <c r="AE47" s="14"/>
      <c r="AF47" s="151"/>
      <c r="AG47" s="151"/>
      <c r="AH47" s="12"/>
      <c r="AI47" s="12"/>
      <c r="AJ47" s="12"/>
      <c r="AK47" s="12"/>
      <c r="AL47" s="18"/>
      <c r="AM47" s="19"/>
      <c r="AN47" s="12"/>
      <c r="AO47" s="12"/>
      <c r="AP47" s="12"/>
      <c r="AQ47" s="12"/>
      <c r="AR47" s="11"/>
      <c r="AS47" s="12"/>
      <c r="AT47" s="12"/>
      <c r="AU47" s="12"/>
      <c r="AW47" s="14"/>
      <c r="AX47" s="14"/>
      <c r="AY47" s="14"/>
      <c r="AZ47" s="14"/>
      <c r="BA47" s="14"/>
      <c r="BB47" s="14"/>
      <c r="BC47" s="151"/>
      <c r="BD47" s="151"/>
      <c r="BE47" s="12"/>
      <c r="BF47" s="12"/>
      <c r="BG47" s="12"/>
      <c r="BH47" s="12"/>
      <c r="BI47" s="18"/>
      <c r="BJ47" s="19"/>
      <c r="BK47" s="12"/>
      <c r="BL47" s="12"/>
      <c r="BM47" s="12"/>
      <c r="BN47" s="12"/>
      <c r="BO47" s="11"/>
      <c r="BP47" s="12"/>
      <c r="BQ47" s="12"/>
      <c r="BR47" s="12"/>
      <c r="BT47" s="14">
        <v>828.59428643308945</v>
      </c>
      <c r="BU47" s="14">
        <v>427.60639654419043</v>
      </c>
      <c r="BV47" s="14">
        <v>1256.2006829772799</v>
      </c>
      <c r="BW47" s="14">
        <v>286.94350500040031</v>
      </c>
      <c r="BX47" s="14">
        <v>126.98435928789833</v>
      </c>
      <c r="BY47" s="14">
        <v>413.92786428829862</v>
      </c>
      <c r="BZ47" s="151">
        <v>0.1419271669261202</v>
      </c>
      <c r="CA47" s="151">
        <v>0.12231035391588935</v>
      </c>
      <c r="CB47" s="12">
        <v>2.8450173843577397E-14</v>
      </c>
      <c r="CC47" s="12">
        <v>4.409776945754497E-13</v>
      </c>
      <c r="CD47" s="12">
        <v>0</v>
      </c>
      <c r="CE47" s="12">
        <v>4.4053649617126212E-13</v>
      </c>
      <c r="CF47" s="18">
        <v>0.45139432895137088</v>
      </c>
      <c r="CG47" s="19">
        <v>0.4635714757485021</v>
      </c>
      <c r="CH47" s="12">
        <v>297.06792906214565</v>
      </c>
      <c r="CI47" s="12">
        <v>170.14575423324553</v>
      </c>
      <c r="CJ47" s="12">
        <v>282.69482728441386</v>
      </c>
      <c r="CK47" s="12">
        <v>135.32204073973838</v>
      </c>
      <c r="CL47" s="11">
        <v>1646.0673752353821</v>
      </c>
      <c r="CM47" s="12">
        <v>77.232595145086236</v>
      </c>
      <c r="CN47" s="12">
        <v>5838.1654786670397</v>
      </c>
      <c r="CO47" s="12">
        <v>3496.0768475761893</v>
      </c>
      <c r="CQ47" s="14"/>
      <c r="CR47" s="14"/>
      <c r="CS47" s="14"/>
      <c r="CT47" s="14"/>
      <c r="CU47" s="14"/>
      <c r="CV47" s="14"/>
      <c r="CW47" s="151"/>
      <c r="CX47" s="151"/>
      <c r="CY47" s="12"/>
      <c r="CZ47" s="12"/>
      <c r="DA47" s="12"/>
      <c r="DB47" s="12"/>
      <c r="DC47" s="18"/>
      <c r="DD47" s="19"/>
      <c r="DE47" s="12"/>
      <c r="DF47" s="12"/>
      <c r="DG47" s="12"/>
      <c r="DH47" s="12"/>
      <c r="DI47" s="11"/>
      <c r="DJ47" s="12"/>
      <c r="DK47" s="12"/>
      <c r="DL47" s="12"/>
    </row>
    <row r="48" spans="1:116" x14ac:dyDescent="0.25">
      <c r="A48" s="10" t="str">
        <f>'Scenario List'!$A$23</f>
        <v>1a- LCP w/ Climate Shift</v>
      </c>
      <c r="B48" s="2">
        <v>2037</v>
      </c>
      <c r="C48" s="14"/>
      <c r="D48" s="14"/>
      <c r="E48" s="14"/>
      <c r="F48" s="14"/>
      <c r="G48" s="14"/>
      <c r="H48" s="14"/>
      <c r="I48" s="151"/>
      <c r="J48" s="151"/>
      <c r="K48" s="12"/>
      <c r="L48" s="12"/>
      <c r="M48" s="12"/>
      <c r="N48" s="12"/>
      <c r="O48" s="18"/>
      <c r="P48" s="19"/>
      <c r="Q48" s="12"/>
      <c r="R48" s="12"/>
      <c r="S48" s="12"/>
      <c r="T48" s="12"/>
      <c r="U48" s="11"/>
      <c r="V48" s="12"/>
      <c r="W48" s="12"/>
      <c r="X48" s="12"/>
      <c r="Z48" s="14"/>
      <c r="AA48" s="14"/>
      <c r="AB48" s="14"/>
      <c r="AC48" s="14"/>
      <c r="AD48" s="14"/>
      <c r="AE48" s="14"/>
      <c r="AF48" s="151"/>
      <c r="AG48" s="151"/>
      <c r="AH48" s="12"/>
      <c r="AI48" s="12"/>
      <c r="AJ48" s="12"/>
      <c r="AK48" s="12"/>
      <c r="AL48" s="18"/>
      <c r="AM48" s="19"/>
      <c r="AN48" s="12"/>
      <c r="AO48" s="12"/>
      <c r="AP48" s="12"/>
      <c r="AQ48" s="12"/>
      <c r="AR48" s="11"/>
      <c r="AS48" s="12"/>
      <c r="AT48" s="12"/>
      <c r="AU48" s="12"/>
      <c r="AW48" s="14"/>
      <c r="AX48" s="14"/>
      <c r="AY48" s="14"/>
      <c r="AZ48" s="14"/>
      <c r="BA48" s="14"/>
      <c r="BB48" s="14"/>
      <c r="BC48" s="151"/>
      <c r="BD48" s="151"/>
      <c r="BE48" s="12"/>
      <c r="BF48" s="12"/>
      <c r="BG48" s="12"/>
      <c r="BH48" s="12"/>
      <c r="BI48" s="18"/>
      <c r="BJ48" s="19"/>
      <c r="BK48" s="12"/>
      <c r="BL48" s="12"/>
      <c r="BM48" s="12"/>
      <c r="BN48" s="12"/>
      <c r="BO48" s="11"/>
      <c r="BP48" s="12"/>
      <c r="BQ48" s="12"/>
      <c r="BR48" s="12"/>
      <c r="BT48" s="14">
        <v>846.55609301068068</v>
      </c>
      <c r="BU48" s="14">
        <v>436.05897843591686</v>
      </c>
      <c r="BV48" s="14">
        <v>1282.6150714465975</v>
      </c>
      <c r="BW48" s="14">
        <v>286.47981690281989</v>
      </c>
      <c r="BX48" s="14">
        <v>129.09800671708382</v>
      </c>
      <c r="BY48" s="14">
        <v>415.57782361990371</v>
      </c>
      <c r="BZ48" s="151">
        <v>0.14517201990602205</v>
      </c>
      <c r="CA48" s="151">
        <v>0.12491834945647427</v>
      </c>
      <c r="CB48" s="12">
        <v>7.2547943301122366E-13</v>
      </c>
      <c r="CC48" s="12">
        <v>1.0242062583687864E-12</v>
      </c>
      <c r="CD48" s="12">
        <v>-7.2475359047530219E-13</v>
      </c>
      <c r="CE48" s="12">
        <v>-1.0231815394945443E-12</v>
      </c>
      <c r="CF48" s="18">
        <v>0.41639010158129164</v>
      </c>
      <c r="CG48" s="19">
        <v>0.40246109604071179</v>
      </c>
      <c r="CH48" s="12">
        <v>296.95408506214568</v>
      </c>
      <c r="CI48" s="12">
        <v>170.05442463324553</v>
      </c>
      <c r="CJ48" s="12">
        <v>282.69482728441386</v>
      </c>
      <c r="CK48" s="12">
        <v>135.32204073973838</v>
      </c>
      <c r="CL48" s="11">
        <v>1638.9772057013047</v>
      </c>
      <c r="CM48" s="12">
        <v>74.018895701227521</v>
      </c>
      <c r="CN48" s="12">
        <v>5831.3998355792228</v>
      </c>
      <c r="CO48" s="12">
        <v>3490.7520018734667</v>
      </c>
      <c r="CQ48" s="14"/>
      <c r="CR48" s="14"/>
      <c r="CS48" s="14"/>
      <c r="CT48" s="14"/>
      <c r="CU48" s="14"/>
      <c r="CV48" s="14"/>
      <c r="CW48" s="151"/>
      <c r="CX48" s="151"/>
      <c r="CY48" s="12"/>
      <c r="CZ48" s="12"/>
      <c r="DA48" s="12"/>
      <c r="DB48" s="12"/>
      <c r="DC48" s="18"/>
      <c r="DD48" s="19"/>
      <c r="DE48" s="12"/>
      <c r="DF48" s="12"/>
      <c r="DG48" s="12"/>
      <c r="DH48" s="12"/>
      <c r="DI48" s="11"/>
      <c r="DJ48" s="12"/>
      <c r="DK48" s="12"/>
      <c r="DL48" s="12"/>
    </row>
    <row r="49" spans="1:116" x14ac:dyDescent="0.25">
      <c r="A49" s="10" t="str">
        <f>'Scenario List'!$A$23</f>
        <v>1a- LCP w/ Climate Shift</v>
      </c>
      <c r="B49" s="2">
        <v>2038</v>
      </c>
      <c r="C49" s="14"/>
      <c r="D49" s="14"/>
      <c r="E49" s="14"/>
      <c r="F49" s="14"/>
      <c r="G49" s="14"/>
      <c r="H49" s="14"/>
      <c r="I49" s="151"/>
      <c r="J49" s="151"/>
      <c r="K49" s="12"/>
      <c r="L49" s="12"/>
      <c r="M49" s="12"/>
      <c r="N49" s="12"/>
      <c r="O49" s="18"/>
      <c r="P49" s="19"/>
      <c r="Q49" s="12"/>
      <c r="R49" s="12"/>
      <c r="S49" s="12"/>
      <c r="T49" s="12"/>
      <c r="U49" s="11"/>
      <c r="V49" s="12"/>
      <c r="W49" s="12"/>
      <c r="X49" s="12"/>
      <c r="Z49" s="14"/>
      <c r="AA49" s="14"/>
      <c r="AB49" s="14"/>
      <c r="AC49" s="14"/>
      <c r="AD49" s="14"/>
      <c r="AE49" s="14"/>
      <c r="AF49" s="151"/>
      <c r="AG49" s="151"/>
      <c r="AH49" s="12"/>
      <c r="AI49" s="12"/>
      <c r="AJ49" s="12"/>
      <c r="AK49" s="12"/>
      <c r="AL49" s="18"/>
      <c r="AM49" s="19"/>
      <c r="AN49" s="12"/>
      <c r="AO49" s="12"/>
      <c r="AP49" s="12"/>
      <c r="AQ49" s="12"/>
      <c r="AR49" s="11"/>
      <c r="AS49" s="12"/>
      <c r="AT49" s="12"/>
      <c r="AU49" s="12"/>
      <c r="AW49" s="14"/>
      <c r="AX49" s="14"/>
      <c r="AY49" s="14"/>
      <c r="AZ49" s="14"/>
      <c r="BA49" s="14"/>
      <c r="BB49" s="14"/>
      <c r="BC49" s="151"/>
      <c r="BD49" s="151"/>
      <c r="BE49" s="12"/>
      <c r="BF49" s="12"/>
      <c r="BG49" s="12"/>
      <c r="BH49" s="12"/>
      <c r="BI49" s="18"/>
      <c r="BJ49" s="19"/>
      <c r="BK49" s="12"/>
      <c r="BL49" s="12"/>
      <c r="BM49" s="12"/>
      <c r="BN49" s="12"/>
      <c r="BO49" s="11"/>
      <c r="BP49" s="12"/>
      <c r="BQ49" s="12"/>
      <c r="BR49" s="12"/>
      <c r="BT49" s="14">
        <v>866.14213166502589</v>
      </c>
      <c r="BU49" s="14">
        <v>445.50152585202034</v>
      </c>
      <c r="BV49" s="14">
        <v>1311.6436575170462</v>
      </c>
      <c r="BW49" s="14">
        <v>295.06704218440984</v>
      </c>
      <c r="BX49" s="14">
        <v>132.06937722498824</v>
      </c>
      <c r="BY49" s="14">
        <v>427.13641940939806</v>
      </c>
      <c r="BZ49" s="151">
        <v>0.14830593812332574</v>
      </c>
      <c r="CA49" s="151">
        <v>0.12747905380154992</v>
      </c>
      <c r="CB49" s="12">
        <v>1.2944829098827717E-12</v>
      </c>
      <c r="CC49" s="12">
        <v>1.4225086921788699E-14</v>
      </c>
      <c r="CD49" s="12">
        <v>1.2931877790833823E-12</v>
      </c>
      <c r="CE49" s="12">
        <v>0</v>
      </c>
      <c r="CF49" s="18">
        <v>0.42115327990783957</v>
      </c>
      <c r="CG49" s="19">
        <v>0.41450295308376062</v>
      </c>
      <c r="CH49" s="12">
        <v>298.75148466214569</v>
      </c>
      <c r="CI49" s="12">
        <v>170.96409543324555</v>
      </c>
      <c r="CJ49" s="12">
        <v>282.69482728441386</v>
      </c>
      <c r="CK49" s="12">
        <v>135.32204073973838</v>
      </c>
      <c r="CL49" s="11">
        <v>1632.5941826688736</v>
      </c>
      <c r="CM49" s="12">
        <v>65.941966578087346</v>
      </c>
      <c r="CN49" s="12">
        <v>5840.2390533059715</v>
      </c>
      <c r="CO49" s="12">
        <v>3494.7037381179862</v>
      </c>
      <c r="CQ49" s="14"/>
      <c r="CR49" s="14"/>
      <c r="CS49" s="14"/>
      <c r="CT49" s="14"/>
      <c r="CU49" s="14"/>
      <c r="CV49" s="14"/>
      <c r="CW49" s="151"/>
      <c r="CX49" s="151"/>
      <c r="CY49" s="12"/>
      <c r="CZ49" s="12"/>
      <c r="DA49" s="12"/>
      <c r="DB49" s="12"/>
      <c r="DC49" s="18"/>
      <c r="DD49" s="19"/>
      <c r="DE49" s="12"/>
      <c r="DF49" s="12"/>
      <c r="DG49" s="12"/>
      <c r="DH49" s="12"/>
      <c r="DI49" s="11"/>
      <c r="DJ49" s="12"/>
      <c r="DK49" s="12"/>
      <c r="DL49" s="12"/>
    </row>
    <row r="50" spans="1:116" x14ac:dyDescent="0.25">
      <c r="A50" s="10" t="str">
        <f>'Scenario List'!$A$23</f>
        <v>1a- LCP w/ Climate Shift</v>
      </c>
      <c r="B50" s="2">
        <v>2039</v>
      </c>
      <c r="C50" s="14"/>
      <c r="D50" s="14"/>
      <c r="E50" s="14"/>
      <c r="F50" s="14"/>
      <c r="G50" s="14"/>
      <c r="H50" s="14"/>
      <c r="I50" s="151"/>
      <c r="J50" s="151"/>
      <c r="K50" s="12"/>
      <c r="L50" s="12"/>
      <c r="M50" s="12"/>
      <c r="N50" s="12"/>
      <c r="O50" s="18"/>
      <c r="P50" s="19"/>
      <c r="Q50" s="12"/>
      <c r="R50" s="12"/>
      <c r="S50" s="12"/>
      <c r="T50" s="12"/>
      <c r="U50" s="11"/>
      <c r="V50" s="12"/>
      <c r="W50" s="12"/>
      <c r="X50" s="12"/>
      <c r="Z50" s="14"/>
      <c r="AA50" s="14"/>
      <c r="AB50" s="14"/>
      <c r="AC50" s="14"/>
      <c r="AD50" s="14"/>
      <c r="AE50" s="14"/>
      <c r="AF50" s="151"/>
      <c r="AG50" s="151"/>
      <c r="AH50" s="12"/>
      <c r="AI50" s="12"/>
      <c r="AJ50" s="12"/>
      <c r="AK50" s="12"/>
      <c r="AL50" s="18"/>
      <c r="AM50" s="19"/>
      <c r="AN50" s="12"/>
      <c r="AO50" s="12"/>
      <c r="AP50" s="12"/>
      <c r="AQ50" s="12"/>
      <c r="AR50" s="11"/>
      <c r="AS50" s="12"/>
      <c r="AT50" s="12"/>
      <c r="AU50" s="12"/>
      <c r="AW50" s="14"/>
      <c r="AX50" s="14"/>
      <c r="AY50" s="14"/>
      <c r="AZ50" s="14"/>
      <c r="BA50" s="14"/>
      <c r="BB50" s="14"/>
      <c r="BC50" s="151"/>
      <c r="BD50" s="151"/>
      <c r="BE50" s="12"/>
      <c r="BF50" s="12"/>
      <c r="BG50" s="12"/>
      <c r="BH50" s="12"/>
      <c r="BI50" s="18"/>
      <c r="BJ50" s="19"/>
      <c r="BK50" s="12"/>
      <c r="BL50" s="12"/>
      <c r="BM50" s="12"/>
      <c r="BN50" s="12"/>
      <c r="BO50" s="11"/>
      <c r="BP50" s="12"/>
      <c r="BQ50" s="12"/>
      <c r="BR50" s="12"/>
      <c r="BT50" s="14">
        <v>884.44217283600017</v>
      </c>
      <c r="BU50" s="14">
        <v>452.45875583834851</v>
      </c>
      <c r="BV50" s="14">
        <v>1336.9009286743487</v>
      </c>
      <c r="BW50" s="14">
        <v>296.63441439609244</v>
      </c>
      <c r="BX50" s="14">
        <v>132.41943860302516</v>
      </c>
      <c r="BY50" s="14">
        <v>429.05385299911757</v>
      </c>
      <c r="BZ50" s="151">
        <v>0.15113372620504983</v>
      </c>
      <c r="CA50" s="151">
        <v>0.12926545165846337</v>
      </c>
      <c r="CB50" s="12">
        <v>1.2375825621956168E-12</v>
      </c>
      <c r="CC50" s="12">
        <v>9.3885573683805423E-13</v>
      </c>
      <c r="CD50" s="12">
        <v>1.2363443602225743E-12</v>
      </c>
      <c r="CE50" s="12">
        <v>-9.3791641120333225E-13</v>
      </c>
      <c r="CF50" s="18">
        <v>0.40688975590845355</v>
      </c>
      <c r="CG50" s="19">
        <v>0.3778799856390303</v>
      </c>
      <c r="CH50" s="12">
        <v>301.01575066214565</v>
      </c>
      <c r="CI50" s="12">
        <v>172.07798583324555</v>
      </c>
      <c r="CJ50" s="12">
        <v>283.98007728441388</v>
      </c>
      <c r="CK50" s="12">
        <v>135.32204073973838</v>
      </c>
      <c r="CL50" s="11">
        <v>1645.1718792294716</v>
      </c>
      <c r="CM50" s="12">
        <v>72.799739256854465</v>
      </c>
      <c r="CN50" s="12">
        <v>5852.0503334645391</v>
      </c>
      <c r="CO50" s="12">
        <v>3500.2295666270143</v>
      </c>
      <c r="CQ50" s="14"/>
      <c r="CR50" s="14"/>
      <c r="CS50" s="14"/>
      <c r="CT50" s="14"/>
      <c r="CU50" s="14"/>
      <c r="CV50" s="14"/>
      <c r="CW50" s="151"/>
      <c r="CX50" s="151"/>
      <c r="CY50" s="12"/>
      <c r="CZ50" s="12"/>
      <c r="DA50" s="12"/>
      <c r="DB50" s="12"/>
      <c r="DC50" s="18"/>
      <c r="DD50" s="19"/>
      <c r="DE50" s="12"/>
      <c r="DF50" s="12"/>
      <c r="DG50" s="12"/>
      <c r="DH50" s="12"/>
      <c r="DI50" s="11"/>
      <c r="DJ50" s="12"/>
      <c r="DK50" s="12"/>
      <c r="DL50" s="12"/>
    </row>
    <row r="51" spans="1:116" x14ac:dyDescent="0.25">
      <c r="A51" s="10" t="str">
        <f>'Scenario List'!$A$23</f>
        <v>1a- LCP w/ Climate Shift</v>
      </c>
      <c r="B51" s="2">
        <v>2040</v>
      </c>
      <c r="C51" s="14"/>
      <c r="D51" s="14"/>
      <c r="E51" s="14"/>
      <c r="F51" s="14"/>
      <c r="G51" s="14"/>
      <c r="H51" s="14"/>
      <c r="I51" s="151"/>
      <c r="J51" s="151"/>
      <c r="K51" s="12"/>
      <c r="L51" s="12"/>
      <c r="M51" s="12"/>
      <c r="N51" s="12"/>
      <c r="O51" s="18"/>
      <c r="P51" s="19"/>
      <c r="Q51" s="12"/>
      <c r="R51" s="12"/>
      <c r="S51" s="12"/>
      <c r="T51" s="12"/>
      <c r="U51" s="11"/>
      <c r="V51" s="12"/>
      <c r="W51" s="12"/>
      <c r="X51" s="12"/>
      <c r="Z51" s="14"/>
      <c r="AA51" s="14"/>
      <c r="AB51" s="14"/>
      <c r="AC51" s="14"/>
      <c r="AD51" s="14"/>
      <c r="AE51" s="14"/>
      <c r="AF51" s="151"/>
      <c r="AG51" s="151"/>
      <c r="AH51" s="12"/>
      <c r="AI51" s="12"/>
      <c r="AJ51" s="12"/>
      <c r="AK51" s="12"/>
      <c r="AL51" s="18"/>
      <c r="AM51" s="19"/>
      <c r="AN51" s="12"/>
      <c r="AO51" s="12"/>
      <c r="AP51" s="12"/>
      <c r="AQ51" s="12"/>
      <c r="AR51" s="11"/>
      <c r="AS51" s="12"/>
      <c r="AT51" s="12"/>
      <c r="AU51" s="12"/>
      <c r="AW51" s="14"/>
      <c r="AX51" s="14"/>
      <c r="AY51" s="14"/>
      <c r="AZ51" s="14"/>
      <c r="BA51" s="14"/>
      <c r="BB51" s="14"/>
      <c r="BC51" s="151"/>
      <c r="BD51" s="151"/>
      <c r="BE51" s="12"/>
      <c r="BF51" s="12"/>
      <c r="BG51" s="12"/>
      <c r="BH51" s="12"/>
      <c r="BI51" s="18"/>
      <c r="BJ51" s="19"/>
      <c r="BK51" s="12"/>
      <c r="BL51" s="12"/>
      <c r="BM51" s="12"/>
      <c r="BN51" s="12"/>
      <c r="BO51" s="11"/>
      <c r="BP51" s="12"/>
      <c r="BQ51" s="12"/>
      <c r="BR51" s="12"/>
      <c r="BT51" s="14">
        <v>898.09481775136396</v>
      </c>
      <c r="BU51" s="14">
        <v>459.00605920747523</v>
      </c>
      <c r="BV51" s="14">
        <v>1357.1008769588393</v>
      </c>
      <c r="BW51" s="14">
        <v>296.7721278976681</v>
      </c>
      <c r="BX51" s="14">
        <v>132.22028778098903</v>
      </c>
      <c r="BY51" s="14">
        <v>428.99241567865715</v>
      </c>
      <c r="BZ51" s="151">
        <v>0.15264979320102148</v>
      </c>
      <c r="CA51" s="151">
        <v>0.13050381061676755</v>
      </c>
      <c r="CB51" s="12">
        <v>8.5350521530732198E-13</v>
      </c>
      <c r="CC51" s="12">
        <v>2.133763038268305E-13</v>
      </c>
      <c r="CD51" s="12">
        <v>-8.5265128291212022E-13</v>
      </c>
      <c r="CE51" s="12">
        <v>2.1316282072803006E-13</v>
      </c>
      <c r="CF51" s="18">
        <v>0.40776962166130404</v>
      </c>
      <c r="CG51" s="19">
        <v>0.37000547806291711</v>
      </c>
      <c r="CH51" s="12">
        <v>304.55458966804747</v>
      </c>
      <c r="CI51" s="12">
        <v>174.12548270220194</v>
      </c>
      <c r="CJ51" s="12">
        <v>285.27045985818631</v>
      </c>
      <c r="CK51" s="12">
        <v>135.60362000869478</v>
      </c>
      <c r="CL51" s="11">
        <v>1652.463888375391</v>
      </c>
      <c r="CM51" s="12">
        <v>67.641186839677985</v>
      </c>
      <c r="CN51" s="12">
        <v>5883.3674053438162</v>
      </c>
      <c r="CO51" s="12">
        <v>3517.1851077619081</v>
      </c>
      <c r="CQ51" s="14"/>
      <c r="CR51" s="14"/>
      <c r="CS51" s="14"/>
      <c r="CT51" s="14"/>
      <c r="CU51" s="14"/>
      <c r="CV51" s="14"/>
      <c r="CW51" s="151"/>
      <c r="CX51" s="151"/>
      <c r="CY51" s="12"/>
      <c r="CZ51" s="12"/>
      <c r="DA51" s="12"/>
      <c r="DB51" s="12"/>
      <c r="DC51" s="18"/>
      <c r="DD51" s="19"/>
      <c r="DE51" s="12"/>
      <c r="DF51" s="12"/>
      <c r="DG51" s="12"/>
      <c r="DH51" s="12"/>
      <c r="DI51" s="11"/>
      <c r="DJ51" s="12"/>
      <c r="DK51" s="12"/>
      <c r="DL51" s="12"/>
    </row>
    <row r="52" spans="1:116" x14ac:dyDescent="0.25">
      <c r="A52" s="10" t="str">
        <f>'Scenario List'!$A$23</f>
        <v>1a- LCP w/ Climate Shift</v>
      </c>
      <c r="B52" s="2">
        <v>2041</v>
      </c>
      <c r="C52" s="14"/>
      <c r="D52" s="14"/>
      <c r="E52" s="14"/>
      <c r="F52" s="14"/>
      <c r="G52" s="14"/>
      <c r="H52" s="14"/>
      <c r="I52" s="151"/>
      <c r="J52" s="151"/>
      <c r="K52" s="12"/>
      <c r="L52" s="12"/>
      <c r="M52" s="12"/>
      <c r="N52" s="12"/>
      <c r="O52" s="18"/>
      <c r="P52" s="19"/>
      <c r="Q52" s="12"/>
      <c r="R52" s="12"/>
      <c r="S52" s="12"/>
      <c r="T52" s="12"/>
      <c r="U52" s="11"/>
      <c r="V52" s="12"/>
      <c r="W52" s="12"/>
      <c r="X52" s="12"/>
      <c r="Z52" s="14"/>
      <c r="AA52" s="14"/>
      <c r="AB52" s="14"/>
      <c r="AC52" s="14"/>
      <c r="AD52" s="14"/>
      <c r="AE52" s="14"/>
      <c r="AF52" s="151"/>
      <c r="AG52" s="151"/>
      <c r="AH52" s="12"/>
      <c r="AI52" s="12"/>
      <c r="AJ52" s="12"/>
      <c r="AK52" s="12"/>
      <c r="AL52" s="18"/>
      <c r="AM52" s="19"/>
      <c r="AN52" s="12"/>
      <c r="AO52" s="12"/>
      <c r="AP52" s="12"/>
      <c r="AQ52" s="12"/>
      <c r="AR52" s="11"/>
      <c r="AS52" s="12"/>
      <c r="AT52" s="12"/>
      <c r="AU52" s="12"/>
      <c r="AW52" s="14"/>
      <c r="AX52" s="14"/>
      <c r="AY52" s="14"/>
      <c r="AZ52" s="14"/>
      <c r="BA52" s="14"/>
      <c r="BB52" s="14"/>
      <c r="BC52" s="151"/>
      <c r="BD52" s="151"/>
      <c r="BE52" s="12"/>
      <c r="BF52" s="12"/>
      <c r="BG52" s="12"/>
      <c r="BH52" s="12"/>
      <c r="BI52" s="18"/>
      <c r="BJ52" s="19"/>
      <c r="BK52" s="12"/>
      <c r="BL52" s="12"/>
      <c r="BM52" s="12"/>
      <c r="BN52" s="12"/>
      <c r="BO52" s="11"/>
      <c r="BP52" s="12"/>
      <c r="BQ52" s="12"/>
      <c r="BR52" s="12"/>
      <c r="BT52" s="14">
        <v>909.51410694745948</v>
      </c>
      <c r="BU52" s="14">
        <v>467.58861416206332</v>
      </c>
      <c r="BV52" s="14">
        <v>1377.1027211095229</v>
      </c>
      <c r="BW52" s="14">
        <v>290.78614216017786</v>
      </c>
      <c r="BX52" s="14">
        <v>133.91767834685618</v>
      </c>
      <c r="BY52" s="14">
        <v>424.70382050703404</v>
      </c>
      <c r="BZ52" s="151">
        <v>0.15459535061046584</v>
      </c>
      <c r="CA52" s="151">
        <v>0.13302713036086675</v>
      </c>
      <c r="CB52" s="12">
        <v>2.8450173843577397E-14</v>
      </c>
      <c r="CC52" s="12">
        <v>8.819553891508994E-13</v>
      </c>
      <c r="CD52" s="12">
        <v>0</v>
      </c>
      <c r="CE52" s="12">
        <v>8.8107299234252423E-13</v>
      </c>
      <c r="CF52" s="18">
        <v>0.39438763258115495</v>
      </c>
      <c r="CG52" s="19">
        <v>0.33731827358635808</v>
      </c>
      <c r="CH52" s="12">
        <v>332.09419766804751</v>
      </c>
      <c r="CI52" s="12">
        <v>209.81798623324553</v>
      </c>
      <c r="CJ52" s="12">
        <v>330.43365985818633</v>
      </c>
      <c r="CK52" s="12">
        <v>168.21652128768358</v>
      </c>
      <c r="CL52" s="11">
        <v>2078.6789214085943</v>
      </c>
      <c r="CM52" s="12">
        <v>95.20385845518436</v>
      </c>
      <c r="CN52" s="12">
        <v>5883.1918512165585</v>
      </c>
      <c r="CO52" s="12">
        <v>3514.9868518821795</v>
      </c>
      <c r="CQ52" s="14"/>
      <c r="CR52" s="14"/>
      <c r="CS52" s="14"/>
      <c r="CT52" s="14"/>
      <c r="CU52" s="14"/>
      <c r="CV52" s="14"/>
      <c r="CW52" s="151"/>
      <c r="CX52" s="151"/>
      <c r="CY52" s="12"/>
      <c r="CZ52" s="12"/>
      <c r="DA52" s="12"/>
      <c r="DB52" s="12"/>
      <c r="DC52" s="18"/>
      <c r="DD52" s="19"/>
      <c r="DE52" s="12"/>
      <c r="DF52" s="12"/>
      <c r="DG52" s="12"/>
      <c r="DH52" s="12"/>
      <c r="DI52" s="11"/>
      <c r="DJ52" s="12"/>
      <c r="DK52" s="12"/>
      <c r="DL52" s="12"/>
    </row>
    <row r="53" spans="1:116" x14ac:dyDescent="0.25">
      <c r="A53" s="10" t="str">
        <f>'Scenario List'!$A$23</f>
        <v>1a- LCP w/ Climate Shift</v>
      </c>
      <c r="B53" s="2">
        <v>2042</v>
      </c>
      <c r="C53" s="14"/>
      <c r="D53" s="14"/>
      <c r="E53" s="14"/>
      <c r="F53" s="14"/>
      <c r="G53" s="14"/>
      <c r="H53" s="14"/>
      <c r="I53" s="151"/>
      <c r="J53" s="151"/>
      <c r="K53" s="12"/>
      <c r="L53" s="12"/>
      <c r="M53" s="12"/>
      <c r="N53" s="12"/>
      <c r="O53" s="18"/>
      <c r="P53" s="19"/>
      <c r="Q53" s="12"/>
      <c r="R53" s="12"/>
      <c r="S53" s="12"/>
      <c r="T53" s="12"/>
      <c r="U53" s="11"/>
      <c r="V53" s="12"/>
      <c r="W53" s="12"/>
      <c r="X53" s="12"/>
      <c r="Z53" s="14"/>
      <c r="AA53" s="14"/>
      <c r="AB53" s="14"/>
      <c r="AC53" s="14"/>
      <c r="AD53" s="14"/>
      <c r="AE53" s="14"/>
      <c r="AF53" s="151"/>
      <c r="AG53" s="151"/>
      <c r="AH53" s="12"/>
      <c r="AI53" s="12"/>
      <c r="AJ53" s="12"/>
      <c r="AK53" s="12"/>
      <c r="AL53" s="18"/>
      <c r="AM53" s="19"/>
      <c r="AN53" s="12"/>
      <c r="AO53" s="12"/>
      <c r="AP53" s="12"/>
      <c r="AQ53" s="12"/>
      <c r="AR53" s="11"/>
      <c r="AS53" s="12"/>
      <c r="AT53" s="12"/>
      <c r="AU53" s="12"/>
      <c r="AW53" s="14"/>
      <c r="AX53" s="14"/>
      <c r="AY53" s="14"/>
      <c r="AZ53" s="14"/>
      <c r="BA53" s="14"/>
      <c r="BB53" s="14"/>
      <c r="BC53" s="151"/>
      <c r="BD53" s="151"/>
      <c r="BE53" s="12"/>
      <c r="BF53" s="12"/>
      <c r="BG53" s="12"/>
      <c r="BH53" s="12"/>
      <c r="BI53" s="18"/>
      <c r="BJ53" s="19"/>
      <c r="BK53" s="12"/>
      <c r="BL53" s="12"/>
      <c r="BM53" s="12"/>
      <c r="BN53" s="12"/>
      <c r="BO53" s="11"/>
      <c r="BP53" s="12"/>
      <c r="BQ53" s="12"/>
      <c r="BR53" s="12"/>
      <c r="BT53" s="14">
        <v>934.03085490171998</v>
      </c>
      <c r="BU53" s="14">
        <v>481.65646791365452</v>
      </c>
      <c r="BV53" s="14">
        <v>1415.6873228153745</v>
      </c>
      <c r="BW53" s="14">
        <v>308.97316526529869</v>
      </c>
      <c r="BX53" s="14">
        <v>140.95497126006964</v>
      </c>
      <c r="BY53" s="14">
        <v>449.92813652536836</v>
      </c>
      <c r="BZ53" s="151">
        <v>0.15826903778109325</v>
      </c>
      <c r="CA53" s="151">
        <v>0.13670147975100622</v>
      </c>
      <c r="CB53" s="12">
        <v>5.9745365071512544E-13</v>
      </c>
      <c r="CC53" s="12">
        <v>1.0668815191341526E-12</v>
      </c>
      <c r="CD53" s="12">
        <v>-5.9685589803848416E-13</v>
      </c>
      <c r="CE53" s="12">
        <v>-1.0658141036401503E-12</v>
      </c>
      <c r="CF53" s="18">
        <v>0.39980345500655318</v>
      </c>
      <c r="CG53" s="19">
        <v>0.36853028829418033</v>
      </c>
      <c r="CH53" s="12">
        <v>341.19535366804752</v>
      </c>
      <c r="CI53" s="12">
        <v>209.72665663324554</v>
      </c>
      <c r="CJ53" s="12">
        <v>355.16865985818629</v>
      </c>
      <c r="CK53" s="12">
        <v>168.21652128768358</v>
      </c>
      <c r="CL53" s="11">
        <v>2278.6263154579606</v>
      </c>
      <c r="CM53" s="12">
        <v>95.421516662988182</v>
      </c>
      <c r="CN53" s="12">
        <v>5901.538721639331</v>
      </c>
      <c r="CO53" s="12">
        <v>3523.4180989917863</v>
      </c>
      <c r="CQ53" s="14"/>
      <c r="CR53" s="14"/>
      <c r="CS53" s="14"/>
      <c r="CT53" s="14"/>
      <c r="CU53" s="14"/>
      <c r="CV53" s="14"/>
      <c r="CW53" s="151"/>
      <c r="CX53" s="151"/>
      <c r="CY53" s="12"/>
      <c r="CZ53" s="12"/>
      <c r="DA53" s="12"/>
      <c r="DB53" s="12"/>
      <c r="DC53" s="18"/>
      <c r="DD53" s="19"/>
      <c r="DE53" s="12"/>
      <c r="DF53" s="12"/>
      <c r="DG53" s="12"/>
      <c r="DH53" s="12"/>
      <c r="DI53" s="11"/>
      <c r="DJ53" s="12"/>
      <c r="DK53" s="12"/>
      <c r="DL53" s="12"/>
    </row>
    <row r="54" spans="1:116" x14ac:dyDescent="0.25">
      <c r="A54" s="10" t="str">
        <f>'Scenario List'!$A$23</f>
        <v>1a- LCP w/ Climate Shift</v>
      </c>
      <c r="B54" s="2">
        <v>2043</v>
      </c>
      <c r="C54" s="14"/>
      <c r="D54" s="14"/>
      <c r="E54" s="14"/>
      <c r="F54" s="14"/>
      <c r="G54" s="14"/>
      <c r="H54" s="14"/>
      <c r="I54" s="151"/>
      <c r="J54" s="151"/>
      <c r="K54" s="12"/>
      <c r="L54" s="12"/>
      <c r="M54" s="12"/>
      <c r="N54" s="12"/>
      <c r="O54" s="18"/>
      <c r="P54" s="19"/>
      <c r="Q54" s="12"/>
      <c r="R54" s="12"/>
      <c r="S54" s="12"/>
      <c r="T54" s="12"/>
      <c r="U54" s="11"/>
      <c r="V54" s="12"/>
      <c r="W54" s="12"/>
      <c r="X54" s="12"/>
      <c r="Z54" s="14"/>
      <c r="AA54" s="14"/>
      <c r="AB54" s="14"/>
      <c r="AC54" s="14"/>
      <c r="AD54" s="14"/>
      <c r="AE54" s="14"/>
      <c r="AF54" s="151"/>
      <c r="AG54" s="151"/>
      <c r="AH54" s="12"/>
      <c r="AI54" s="12"/>
      <c r="AJ54" s="12"/>
      <c r="AK54" s="12"/>
      <c r="AL54" s="18"/>
      <c r="AM54" s="19"/>
      <c r="AN54" s="12"/>
      <c r="AO54" s="12"/>
      <c r="AP54" s="12"/>
      <c r="AQ54" s="12"/>
      <c r="AR54" s="11"/>
      <c r="AS54" s="12"/>
      <c r="AT54" s="12"/>
      <c r="AU54" s="12"/>
      <c r="AW54" s="14"/>
      <c r="AX54" s="14"/>
      <c r="AY54" s="14"/>
      <c r="AZ54" s="14"/>
      <c r="BA54" s="14"/>
      <c r="BB54" s="14"/>
      <c r="BC54" s="151"/>
      <c r="BD54" s="151"/>
      <c r="BE54" s="12"/>
      <c r="BF54" s="12"/>
      <c r="BG54" s="12"/>
      <c r="BH54" s="12"/>
      <c r="BI54" s="18"/>
      <c r="BJ54" s="19"/>
      <c r="BK54" s="12"/>
      <c r="BL54" s="12"/>
      <c r="BM54" s="12"/>
      <c r="BN54" s="12"/>
      <c r="BO54" s="11"/>
      <c r="BP54" s="12"/>
      <c r="BQ54" s="12"/>
      <c r="BR54" s="12"/>
      <c r="BT54" s="14">
        <v>972.21366847026184</v>
      </c>
      <c r="BU54" s="14">
        <v>496.93941510985587</v>
      </c>
      <c r="BV54" s="14">
        <v>1469.1530835801177</v>
      </c>
      <c r="BW54" s="14">
        <v>327.04759843987841</v>
      </c>
      <c r="BX54" s="14">
        <v>149.05906958048936</v>
      </c>
      <c r="BY54" s="14">
        <v>476.10666802036781</v>
      </c>
      <c r="BZ54" s="151">
        <v>0.16412757080192786</v>
      </c>
      <c r="CA54" s="151">
        <v>0.14063353072244852</v>
      </c>
      <c r="CB54" s="12">
        <v>6.6857908532406893E-13</v>
      </c>
      <c r="CC54" s="12">
        <v>1.0668815191341526E-12</v>
      </c>
      <c r="CD54" s="12">
        <v>6.6791017161449417E-13</v>
      </c>
      <c r="CE54" s="12">
        <v>1.0658141036401503E-12</v>
      </c>
      <c r="CF54" s="18">
        <v>0.35616265945821401</v>
      </c>
      <c r="CG54" s="19">
        <v>0.29073628510625238</v>
      </c>
      <c r="CH54" s="12">
        <v>352.3111341795763</v>
      </c>
      <c r="CI54" s="12">
        <v>209.63532703324552</v>
      </c>
      <c r="CJ54" s="12">
        <v>385.42452074702669</v>
      </c>
      <c r="CK54" s="12">
        <v>168.21652128768358</v>
      </c>
      <c r="CL54" s="11">
        <v>2519.9751224361821</v>
      </c>
      <c r="CM54" s="12">
        <v>93.056057651684483</v>
      </c>
      <c r="CN54" s="12">
        <v>5923.5243884986694</v>
      </c>
      <c r="CO54" s="12">
        <v>3533.5770392525051</v>
      </c>
      <c r="CQ54" s="14"/>
      <c r="CR54" s="14"/>
      <c r="CS54" s="14"/>
      <c r="CT54" s="14"/>
      <c r="CU54" s="14"/>
      <c r="CV54" s="14"/>
      <c r="CW54" s="151"/>
      <c r="CX54" s="151"/>
      <c r="CY54" s="12"/>
      <c r="CZ54" s="12"/>
      <c r="DA54" s="12"/>
      <c r="DB54" s="12"/>
      <c r="DC54" s="18"/>
      <c r="DD54" s="19"/>
      <c r="DE54" s="12"/>
      <c r="DF54" s="12"/>
      <c r="DG54" s="12"/>
      <c r="DH54" s="12"/>
      <c r="DI54" s="11"/>
      <c r="DJ54" s="12"/>
      <c r="DK54" s="12"/>
      <c r="DL54" s="12"/>
    </row>
    <row r="55" spans="1:116" x14ac:dyDescent="0.25">
      <c r="A55" s="10" t="str">
        <f>'Scenario List'!$A$23</f>
        <v>1a- LCP w/ Climate Shift</v>
      </c>
      <c r="B55" s="2">
        <v>2044</v>
      </c>
      <c r="C55" s="14"/>
      <c r="D55" s="14"/>
      <c r="E55" s="14"/>
      <c r="F55" s="14"/>
      <c r="G55" s="14"/>
      <c r="H55" s="14"/>
      <c r="I55" s="151"/>
      <c r="J55" s="151"/>
      <c r="K55" s="12"/>
      <c r="L55" s="12"/>
      <c r="M55" s="12"/>
      <c r="N55" s="12"/>
      <c r="O55" s="18"/>
      <c r="P55" s="19"/>
      <c r="Q55" s="12"/>
      <c r="R55" s="12"/>
      <c r="S55" s="12"/>
      <c r="T55" s="12"/>
      <c r="U55" s="11"/>
      <c r="V55" s="12"/>
      <c r="W55" s="12"/>
      <c r="X55" s="12"/>
      <c r="Z55" s="14"/>
      <c r="AA55" s="14"/>
      <c r="AB55" s="14"/>
      <c r="AC55" s="14"/>
      <c r="AD55" s="14"/>
      <c r="AE55" s="14"/>
      <c r="AF55" s="151"/>
      <c r="AG55" s="151"/>
      <c r="AH55" s="12"/>
      <c r="AI55" s="12"/>
      <c r="AJ55" s="12"/>
      <c r="AK55" s="12"/>
      <c r="AL55" s="18"/>
      <c r="AM55" s="19"/>
      <c r="AN55" s="12"/>
      <c r="AO55" s="12"/>
      <c r="AP55" s="12"/>
      <c r="AQ55" s="12"/>
      <c r="AR55" s="11"/>
      <c r="AS55" s="12"/>
      <c r="AT55" s="12"/>
      <c r="AU55" s="12"/>
      <c r="AW55" s="14"/>
      <c r="AX55" s="14"/>
      <c r="AY55" s="14"/>
      <c r="AZ55" s="14"/>
      <c r="BA55" s="14"/>
      <c r="BB55" s="14"/>
      <c r="BC55" s="151"/>
      <c r="BD55" s="151"/>
      <c r="BE55" s="12"/>
      <c r="BF55" s="12"/>
      <c r="BG55" s="12"/>
      <c r="BH55" s="12"/>
      <c r="BI55" s="18"/>
      <c r="BJ55" s="19"/>
      <c r="BK55" s="12"/>
      <c r="BL55" s="12"/>
      <c r="BM55" s="12"/>
      <c r="BN55" s="12"/>
      <c r="BO55" s="11"/>
      <c r="BP55" s="12"/>
      <c r="BQ55" s="12"/>
      <c r="BR55" s="12"/>
      <c r="BT55" s="14">
        <v>993.21665489031614</v>
      </c>
      <c r="BU55" s="14">
        <v>510.52562618235061</v>
      </c>
      <c r="BV55" s="14">
        <v>1503.7422810726666</v>
      </c>
      <c r="BW55" s="14">
        <v>344.98573972455756</v>
      </c>
      <c r="BX55" s="14">
        <v>155.31476419495405</v>
      </c>
      <c r="BY55" s="14">
        <v>500.30050391951158</v>
      </c>
      <c r="BZ55" s="151">
        <v>0.16643960544461878</v>
      </c>
      <c r="CA55" s="151">
        <v>0.14355495508893382</v>
      </c>
      <c r="CB55" s="12">
        <v>1.038431345290575E-12</v>
      </c>
      <c r="CC55" s="12">
        <v>1.0099811714469977E-12</v>
      </c>
      <c r="CD55" s="12">
        <v>-1.0373923942097463E-12</v>
      </c>
      <c r="CE55" s="12">
        <v>1.0089706847793423E-12</v>
      </c>
      <c r="CF55" s="18">
        <v>0.44764625059579233</v>
      </c>
      <c r="CG55" s="19">
        <v>0.40004072841444155</v>
      </c>
      <c r="CH55" s="12">
        <v>362.77282191349303</v>
      </c>
      <c r="CI55" s="12">
        <v>209.54399743324552</v>
      </c>
      <c r="CJ55" s="12">
        <v>385.10575296755439</v>
      </c>
      <c r="CK55" s="12">
        <v>168.21652128768358</v>
      </c>
      <c r="CL55" s="11">
        <v>2544.2183380613642</v>
      </c>
      <c r="CM55" s="12">
        <v>127.3304458640668</v>
      </c>
      <c r="CN55" s="12">
        <v>5967.4297607056014</v>
      </c>
      <c r="CO55" s="12">
        <v>3556.3079370271448</v>
      </c>
      <c r="CQ55" s="14"/>
      <c r="CR55" s="14"/>
      <c r="CS55" s="14"/>
      <c r="CT55" s="14"/>
      <c r="CU55" s="14"/>
      <c r="CV55" s="14"/>
      <c r="CW55" s="151"/>
      <c r="CX55" s="151"/>
      <c r="CY55" s="12"/>
      <c r="CZ55" s="12"/>
      <c r="DA55" s="12"/>
      <c r="DB55" s="12"/>
      <c r="DC55" s="18"/>
      <c r="DD55" s="19"/>
      <c r="DE55" s="12"/>
      <c r="DF55" s="12"/>
      <c r="DG55" s="12"/>
      <c r="DH55" s="12"/>
      <c r="DI55" s="11"/>
      <c r="DJ55" s="12"/>
      <c r="DK55" s="12"/>
      <c r="DL55" s="12"/>
    </row>
    <row r="56" spans="1:116" x14ac:dyDescent="0.25">
      <c r="A56" s="10" t="str">
        <f>'Scenario List'!$A$23</f>
        <v>1a- LCP w/ Climate Shift</v>
      </c>
      <c r="B56" s="2">
        <v>2045</v>
      </c>
      <c r="C56" s="14"/>
      <c r="D56" s="14"/>
      <c r="E56" s="14"/>
      <c r="F56" s="14"/>
      <c r="G56" s="14"/>
      <c r="H56" s="14"/>
      <c r="I56" s="151"/>
      <c r="J56" s="151"/>
      <c r="K56" s="12"/>
      <c r="L56" s="12"/>
      <c r="M56" s="12"/>
      <c r="N56" s="12"/>
      <c r="O56" s="18"/>
      <c r="P56" s="19"/>
      <c r="Q56" s="12"/>
      <c r="R56" s="12"/>
      <c r="S56" s="12"/>
      <c r="T56" s="12"/>
      <c r="U56" s="11"/>
      <c r="V56" s="12"/>
      <c r="W56" s="12"/>
      <c r="X56" s="12"/>
      <c r="Z56" s="14"/>
      <c r="AA56" s="14"/>
      <c r="AB56" s="14"/>
      <c r="AC56" s="14"/>
      <c r="AD56" s="14"/>
      <c r="AE56" s="14"/>
      <c r="AF56" s="151"/>
      <c r="AG56" s="151"/>
      <c r="AH56" s="12"/>
      <c r="AI56" s="12"/>
      <c r="AJ56" s="12"/>
      <c r="AK56" s="12"/>
      <c r="AL56" s="18"/>
      <c r="AM56" s="19"/>
      <c r="AN56" s="12"/>
      <c r="AO56" s="12"/>
      <c r="AP56" s="12"/>
      <c r="AQ56" s="12"/>
      <c r="AR56" s="11"/>
      <c r="AS56" s="12"/>
      <c r="AT56" s="12"/>
      <c r="AU56" s="12"/>
      <c r="AW56" s="14"/>
      <c r="AX56" s="14"/>
      <c r="AY56" s="14"/>
      <c r="AZ56" s="14"/>
      <c r="BA56" s="14"/>
      <c r="BB56" s="14"/>
      <c r="BC56" s="151"/>
      <c r="BD56" s="151"/>
      <c r="BE56" s="12"/>
      <c r="BF56" s="12"/>
      <c r="BG56" s="12"/>
      <c r="BH56" s="12"/>
      <c r="BI56" s="18"/>
      <c r="BJ56" s="19"/>
      <c r="BK56" s="12"/>
      <c r="BL56" s="12"/>
      <c r="BM56" s="12"/>
      <c r="BN56" s="12"/>
      <c r="BO56" s="11"/>
      <c r="BP56" s="12"/>
      <c r="BQ56" s="12"/>
      <c r="BR56" s="12"/>
      <c r="BT56" s="14">
        <v>1023.6784894614482</v>
      </c>
      <c r="BU56" s="14">
        <v>529.32065774268983</v>
      </c>
      <c r="BV56" s="14">
        <v>1552.9991472041379</v>
      </c>
      <c r="BW56" s="14">
        <v>358.44512047104519</v>
      </c>
      <c r="BX56" s="14">
        <v>166.62518691480096</v>
      </c>
      <c r="BY56" s="14">
        <v>525.07030738584615</v>
      </c>
      <c r="BZ56" s="151">
        <v>0.17113054110673492</v>
      </c>
      <c r="CA56" s="151">
        <v>0.14865166961454204</v>
      </c>
      <c r="CB56" s="12">
        <v>5.1210312918439319E-13</v>
      </c>
      <c r="CC56" s="12">
        <v>5.8322856379333668E-13</v>
      </c>
      <c r="CD56" s="12">
        <v>5.1159076974727213E-13</v>
      </c>
      <c r="CE56" s="12">
        <v>-5.8264504332328215E-13</v>
      </c>
      <c r="CF56" s="18">
        <v>0.3905950787072312</v>
      </c>
      <c r="CG56" s="19">
        <v>0.35135051734790468</v>
      </c>
      <c r="CH56" s="12">
        <v>375.12397730596047</v>
      </c>
      <c r="CI56" s="12">
        <v>210.89723064499753</v>
      </c>
      <c r="CJ56" s="12">
        <v>425.46963385456644</v>
      </c>
      <c r="CK56" s="12">
        <v>170.91482045943093</v>
      </c>
      <c r="CL56" s="11">
        <v>2874.4005586839294</v>
      </c>
      <c r="CM56" s="12">
        <v>143.03597204822441</v>
      </c>
      <c r="CN56" s="12">
        <v>5981.8573753177998</v>
      </c>
      <c r="CO56" s="12">
        <v>3560.812058924284</v>
      </c>
      <c r="CQ56" s="14"/>
      <c r="CR56" s="14"/>
      <c r="CS56" s="14"/>
      <c r="CT56" s="14"/>
      <c r="CU56" s="14"/>
      <c r="CV56" s="14"/>
      <c r="CW56" s="151"/>
      <c r="CX56" s="151"/>
      <c r="CY56" s="12"/>
      <c r="CZ56" s="12"/>
      <c r="DA56" s="12"/>
      <c r="DB56" s="12"/>
      <c r="DC56" s="18"/>
      <c r="DD56" s="19"/>
      <c r="DE56" s="12"/>
      <c r="DF56" s="12"/>
      <c r="DG56" s="12"/>
      <c r="DH56" s="12"/>
      <c r="DI56" s="11"/>
      <c r="DJ56" s="12"/>
      <c r="DK56" s="12"/>
      <c r="DL56" s="12"/>
    </row>
    <row r="57" spans="1:116" x14ac:dyDescent="0.25">
      <c r="A57" s="10" t="str">
        <f>'Scenario List'!$A$23</f>
        <v>1a- LCP w/ Climate Shift</v>
      </c>
      <c r="B57" s="3" t="s">
        <v>6</v>
      </c>
      <c r="C57" s="20">
        <f t="shared" ref="C57:H57" si="20">NPV($A$3,C33:C56)</f>
        <v>0</v>
      </c>
      <c r="D57" s="20">
        <f t="shared" si="20"/>
        <v>0</v>
      </c>
      <c r="E57" s="20">
        <f t="shared" si="20"/>
        <v>0</v>
      </c>
      <c r="F57" s="20">
        <f t="shared" si="20"/>
        <v>0</v>
      </c>
      <c r="G57" s="20">
        <f t="shared" si="20"/>
        <v>0</v>
      </c>
      <c r="H57" s="20">
        <f t="shared" si="20"/>
        <v>0</v>
      </c>
      <c r="I57" s="21"/>
      <c r="J57" s="21"/>
      <c r="K57" s="111">
        <f t="shared" ref="K57:P57" si="21">NPV($A$3,K33:K56)</f>
        <v>0</v>
      </c>
      <c r="L57" s="111">
        <f t="shared" si="21"/>
        <v>0</v>
      </c>
      <c r="M57" s="111">
        <f t="shared" si="21"/>
        <v>0</v>
      </c>
      <c r="N57" s="111">
        <f t="shared" si="21"/>
        <v>0</v>
      </c>
      <c r="O57" s="111">
        <f t="shared" si="21"/>
        <v>0</v>
      </c>
      <c r="P57" s="111">
        <f t="shared" si="21"/>
        <v>0</v>
      </c>
      <c r="Q57" s="20"/>
      <c r="R57" s="20"/>
      <c r="S57" s="20"/>
      <c r="T57" s="20"/>
      <c r="U57" s="20"/>
      <c r="V57" s="20"/>
      <c r="W57" s="20"/>
      <c r="X57" s="20"/>
      <c r="Z57" s="20">
        <f t="shared" ref="Z57:AE57" si="22">NPV($A$3,Z33:Z56)</f>
        <v>0</v>
      </c>
      <c r="AA57" s="20">
        <f t="shared" si="22"/>
        <v>0</v>
      </c>
      <c r="AB57" s="20">
        <f t="shared" si="22"/>
        <v>0</v>
      </c>
      <c r="AC57" s="20">
        <f t="shared" si="22"/>
        <v>0</v>
      </c>
      <c r="AD57" s="20">
        <f t="shared" si="22"/>
        <v>0</v>
      </c>
      <c r="AE57" s="20">
        <f t="shared" si="22"/>
        <v>0</v>
      </c>
      <c r="AF57" s="21"/>
      <c r="AG57" s="21"/>
      <c r="AH57" s="111">
        <f t="shared" ref="AH57:AM57" si="23">NPV($A$3,AH33:AH56)</f>
        <v>0</v>
      </c>
      <c r="AI57" s="111">
        <f t="shared" si="23"/>
        <v>0</v>
      </c>
      <c r="AJ57" s="111">
        <f t="shared" si="23"/>
        <v>0</v>
      </c>
      <c r="AK57" s="111">
        <f t="shared" si="23"/>
        <v>0</v>
      </c>
      <c r="AL57" s="111">
        <f t="shared" si="23"/>
        <v>0</v>
      </c>
      <c r="AM57" s="111">
        <f t="shared" si="23"/>
        <v>0</v>
      </c>
      <c r="AN57" s="20"/>
      <c r="AO57" s="20"/>
      <c r="AP57" s="20"/>
      <c r="AQ57" s="20"/>
      <c r="AR57" s="20"/>
      <c r="AS57" s="20"/>
      <c r="AT57" s="20"/>
      <c r="AU57" s="20"/>
      <c r="AW57" s="20">
        <f t="shared" ref="AW57:BB57" si="24">NPV($A$3,AW33:AW56)</f>
        <v>0</v>
      </c>
      <c r="AX57" s="20">
        <f t="shared" si="24"/>
        <v>0</v>
      </c>
      <c r="AY57" s="20">
        <f t="shared" si="24"/>
        <v>0</v>
      </c>
      <c r="AZ57" s="20">
        <f t="shared" si="24"/>
        <v>0</v>
      </c>
      <c r="BA57" s="20">
        <f t="shared" si="24"/>
        <v>0</v>
      </c>
      <c r="BB57" s="20">
        <f t="shared" si="24"/>
        <v>0</v>
      </c>
      <c r="BC57" s="21"/>
      <c r="BD57" s="21"/>
      <c r="BE57" s="111">
        <f t="shared" ref="BE57:BJ57" si="25">NPV($A$3,BE33:BE56)</f>
        <v>0</v>
      </c>
      <c r="BF57" s="111">
        <f t="shared" si="25"/>
        <v>0</v>
      </c>
      <c r="BG57" s="111">
        <f t="shared" si="25"/>
        <v>0</v>
      </c>
      <c r="BH57" s="111">
        <f t="shared" si="25"/>
        <v>0</v>
      </c>
      <c r="BI57" s="111">
        <f t="shared" si="25"/>
        <v>0</v>
      </c>
      <c r="BJ57" s="111">
        <f t="shared" si="25"/>
        <v>0</v>
      </c>
      <c r="BK57" s="20"/>
      <c r="BL57" s="20"/>
      <c r="BM57" s="20"/>
      <c r="BN57" s="20"/>
      <c r="BO57" s="20"/>
      <c r="BP57" s="20"/>
      <c r="BQ57" s="20"/>
      <c r="BR57" s="20"/>
      <c r="BT57" s="20">
        <f t="shared" ref="BT57:BY57" si="26">NPV($A$3,BT33:BT56)</f>
        <v>8597.2742624627244</v>
      </c>
      <c r="BU57" s="20">
        <f t="shared" si="26"/>
        <v>4497.5339711663128</v>
      </c>
      <c r="BV57" s="20">
        <f t="shared" si="26"/>
        <v>13094.808233629039</v>
      </c>
      <c r="BW57" s="20">
        <f t="shared" si="26"/>
        <v>3212.9448079009503</v>
      </c>
      <c r="BX57" s="20">
        <f t="shared" si="26"/>
        <v>1305.6602599178098</v>
      </c>
      <c r="BY57" s="20">
        <f t="shared" si="26"/>
        <v>4518.6050678187603</v>
      </c>
      <c r="BZ57" s="21"/>
      <c r="CA57" s="21"/>
      <c r="CB57" s="111">
        <f t="shared" ref="CB57:CG57" si="27">NPV($A$3,CB33:CB56)</f>
        <v>5.962420498764875E-12</v>
      </c>
      <c r="CC57" s="111">
        <f t="shared" si="27"/>
        <v>4.8143837856725812E-12</v>
      </c>
      <c r="CD57" s="111">
        <f t="shared" si="27"/>
        <v>-3.466843488684629E-13</v>
      </c>
      <c r="CE57" s="111">
        <f t="shared" si="27"/>
        <v>-1.8512278826470941E-13</v>
      </c>
      <c r="CF57" s="111">
        <f t="shared" si="27"/>
        <v>6.9390181584579702</v>
      </c>
      <c r="CG57" s="111">
        <f t="shared" si="27"/>
        <v>9.1629049286455277</v>
      </c>
      <c r="CH57" s="20"/>
      <c r="CI57" s="20"/>
      <c r="CJ57" s="20"/>
      <c r="CK57" s="20"/>
      <c r="CL57" s="20"/>
      <c r="CM57" s="20"/>
      <c r="CN57" s="20"/>
      <c r="CO57" s="20"/>
      <c r="CQ57" s="20">
        <f t="shared" ref="CQ57:CV57" si="28">NPV($A$3,CQ33:CQ56)</f>
        <v>0</v>
      </c>
      <c r="CR57" s="20">
        <f t="shared" si="28"/>
        <v>0</v>
      </c>
      <c r="CS57" s="20">
        <f t="shared" si="28"/>
        <v>0</v>
      </c>
      <c r="CT57" s="20">
        <f t="shared" si="28"/>
        <v>0</v>
      </c>
      <c r="CU57" s="20">
        <f t="shared" si="28"/>
        <v>0</v>
      </c>
      <c r="CV57" s="20">
        <f t="shared" si="28"/>
        <v>0</v>
      </c>
      <c r="CW57" s="21"/>
      <c r="CX57" s="21"/>
      <c r="CY57" s="111">
        <f t="shared" ref="CY57:DD57" si="29">NPV($A$3,CY33:CY56)</f>
        <v>0</v>
      </c>
      <c r="CZ57" s="111">
        <f t="shared" si="29"/>
        <v>0</v>
      </c>
      <c r="DA57" s="111">
        <f t="shared" si="29"/>
        <v>0</v>
      </c>
      <c r="DB57" s="111">
        <f t="shared" si="29"/>
        <v>0</v>
      </c>
      <c r="DC57" s="111">
        <f t="shared" si="29"/>
        <v>0</v>
      </c>
      <c r="DD57" s="111">
        <f t="shared" si="29"/>
        <v>0</v>
      </c>
      <c r="DE57" s="20"/>
      <c r="DF57" s="20"/>
      <c r="DG57" s="20"/>
      <c r="DH57" s="20"/>
      <c r="DI57" s="20"/>
      <c r="DJ57" s="20"/>
      <c r="DK57" s="20"/>
      <c r="DL57" s="20"/>
    </row>
    <row r="58" spans="1:116" x14ac:dyDescent="0.25">
      <c r="A58" s="10" t="str">
        <f>'Scenario List'!$A$23</f>
        <v>1a- LCP w/ Climate Shift</v>
      </c>
      <c r="B58" s="3" t="s">
        <v>7</v>
      </c>
      <c r="C58" s="20" t="e">
        <f t="shared" ref="C58:H58" si="30">-PMT($A$3,COUNT(C33:C56),C57)</f>
        <v>#NUM!</v>
      </c>
      <c r="D58" s="20" t="e">
        <f t="shared" si="30"/>
        <v>#NUM!</v>
      </c>
      <c r="E58" s="20" t="e">
        <f t="shared" si="30"/>
        <v>#NUM!</v>
      </c>
      <c r="F58" s="20" t="e">
        <f t="shared" si="30"/>
        <v>#NUM!</v>
      </c>
      <c r="G58" s="20" t="e">
        <f t="shared" si="30"/>
        <v>#NUM!</v>
      </c>
      <c r="H58" s="20" t="e">
        <f t="shared" si="30"/>
        <v>#NUM!</v>
      </c>
      <c r="I58" s="21"/>
      <c r="J58" s="21"/>
      <c r="K58" s="111" t="e">
        <f t="shared" ref="K58:P58" si="31">-PMT($A$3,COUNT(K33:K56),K57)</f>
        <v>#NUM!</v>
      </c>
      <c r="L58" s="111" t="e">
        <f t="shared" si="31"/>
        <v>#NUM!</v>
      </c>
      <c r="M58" s="111" t="e">
        <f t="shared" si="31"/>
        <v>#NUM!</v>
      </c>
      <c r="N58" s="111" t="e">
        <f t="shared" si="31"/>
        <v>#NUM!</v>
      </c>
      <c r="O58" s="111" t="e">
        <f t="shared" si="31"/>
        <v>#NUM!</v>
      </c>
      <c r="P58" s="111" t="e">
        <f t="shared" si="31"/>
        <v>#NUM!</v>
      </c>
      <c r="Q58" s="20"/>
      <c r="R58" s="20"/>
      <c r="S58" s="20"/>
      <c r="T58" s="20"/>
      <c r="U58" s="20"/>
      <c r="V58" s="20"/>
      <c r="W58" s="20"/>
      <c r="X58" s="20"/>
      <c r="Z58" s="20" t="e">
        <f t="shared" ref="Z58:AE58" si="32">-PMT($A$3,COUNT(Z33:Z56),Z57)</f>
        <v>#NUM!</v>
      </c>
      <c r="AA58" s="20" t="e">
        <f t="shared" si="32"/>
        <v>#NUM!</v>
      </c>
      <c r="AB58" s="20" t="e">
        <f t="shared" si="32"/>
        <v>#NUM!</v>
      </c>
      <c r="AC58" s="20" t="e">
        <f t="shared" si="32"/>
        <v>#NUM!</v>
      </c>
      <c r="AD58" s="20" t="e">
        <f t="shared" si="32"/>
        <v>#NUM!</v>
      </c>
      <c r="AE58" s="20" t="e">
        <f t="shared" si="32"/>
        <v>#NUM!</v>
      </c>
      <c r="AF58" s="21"/>
      <c r="AG58" s="21"/>
      <c r="AH58" s="111" t="e">
        <f t="shared" ref="AH58:AM58" si="33">-PMT($A$3,COUNT(AH33:AH56),AH57)</f>
        <v>#NUM!</v>
      </c>
      <c r="AI58" s="111" t="e">
        <f t="shared" si="33"/>
        <v>#NUM!</v>
      </c>
      <c r="AJ58" s="111" t="e">
        <f t="shared" si="33"/>
        <v>#NUM!</v>
      </c>
      <c r="AK58" s="111" t="e">
        <f t="shared" si="33"/>
        <v>#NUM!</v>
      </c>
      <c r="AL58" s="111" t="e">
        <f t="shared" si="33"/>
        <v>#NUM!</v>
      </c>
      <c r="AM58" s="111" t="e">
        <f t="shared" si="33"/>
        <v>#NUM!</v>
      </c>
      <c r="AN58" s="20"/>
      <c r="AO58" s="20"/>
      <c r="AP58" s="20"/>
      <c r="AQ58" s="20"/>
      <c r="AR58" s="20"/>
      <c r="AS58" s="20"/>
      <c r="AT58" s="20"/>
      <c r="AU58" s="20"/>
      <c r="AW58" s="20" t="e">
        <f t="shared" ref="AW58:BB58" si="34">-PMT($A$3,COUNT(AW33:AW56),AW57)</f>
        <v>#NUM!</v>
      </c>
      <c r="AX58" s="20" t="e">
        <f t="shared" si="34"/>
        <v>#NUM!</v>
      </c>
      <c r="AY58" s="20" t="e">
        <f t="shared" si="34"/>
        <v>#NUM!</v>
      </c>
      <c r="AZ58" s="20" t="e">
        <f t="shared" si="34"/>
        <v>#NUM!</v>
      </c>
      <c r="BA58" s="20" t="e">
        <f t="shared" si="34"/>
        <v>#NUM!</v>
      </c>
      <c r="BB58" s="20" t="e">
        <f t="shared" si="34"/>
        <v>#NUM!</v>
      </c>
      <c r="BC58" s="21"/>
      <c r="BD58" s="21"/>
      <c r="BE58" s="111" t="e">
        <f t="shared" ref="BE58:BJ58" si="35">-PMT($A$3,COUNT(BE33:BE56),BE57)</f>
        <v>#NUM!</v>
      </c>
      <c r="BF58" s="111" t="e">
        <f t="shared" si="35"/>
        <v>#NUM!</v>
      </c>
      <c r="BG58" s="111" t="e">
        <f t="shared" si="35"/>
        <v>#NUM!</v>
      </c>
      <c r="BH58" s="111" t="e">
        <f t="shared" si="35"/>
        <v>#NUM!</v>
      </c>
      <c r="BI58" s="111" t="e">
        <f t="shared" si="35"/>
        <v>#NUM!</v>
      </c>
      <c r="BJ58" s="111" t="e">
        <f t="shared" si="35"/>
        <v>#NUM!</v>
      </c>
      <c r="BK58" s="20"/>
      <c r="BL58" s="20"/>
      <c r="BM58" s="20"/>
      <c r="BN58" s="20"/>
      <c r="BO58" s="20"/>
      <c r="BP58" s="20"/>
      <c r="BQ58" s="20"/>
      <c r="BR58" s="20"/>
      <c r="BT58" s="20">
        <f t="shared" ref="BT58:BY58" si="36">-PMT($A$3,COUNT(BT33:BT56),BT57)</f>
        <v>728.65645595838475</v>
      </c>
      <c r="BU58" s="20">
        <f t="shared" si="36"/>
        <v>381.18560184722202</v>
      </c>
      <c r="BV58" s="20">
        <f t="shared" si="36"/>
        <v>1109.8420578056068</v>
      </c>
      <c r="BW58" s="20">
        <f t="shared" si="36"/>
        <v>272.31107272415579</v>
      </c>
      <c r="BX58" s="20">
        <f t="shared" si="36"/>
        <v>110.66039638066502</v>
      </c>
      <c r="BY58" s="20">
        <f t="shared" si="36"/>
        <v>382.97146910482087</v>
      </c>
      <c r="BZ58" s="21"/>
      <c r="CA58" s="21"/>
      <c r="CB58" s="111">
        <f t="shared" ref="CB58:CG58" si="37">-PMT($A$3,COUNT(CB33:CB56),CB57)</f>
        <v>5.0534111823473715E-13</v>
      </c>
      <c r="CC58" s="111">
        <f t="shared" si="37"/>
        <v>4.0804000428466087E-13</v>
      </c>
      <c r="CD58" s="111">
        <f t="shared" si="37"/>
        <v>-2.9383009227202686E-14</v>
      </c>
      <c r="CE58" s="111">
        <f t="shared" si="37"/>
        <v>-1.5689962969200142E-14</v>
      </c>
      <c r="CF58" s="111">
        <f t="shared" si="37"/>
        <v>0.58811202537169083</v>
      </c>
      <c r="CG58" s="111">
        <f t="shared" si="37"/>
        <v>0.7765961196261667</v>
      </c>
      <c r="CH58" s="20"/>
      <c r="CI58" s="20"/>
      <c r="CJ58" s="20"/>
      <c r="CK58" s="20"/>
      <c r="CL58" s="20"/>
      <c r="CM58" s="20"/>
      <c r="CN58" s="20"/>
      <c r="CO58" s="20"/>
      <c r="CQ58" s="20" t="e">
        <f t="shared" ref="CQ58:CV58" si="38">-PMT($A$3,COUNT(CQ33:CQ56),CQ57)</f>
        <v>#NUM!</v>
      </c>
      <c r="CR58" s="20" t="e">
        <f t="shared" si="38"/>
        <v>#NUM!</v>
      </c>
      <c r="CS58" s="20" t="e">
        <f t="shared" si="38"/>
        <v>#NUM!</v>
      </c>
      <c r="CT58" s="20" t="e">
        <f t="shared" si="38"/>
        <v>#NUM!</v>
      </c>
      <c r="CU58" s="20" t="e">
        <f t="shared" si="38"/>
        <v>#NUM!</v>
      </c>
      <c r="CV58" s="20" t="e">
        <f t="shared" si="38"/>
        <v>#NUM!</v>
      </c>
      <c r="CW58" s="21"/>
      <c r="CX58" s="21"/>
      <c r="CY58" s="111" t="e">
        <f t="shared" ref="CY58:DD58" si="39">-PMT($A$3,COUNT(CY33:CY56),CY57)</f>
        <v>#NUM!</v>
      </c>
      <c r="CZ58" s="111" t="e">
        <f t="shared" si="39"/>
        <v>#NUM!</v>
      </c>
      <c r="DA58" s="111" t="e">
        <f t="shared" si="39"/>
        <v>#NUM!</v>
      </c>
      <c r="DB58" s="111" t="e">
        <f t="shared" si="39"/>
        <v>#NUM!</v>
      </c>
      <c r="DC58" s="111" t="e">
        <f t="shared" si="39"/>
        <v>#NUM!</v>
      </c>
      <c r="DD58" s="111" t="e">
        <f t="shared" si="39"/>
        <v>#NUM!</v>
      </c>
      <c r="DE58" s="20"/>
      <c r="DF58" s="20"/>
      <c r="DG58" s="20"/>
      <c r="DH58" s="20"/>
      <c r="DI58" s="20"/>
      <c r="DJ58" s="20"/>
      <c r="DK58" s="20"/>
      <c r="DL58" s="20"/>
    </row>
    <row r="59" spans="1:116" x14ac:dyDescent="0.25">
      <c r="BT59" s="96"/>
      <c r="BU59" s="96"/>
    </row>
    <row r="61" spans="1:116" x14ac:dyDescent="0.25">
      <c r="A61" s="10" t="str">
        <f>'Scenario List'!$A$24</f>
        <v>1b- LCP w/ SCC</v>
      </c>
      <c r="B61" s="2">
        <v>2022</v>
      </c>
      <c r="C61" s="14"/>
      <c r="D61" s="14"/>
      <c r="E61" s="14"/>
      <c r="F61" s="14"/>
      <c r="G61" s="14"/>
      <c r="H61" s="14"/>
      <c r="I61" s="151"/>
      <c r="J61" s="151"/>
      <c r="K61" s="12"/>
      <c r="L61" s="12"/>
      <c r="M61" s="12"/>
      <c r="N61" s="12"/>
      <c r="O61" s="18"/>
      <c r="P61" s="19"/>
      <c r="Q61" s="12"/>
      <c r="R61" s="12"/>
      <c r="S61" s="12"/>
      <c r="T61" s="12"/>
      <c r="U61" s="11"/>
      <c r="V61" s="12"/>
      <c r="W61" s="12"/>
      <c r="X61" s="12"/>
      <c r="Z61" s="14"/>
      <c r="AA61" s="14"/>
      <c r="AB61" s="14"/>
      <c r="AC61" s="14"/>
      <c r="AD61" s="14"/>
      <c r="AE61" s="14"/>
      <c r="AF61" s="151"/>
      <c r="AG61" s="151"/>
      <c r="AH61" s="12"/>
      <c r="AI61" s="12"/>
      <c r="AJ61" s="12"/>
      <c r="AK61" s="12"/>
      <c r="AL61" s="18"/>
      <c r="AM61" s="19"/>
      <c r="AN61" s="12"/>
      <c r="AO61" s="12"/>
      <c r="AP61" s="12"/>
      <c r="AQ61" s="12"/>
      <c r="AR61" s="11"/>
      <c r="AS61" s="12"/>
      <c r="AT61" s="12"/>
      <c r="AU61" s="12"/>
      <c r="AW61" s="14"/>
      <c r="AX61" s="14"/>
      <c r="AY61" s="14"/>
      <c r="AZ61" s="14"/>
      <c r="BA61" s="14"/>
      <c r="BB61" s="14"/>
      <c r="BC61" s="151"/>
      <c r="BD61" s="151"/>
      <c r="BE61" s="12"/>
      <c r="BF61" s="12"/>
      <c r="BG61" s="12"/>
      <c r="BH61" s="12"/>
      <c r="BI61" s="18"/>
      <c r="BJ61" s="19"/>
      <c r="BK61" s="12"/>
      <c r="BL61" s="12"/>
      <c r="BM61" s="12"/>
      <c r="BN61" s="12"/>
      <c r="BO61" s="11"/>
      <c r="BP61" s="12"/>
      <c r="BQ61" s="12"/>
      <c r="BR61" s="12"/>
      <c r="BT61" s="14"/>
      <c r="BU61" s="14"/>
      <c r="BV61" s="14"/>
      <c r="BW61" s="14"/>
      <c r="BX61" s="14"/>
      <c r="BY61" s="14"/>
      <c r="BZ61" s="151"/>
      <c r="CA61" s="151"/>
      <c r="CB61" s="12"/>
      <c r="CC61" s="12"/>
      <c r="CD61" s="12"/>
      <c r="CE61" s="12"/>
      <c r="CF61" s="18"/>
      <c r="CG61" s="19"/>
      <c r="CH61" s="12"/>
      <c r="CI61" s="12"/>
      <c r="CJ61" s="12"/>
      <c r="CK61" s="12"/>
      <c r="CL61" s="11"/>
      <c r="CM61" s="12"/>
      <c r="CN61" s="12"/>
      <c r="CO61" s="12"/>
      <c r="CQ61" s="14">
        <v>574.08435921551563</v>
      </c>
      <c r="CR61" s="14">
        <v>307.7423632355825</v>
      </c>
      <c r="CS61" s="14">
        <v>881.82672245109814</v>
      </c>
      <c r="CT61" s="14">
        <v>165.01827847418667</v>
      </c>
      <c r="CU61" s="14">
        <v>85.051543188102613</v>
      </c>
      <c r="CV61" s="14">
        <v>250.06982166228929</v>
      </c>
      <c r="CW61" s="151">
        <v>0.10134167175537784</v>
      </c>
      <c r="CX61" s="151">
        <v>8.9919568007233913E-2</v>
      </c>
      <c r="CY61" s="12">
        <v>7.5392960685480108E-13</v>
      </c>
      <c r="CZ61" s="12">
        <v>4.1964006419276666E-13</v>
      </c>
      <c r="DA61" s="12">
        <v>-7.531752999057062E-13</v>
      </c>
      <c r="DB61" s="12">
        <v>4.1922021409845911E-13</v>
      </c>
      <c r="DC61" s="18">
        <v>0.97169651668869528</v>
      </c>
      <c r="DD61" s="19">
        <v>1.2653242421000002</v>
      </c>
      <c r="DE61" s="12">
        <v>0</v>
      </c>
      <c r="DF61" s="12">
        <v>0</v>
      </c>
      <c r="DG61" s="12">
        <v>0</v>
      </c>
      <c r="DH61" s="12">
        <v>0</v>
      </c>
      <c r="DI61" s="11">
        <v>0</v>
      </c>
      <c r="DJ61" s="12">
        <v>0</v>
      </c>
      <c r="DK61" s="12">
        <v>5664.8400334391663</v>
      </c>
      <c r="DL61" s="12">
        <v>3422.4181683215497</v>
      </c>
    </row>
    <row r="62" spans="1:116" x14ac:dyDescent="0.25">
      <c r="A62" s="10" t="str">
        <f>'Scenario List'!$A$24</f>
        <v>1b- LCP w/ SCC</v>
      </c>
      <c r="B62" s="2">
        <v>2023</v>
      </c>
      <c r="C62" s="14"/>
      <c r="D62" s="14"/>
      <c r="E62" s="14"/>
      <c r="F62" s="14"/>
      <c r="G62" s="14"/>
      <c r="H62" s="14"/>
      <c r="I62" s="151"/>
      <c r="J62" s="151"/>
      <c r="K62" s="12"/>
      <c r="L62" s="12"/>
      <c r="M62" s="12"/>
      <c r="N62" s="12"/>
      <c r="O62" s="18"/>
      <c r="P62" s="19"/>
      <c r="Q62" s="12"/>
      <c r="R62" s="12"/>
      <c r="S62" s="12"/>
      <c r="T62" s="12"/>
      <c r="U62" s="11"/>
      <c r="V62" s="12"/>
      <c r="W62" s="12"/>
      <c r="X62" s="12"/>
      <c r="Z62" s="14"/>
      <c r="AA62" s="14"/>
      <c r="AB62" s="14"/>
      <c r="AC62" s="14"/>
      <c r="AD62" s="14"/>
      <c r="AE62" s="14"/>
      <c r="AF62" s="151"/>
      <c r="AG62" s="151"/>
      <c r="AH62" s="12"/>
      <c r="AI62" s="12"/>
      <c r="AJ62" s="12"/>
      <c r="AK62" s="12"/>
      <c r="AL62" s="18"/>
      <c r="AM62" s="19"/>
      <c r="AN62" s="12"/>
      <c r="AO62" s="12"/>
      <c r="AP62" s="12"/>
      <c r="AQ62" s="12"/>
      <c r="AR62" s="11"/>
      <c r="AS62" s="12"/>
      <c r="AT62" s="12"/>
      <c r="AU62" s="12"/>
      <c r="AW62" s="14"/>
      <c r="AX62" s="14"/>
      <c r="AY62" s="14"/>
      <c r="AZ62" s="14"/>
      <c r="BA62" s="14"/>
      <c r="BB62" s="14"/>
      <c r="BC62" s="151"/>
      <c r="BD62" s="151"/>
      <c r="BE62" s="12"/>
      <c r="BF62" s="12"/>
      <c r="BG62" s="12"/>
      <c r="BH62" s="12"/>
      <c r="BI62" s="18"/>
      <c r="BJ62" s="19"/>
      <c r="BK62" s="12"/>
      <c r="BL62" s="12"/>
      <c r="BM62" s="12"/>
      <c r="BN62" s="12"/>
      <c r="BO62" s="11"/>
      <c r="BP62" s="12"/>
      <c r="BQ62" s="12"/>
      <c r="BR62" s="12"/>
      <c r="BT62" s="14"/>
      <c r="BU62" s="14"/>
      <c r="BV62" s="14"/>
      <c r="BW62" s="14"/>
      <c r="BX62" s="14"/>
      <c r="BY62" s="14"/>
      <c r="BZ62" s="151"/>
      <c r="CA62" s="151"/>
      <c r="CB62" s="12"/>
      <c r="CC62" s="12"/>
      <c r="CD62" s="12"/>
      <c r="CE62" s="12"/>
      <c r="CF62" s="18"/>
      <c r="CG62" s="19"/>
      <c r="CH62" s="12"/>
      <c r="CI62" s="12"/>
      <c r="CJ62" s="12"/>
      <c r="CK62" s="12"/>
      <c r="CL62" s="11"/>
      <c r="CM62" s="12"/>
      <c r="CN62" s="12"/>
      <c r="CO62" s="12"/>
      <c r="CQ62" s="14">
        <v>614.69235456184219</v>
      </c>
      <c r="CR62" s="14">
        <v>318.74668114678735</v>
      </c>
      <c r="CS62" s="14">
        <v>933.43903570862949</v>
      </c>
      <c r="CT62" s="14">
        <v>201.14394147945151</v>
      </c>
      <c r="CU62" s="14">
        <v>91.90849300438731</v>
      </c>
      <c r="CV62" s="14">
        <v>293.05243448383885</v>
      </c>
      <c r="CW62" s="151">
        <v>0.10800840999893765</v>
      </c>
      <c r="CX62" s="151">
        <v>9.3131736756193587E-2</v>
      </c>
      <c r="CY62" s="12">
        <v>2.9161428189666834E-13</v>
      </c>
      <c r="CZ62" s="12">
        <v>3.9830243381008363E-13</v>
      </c>
      <c r="DA62" s="12">
        <v>-2.9132252166164108E-13</v>
      </c>
      <c r="DB62" s="12">
        <v>3.979039320256561E-13</v>
      </c>
      <c r="DC62" s="18">
        <v>0.73524078715126184</v>
      </c>
      <c r="DD62" s="19">
        <v>1.1628784085000001</v>
      </c>
      <c r="DE62" s="12">
        <v>45.395999999999994</v>
      </c>
      <c r="DF62" s="12">
        <v>0</v>
      </c>
      <c r="DG62" s="12">
        <v>135.35379999999998</v>
      </c>
      <c r="DH62" s="12">
        <v>0</v>
      </c>
      <c r="DI62" s="11">
        <v>1235.7688232421874</v>
      </c>
      <c r="DJ62" s="12">
        <v>0</v>
      </c>
      <c r="DK62" s="12">
        <v>5691.1527034597411</v>
      </c>
      <c r="DL62" s="12">
        <v>3422.5355635879901</v>
      </c>
    </row>
    <row r="63" spans="1:116" x14ac:dyDescent="0.25">
      <c r="A63" s="10" t="str">
        <f>'Scenario List'!$A$24</f>
        <v>1b- LCP w/ SCC</v>
      </c>
      <c r="B63" s="2">
        <v>2024</v>
      </c>
      <c r="C63" s="14"/>
      <c r="D63" s="14"/>
      <c r="E63" s="14"/>
      <c r="F63" s="14"/>
      <c r="G63" s="14"/>
      <c r="H63" s="14"/>
      <c r="I63" s="151"/>
      <c r="J63" s="151"/>
      <c r="K63" s="12"/>
      <c r="L63" s="12"/>
      <c r="M63" s="12"/>
      <c r="N63" s="12"/>
      <c r="O63" s="18"/>
      <c r="P63" s="19"/>
      <c r="Q63" s="12"/>
      <c r="R63" s="12"/>
      <c r="S63" s="12"/>
      <c r="T63" s="12"/>
      <c r="U63" s="11"/>
      <c r="V63" s="12"/>
      <c r="W63" s="12"/>
      <c r="X63" s="12"/>
      <c r="Z63" s="14"/>
      <c r="AA63" s="14"/>
      <c r="AB63" s="14"/>
      <c r="AC63" s="14"/>
      <c r="AD63" s="14"/>
      <c r="AE63" s="14"/>
      <c r="AF63" s="151"/>
      <c r="AG63" s="151"/>
      <c r="AH63" s="12"/>
      <c r="AI63" s="12"/>
      <c r="AJ63" s="12"/>
      <c r="AK63" s="12"/>
      <c r="AL63" s="18"/>
      <c r="AM63" s="19"/>
      <c r="AN63" s="12"/>
      <c r="AO63" s="12"/>
      <c r="AP63" s="12"/>
      <c r="AQ63" s="12"/>
      <c r="AR63" s="11"/>
      <c r="AS63" s="12"/>
      <c r="AT63" s="12"/>
      <c r="AU63" s="12"/>
      <c r="AW63" s="14"/>
      <c r="AX63" s="14"/>
      <c r="AY63" s="14"/>
      <c r="AZ63" s="14"/>
      <c r="BA63" s="14"/>
      <c r="BB63" s="14"/>
      <c r="BC63" s="151"/>
      <c r="BD63" s="151"/>
      <c r="BE63" s="12"/>
      <c r="BF63" s="12"/>
      <c r="BG63" s="12"/>
      <c r="BH63" s="12"/>
      <c r="BI63" s="18"/>
      <c r="BJ63" s="19"/>
      <c r="BK63" s="12"/>
      <c r="BL63" s="12"/>
      <c r="BM63" s="12"/>
      <c r="BN63" s="12"/>
      <c r="BO63" s="11"/>
      <c r="BP63" s="12"/>
      <c r="BQ63" s="12"/>
      <c r="BR63" s="12"/>
      <c r="BT63" s="14"/>
      <c r="BU63" s="14"/>
      <c r="BV63" s="14"/>
      <c r="BW63" s="14"/>
      <c r="BX63" s="14"/>
      <c r="BY63" s="14"/>
      <c r="BZ63" s="151"/>
      <c r="CA63" s="151"/>
      <c r="CB63" s="12"/>
      <c r="CC63" s="12"/>
      <c r="CD63" s="12"/>
      <c r="CE63" s="12"/>
      <c r="CF63" s="18"/>
      <c r="CG63" s="19"/>
      <c r="CH63" s="12"/>
      <c r="CI63" s="12"/>
      <c r="CJ63" s="12"/>
      <c r="CK63" s="12"/>
      <c r="CL63" s="11"/>
      <c r="CM63" s="12"/>
      <c r="CN63" s="12"/>
      <c r="CO63" s="12"/>
      <c r="CQ63" s="14">
        <v>632.3652341004838</v>
      </c>
      <c r="CR63" s="14">
        <v>337.37001946389142</v>
      </c>
      <c r="CS63" s="14">
        <v>969.73525356437517</v>
      </c>
      <c r="CT63" s="14">
        <v>206.34265108316913</v>
      </c>
      <c r="CU63" s="14">
        <v>105.92159732414133</v>
      </c>
      <c r="CV63" s="14">
        <v>312.26424840731045</v>
      </c>
      <c r="CW63" s="151">
        <v>0.11070603289114028</v>
      </c>
      <c r="CX63" s="151">
        <v>9.8641590437694812E-2</v>
      </c>
      <c r="CY63" s="12">
        <v>3.8407734688829492E-13</v>
      </c>
      <c r="CZ63" s="12">
        <v>3.4140208612292879E-13</v>
      </c>
      <c r="DA63" s="12">
        <v>-3.836930773104541E-13</v>
      </c>
      <c r="DB63" s="12">
        <v>3.4106051316484809E-13</v>
      </c>
      <c r="DC63" s="18">
        <v>0.89269110917972094</v>
      </c>
      <c r="DD63" s="19">
        <v>1.2202467610999999</v>
      </c>
      <c r="DE63" s="12">
        <v>45.395999999999994</v>
      </c>
      <c r="DF63" s="12">
        <v>0</v>
      </c>
      <c r="DG63" s="12">
        <v>135.35379999999998</v>
      </c>
      <c r="DH63" s="12">
        <v>0</v>
      </c>
      <c r="DI63" s="11">
        <v>1237.3261596679688</v>
      </c>
      <c r="DJ63" s="12">
        <v>0</v>
      </c>
      <c r="DK63" s="12">
        <v>5712.1117755371351</v>
      </c>
      <c r="DL63" s="12">
        <v>3420.1599747824944</v>
      </c>
    </row>
    <row r="64" spans="1:116" x14ac:dyDescent="0.25">
      <c r="A64" s="10" t="str">
        <f>'Scenario List'!$A$24</f>
        <v>1b- LCP w/ SCC</v>
      </c>
      <c r="B64" s="2">
        <v>2025</v>
      </c>
      <c r="C64" s="14"/>
      <c r="D64" s="14"/>
      <c r="E64" s="14"/>
      <c r="F64" s="14"/>
      <c r="G64" s="14"/>
      <c r="H64" s="14"/>
      <c r="I64" s="151"/>
      <c r="J64" s="151"/>
      <c r="K64" s="12"/>
      <c r="L64" s="12"/>
      <c r="M64" s="12"/>
      <c r="N64" s="12"/>
      <c r="O64" s="18"/>
      <c r="P64" s="19"/>
      <c r="Q64" s="12"/>
      <c r="R64" s="12"/>
      <c r="S64" s="12"/>
      <c r="T64" s="12"/>
      <c r="U64" s="11"/>
      <c r="V64" s="12"/>
      <c r="W64" s="12"/>
      <c r="X64" s="12"/>
      <c r="Z64" s="14"/>
      <c r="AA64" s="14"/>
      <c r="AB64" s="14"/>
      <c r="AC64" s="14"/>
      <c r="AD64" s="14"/>
      <c r="AE64" s="14"/>
      <c r="AF64" s="151"/>
      <c r="AG64" s="151"/>
      <c r="AH64" s="12"/>
      <c r="AI64" s="12"/>
      <c r="AJ64" s="12"/>
      <c r="AK64" s="12"/>
      <c r="AL64" s="18"/>
      <c r="AM64" s="19"/>
      <c r="AN64" s="12"/>
      <c r="AO64" s="12"/>
      <c r="AP64" s="12"/>
      <c r="AQ64" s="12"/>
      <c r="AR64" s="11"/>
      <c r="AS64" s="12"/>
      <c r="AT64" s="12"/>
      <c r="AU64" s="12"/>
      <c r="AW64" s="14"/>
      <c r="AX64" s="14"/>
      <c r="AY64" s="14"/>
      <c r="AZ64" s="14"/>
      <c r="BA64" s="14"/>
      <c r="BB64" s="14"/>
      <c r="BC64" s="151"/>
      <c r="BD64" s="151"/>
      <c r="BE64" s="12"/>
      <c r="BF64" s="12"/>
      <c r="BG64" s="12"/>
      <c r="BH64" s="12"/>
      <c r="BI64" s="18"/>
      <c r="BJ64" s="19"/>
      <c r="BK64" s="12"/>
      <c r="BL64" s="12"/>
      <c r="BM64" s="12"/>
      <c r="BN64" s="12"/>
      <c r="BO64" s="11"/>
      <c r="BP64" s="12"/>
      <c r="BQ64" s="12"/>
      <c r="BR64" s="12"/>
      <c r="BT64" s="14"/>
      <c r="BU64" s="14"/>
      <c r="BV64" s="14"/>
      <c r="BW64" s="14"/>
      <c r="BX64" s="14"/>
      <c r="BY64" s="14"/>
      <c r="BZ64" s="151"/>
      <c r="CA64" s="151"/>
      <c r="CB64" s="12"/>
      <c r="CC64" s="12"/>
      <c r="CD64" s="12"/>
      <c r="CE64" s="12"/>
      <c r="CF64" s="18"/>
      <c r="CG64" s="19"/>
      <c r="CH64" s="12"/>
      <c r="CI64" s="12"/>
      <c r="CJ64" s="12"/>
      <c r="CK64" s="12"/>
      <c r="CL64" s="11"/>
      <c r="CM64" s="12"/>
      <c r="CN64" s="12"/>
      <c r="CO64" s="12"/>
      <c r="CQ64" s="14">
        <v>665.5882834515254</v>
      </c>
      <c r="CR64" s="14">
        <v>358.5820475909394</v>
      </c>
      <c r="CS64" s="14">
        <v>1024.1703310424648</v>
      </c>
      <c r="CT64" s="14">
        <v>224.79841783984477</v>
      </c>
      <c r="CU64" s="14">
        <v>126.60124237305229</v>
      </c>
      <c r="CV64" s="14">
        <v>351.39966021289706</v>
      </c>
      <c r="CW64" s="151">
        <v>0.11615141111116088</v>
      </c>
      <c r="CX64" s="151">
        <v>0.10500121207754681</v>
      </c>
      <c r="CY64" s="12">
        <v>4.5520278149723836E-13</v>
      </c>
      <c r="CZ64" s="12">
        <v>4.1964006419276666E-13</v>
      </c>
      <c r="DA64" s="12">
        <v>4.5474735088646412E-13</v>
      </c>
      <c r="DB64" s="12">
        <v>4.1922021409845911E-13</v>
      </c>
      <c r="DC64" s="18">
        <v>0.72926533656425019</v>
      </c>
      <c r="DD64" s="19">
        <v>1.0225316154999999</v>
      </c>
      <c r="DE64" s="12">
        <v>45.395999999999994</v>
      </c>
      <c r="DF64" s="12">
        <v>33.750925599999995</v>
      </c>
      <c r="DG64" s="12">
        <v>135.35379999999998</v>
      </c>
      <c r="DH64" s="12">
        <v>33.270999999999994</v>
      </c>
      <c r="DI64" s="11">
        <v>1235.7688232421874</v>
      </c>
      <c r="DJ64" s="12">
        <v>424.91250000000002</v>
      </c>
      <c r="DK64" s="12">
        <v>5730.3503856232501</v>
      </c>
      <c r="DL64" s="12">
        <v>3415.0276982147111</v>
      </c>
    </row>
    <row r="65" spans="1:116" x14ac:dyDescent="0.25">
      <c r="A65" s="10" t="str">
        <f>'Scenario List'!$A$24</f>
        <v>1b- LCP w/ SCC</v>
      </c>
      <c r="B65" s="2">
        <v>2026</v>
      </c>
      <c r="C65" s="14"/>
      <c r="D65" s="14"/>
      <c r="E65" s="14"/>
      <c r="F65" s="14"/>
      <c r="G65" s="14"/>
      <c r="H65" s="14"/>
      <c r="I65" s="151"/>
      <c r="J65" s="151"/>
      <c r="K65" s="12"/>
      <c r="L65" s="12"/>
      <c r="M65" s="12"/>
      <c r="N65" s="12"/>
      <c r="O65" s="18"/>
      <c r="P65" s="19"/>
      <c r="Q65" s="12"/>
      <c r="R65" s="12"/>
      <c r="S65" s="12"/>
      <c r="T65" s="12"/>
      <c r="U65" s="11"/>
      <c r="V65" s="12"/>
      <c r="W65" s="12"/>
      <c r="X65" s="12"/>
      <c r="Z65" s="14"/>
      <c r="AA65" s="14"/>
      <c r="AB65" s="14"/>
      <c r="AC65" s="14"/>
      <c r="AD65" s="14"/>
      <c r="AE65" s="14"/>
      <c r="AF65" s="151"/>
      <c r="AG65" s="151"/>
      <c r="AH65" s="12"/>
      <c r="AI65" s="12"/>
      <c r="AJ65" s="12"/>
      <c r="AK65" s="12"/>
      <c r="AL65" s="18"/>
      <c r="AM65" s="19"/>
      <c r="AN65" s="12"/>
      <c r="AO65" s="12"/>
      <c r="AP65" s="12"/>
      <c r="AQ65" s="12"/>
      <c r="AR65" s="11"/>
      <c r="AS65" s="12"/>
      <c r="AT65" s="12"/>
      <c r="AU65" s="12"/>
      <c r="AW65" s="14"/>
      <c r="AX65" s="14"/>
      <c r="AY65" s="14"/>
      <c r="AZ65" s="14"/>
      <c r="BA65" s="14"/>
      <c r="BB65" s="14"/>
      <c r="BC65" s="151"/>
      <c r="BD65" s="151"/>
      <c r="BE65" s="12"/>
      <c r="BF65" s="12"/>
      <c r="BG65" s="12"/>
      <c r="BH65" s="12"/>
      <c r="BI65" s="18"/>
      <c r="BJ65" s="19"/>
      <c r="BK65" s="12"/>
      <c r="BL65" s="12"/>
      <c r="BM65" s="12"/>
      <c r="BN65" s="12"/>
      <c r="BO65" s="11"/>
      <c r="BP65" s="12"/>
      <c r="BQ65" s="12"/>
      <c r="BR65" s="12"/>
      <c r="BT65" s="14"/>
      <c r="BU65" s="14"/>
      <c r="BV65" s="14"/>
      <c r="BW65" s="14"/>
      <c r="BX65" s="14"/>
      <c r="BY65" s="14"/>
      <c r="BZ65" s="151"/>
      <c r="CA65" s="151"/>
      <c r="CB65" s="12"/>
      <c r="CC65" s="12"/>
      <c r="CD65" s="12"/>
      <c r="CE65" s="12"/>
      <c r="CF65" s="18"/>
      <c r="CG65" s="19"/>
      <c r="CH65" s="12"/>
      <c r="CI65" s="12"/>
      <c r="CJ65" s="12"/>
      <c r="CK65" s="12"/>
      <c r="CL65" s="11"/>
      <c r="CM65" s="12"/>
      <c r="CN65" s="12"/>
      <c r="CO65" s="12"/>
      <c r="CQ65" s="14">
        <v>640.57742834509997</v>
      </c>
      <c r="CR65" s="14">
        <v>353.05290864213293</v>
      </c>
      <c r="CS65" s="14">
        <v>993.63033698723291</v>
      </c>
      <c r="CT65" s="14">
        <v>226.94816535858877</v>
      </c>
      <c r="CU65" s="14">
        <v>121.39080494839408</v>
      </c>
      <c r="CV65" s="14">
        <v>348.33897030698284</v>
      </c>
      <c r="CW65" s="151">
        <v>0.11157386580984896</v>
      </c>
      <c r="CX65" s="151">
        <v>0.10370418435043134</v>
      </c>
      <c r="CY65" s="12">
        <v>3.5562717304471751E-14</v>
      </c>
      <c r="CZ65" s="12">
        <v>2.0448562450071255E-14</v>
      </c>
      <c r="DA65" s="12">
        <v>3.5527136788005009E-14</v>
      </c>
      <c r="DB65" s="12">
        <v>2.042810365310288E-14</v>
      </c>
      <c r="DC65" s="18">
        <v>0.66720793643355614</v>
      </c>
      <c r="DD65" s="19">
        <v>1.1235757235000001</v>
      </c>
      <c r="DE65" s="12">
        <v>88.864309299999988</v>
      </c>
      <c r="DF65" s="12">
        <v>57.694121499999994</v>
      </c>
      <c r="DG65" s="12">
        <v>201.02113159999999</v>
      </c>
      <c r="DH65" s="12">
        <v>55.348500699999995</v>
      </c>
      <c r="DI65" s="11">
        <v>1847.215254160162</v>
      </c>
      <c r="DJ65" s="12">
        <v>744.8391550195322</v>
      </c>
      <c r="DK65" s="12">
        <v>5741.2855931407039</v>
      </c>
      <c r="DL65" s="12">
        <v>3404.4229830603213</v>
      </c>
    </row>
    <row r="66" spans="1:116" x14ac:dyDescent="0.25">
      <c r="A66" s="10" t="str">
        <f>'Scenario List'!$A$24</f>
        <v>1b- LCP w/ SCC</v>
      </c>
      <c r="B66" s="2">
        <v>2027</v>
      </c>
      <c r="C66" s="14"/>
      <c r="D66" s="14"/>
      <c r="E66" s="14"/>
      <c r="F66" s="14"/>
      <c r="G66" s="14"/>
      <c r="H66" s="14"/>
      <c r="I66" s="151"/>
      <c r="J66" s="151"/>
      <c r="K66" s="12"/>
      <c r="L66" s="12"/>
      <c r="M66" s="12"/>
      <c r="N66" s="12"/>
      <c r="O66" s="18"/>
      <c r="P66" s="19"/>
      <c r="Q66" s="12"/>
      <c r="R66" s="12"/>
      <c r="S66" s="12"/>
      <c r="T66" s="12"/>
      <c r="U66" s="11"/>
      <c r="V66" s="12"/>
      <c r="W66" s="12"/>
      <c r="X66" s="12"/>
      <c r="Z66" s="14"/>
      <c r="AA66" s="14"/>
      <c r="AB66" s="14"/>
      <c r="AC66" s="14"/>
      <c r="AD66" s="14"/>
      <c r="AE66" s="14"/>
      <c r="AF66" s="151"/>
      <c r="AG66" s="151"/>
      <c r="AH66" s="12"/>
      <c r="AI66" s="12"/>
      <c r="AJ66" s="12"/>
      <c r="AK66" s="12"/>
      <c r="AL66" s="18"/>
      <c r="AM66" s="19"/>
      <c r="AN66" s="12"/>
      <c r="AO66" s="12"/>
      <c r="AP66" s="12"/>
      <c r="AQ66" s="12"/>
      <c r="AR66" s="11"/>
      <c r="AS66" s="12"/>
      <c r="AT66" s="12"/>
      <c r="AU66" s="12"/>
      <c r="AW66" s="14"/>
      <c r="AX66" s="14"/>
      <c r="AY66" s="14"/>
      <c r="AZ66" s="14"/>
      <c r="BA66" s="14"/>
      <c r="BB66" s="14"/>
      <c r="BC66" s="151"/>
      <c r="BD66" s="151"/>
      <c r="BE66" s="12"/>
      <c r="BF66" s="12"/>
      <c r="BG66" s="12"/>
      <c r="BH66" s="12"/>
      <c r="BI66" s="18"/>
      <c r="BJ66" s="19"/>
      <c r="BK66" s="12"/>
      <c r="BL66" s="12"/>
      <c r="BM66" s="12"/>
      <c r="BN66" s="12"/>
      <c r="BO66" s="11"/>
      <c r="BP66" s="12"/>
      <c r="BQ66" s="12"/>
      <c r="BR66" s="12"/>
      <c r="BT66" s="14"/>
      <c r="BU66" s="14"/>
      <c r="BV66" s="14"/>
      <c r="BW66" s="14"/>
      <c r="BX66" s="14"/>
      <c r="BY66" s="14"/>
      <c r="BZ66" s="151"/>
      <c r="CA66" s="151"/>
      <c r="CB66" s="12"/>
      <c r="CC66" s="12"/>
      <c r="CD66" s="12"/>
      <c r="CE66" s="12"/>
      <c r="CF66" s="18"/>
      <c r="CG66" s="19"/>
      <c r="CH66" s="12"/>
      <c r="CI66" s="12"/>
      <c r="CJ66" s="12"/>
      <c r="CK66" s="12"/>
      <c r="CL66" s="11"/>
      <c r="CM66" s="12"/>
      <c r="CN66" s="12"/>
      <c r="CO66" s="12"/>
      <c r="CQ66" s="14">
        <v>691.22087092792572</v>
      </c>
      <c r="CR66" s="14">
        <v>378.79114101380515</v>
      </c>
      <c r="CS66" s="14">
        <v>1070.0120119417309</v>
      </c>
      <c r="CT66" s="14">
        <v>250.43121159050835</v>
      </c>
      <c r="CU66" s="14">
        <v>132.06681043555216</v>
      </c>
      <c r="CV66" s="14">
        <v>382.49802202606054</v>
      </c>
      <c r="CW66" s="151">
        <v>0.1202128018122767</v>
      </c>
      <c r="CX66" s="151">
        <v>0.11162789487670091</v>
      </c>
      <c r="CY66" s="12">
        <v>2.2760139074861918E-13</v>
      </c>
      <c r="CZ66" s="12">
        <v>2.5960783632264376E-13</v>
      </c>
      <c r="DA66" s="12">
        <v>-2.2737367544323206E-13</v>
      </c>
      <c r="DB66" s="12">
        <v>2.5934809855243657E-13</v>
      </c>
      <c r="DC66" s="18">
        <v>0.32551466017019687</v>
      </c>
      <c r="DD66" s="19">
        <v>0.57100952200920208</v>
      </c>
      <c r="DE66" s="12">
        <v>196.08167436681444</v>
      </c>
      <c r="DF66" s="12">
        <v>107.89528957075515</v>
      </c>
      <c r="DG66" s="12">
        <v>275.46198431807932</v>
      </c>
      <c r="DH66" s="12">
        <v>94.298131939391112</v>
      </c>
      <c r="DI66" s="11">
        <v>1869.2095816508952</v>
      </c>
      <c r="DJ66" s="12">
        <v>756.34723040882022</v>
      </c>
      <c r="DK66" s="12">
        <v>5749.9772113067493</v>
      </c>
      <c r="DL66" s="12">
        <v>3393.3376727403179</v>
      </c>
    </row>
    <row r="67" spans="1:116" x14ac:dyDescent="0.25">
      <c r="A67" s="10" t="str">
        <f>'Scenario List'!$A$24</f>
        <v>1b- LCP w/ SCC</v>
      </c>
      <c r="B67" s="2">
        <v>2028</v>
      </c>
      <c r="C67" s="14"/>
      <c r="D67" s="14"/>
      <c r="E67" s="14"/>
      <c r="F67" s="14"/>
      <c r="G67" s="14"/>
      <c r="H67" s="14"/>
      <c r="I67" s="151"/>
      <c r="J67" s="151"/>
      <c r="K67" s="12"/>
      <c r="L67" s="12"/>
      <c r="M67" s="12"/>
      <c r="N67" s="12"/>
      <c r="O67" s="18"/>
      <c r="P67" s="19"/>
      <c r="Q67" s="12"/>
      <c r="R67" s="12"/>
      <c r="S67" s="12"/>
      <c r="T67" s="12"/>
      <c r="U67" s="11"/>
      <c r="V67" s="12"/>
      <c r="W67" s="12"/>
      <c r="X67" s="12"/>
      <c r="Z67" s="14"/>
      <c r="AA67" s="14"/>
      <c r="AB67" s="14"/>
      <c r="AC67" s="14"/>
      <c r="AD67" s="14"/>
      <c r="AE67" s="14"/>
      <c r="AF67" s="151"/>
      <c r="AG67" s="151"/>
      <c r="AH67" s="12"/>
      <c r="AI67" s="12"/>
      <c r="AJ67" s="12"/>
      <c r="AK67" s="12"/>
      <c r="AL67" s="18"/>
      <c r="AM67" s="19"/>
      <c r="AN67" s="12"/>
      <c r="AO67" s="12"/>
      <c r="AP67" s="12"/>
      <c r="AQ67" s="12"/>
      <c r="AR67" s="11"/>
      <c r="AS67" s="12"/>
      <c r="AT67" s="12"/>
      <c r="AU67" s="12"/>
      <c r="AW67" s="14"/>
      <c r="AX67" s="14"/>
      <c r="AY67" s="14"/>
      <c r="AZ67" s="14"/>
      <c r="BA67" s="14"/>
      <c r="BB67" s="14"/>
      <c r="BC67" s="151"/>
      <c r="BD67" s="151"/>
      <c r="BE67" s="12"/>
      <c r="BF67" s="12"/>
      <c r="BG67" s="12"/>
      <c r="BH67" s="12"/>
      <c r="BI67" s="18"/>
      <c r="BJ67" s="19"/>
      <c r="BK67" s="12"/>
      <c r="BL67" s="12"/>
      <c r="BM67" s="12"/>
      <c r="BN67" s="12"/>
      <c r="BO67" s="11"/>
      <c r="BP67" s="12"/>
      <c r="BQ67" s="12"/>
      <c r="BR67" s="12"/>
      <c r="BT67" s="14"/>
      <c r="BU67" s="14"/>
      <c r="BV67" s="14"/>
      <c r="BW67" s="14"/>
      <c r="BX67" s="14"/>
      <c r="BY67" s="14"/>
      <c r="BZ67" s="151"/>
      <c r="CA67" s="151"/>
      <c r="CB67" s="12"/>
      <c r="CC67" s="12"/>
      <c r="CD67" s="12"/>
      <c r="CE67" s="12"/>
      <c r="CF67" s="18"/>
      <c r="CG67" s="19"/>
      <c r="CH67" s="12"/>
      <c r="CI67" s="12"/>
      <c r="CJ67" s="12"/>
      <c r="CK67" s="12"/>
      <c r="CL67" s="11"/>
      <c r="CM67" s="12"/>
      <c r="CN67" s="12"/>
      <c r="CO67" s="12"/>
      <c r="CQ67" s="14">
        <v>707.22444283258267</v>
      </c>
      <c r="CR67" s="14">
        <v>382.01525978496898</v>
      </c>
      <c r="CS67" s="14">
        <v>1089.2397026175518</v>
      </c>
      <c r="CT67" s="14">
        <v>250.35583992356305</v>
      </c>
      <c r="CU67" s="14">
        <v>127.57633394529165</v>
      </c>
      <c r="CV67" s="14">
        <v>377.9321738688547</v>
      </c>
      <c r="CW67" s="151">
        <v>0.12279589856298739</v>
      </c>
      <c r="CX67" s="151">
        <v>0.11295798724861073</v>
      </c>
      <c r="CY67" s="12">
        <v>5.4055330302797061E-13</v>
      </c>
      <c r="CZ67" s="12">
        <v>2.3115766247906639E-13</v>
      </c>
      <c r="DA67" s="12">
        <v>5.4001247917767614E-13</v>
      </c>
      <c r="DB67" s="12">
        <v>2.3092638912203256E-13</v>
      </c>
      <c r="DC67" s="18">
        <v>0.35291667183849967</v>
      </c>
      <c r="DD67" s="19">
        <v>0.56664067466885359</v>
      </c>
      <c r="DE67" s="12">
        <v>196.84907196681445</v>
      </c>
      <c r="DF67" s="12">
        <v>109.03614637075516</v>
      </c>
      <c r="DG67" s="12">
        <v>275.46198431807932</v>
      </c>
      <c r="DH67" s="12">
        <v>94.298131939391112</v>
      </c>
      <c r="DI67" s="11">
        <v>1873.7519662208429</v>
      </c>
      <c r="DJ67" s="12">
        <v>758.98248357045134</v>
      </c>
      <c r="DK67" s="12">
        <v>5759.3490589575049</v>
      </c>
      <c r="DL67" s="12">
        <v>3381.9233955026707</v>
      </c>
    </row>
    <row r="68" spans="1:116" x14ac:dyDescent="0.25">
      <c r="A68" s="10" t="str">
        <f>'Scenario List'!$A$24</f>
        <v>1b- LCP w/ SCC</v>
      </c>
      <c r="B68" s="2">
        <v>2029</v>
      </c>
      <c r="C68" s="14"/>
      <c r="D68" s="14"/>
      <c r="E68" s="14"/>
      <c r="F68" s="14"/>
      <c r="G68" s="14"/>
      <c r="H68" s="14"/>
      <c r="I68" s="151"/>
      <c r="J68" s="151"/>
      <c r="K68" s="12"/>
      <c r="L68" s="12"/>
      <c r="M68" s="12"/>
      <c r="N68" s="12"/>
      <c r="O68" s="18"/>
      <c r="P68" s="19"/>
      <c r="Q68" s="12"/>
      <c r="R68" s="12"/>
      <c r="S68" s="12"/>
      <c r="T68" s="12"/>
      <c r="U68" s="11"/>
      <c r="V68" s="12"/>
      <c r="W68" s="12"/>
      <c r="X68" s="12"/>
      <c r="Z68" s="14"/>
      <c r="AA68" s="14"/>
      <c r="AB68" s="14"/>
      <c r="AC68" s="14"/>
      <c r="AD68" s="14"/>
      <c r="AE68" s="14"/>
      <c r="AF68" s="151"/>
      <c r="AG68" s="151"/>
      <c r="AH68" s="12"/>
      <c r="AI68" s="12"/>
      <c r="AJ68" s="12"/>
      <c r="AK68" s="12"/>
      <c r="AL68" s="18"/>
      <c r="AM68" s="19"/>
      <c r="AN68" s="12"/>
      <c r="AO68" s="12"/>
      <c r="AP68" s="12"/>
      <c r="AQ68" s="12"/>
      <c r="AR68" s="11"/>
      <c r="AS68" s="12"/>
      <c r="AT68" s="12"/>
      <c r="AU68" s="12"/>
      <c r="AW68" s="14"/>
      <c r="AX68" s="14"/>
      <c r="AY68" s="14"/>
      <c r="AZ68" s="14"/>
      <c r="BA68" s="14"/>
      <c r="BB68" s="14"/>
      <c r="BC68" s="151"/>
      <c r="BD68" s="151"/>
      <c r="BE68" s="12"/>
      <c r="BF68" s="12"/>
      <c r="BG68" s="12"/>
      <c r="BH68" s="12"/>
      <c r="BI68" s="18"/>
      <c r="BJ68" s="19"/>
      <c r="BK68" s="12"/>
      <c r="BL68" s="12"/>
      <c r="BM68" s="12"/>
      <c r="BN68" s="12"/>
      <c r="BO68" s="11"/>
      <c r="BP68" s="12"/>
      <c r="BQ68" s="12"/>
      <c r="BR68" s="12"/>
      <c r="BT68" s="14"/>
      <c r="BU68" s="14"/>
      <c r="BV68" s="14"/>
      <c r="BW68" s="14"/>
      <c r="BX68" s="14"/>
      <c r="BY68" s="14"/>
      <c r="BZ68" s="151"/>
      <c r="CA68" s="151"/>
      <c r="CB68" s="12"/>
      <c r="CC68" s="12"/>
      <c r="CD68" s="12"/>
      <c r="CE68" s="12"/>
      <c r="CF68" s="18"/>
      <c r="CG68" s="19"/>
      <c r="CH68" s="12"/>
      <c r="CI68" s="12"/>
      <c r="CJ68" s="12"/>
      <c r="CK68" s="12"/>
      <c r="CL68" s="11"/>
      <c r="CM68" s="12"/>
      <c r="CN68" s="12"/>
      <c r="CO68" s="12"/>
      <c r="CQ68" s="14">
        <v>727.59907142770635</v>
      </c>
      <c r="CR68" s="14">
        <v>393.02167558134761</v>
      </c>
      <c r="CS68" s="14">
        <v>1120.620747009054</v>
      </c>
      <c r="CT68" s="14">
        <v>253.08167757242217</v>
      </c>
      <c r="CU68" s="14">
        <v>129.6627207343756</v>
      </c>
      <c r="CV68" s="14">
        <v>382.74439830679773</v>
      </c>
      <c r="CW68" s="151">
        <v>0.12613213554754818</v>
      </c>
      <c r="CX68" s="151">
        <v>0.1166037108201535</v>
      </c>
      <c r="CY68" s="12">
        <v>1.4225086921788699E-14</v>
      </c>
      <c r="CZ68" s="12">
        <v>4.8365295534081577E-13</v>
      </c>
      <c r="DA68" s="12">
        <v>0</v>
      </c>
      <c r="DB68" s="12">
        <v>4.8316906031686813E-13</v>
      </c>
      <c r="DC68" s="18">
        <v>0.33121248209857601</v>
      </c>
      <c r="DD68" s="19">
        <v>0.48928191275456062</v>
      </c>
      <c r="DE68" s="12">
        <v>201.76816856681444</v>
      </c>
      <c r="DF68" s="12">
        <v>111.44325217075516</v>
      </c>
      <c r="DG68" s="12">
        <v>278.36976970620719</v>
      </c>
      <c r="DH68" s="12">
        <v>95.819570295555494</v>
      </c>
      <c r="DI68" s="11">
        <v>1865.5393209170354</v>
      </c>
      <c r="DJ68" s="12">
        <v>754.45555255793988</v>
      </c>
      <c r="DK68" s="12">
        <v>5768.5463602843902</v>
      </c>
      <c r="DL68" s="12">
        <v>3370.5760547152217</v>
      </c>
    </row>
    <row r="69" spans="1:116" x14ac:dyDescent="0.25">
      <c r="A69" s="10" t="str">
        <f>'Scenario List'!$A$24</f>
        <v>1b- LCP w/ SCC</v>
      </c>
      <c r="B69" s="2">
        <v>2030</v>
      </c>
      <c r="C69" s="14"/>
      <c r="D69" s="14"/>
      <c r="E69" s="14"/>
      <c r="F69" s="14"/>
      <c r="G69" s="14"/>
      <c r="H69" s="14"/>
      <c r="I69" s="151"/>
      <c r="J69" s="151"/>
      <c r="K69" s="12"/>
      <c r="L69" s="12"/>
      <c r="M69" s="12"/>
      <c r="N69" s="12"/>
      <c r="O69" s="18"/>
      <c r="P69" s="19"/>
      <c r="Q69" s="12"/>
      <c r="R69" s="12"/>
      <c r="S69" s="12"/>
      <c r="T69" s="12"/>
      <c r="U69" s="11"/>
      <c r="V69" s="12"/>
      <c r="W69" s="12"/>
      <c r="X69" s="12"/>
      <c r="Z69" s="14"/>
      <c r="AA69" s="14"/>
      <c r="AB69" s="14"/>
      <c r="AC69" s="14"/>
      <c r="AD69" s="14"/>
      <c r="AE69" s="14"/>
      <c r="AF69" s="151"/>
      <c r="AG69" s="151"/>
      <c r="AH69" s="12"/>
      <c r="AI69" s="12"/>
      <c r="AJ69" s="12"/>
      <c r="AK69" s="12"/>
      <c r="AL69" s="18"/>
      <c r="AM69" s="19"/>
      <c r="AN69" s="12"/>
      <c r="AO69" s="12"/>
      <c r="AP69" s="12"/>
      <c r="AQ69" s="12"/>
      <c r="AR69" s="11"/>
      <c r="AS69" s="12"/>
      <c r="AT69" s="12"/>
      <c r="AU69" s="12"/>
      <c r="AW69" s="14"/>
      <c r="AX69" s="14"/>
      <c r="AY69" s="14"/>
      <c r="AZ69" s="14"/>
      <c r="BA69" s="14"/>
      <c r="BB69" s="14"/>
      <c r="BC69" s="151"/>
      <c r="BD69" s="151"/>
      <c r="BE69" s="12"/>
      <c r="BF69" s="12"/>
      <c r="BG69" s="12"/>
      <c r="BH69" s="12"/>
      <c r="BI69" s="18"/>
      <c r="BJ69" s="19"/>
      <c r="BK69" s="12"/>
      <c r="BL69" s="12"/>
      <c r="BM69" s="12"/>
      <c r="BN69" s="12"/>
      <c r="BO69" s="11"/>
      <c r="BP69" s="12"/>
      <c r="BQ69" s="12"/>
      <c r="BR69" s="12"/>
      <c r="BT69" s="14"/>
      <c r="BU69" s="14"/>
      <c r="BV69" s="14"/>
      <c r="BW69" s="14"/>
      <c r="BX69" s="14"/>
      <c r="BY69" s="14"/>
      <c r="BZ69" s="151"/>
      <c r="CA69" s="151"/>
      <c r="CB69" s="12"/>
      <c r="CC69" s="12"/>
      <c r="CD69" s="12"/>
      <c r="CE69" s="12"/>
      <c r="CF69" s="18"/>
      <c r="CG69" s="19"/>
      <c r="CH69" s="12"/>
      <c r="CI69" s="12"/>
      <c r="CJ69" s="12"/>
      <c r="CK69" s="12"/>
      <c r="CL69" s="11"/>
      <c r="CM69" s="12"/>
      <c r="CN69" s="12"/>
      <c r="CO69" s="12"/>
      <c r="CQ69" s="14">
        <v>739.41076647576529</v>
      </c>
      <c r="CR69" s="14">
        <v>399.64299573049982</v>
      </c>
      <c r="CS69" s="14">
        <v>1139.0537622062652</v>
      </c>
      <c r="CT69" s="14">
        <v>250.43717340735571</v>
      </c>
      <c r="CU69" s="14">
        <v>129.11723307447224</v>
      </c>
      <c r="CV69" s="14">
        <v>379.55440648182798</v>
      </c>
      <c r="CW69" s="151">
        <v>0.12808738120265514</v>
      </c>
      <c r="CX69" s="151">
        <v>0.11901736277943434</v>
      </c>
      <c r="CY69" s="12">
        <v>4.3386515111455532E-13</v>
      </c>
      <c r="CZ69" s="12">
        <v>1.4225086921788701E-13</v>
      </c>
      <c r="DA69" s="12">
        <v>-4.3343106881366111E-13</v>
      </c>
      <c r="DB69" s="12">
        <v>-1.4210854715202004E-13</v>
      </c>
      <c r="DC69" s="18">
        <v>0.32677589934537654</v>
      </c>
      <c r="DD69" s="19">
        <v>0.47815417675215843</v>
      </c>
      <c r="DE69" s="12">
        <v>204.97481696681442</v>
      </c>
      <c r="DF69" s="12">
        <v>111.53432107877894</v>
      </c>
      <c r="DG69" s="12">
        <v>278.36976970620719</v>
      </c>
      <c r="DH69" s="12">
        <v>95.819691203579282</v>
      </c>
      <c r="DI69" s="11">
        <v>1875.8484768539256</v>
      </c>
      <c r="DJ69" s="12">
        <v>759.8208945401841</v>
      </c>
      <c r="DK69" s="12">
        <v>5772.705785169398</v>
      </c>
      <c r="DL69" s="12">
        <v>3357.8545717831712</v>
      </c>
    </row>
    <row r="70" spans="1:116" x14ac:dyDescent="0.25">
      <c r="A70" s="10" t="str">
        <f>'Scenario List'!$A$24</f>
        <v>1b- LCP w/ SCC</v>
      </c>
      <c r="B70" s="2">
        <v>2031</v>
      </c>
      <c r="C70" s="14"/>
      <c r="D70" s="14"/>
      <c r="E70" s="14"/>
      <c r="F70" s="14"/>
      <c r="G70" s="14"/>
      <c r="H70" s="14"/>
      <c r="I70" s="151"/>
      <c r="J70" s="151"/>
      <c r="K70" s="12"/>
      <c r="L70" s="12"/>
      <c r="M70" s="12"/>
      <c r="N70" s="12"/>
      <c r="O70" s="18"/>
      <c r="P70" s="19"/>
      <c r="Q70" s="12"/>
      <c r="R70" s="12"/>
      <c r="S70" s="12"/>
      <c r="T70" s="12"/>
      <c r="U70" s="11"/>
      <c r="V70" s="12"/>
      <c r="W70" s="12"/>
      <c r="X70" s="12"/>
      <c r="Z70" s="14"/>
      <c r="AA70" s="14"/>
      <c r="AB70" s="14"/>
      <c r="AC70" s="14"/>
      <c r="AD70" s="14"/>
      <c r="AE70" s="14"/>
      <c r="AF70" s="151"/>
      <c r="AG70" s="151"/>
      <c r="AH70" s="12"/>
      <c r="AI70" s="12"/>
      <c r="AJ70" s="12"/>
      <c r="AK70" s="12"/>
      <c r="AL70" s="18"/>
      <c r="AM70" s="19"/>
      <c r="AN70" s="12"/>
      <c r="AO70" s="12"/>
      <c r="AP70" s="12"/>
      <c r="AQ70" s="12"/>
      <c r="AR70" s="11"/>
      <c r="AS70" s="12"/>
      <c r="AT70" s="12"/>
      <c r="AU70" s="12"/>
      <c r="AW70" s="14"/>
      <c r="AX70" s="14"/>
      <c r="AY70" s="14"/>
      <c r="AZ70" s="14"/>
      <c r="BA70" s="14"/>
      <c r="BB70" s="14"/>
      <c r="BC70" s="151"/>
      <c r="BD70" s="151"/>
      <c r="BE70" s="12"/>
      <c r="BF70" s="12"/>
      <c r="BG70" s="12"/>
      <c r="BH70" s="12"/>
      <c r="BI70" s="18"/>
      <c r="BJ70" s="19"/>
      <c r="BK70" s="12"/>
      <c r="BL70" s="12"/>
      <c r="BM70" s="12"/>
      <c r="BN70" s="12"/>
      <c r="BO70" s="11"/>
      <c r="BP70" s="12"/>
      <c r="BQ70" s="12"/>
      <c r="BR70" s="12"/>
      <c r="BT70" s="14"/>
      <c r="BU70" s="14"/>
      <c r="BV70" s="14"/>
      <c r="BW70" s="14"/>
      <c r="BX70" s="14"/>
      <c r="BY70" s="14"/>
      <c r="BZ70" s="151"/>
      <c r="CA70" s="151"/>
      <c r="CB70" s="12"/>
      <c r="CC70" s="12"/>
      <c r="CD70" s="12"/>
      <c r="CE70" s="12"/>
      <c r="CF70" s="18"/>
      <c r="CG70" s="19"/>
      <c r="CH70" s="12"/>
      <c r="CI70" s="12"/>
      <c r="CJ70" s="12"/>
      <c r="CK70" s="12"/>
      <c r="CL70" s="11"/>
      <c r="CM70" s="12"/>
      <c r="CN70" s="12"/>
      <c r="CO70" s="12"/>
      <c r="CQ70" s="14">
        <v>770.25503644789421</v>
      </c>
      <c r="CR70" s="14">
        <v>415.071469710624</v>
      </c>
      <c r="CS70" s="14">
        <v>1185.3265061585182</v>
      </c>
      <c r="CT70" s="14">
        <v>262.02541888033852</v>
      </c>
      <c r="CU70" s="14">
        <v>134.72598917506036</v>
      </c>
      <c r="CV70" s="14">
        <v>396.75140805539888</v>
      </c>
      <c r="CW70" s="151">
        <v>0.1333352956889739</v>
      </c>
      <c r="CX70" s="151">
        <v>0.12404452867234074</v>
      </c>
      <c r="CY70" s="12">
        <v>3.0583936881845705E-13</v>
      </c>
      <c r="CZ70" s="12">
        <v>1.1380069537430959E-13</v>
      </c>
      <c r="DA70" s="12">
        <v>3.0553337637684308E-13</v>
      </c>
      <c r="DB70" s="12">
        <v>1.1368683772161603E-13</v>
      </c>
      <c r="DC70" s="18">
        <v>0.33746533893666653</v>
      </c>
      <c r="DD70" s="19">
        <v>0.41449519875023821</v>
      </c>
      <c r="DE70" s="12">
        <v>270.3833466418144</v>
      </c>
      <c r="DF70" s="12">
        <v>144.95395769575515</v>
      </c>
      <c r="DG70" s="12">
        <v>332.61074344744009</v>
      </c>
      <c r="DH70" s="12">
        <v>124.2000340885692</v>
      </c>
      <c r="DI70" s="11">
        <v>2061.1788042623898</v>
      </c>
      <c r="DJ70" s="12">
        <v>856.79114201132984</v>
      </c>
      <c r="DK70" s="12">
        <v>5776.8277519302801</v>
      </c>
      <c r="DL70" s="12">
        <v>3346.1489527443864</v>
      </c>
    </row>
    <row r="71" spans="1:116" x14ac:dyDescent="0.25">
      <c r="A71" s="10" t="str">
        <f>'Scenario List'!$A$24</f>
        <v>1b- LCP w/ SCC</v>
      </c>
      <c r="B71" s="2">
        <v>2032</v>
      </c>
      <c r="C71" s="14"/>
      <c r="D71" s="14"/>
      <c r="E71" s="14"/>
      <c r="F71" s="14"/>
      <c r="G71" s="14"/>
      <c r="H71" s="14"/>
      <c r="I71" s="151"/>
      <c r="J71" s="151"/>
      <c r="K71" s="12"/>
      <c r="L71" s="12"/>
      <c r="M71" s="12"/>
      <c r="N71" s="12"/>
      <c r="O71" s="18"/>
      <c r="P71" s="19"/>
      <c r="Q71" s="12"/>
      <c r="R71" s="12"/>
      <c r="S71" s="12"/>
      <c r="T71" s="12"/>
      <c r="U71" s="11"/>
      <c r="V71" s="12"/>
      <c r="W71" s="12"/>
      <c r="X71" s="12"/>
      <c r="Z71" s="14"/>
      <c r="AA71" s="14"/>
      <c r="AB71" s="14"/>
      <c r="AC71" s="14"/>
      <c r="AD71" s="14"/>
      <c r="AE71" s="14"/>
      <c r="AF71" s="151"/>
      <c r="AG71" s="151"/>
      <c r="AH71" s="12"/>
      <c r="AI71" s="12"/>
      <c r="AJ71" s="12"/>
      <c r="AK71" s="12"/>
      <c r="AL71" s="18"/>
      <c r="AM71" s="19"/>
      <c r="AN71" s="12"/>
      <c r="AO71" s="12"/>
      <c r="AP71" s="12"/>
      <c r="AQ71" s="12"/>
      <c r="AR71" s="11"/>
      <c r="AS71" s="12"/>
      <c r="AT71" s="12"/>
      <c r="AU71" s="12"/>
      <c r="AW71" s="14"/>
      <c r="AX71" s="14"/>
      <c r="AY71" s="14"/>
      <c r="AZ71" s="14"/>
      <c r="BA71" s="14"/>
      <c r="BB71" s="14"/>
      <c r="BC71" s="151"/>
      <c r="BD71" s="151"/>
      <c r="BE71" s="12"/>
      <c r="BF71" s="12"/>
      <c r="BG71" s="12"/>
      <c r="BH71" s="12"/>
      <c r="BI71" s="18"/>
      <c r="BJ71" s="19"/>
      <c r="BK71" s="12"/>
      <c r="BL71" s="12"/>
      <c r="BM71" s="12"/>
      <c r="BN71" s="12"/>
      <c r="BO71" s="11"/>
      <c r="BP71" s="12"/>
      <c r="BQ71" s="12"/>
      <c r="BR71" s="12"/>
      <c r="BT71" s="14"/>
      <c r="BU71" s="14"/>
      <c r="BV71" s="14"/>
      <c r="BW71" s="14"/>
      <c r="BX71" s="14"/>
      <c r="BY71" s="14"/>
      <c r="BZ71" s="151"/>
      <c r="CA71" s="151"/>
      <c r="CB71" s="12"/>
      <c r="CC71" s="12"/>
      <c r="CD71" s="12"/>
      <c r="CE71" s="12"/>
      <c r="CF71" s="18"/>
      <c r="CG71" s="19"/>
      <c r="CH71" s="12"/>
      <c r="CI71" s="12"/>
      <c r="CJ71" s="12"/>
      <c r="CK71" s="12"/>
      <c r="CL71" s="11"/>
      <c r="CM71" s="12"/>
      <c r="CN71" s="12"/>
      <c r="CO71" s="12"/>
      <c r="CQ71" s="14">
        <v>777.23224690206359</v>
      </c>
      <c r="CR71" s="14">
        <v>420.10862662047788</v>
      </c>
      <c r="CS71" s="14">
        <v>1197.3408735225414</v>
      </c>
      <c r="CT71" s="14">
        <v>254.28055263298083</v>
      </c>
      <c r="CU71" s="14">
        <v>132.03866645416872</v>
      </c>
      <c r="CV71" s="14">
        <v>386.31921908714958</v>
      </c>
      <c r="CW71" s="151">
        <v>0.1344423857360357</v>
      </c>
      <c r="CX71" s="151">
        <v>0.1259311732289676</v>
      </c>
      <c r="CY71" s="12">
        <v>5.7611602033244235E-13</v>
      </c>
      <c r="CZ71" s="12">
        <v>7.1125434608943493E-15</v>
      </c>
      <c r="DA71" s="12">
        <v>-5.7553961596568115E-13</v>
      </c>
      <c r="DB71" s="12">
        <v>0</v>
      </c>
      <c r="DC71" s="18">
        <v>0.33283555860540615</v>
      </c>
      <c r="DD71" s="19">
        <v>0.3992392255290832</v>
      </c>
      <c r="DE71" s="12">
        <v>270.92515504181438</v>
      </c>
      <c r="DF71" s="12">
        <v>144.87401249575515</v>
      </c>
      <c r="DG71" s="12">
        <v>332.61074344744009</v>
      </c>
      <c r="DH71" s="12">
        <v>124.2000340885692</v>
      </c>
      <c r="DI71" s="11">
        <v>2062.9809257511579</v>
      </c>
      <c r="DJ71" s="12">
        <v>857.99260938715065</v>
      </c>
      <c r="DK71" s="12">
        <v>5781.1548244024916</v>
      </c>
      <c r="DL71" s="12">
        <v>3336.0177297533623</v>
      </c>
    </row>
    <row r="72" spans="1:116" x14ac:dyDescent="0.25">
      <c r="A72" s="10" t="str">
        <f>'Scenario List'!$A$24</f>
        <v>1b- LCP w/ SCC</v>
      </c>
      <c r="B72" s="2">
        <v>2033</v>
      </c>
      <c r="C72" s="14"/>
      <c r="D72" s="14"/>
      <c r="E72" s="14"/>
      <c r="F72" s="14"/>
      <c r="G72" s="14"/>
      <c r="H72" s="14"/>
      <c r="I72" s="151"/>
      <c r="J72" s="151"/>
      <c r="K72" s="12"/>
      <c r="L72" s="12"/>
      <c r="M72" s="12"/>
      <c r="N72" s="12"/>
      <c r="O72" s="18"/>
      <c r="P72" s="19"/>
      <c r="Q72" s="12"/>
      <c r="R72" s="12"/>
      <c r="S72" s="12"/>
      <c r="T72" s="12"/>
      <c r="U72" s="11"/>
      <c r="V72" s="12"/>
      <c r="W72" s="12"/>
      <c r="X72" s="12"/>
      <c r="Z72" s="14"/>
      <c r="AA72" s="14"/>
      <c r="AB72" s="14"/>
      <c r="AC72" s="14"/>
      <c r="AD72" s="14"/>
      <c r="AE72" s="14"/>
      <c r="AF72" s="151"/>
      <c r="AG72" s="151"/>
      <c r="AH72" s="12"/>
      <c r="AI72" s="12"/>
      <c r="AJ72" s="12"/>
      <c r="AK72" s="12"/>
      <c r="AL72" s="18"/>
      <c r="AM72" s="19"/>
      <c r="AN72" s="12"/>
      <c r="AO72" s="12"/>
      <c r="AP72" s="12"/>
      <c r="AQ72" s="12"/>
      <c r="AR72" s="11"/>
      <c r="AS72" s="12"/>
      <c r="AT72" s="12"/>
      <c r="AU72" s="12"/>
      <c r="AW72" s="14"/>
      <c r="AX72" s="14"/>
      <c r="AY72" s="14"/>
      <c r="AZ72" s="14"/>
      <c r="BA72" s="14"/>
      <c r="BB72" s="14"/>
      <c r="BC72" s="151"/>
      <c r="BD72" s="151"/>
      <c r="BE72" s="12"/>
      <c r="BF72" s="12"/>
      <c r="BG72" s="12"/>
      <c r="BH72" s="12"/>
      <c r="BI72" s="18"/>
      <c r="BJ72" s="19"/>
      <c r="BK72" s="12"/>
      <c r="BL72" s="12"/>
      <c r="BM72" s="12"/>
      <c r="BN72" s="12"/>
      <c r="BO72" s="11"/>
      <c r="BP72" s="12"/>
      <c r="BQ72" s="12"/>
      <c r="BR72" s="12"/>
      <c r="BT72" s="14"/>
      <c r="BU72" s="14"/>
      <c r="BV72" s="14"/>
      <c r="BW72" s="14"/>
      <c r="BX72" s="14"/>
      <c r="BY72" s="14"/>
      <c r="BZ72" s="151"/>
      <c r="CA72" s="151"/>
      <c r="CB72" s="12"/>
      <c r="CC72" s="12"/>
      <c r="CD72" s="12"/>
      <c r="CE72" s="12"/>
      <c r="CF72" s="18"/>
      <c r="CG72" s="19"/>
      <c r="CH72" s="12"/>
      <c r="CI72" s="12"/>
      <c r="CJ72" s="12"/>
      <c r="CK72" s="12"/>
      <c r="CL72" s="11"/>
      <c r="CM72" s="12"/>
      <c r="CN72" s="12"/>
      <c r="CO72" s="12"/>
      <c r="CQ72" s="14">
        <v>798.28906854588854</v>
      </c>
      <c r="CR72" s="14">
        <v>430.03933194511171</v>
      </c>
      <c r="CS72" s="14">
        <v>1228.3284004910001</v>
      </c>
      <c r="CT72" s="14">
        <v>259.27830404409423</v>
      </c>
      <c r="CU72" s="14">
        <v>133.68506139745253</v>
      </c>
      <c r="CV72" s="14">
        <v>392.96336544154678</v>
      </c>
      <c r="CW72" s="151">
        <v>0.13797151464976595</v>
      </c>
      <c r="CX72" s="151">
        <v>0.12924027573233696</v>
      </c>
      <c r="CY72" s="12">
        <v>7.9660486762016725E-13</v>
      </c>
      <c r="CZ72" s="12">
        <v>8.5350521530732198E-14</v>
      </c>
      <c r="DA72" s="12">
        <v>7.9580786405131221E-13</v>
      </c>
      <c r="DB72" s="12">
        <v>-8.5265128291212022E-14</v>
      </c>
      <c r="DC72" s="18">
        <v>0.31632345259982841</v>
      </c>
      <c r="DD72" s="19">
        <v>0.35831048690951522</v>
      </c>
      <c r="DE72" s="12">
        <v>270.85347784181437</v>
      </c>
      <c r="DF72" s="12">
        <v>144.78268289575516</v>
      </c>
      <c r="DG72" s="12">
        <v>332.61074344744009</v>
      </c>
      <c r="DH72" s="12">
        <v>124.2000340885692</v>
      </c>
      <c r="DI72" s="11">
        <v>2053.4029311563695</v>
      </c>
      <c r="DJ72" s="12">
        <v>852.73407452542619</v>
      </c>
      <c r="DK72" s="12">
        <v>5785.8976946966686</v>
      </c>
      <c r="DL72" s="12">
        <v>3327.4405328238745</v>
      </c>
    </row>
    <row r="73" spans="1:116" x14ac:dyDescent="0.25">
      <c r="A73" s="10" t="str">
        <f>'Scenario List'!$A$24</f>
        <v>1b- LCP w/ SCC</v>
      </c>
      <c r="B73" s="2">
        <v>2034</v>
      </c>
      <c r="C73" s="14"/>
      <c r="D73" s="14"/>
      <c r="E73" s="14"/>
      <c r="F73" s="14"/>
      <c r="G73" s="14"/>
      <c r="H73" s="14"/>
      <c r="I73" s="151"/>
      <c r="J73" s="151"/>
      <c r="K73" s="12"/>
      <c r="L73" s="12"/>
      <c r="M73" s="12"/>
      <c r="N73" s="12"/>
      <c r="O73" s="18"/>
      <c r="P73" s="19"/>
      <c r="Q73" s="12"/>
      <c r="R73" s="12"/>
      <c r="S73" s="12"/>
      <c r="T73" s="12"/>
      <c r="U73" s="11"/>
      <c r="V73" s="12"/>
      <c r="W73" s="12"/>
      <c r="X73" s="12"/>
      <c r="Z73" s="14"/>
      <c r="AA73" s="14"/>
      <c r="AB73" s="14"/>
      <c r="AC73" s="14"/>
      <c r="AD73" s="14"/>
      <c r="AE73" s="14"/>
      <c r="AF73" s="151"/>
      <c r="AG73" s="151"/>
      <c r="AH73" s="12"/>
      <c r="AI73" s="12"/>
      <c r="AJ73" s="12"/>
      <c r="AK73" s="12"/>
      <c r="AL73" s="18"/>
      <c r="AM73" s="19"/>
      <c r="AN73" s="12"/>
      <c r="AO73" s="12"/>
      <c r="AP73" s="12"/>
      <c r="AQ73" s="12"/>
      <c r="AR73" s="11"/>
      <c r="AS73" s="12"/>
      <c r="AT73" s="12"/>
      <c r="AU73" s="12"/>
      <c r="AW73" s="14"/>
      <c r="AX73" s="14"/>
      <c r="AY73" s="14"/>
      <c r="AZ73" s="14"/>
      <c r="BA73" s="14"/>
      <c r="BB73" s="14"/>
      <c r="BC73" s="151"/>
      <c r="BD73" s="151"/>
      <c r="BE73" s="12"/>
      <c r="BF73" s="12"/>
      <c r="BG73" s="12"/>
      <c r="BH73" s="12"/>
      <c r="BI73" s="18"/>
      <c r="BJ73" s="19"/>
      <c r="BK73" s="12"/>
      <c r="BL73" s="12"/>
      <c r="BM73" s="12"/>
      <c r="BN73" s="12"/>
      <c r="BO73" s="11"/>
      <c r="BP73" s="12"/>
      <c r="BQ73" s="12"/>
      <c r="BR73" s="12"/>
      <c r="BT73" s="14"/>
      <c r="BU73" s="14"/>
      <c r="BV73" s="14"/>
      <c r="BW73" s="14"/>
      <c r="BX73" s="14"/>
      <c r="BY73" s="14"/>
      <c r="BZ73" s="151"/>
      <c r="CA73" s="151"/>
      <c r="CB73" s="12"/>
      <c r="CC73" s="12"/>
      <c r="CD73" s="12"/>
      <c r="CE73" s="12"/>
      <c r="CF73" s="18"/>
      <c r="CG73" s="19"/>
      <c r="CH73" s="12"/>
      <c r="CI73" s="12"/>
      <c r="CJ73" s="12"/>
      <c r="CK73" s="12"/>
      <c r="CL73" s="11"/>
      <c r="CM73" s="12"/>
      <c r="CN73" s="12"/>
      <c r="CO73" s="12"/>
      <c r="CQ73" s="14">
        <v>811.87975422831732</v>
      </c>
      <c r="CR73" s="14">
        <v>437.62114935014705</v>
      </c>
      <c r="CS73" s="14">
        <v>1249.5009035784644</v>
      </c>
      <c r="CT73" s="14">
        <v>259.2469216264044</v>
      </c>
      <c r="CU73" s="14">
        <v>133.73253076333523</v>
      </c>
      <c r="CV73" s="14">
        <v>392.97945238973966</v>
      </c>
      <c r="CW73" s="151">
        <v>0.14018978002006369</v>
      </c>
      <c r="CX73" s="151">
        <v>0.13179743068157893</v>
      </c>
      <c r="CY73" s="12">
        <v>5.5477838994975926E-13</v>
      </c>
      <c r="CZ73" s="12">
        <v>9.9575608452520906E-14</v>
      </c>
      <c r="DA73" s="12">
        <v>5.5422333389287814E-13</v>
      </c>
      <c r="DB73" s="12">
        <v>9.9475983006414026E-14</v>
      </c>
      <c r="DC73" s="18">
        <v>0.29816554275727908</v>
      </c>
      <c r="DD73" s="19">
        <v>0.33777950016525604</v>
      </c>
      <c r="DE73" s="12">
        <v>270.75438904181436</v>
      </c>
      <c r="DF73" s="12">
        <v>144.64568849575517</v>
      </c>
      <c r="DG73" s="12">
        <v>332.61074344744009</v>
      </c>
      <c r="DH73" s="12">
        <v>124.2000340885692</v>
      </c>
      <c r="DI73" s="11">
        <v>2058.1496806632153</v>
      </c>
      <c r="DJ73" s="12">
        <v>855.20621595448824</v>
      </c>
      <c r="DK73" s="12">
        <v>5791.2905927388056</v>
      </c>
      <c r="DL73" s="12">
        <v>3320.4072878130282</v>
      </c>
    </row>
    <row r="74" spans="1:116" x14ac:dyDescent="0.25">
      <c r="A74" s="10" t="str">
        <f>'Scenario List'!$A$24</f>
        <v>1b- LCP w/ SCC</v>
      </c>
      <c r="B74" s="2">
        <v>2035</v>
      </c>
      <c r="C74" s="14"/>
      <c r="D74" s="14"/>
      <c r="E74" s="14"/>
      <c r="F74" s="14"/>
      <c r="G74" s="14"/>
      <c r="H74" s="14"/>
      <c r="I74" s="151"/>
      <c r="J74" s="151"/>
      <c r="K74" s="12"/>
      <c r="L74" s="12"/>
      <c r="M74" s="12"/>
      <c r="N74" s="12"/>
      <c r="O74" s="18"/>
      <c r="P74" s="19"/>
      <c r="Q74" s="12"/>
      <c r="R74" s="12"/>
      <c r="S74" s="12"/>
      <c r="T74" s="12"/>
      <c r="U74" s="11"/>
      <c r="V74" s="12"/>
      <c r="W74" s="12"/>
      <c r="X74" s="12"/>
      <c r="Z74" s="14"/>
      <c r="AA74" s="14"/>
      <c r="AB74" s="14"/>
      <c r="AC74" s="14"/>
      <c r="AD74" s="14"/>
      <c r="AE74" s="14"/>
      <c r="AF74" s="151"/>
      <c r="AG74" s="151"/>
      <c r="AH74" s="12"/>
      <c r="AI74" s="12"/>
      <c r="AJ74" s="12"/>
      <c r="AK74" s="12"/>
      <c r="AL74" s="18"/>
      <c r="AM74" s="19"/>
      <c r="AN74" s="12"/>
      <c r="AO74" s="12"/>
      <c r="AP74" s="12"/>
      <c r="AQ74" s="12"/>
      <c r="AR74" s="11"/>
      <c r="AS74" s="12"/>
      <c r="AT74" s="12"/>
      <c r="AU74" s="12"/>
      <c r="AW74" s="14"/>
      <c r="AX74" s="14"/>
      <c r="AY74" s="14"/>
      <c r="AZ74" s="14"/>
      <c r="BA74" s="14"/>
      <c r="BB74" s="14"/>
      <c r="BC74" s="151"/>
      <c r="BD74" s="151"/>
      <c r="BE74" s="12"/>
      <c r="BF74" s="12"/>
      <c r="BG74" s="12"/>
      <c r="BH74" s="12"/>
      <c r="BI74" s="18"/>
      <c r="BJ74" s="19"/>
      <c r="BK74" s="12"/>
      <c r="BL74" s="12"/>
      <c r="BM74" s="12"/>
      <c r="BN74" s="12"/>
      <c r="BO74" s="11"/>
      <c r="BP74" s="12"/>
      <c r="BQ74" s="12"/>
      <c r="BR74" s="12"/>
      <c r="BT74" s="14"/>
      <c r="BU74" s="14"/>
      <c r="BV74" s="14"/>
      <c r="BW74" s="14"/>
      <c r="BX74" s="14"/>
      <c r="BY74" s="14"/>
      <c r="BZ74" s="151"/>
      <c r="CA74" s="151"/>
      <c r="CB74" s="12"/>
      <c r="CC74" s="12"/>
      <c r="CD74" s="12"/>
      <c r="CE74" s="12"/>
      <c r="CF74" s="18"/>
      <c r="CG74" s="19"/>
      <c r="CH74" s="12"/>
      <c r="CI74" s="12"/>
      <c r="CJ74" s="12"/>
      <c r="CK74" s="12"/>
      <c r="CL74" s="11"/>
      <c r="CM74" s="12"/>
      <c r="CN74" s="12"/>
      <c r="CO74" s="12"/>
      <c r="CQ74" s="14">
        <v>831.15725237054903</v>
      </c>
      <c r="CR74" s="14">
        <v>449.27810150982896</v>
      </c>
      <c r="CS74" s="14">
        <v>1280.435353880378</v>
      </c>
      <c r="CT74" s="14">
        <v>265.60372082038549</v>
      </c>
      <c r="CU74" s="14">
        <v>138.76916084177384</v>
      </c>
      <c r="CV74" s="14">
        <v>404.37288166215933</v>
      </c>
      <c r="CW74" s="151">
        <v>0.14336282885563484</v>
      </c>
      <c r="CX74" s="151">
        <v>0.13552689654499975</v>
      </c>
      <c r="CY74" s="12">
        <v>3.1295191227935138E-13</v>
      </c>
      <c r="CZ74" s="12">
        <v>3.4851462958382317E-13</v>
      </c>
      <c r="DA74" s="12">
        <v>-3.1263880373444408E-13</v>
      </c>
      <c r="DB74" s="12">
        <v>3.4816594052244909E-13</v>
      </c>
      <c r="DC74" s="18">
        <v>0.25548735331490396</v>
      </c>
      <c r="DD74" s="19">
        <v>0.29251419086512054</v>
      </c>
      <c r="DE74" s="12">
        <v>281.46623004181441</v>
      </c>
      <c r="DF74" s="12">
        <v>147.75399179575516</v>
      </c>
      <c r="DG74" s="12">
        <v>348.84927094744006</v>
      </c>
      <c r="DH74" s="12">
        <v>132.69650658856918</v>
      </c>
      <c r="DI74" s="11">
        <v>2192.8066732905145</v>
      </c>
      <c r="DJ74" s="12">
        <v>925.66269267570431</v>
      </c>
      <c r="DK74" s="12">
        <v>5797.5784867325501</v>
      </c>
      <c r="DL74" s="12">
        <v>3315.0475142818068</v>
      </c>
    </row>
    <row r="75" spans="1:116" x14ac:dyDescent="0.25">
      <c r="A75" s="10" t="str">
        <f>'Scenario List'!$A$24</f>
        <v>1b- LCP w/ SCC</v>
      </c>
      <c r="B75" s="2">
        <v>2036</v>
      </c>
      <c r="C75" s="14"/>
      <c r="D75" s="14"/>
      <c r="E75" s="14"/>
      <c r="F75" s="14"/>
      <c r="G75" s="14"/>
      <c r="H75" s="14"/>
      <c r="I75" s="151"/>
      <c r="J75" s="151"/>
      <c r="K75" s="12"/>
      <c r="L75" s="12"/>
      <c r="M75" s="12"/>
      <c r="N75" s="12"/>
      <c r="O75" s="18"/>
      <c r="P75" s="19"/>
      <c r="Q75" s="12"/>
      <c r="R75" s="12"/>
      <c r="S75" s="12"/>
      <c r="T75" s="12"/>
      <c r="U75" s="11"/>
      <c r="V75" s="12"/>
      <c r="W75" s="12"/>
      <c r="X75" s="12"/>
      <c r="Z75" s="14"/>
      <c r="AA75" s="14"/>
      <c r="AB75" s="14"/>
      <c r="AC75" s="14"/>
      <c r="AD75" s="14"/>
      <c r="AE75" s="14"/>
      <c r="AF75" s="151"/>
      <c r="AG75" s="151"/>
      <c r="AH75" s="12"/>
      <c r="AI75" s="12"/>
      <c r="AJ75" s="12"/>
      <c r="AK75" s="12"/>
      <c r="AL75" s="18"/>
      <c r="AM75" s="19"/>
      <c r="AN75" s="12"/>
      <c r="AO75" s="12"/>
      <c r="AP75" s="12"/>
      <c r="AQ75" s="12"/>
      <c r="AR75" s="11"/>
      <c r="AS75" s="12"/>
      <c r="AT75" s="12"/>
      <c r="AU75" s="12"/>
      <c r="AW75" s="14"/>
      <c r="AX75" s="14"/>
      <c r="AY75" s="14"/>
      <c r="AZ75" s="14"/>
      <c r="BA75" s="14"/>
      <c r="BB75" s="14"/>
      <c r="BC75" s="151"/>
      <c r="BD75" s="151"/>
      <c r="BE75" s="12"/>
      <c r="BF75" s="12"/>
      <c r="BG75" s="12"/>
      <c r="BH75" s="12"/>
      <c r="BI75" s="18"/>
      <c r="BJ75" s="19"/>
      <c r="BK75" s="12"/>
      <c r="BL75" s="12"/>
      <c r="BM75" s="12"/>
      <c r="BN75" s="12"/>
      <c r="BO75" s="11"/>
      <c r="BP75" s="12"/>
      <c r="BQ75" s="12"/>
      <c r="BR75" s="12"/>
      <c r="BT75" s="14"/>
      <c r="BU75" s="14"/>
      <c r="BV75" s="14"/>
      <c r="BW75" s="14"/>
      <c r="BX75" s="14"/>
      <c r="BY75" s="14"/>
      <c r="BZ75" s="151"/>
      <c r="CA75" s="151"/>
      <c r="CB75" s="12"/>
      <c r="CC75" s="12"/>
      <c r="CD75" s="12"/>
      <c r="CE75" s="12"/>
      <c r="CF75" s="18"/>
      <c r="CG75" s="19"/>
      <c r="CH75" s="12"/>
      <c r="CI75" s="12"/>
      <c r="CJ75" s="12"/>
      <c r="CK75" s="12"/>
      <c r="CL75" s="11"/>
      <c r="CM75" s="12"/>
      <c r="CN75" s="12"/>
      <c r="CO75" s="12"/>
      <c r="CQ75" s="14">
        <v>852.57318596771825</v>
      </c>
      <c r="CR75" s="14">
        <v>460.96135879371082</v>
      </c>
      <c r="CS75" s="14">
        <v>1313.5345447614291</v>
      </c>
      <c r="CT75" s="14">
        <v>272.95353544898023</v>
      </c>
      <c r="CU75" s="14">
        <v>142.70795579371068</v>
      </c>
      <c r="CV75" s="14">
        <v>415.66149124269089</v>
      </c>
      <c r="CW75" s="151">
        <v>0.14686998717368249</v>
      </c>
      <c r="CX75" s="151">
        <v>0.1392152929499616</v>
      </c>
      <c r="CY75" s="12">
        <v>1.6358849960057004E-13</v>
      </c>
      <c r="CZ75" s="12">
        <v>3.0583936881845705E-13</v>
      </c>
      <c r="DA75" s="12">
        <v>-1.6342482922482304E-13</v>
      </c>
      <c r="DB75" s="12">
        <v>-3.0553337637684308E-13</v>
      </c>
      <c r="DC75" s="18">
        <v>0.26894115844867322</v>
      </c>
      <c r="DD75" s="19">
        <v>0.30463044538285655</v>
      </c>
      <c r="DE75" s="12">
        <v>323.40364272841424</v>
      </c>
      <c r="DF75" s="12">
        <v>169.68421427747191</v>
      </c>
      <c r="DG75" s="12">
        <v>388.03981161055862</v>
      </c>
      <c r="DH75" s="12">
        <v>153.20214363012471</v>
      </c>
      <c r="DI75" s="11">
        <v>2207.6748207417395</v>
      </c>
      <c r="DJ75" s="12">
        <v>933.70068696409419</v>
      </c>
      <c r="DK75" s="12">
        <v>5804.9517289022415</v>
      </c>
      <c r="DL75" s="12">
        <v>3311.1402420378845</v>
      </c>
    </row>
    <row r="76" spans="1:116" x14ac:dyDescent="0.25">
      <c r="A76" s="10" t="str">
        <f>'Scenario List'!$A$24</f>
        <v>1b- LCP w/ SCC</v>
      </c>
      <c r="B76" s="2">
        <v>2037</v>
      </c>
      <c r="C76" s="14"/>
      <c r="D76" s="14"/>
      <c r="E76" s="14"/>
      <c r="F76" s="14"/>
      <c r="G76" s="14"/>
      <c r="H76" s="14"/>
      <c r="I76" s="151"/>
      <c r="J76" s="151"/>
      <c r="K76" s="12"/>
      <c r="L76" s="12"/>
      <c r="M76" s="12"/>
      <c r="N76" s="12"/>
      <c r="O76" s="18"/>
      <c r="P76" s="19"/>
      <c r="Q76" s="12"/>
      <c r="R76" s="12"/>
      <c r="S76" s="12"/>
      <c r="T76" s="12"/>
      <c r="U76" s="11"/>
      <c r="V76" s="12"/>
      <c r="W76" s="12"/>
      <c r="X76" s="12"/>
      <c r="Z76" s="14"/>
      <c r="AA76" s="14"/>
      <c r="AB76" s="14"/>
      <c r="AC76" s="14"/>
      <c r="AD76" s="14"/>
      <c r="AE76" s="14"/>
      <c r="AF76" s="151"/>
      <c r="AG76" s="151"/>
      <c r="AH76" s="12"/>
      <c r="AI76" s="12"/>
      <c r="AJ76" s="12"/>
      <c r="AK76" s="12"/>
      <c r="AL76" s="18"/>
      <c r="AM76" s="19"/>
      <c r="AN76" s="12"/>
      <c r="AO76" s="12"/>
      <c r="AP76" s="12"/>
      <c r="AQ76" s="12"/>
      <c r="AR76" s="11"/>
      <c r="AS76" s="12"/>
      <c r="AT76" s="12"/>
      <c r="AU76" s="12"/>
      <c r="AW76" s="14"/>
      <c r="AX76" s="14"/>
      <c r="AY76" s="14"/>
      <c r="AZ76" s="14"/>
      <c r="BA76" s="14"/>
      <c r="BB76" s="14"/>
      <c r="BC76" s="151"/>
      <c r="BD76" s="151"/>
      <c r="BE76" s="12"/>
      <c r="BF76" s="12"/>
      <c r="BG76" s="12"/>
      <c r="BH76" s="12"/>
      <c r="BI76" s="18"/>
      <c r="BJ76" s="19"/>
      <c r="BK76" s="12"/>
      <c r="BL76" s="12"/>
      <c r="BM76" s="12"/>
      <c r="BN76" s="12"/>
      <c r="BO76" s="11"/>
      <c r="BP76" s="12"/>
      <c r="BQ76" s="12"/>
      <c r="BR76" s="12"/>
      <c r="BT76" s="14"/>
      <c r="BU76" s="14"/>
      <c r="BV76" s="14"/>
      <c r="BW76" s="14"/>
      <c r="BX76" s="14"/>
      <c r="BY76" s="14"/>
      <c r="BZ76" s="151"/>
      <c r="CA76" s="151"/>
      <c r="CB76" s="12"/>
      <c r="CC76" s="12"/>
      <c r="CD76" s="12"/>
      <c r="CE76" s="12"/>
      <c r="CF76" s="18"/>
      <c r="CG76" s="19"/>
      <c r="CH76" s="12"/>
      <c r="CI76" s="12"/>
      <c r="CJ76" s="12"/>
      <c r="CK76" s="12"/>
      <c r="CL76" s="11"/>
      <c r="CM76" s="12"/>
      <c r="CN76" s="12"/>
      <c r="CO76" s="12"/>
      <c r="CQ76" s="14">
        <v>870.74816134754724</v>
      </c>
      <c r="CR76" s="14">
        <v>469.47265525816022</v>
      </c>
      <c r="CS76" s="14">
        <v>1340.2208166057076</v>
      </c>
      <c r="CT76" s="14">
        <v>278.34141179919658</v>
      </c>
      <c r="CU76" s="14">
        <v>144.39561118948143</v>
      </c>
      <c r="CV76" s="14">
        <v>422.73702298867801</v>
      </c>
      <c r="CW76" s="151">
        <v>0.14977394024015975</v>
      </c>
      <c r="CX76" s="151">
        <v>0.14186622057516868</v>
      </c>
      <c r="CY76" s="12">
        <v>3.4140208612292879E-13</v>
      </c>
      <c r="CZ76" s="12">
        <v>2.6316410805309097E-13</v>
      </c>
      <c r="DA76" s="12">
        <v>-3.4106051316484809E-13</v>
      </c>
      <c r="DB76" s="12">
        <v>-2.6290081223123707E-13</v>
      </c>
      <c r="DC76" s="18">
        <v>0.22572408246357351</v>
      </c>
      <c r="DD76" s="19">
        <v>0.26177703489553833</v>
      </c>
      <c r="DE76" s="12">
        <v>335.2849169050794</v>
      </c>
      <c r="DF76" s="12">
        <v>173.11250030402113</v>
      </c>
      <c r="DG76" s="12">
        <v>406.09573907555642</v>
      </c>
      <c r="DH76" s="12">
        <v>162.64953294349374</v>
      </c>
      <c r="DI76" s="11">
        <v>2348.8941589484957</v>
      </c>
      <c r="DJ76" s="12">
        <v>1007.3322301068006</v>
      </c>
      <c r="DK76" s="12">
        <v>5813.7494409996734</v>
      </c>
      <c r="DL76" s="12">
        <v>3309.2631449176251</v>
      </c>
    </row>
    <row r="77" spans="1:116" x14ac:dyDescent="0.25">
      <c r="A77" s="10" t="str">
        <f>'Scenario List'!$A$24</f>
        <v>1b- LCP w/ SCC</v>
      </c>
      <c r="B77" s="2">
        <v>2038</v>
      </c>
      <c r="C77" s="14"/>
      <c r="D77" s="14"/>
      <c r="E77" s="14"/>
      <c r="F77" s="14"/>
      <c r="G77" s="14"/>
      <c r="H77" s="14"/>
      <c r="I77" s="151"/>
      <c r="J77" s="151"/>
      <c r="K77" s="12"/>
      <c r="L77" s="12"/>
      <c r="M77" s="12"/>
      <c r="N77" s="12"/>
      <c r="O77" s="18"/>
      <c r="P77" s="19"/>
      <c r="Q77" s="12"/>
      <c r="R77" s="12"/>
      <c r="S77" s="12"/>
      <c r="T77" s="12"/>
      <c r="U77" s="11"/>
      <c r="V77" s="12"/>
      <c r="W77" s="12"/>
      <c r="X77" s="12"/>
      <c r="Z77" s="14"/>
      <c r="AA77" s="14"/>
      <c r="AB77" s="14"/>
      <c r="AC77" s="14"/>
      <c r="AD77" s="14"/>
      <c r="AE77" s="14"/>
      <c r="AF77" s="151"/>
      <c r="AG77" s="151"/>
      <c r="AH77" s="12"/>
      <c r="AI77" s="12"/>
      <c r="AJ77" s="12"/>
      <c r="AK77" s="12"/>
      <c r="AL77" s="18"/>
      <c r="AM77" s="19"/>
      <c r="AN77" s="12"/>
      <c r="AO77" s="12"/>
      <c r="AP77" s="12"/>
      <c r="AQ77" s="12"/>
      <c r="AR77" s="11"/>
      <c r="AS77" s="12"/>
      <c r="AT77" s="12"/>
      <c r="AU77" s="12"/>
      <c r="AW77" s="14"/>
      <c r="AX77" s="14"/>
      <c r="AY77" s="14"/>
      <c r="AZ77" s="14"/>
      <c r="BA77" s="14"/>
      <c r="BB77" s="14"/>
      <c r="BC77" s="151"/>
      <c r="BD77" s="151"/>
      <c r="BE77" s="12"/>
      <c r="BF77" s="12"/>
      <c r="BG77" s="12"/>
      <c r="BH77" s="12"/>
      <c r="BI77" s="18"/>
      <c r="BJ77" s="19"/>
      <c r="BK77" s="12"/>
      <c r="BL77" s="12"/>
      <c r="BM77" s="12"/>
      <c r="BN77" s="12"/>
      <c r="BO77" s="11"/>
      <c r="BP77" s="12"/>
      <c r="BQ77" s="12"/>
      <c r="BR77" s="12"/>
      <c r="BT77" s="14"/>
      <c r="BU77" s="14"/>
      <c r="BV77" s="14"/>
      <c r="BW77" s="14"/>
      <c r="BX77" s="14"/>
      <c r="BY77" s="14"/>
      <c r="BZ77" s="151"/>
      <c r="CA77" s="151"/>
      <c r="CB77" s="12"/>
      <c r="CC77" s="12"/>
      <c r="CD77" s="12"/>
      <c r="CE77" s="12"/>
      <c r="CF77" s="18"/>
      <c r="CG77" s="19"/>
      <c r="CH77" s="12"/>
      <c r="CI77" s="12"/>
      <c r="CJ77" s="12"/>
      <c r="CK77" s="12"/>
      <c r="CL77" s="11"/>
      <c r="CM77" s="12"/>
      <c r="CN77" s="12"/>
      <c r="CO77" s="12"/>
      <c r="CQ77" s="14">
        <v>886.16183014579485</v>
      </c>
      <c r="CR77" s="14">
        <v>476.75982550225643</v>
      </c>
      <c r="CS77" s="14">
        <v>1362.9216556480512</v>
      </c>
      <c r="CT77" s="14">
        <v>279.20502288896716</v>
      </c>
      <c r="CU77" s="14">
        <v>143.79094423373274</v>
      </c>
      <c r="CV77" s="14">
        <v>422.99596712269988</v>
      </c>
      <c r="CW77" s="151">
        <v>0.1521562566604692</v>
      </c>
      <c r="CX77" s="151">
        <v>0.14414067633182964</v>
      </c>
      <c r="CY77" s="12">
        <v>5.9034110725423101E-13</v>
      </c>
      <c r="CZ77" s="12">
        <v>1.5291968440922852E-13</v>
      </c>
      <c r="DA77" s="12">
        <v>5.8975047068088315E-13</v>
      </c>
      <c r="DB77" s="12">
        <v>-1.5276668818842154E-13</v>
      </c>
      <c r="DC77" s="18">
        <v>0.22434896148665728</v>
      </c>
      <c r="DD77" s="19">
        <v>0.2621242827907298</v>
      </c>
      <c r="DE77" s="12">
        <v>335.22799490507941</v>
      </c>
      <c r="DF77" s="12">
        <v>173.02117070402113</v>
      </c>
      <c r="DG77" s="12">
        <v>406.09573907555642</v>
      </c>
      <c r="DH77" s="12">
        <v>162.64953294349374</v>
      </c>
      <c r="DI77" s="11">
        <v>2338.6171682986073</v>
      </c>
      <c r="DJ77" s="12">
        <v>1002.2099842021156</v>
      </c>
      <c r="DK77" s="12">
        <v>5824.0249175111521</v>
      </c>
      <c r="DL77" s="12">
        <v>3307.6008635112576</v>
      </c>
    </row>
    <row r="78" spans="1:116" x14ac:dyDescent="0.25">
      <c r="A78" s="10" t="str">
        <f>'Scenario List'!$A$24</f>
        <v>1b- LCP w/ SCC</v>
      </c>
      <c r="B78" s="2">
        <v>2039</v>
      </c>
      <c r="C78" s="14"/>
      <c r="D78" s="14"/>
      <c r="E78" s="14"/>
      <c r="F78" s="14"/>
      <c r="G78" s="14"/>
      <c r="H78" s="14"/>
      <c r="I78" s="151"/>
      <c r="J78" s="151"/>
      <c r="K78" s="12"/>
      <c r="L78" s="12"/>
      <c r="M78" s="12"/>
      <c r="N78" s="12"/>
      <c r="O78" s="18"/>
      <c r="P78" s="19"/>
      <c r="Q78" s="12"/>
      <c r="R78" s="12"/>
      <c r="S78" s="12"/>
      <c r="T78" s="12"/>
      <c r="U78" s="11"/>
      <c r="V78" s="12"/>
      <c r="W78" s="12"/>
      <c r="X78" s="12"/>
      <c r="Z78" s="14"/>
      <c r="AA78" s="14"/>
      <c r="AB78" s="14"/>
      <c r="AC78" s="14"/>
      <c r="AD78" s="14"/>
      <c r="AE78" s="14"/>
      <c r="AF78" s="151"/>
      <c r="AG78" s="151"/>
      <c r="AH78" s="12"/>
      <c r="AI78" s="12"/>
      <c r="AJ78" s="12"/>
      <c r="AK78" s="12"/>
      <c r="AL78" s="18"/>
      <c r="AM78" s="19"/>
      <c r="AN78" s="12"/>
      <c r="AO78" s="12"/>
      <c r="AP78" s="12"/>
      <c r="AQ78" s="12"/>
      <c r="AR78" s="11"/>
      <c r="AS78" s="12"/>
      <c r="AT78" s="12"/>
      <c r="AU78" s="12"/>
      <c r="AW78" s="14"/>
      <c r="AX78" s="14"/>
      <c r="AY78" s="14"/>
      <c r="AZ78" s="14"/>
      <c r="BA78" s="14"/>
      <c r="BB78" s="14"/>
      <c r="BC78" s="151"/>
      <c r="BD78" s="151"/>
      <c r="BE78" s="12"/>
      <c r="BF78" s="12"/>
      <c r="BG78" s="12"/>
      <c r="BH78" s="12"/>
      <c r="BI78" s="18"/>
      <c r="BJ78" s="19"/>
      <c r="BK78" s="12"/>
      <c r="BL78" s="12"/>
      <c r="BM78" s="12"/>
      <c r="BN78" s="12"/>
      <c r="BO78" s="11"/>
      <c r="BP78" s="12"/>
      <c r="BQ78" s="12"/>
      <c r="BR78" s="12"/>
      <c r="BT78" s="14"/>
      <c r="BU78" s="14"/>
      <c r="BV78" s="14"/>
      <c r="BW78" s="14"/>
      <c r="BX78" s="14"/>
      <c r="BY78" s="14"/>
      <c r="BZ78" s="151"/>
      <c r="CA78" s="151"/>
      <c r="CB78" s="12"/>
      <c r="CC78" s="12"/>
      <c r="CD78" s="12"/>
      <c r="CE78" s="12"/>
      <c r="CF78" s="18"/>
      <c r="CG78" s="19"/>
      <c r="CH78" s="12"/>
      <c r="CI78" s="12"/>
      <c r="CJ78" s="12"/>
      <c r="CK78" s="12"/>
      <c r="CL78" s="11"/>
      <c r="CM78" s="12"/>
      <c r="CN78" s="12"/>
      <c r="CO78" s="12"/>
      <c r="CQ78" s="14">
        <v>904.79657119229068</v>
      </c>
      <c r="CR78" s="14">
        <v>486.49021642699438</v>
      </c>
      <c r="CS78" s="14">
        <v>1391.286787619285</v>
      </c>
      <c r="CT78" s="14">
        <v>284.94363021672802</v>
      </c>
      <c r="CU78" s="14">
        <v>146.7718352401632</v>
      </c>
      <c r="CV78" s="14">
        <v>431.71546545689125</v>
      </c>
      <c r="CW78" s="151">
        <v>0.15502794766452849</v>
      </c>
      <c r="CX78" s="151">
        <v>0.1470226706329148</v>
      </c>
      <c r="CY78" s="12">
        <v>3.8407734688829492E-13</v>
      </c>
      <c r="CZ78" s="12">
        <v>2.0270748863548898E-13</v>
      </c>
      <c r="DA78" s="12">
        <v>-3.836930773104541E-13</v>
      </c>
      <c r="DB78" s="12">
        <v>2.0250467969162855E-13</v>
      </c>
      <c r="DC78" s="18">
        <v>0.21125106801624899</v>
      </c>
      <c r="DD78" s="19">
        <v>0.24659776295498026</v>
      </c>
      <c r="DE78" s="12">
        <v>345.93983590507946</v>
      </c>
      <c r="DF78" s="12">
        <v>176.09519360402112</v>
      </c>
      <c r="DG78" s="12">
        <v>422.33426657555646</v>
      </c>
      <c r="DH78" s="12">
        <v>171.14600544349372</v>
      </c>
      <c r="DI78" s="11">
        <v>2469.6601251654147</v>
      </c>
      <c r="DJ78" s="12">
        <v>1070.6398425747507</v>
      </c>
      <c r="DK78" s="12">
        <v>5836.3448966648139</v>
      </c>
      <c r="DL78" s="12">
        <v>3308.9469422145094</v>
      </c>
    </row>
    <row r="79" spans="1:116" x14ac:dyDescent="0.25">
      <c r="A79" s="10" t="str">
        <f>'Scenario List'!$A$24</f>
        <v>1b- LCP w/ SCC</v>
      </c>
      <c r="B79" s="2">
        <v>2040</v>
      </c>
      <c r="C79" s="14"/>
      <c r="D79" s="14"/>
      <c r="E79" s="14"/>
      <c r="F79" s="14"/>
      <c r="G79" s="14"/>
      <c r="H79" s="14"/>
      <c r="I79" s="151"/>
      <c r="J79" s="151"/>
      <c r="K79" s="12"/>
      <c r="L79" s="12"/>
      <c r="M79" s="12"/>
      <c r="N79" s="12"/>
      <c r="O79" s="18"/>
      <c r="P79" s="19"/>
      <c r="Q79" s="12"/>
      <c r="R79" s="12"/>
      <c r="S79" s="12"/>
      <c r="T79" s="12"/>
      <c r="U79" s="11"/>
      <c r="V79" s="12"/>
      <c r="W79" s="12"/>
      <c r="X79" s="12"/>
      <c r="Z79" s="14"/>
      <c r="AA79" s="14"/>
      <c r="AB79" s="14"/>
      <c r="AC79" s="14"/>
      <c r="AD79" s="14"/>
      <c r="AE79" s="14"/>
      <c r="AF79" s="151"/>
      <c r="AG79" s="151"/>
      <c r="AH79" s="12"/>
      <c r="AI79" s="12"/>
      <c r="AJ79" s="12"/>
      <c r="AK79" s="12"/>
      <c r="AL79" s="18"/>
      <c r="AM79" s="19"/>
      <c r="AN79" s="12"/>
      <c r="AO79" s="12"/>
      <c r="AP79" s="12"/>
      <c r="AQ79" s="12"/>
      <c r="AR79" s="11"/>
      <c r="AS79" s="12"/>
      <c r="AT79" s="12"/>
      <c r="AU79" s="12"/>
      <c r="AW79" s="14"/>
      <c r="AX79" s="14"/>
      <c r="AY79" s="14"/>
      <c r="AZ79" s="14"/>
      <c r="BA79" s="14"/>
      <c r="BB79" s="14"/>
      <c r="BC79" s="151"/>
      <c r="BD79" s="151"/>
      <c r="BE79" s="12"/>
      <c r="BF79" s="12"/>
      <c r="BG79" s="12"/>
      <c r="BH79" s="12"/>
      <c r="BI79" s="18"/>
      <c r="BJ79" s="19"/>
      <c r="BK79" s="12"/>
      <c r="BL79" s="12"/>
      <c r="BM79" s="12"/>
      <c r="BN79" s="12"/>
      <c r="BO79" s="11"/>
      <c r="BP79" s="12"/>
      <c r="BQ79" s="12"/>
      <c r="BR79" s="12"/>
      <c r="BT79" s="14"/>
      <c r="BU79" s="14"/>
      <c r="BV79" s="14"/>
      <c r="BW79" s="14"/>
      <c r="BX79" s="14"/>
      <c r="BY79" s="14"/>
      <c r="BZ79" s="151"/>
      <c r="CA79" s="151"/>
      <c r="CB79" s="12"/>
      <c r="CC79" s="12"/>
      <c r="CD79" s="12"/>
      <c r="CE79" s="12"/>
      <c r="CF79" s="18"/>
      <c r="CG79" s="19"/>
      <c r="CH79" s="12"/>
      <c r="CI79" s="12"/>
      <c r="CJ79" s="12"/>
      <c r="CK79" s="12"/>
      <c r="CL79" s="11"/>
      <c r="CM79" s="12"/>
      <c r="CN79" s="12"/>
      <c r="CO79" s="12"/>
      <c r="CQ79" s="14">
        <v>924.0012553815543</v>
      </c>
      <c r="CR79" s="14">
        <v>497.51417422970451</v>
      </c>
      <c r="CS79" s="14">
        <v>1421.5154296112587</v>
      </c>
      <c r="CT79" s="14">
        <v>287.6075606377899</v>
      </c>
      <c r="CU79" s="14">
        <v>148.71696808000883</v>
      </c>
      <c r="CV79" s="14">
        <v>436.32452871779873</v>
      </c>
      <c r="CW79" s="151">
        <v>0.15793472992781038</v>
      </c>
      <c r="CX79" s="151">
        <v>0.15020753927758898</v>
      </c>
      <c r="CY79" s="12">
        <v>3.5562717304471751E-14</v>
      </c>
      <c r="CZ79" s="12">
        <v>2.3471393420951356E-13</v>
      </c>
      <c r="DA79" s="12">
        <v>0</v>
      </c>
      <c r="DB79" s="12">
        <v>2.3447910280083306E-13</v>
      </c>
      <c r="DC79" s="18">
        <v>0.22074576396030837</v>
      </c>
      <c r="DD79" s="19">
        <v>0.23395070379647187</v>
      </c>
      <c r="DE79" s="12">
        <v>348.76763109698555</v>
      </c>
      <c r="DF79" s="12">
        <v>178.97482255587997</v>
      </c>
      <c r="DG79" s="12">
        <v>421.74593873717521</v>
      </c>
      <c r="DH79" s="12">
        <v>170.55181373312195</v>
      </c>
      <c r="DI79" s="11">
        <v>2464.0694986610697</v>
      </c>
      <c r="DJ79" s="12">
        <v>1065.4292409892132</v>
      </c>
      <c r="DK79" s="12">
        <v>5850.5260736755081</v>
      </c>
      <c r="DL79" s="12">
        <v>3312.1784473832586</v>
      </c>
    </row>
    <row r="80" spans="1:116" x14ac:dyDescent="0.25">
      <c r="A80" s="10" t="str">
        <f>'Scenario List'!$A$24</f>
        <v>1b- LCP w/ SCC</v>
      </c>
      <c r="B80" s="2">
        <v>2041</v>
      </c>
      <c r="C80" s="14"/>
      <c r="D80" s="14"/>
      <c r="E80" s="14"/>
      <c r="F80" s="14"/>
      <c r="G80" s="14"/>
      <c r="H80" s="14"/>
      <c r="I80" s="151"/>
      <c r="J80" s="151"/>
      <c r="K80" s="12"/>
      <c r="L80" s="12"/>
      <c r="M80" s="12"/>
      <c r="N80" s="12"/>
      <c r="O80" s="18"/>
      <c r="P80" s="19"/>
      <c r="Q80" s="12"/>
      <c r="R80" s="12"/>
      <c r="S80" s="12"/>
      <c r="T80" s="12"/>
      <c r="U80" s="11"/>
      <c r="V80" s="12"/>
      <c r="W80" s="12"/>
      <c r="X80" s="12"/>
      <c r="Z80" s="14"/>
      <c r="AA80" s="14"/>
      <c r="AB80" s="14"/>
      <c r="AC80" s="14"/>
      <c r="AD80" s="14"/>
      <c r="AE80" s="14"/>
      <c r="AF80" s="151"/>
      <c r="AG80" s="151"/>
      <c r="AH80" s="12"/>
      <c r="AI80" s="12"/>
      <c r="AJ80" s="12"/>
      <c r="AK80" s="12"/>
      <c r="AL80" s="18"/>
      <c r="AM80" s="19"/>
      <c r="AN80" s="12"/>
      <c r="AO80" s="12"/>
      <c r="AP80" s="12"/>
      <c r="AQ80" s="12"/>
      <c r="AR80" s="11"/>
      <c r="AS80" s="12"/>
      <c r="AT80" s="12"/>
      <c r="AU80" s="12"/>
      <c r="AW80" s="14"/>
      <c r="AX80" s="14"/>
      <c r="AY80" s="14"/>
      <c r="AZ80" s="14"/>
      <c r="BA80" s="14"/>
      <c r="BB80" s="14"/>
      <c r="BC80" s="151"/>
      <c r="BD80" s="151"/>
      <c r="BE80" s="12"/>
      <c r="BF80" s="12"/>
      <c r="BG80" s="12"/>
      <c r="BH80" s="12"/>
      <c r="BI80" s="18"/>
      <c r="BJ80" s="19"/>
      <c r="BK80" s="12"/>
      <c r="BL80" s="12"/>
      <c r="BM80" s="12"/>
      <c r="BN80" s="12"/>
      <c r="BO80" s="11"/>
      <c r="BP80" s="12"/>
      <c r="BQ80" s="12"/>
      <c r="BR80" s="12"/>
      <c r="BT80" s="14"/>
      <c r="BU80" s="14"/>
      <c r="BV80" s="14"/>
      <c r="BW80" s="14"/>
      <c r="BX80" s="14"/>
      <c r="BY80" s="14"/>
      <c r="BZ80" s="151"/>
      <c r="CA80" s="151"/>
      <c r="CB80" s="12"/>
      <c r="CC80" s="12"/>
      <c r="CD80" s="12"/>
      <c r="CE80" s="12"/>
      <c r="CF80" s="18"/>
      <c r="CG80" s="19"/>
      <c r="CH80" s="12"/>
      <c r="CI80" s="12"/>
      <c r="CJ80" s="12"/>
      <c r="CK80" s="12"/>
      <c r="CL80" s="11"/>
      <c r="CM80" s="12"/>
      <c r="CN80" s="12"/>
      <c r="CO80" s="12"/>
      <c r="CQ80" s="14">
        <v>941.33154159420235</v>
      </c>
      <c r="CR80" s="14">
        <v>511.03215312867883</v>
      </c>
      <c r="CS80" s="14">
        <v>1452.3636947228811</v>
      </c>
      <c r="CT80" s="14">
        <v>286.83203959598831</v>
      </c>
      <c r="CU80" s="14">
        <v>152.06770506502946</v>
      </c>
      <c r="CV80" s="14">
        <v>438.89974466101773</v>
      </c>
      <c r="CW80" s="151">
        <v>0.16043039836194983</v>
      </c>
      <c r="CX80" s="151">
        <v>0.15392967183232378</v>
      </c>
      <c r="CY80" s="12">
        <v>7.1125434608943493E-15</v>
      </c>
      <c r="CZ80" s="12">
        <v>1.1202255950908601E-13</v>
      </c>
      <c r="DA80" s="12">
        <v>0</v>
      </c>
      <c r="DB80" s="12">
        <v>1.1191048088221578E-13</v>
      </c>
      <c r="DC80" s="18">
        <v>0.26296780287751315</v>
      </c>
      <c r="DD80" s="19">
        <v>0.20092937547502271</v>
      </c>
      <c r="DE80" s="12">
        <v>374.65358434340175</v>
      </c>
      <c r="DF80" s="12">
        <v>192.31485986172302</v>
      </c>
      <c r="DG80" s="12">
        <v>434.94964378789206</v>
      </c>
      <c r="DH80" s="12">
        <v>176.99508335195335</v>
      </c>
      <c r="DI80" s="11">
        <v>2572.4808011876125</v>
      </c>
      <c r="DJ80" s="12">
        <v>1118.0328775393396</v>
      </c>
      <c r="DK80" s="12">
        <v>5867.5385164253457</v>
      </c>
      <c r="DL80" s="12">
        <v>3319.9067278292405</v>
      </c>
    </row>
    <row r="81" spans="1:116" x14ac:dyDescent="0.25">
      <c r="A81" s="10" t="str">
        <f>'Scenario List'!$A$24</f>
        <v>1b- LCP w/ SCC</v>
      </c>
      <c r="B81" s="2">
        <v>2042</v>
      </c>
      <c r="C81" s="14"/>
      <c r="D81" s="14"/>
      <c r="E81" s="14"/>
      <c r="F81" s="14"/>
      <c r="G81" s="14"/>
      <c r="H81" s="14"/>
      <c r="I81" s="151"/>
      <c r="J81" s="151"/>
      <c r="K81" s="12"/>
      <c r="L81" s="12"/>
      <c r="M81" s="12"/>
      <c r="N81" s="12"/>
      <c r="O81" s="18"/>
      <c r="P81" s="19"/>
      <c r="Q81" s="12"/>
      <c r="R81" s="12"/>
      <c r="S81" s="12"/>
      <c r="T81" s="12"/>
      <c r="U81" s="11"/>
      <c r="V81" s="12"/>
      <c r="W81" s="12"/>
      <c r="X81" s="12"/>
      <c r="Z81" s="14"/>
      <c r="AA81" s="14"/>
      <c r="AB81" s="14"/>
      <c r="AC81" s="14"/>
      <c r="AD81" s="14"/>
      <c r="AE81" s="14"/>
      <c r="AF81" s="151"/>
      <c r="AG81" s="151"/>
      <c r="AH81" s="12"/>
      <c r="AI81" s="12"/>
      <c r="AJ81" s="12"/>
      <c r="AK81" s="12"/>
      <c r="AL81" s="18"/>
      <c r="AM81" s="19"/>
      <c r="AN81" s="12"/>
      <c r="AO81" s="12"/>
      <c r="AP81" s="12"/>
      <c r="AQ81" s="12"/>
      <c r="AR81" s="11"/>
      <c r="AS81" s="12"/>
      <c r="AT81" s="12"/>
      <c r="AU81" s="12"/>
      <c r="AW81" s="14"/>
      <c r="AX81" s="14"/>
      <c r="AY81" s="14"/>
      <c r="AZ81" s="14"/>
      <c r="BA81" s="14"/>
      <c r="BB81" s="14"/>
      <c r="BC81" s="151"/>
      <c r="BD81" s="151"/>
      <c r="BE81" s="12"/>
      <c r="BF81" s="12"/>
      <c r="BG81" s="12"/>
      <c r="BH81" s="12"/>
      <c r="BI81" s="18"/>
      <c r="BJ81" s="19"/>
      <c r="BK81" s="12"/>
      <c r="BL81" s="12"/>
      <c r="BM81" s="12"/>
      <c r="BN81" s="12"/>
      <c r="BO81" s="11"/>
      <c r="BP81" s="12"/>
      <c r="BQ81" s="12"/>
      <c r="BR81" s="12"/>
      <c r="BT81" s="14"/>
      <c r="BU81" s="14"/>
      <c r="BV81" s="14"/>
      <c r="BW81" s="14"/>
      <c r="BX81" s="14"/>
      <c r="BY81" s="14"/>
      <c r="BZ81" s="151"/>
      <c r="CA81" s="151"/>
      <c r="CB81" s="12"/>
      <c r="CC81" s="12"/>
      <c r="CD81" s="12"/>
      <c r="CE81" s="12"/>
      <c r="CF81" s="18"/>
      <c r="CG81" s="19"/>
      <c r="CH81" s="12"/>
      <c r="CI81" s="12"/>
      <c r="CJ81" s="12"/>
      <c r="CK81" s="12"/>
      <c r="CL81" s="11"/>
      <c r="CM81" s="12"/>
      <c r="CN81" s="12"/>
      <c r="CO81" s="12"/>
      <c r="CQ81" s="14">
        <v>966.03521880649919</v>
      </c>
      <c r="CR81" s="14">
        <v>521.12387503519028</v>
      </c>
      <c r="CS81" s="14">
        <v>1487.1590938416894</v>
      </c>
      <c r="CT81" s="14">
        <v>294.51395581927511</v>
      </c>
      <c r="CU81" s="14">
        <v>152.9022973665609</v>
      </c>
      <c r="CV81" s="14">
        <v>447.41625318583601</v>
      </c>
      <c r="CW81" s="151">
        <v>0.16408731580289357</v>
      </c>
      <c r="CX81" s="151">
        <v>0.15645477961800214</v>
      </c>
      <c r="CY81" s="12">
        <v>1.4402900508311059E-13</v>
      </c>
      <c r="CZ81" s="12">
        <v>0</v>
      </c>
      <c r="DA81" s="12">
        <v>-1.4388490399142029E-13</v>
      </c>
      <c r="DB81" s="12">
        <v>0</v>
      </c>
      <c r="DC81" s="18">
        <v>0.31374776876933436</v>
      </c>
      <c r="DD81" s="19">
        <v>0.23227349457828614</v>
      </c>
      <c r="DE81" s="12">
        <v>396.34564044005884</v>
      </c>
      <c r="DF81" s="12">
        <v>197.23062536904175</v>
      </c>
      <c r="DG81" s="12">
        <v>430.58846376856059</v>
      </c>
      <c r="DH81" s="12">
        <v>175.98680825048962</v>
      </c>
      <c r="DI81" s="11">
        <v>2538.1968688486054</v>
      </c>
      <c r="DJ81" s="12">
        <v>1110.8646560933294</v>
      </c>
      <c r="DK81" s="12">
        <v>5887.3241607957598</v>
      </c>
      <c r="DL81" s="12">
        <v>3330.8274525556794</v>
      </c>
    </row>
    <row r="82" spans="1:116" x14ac:dyDescent="0.25">
      <c r="A82" s="10" t="str">
        <f>'Scenario List'!$A$24</f>
        <v>1b- LCP w/ SCC</v>
      </c>
      <c r="B82" s="2">
        <v>2043</v>
      </c>
      <c r="C82" s="14"/>
      <c r="D82" s="14"/>
      <c r="E82" s="14"/>
      <c r="F82" s="14"/>
      <c r="G82" s="14"/>
      <c r="H82" s="14"/>
      <c r="I82" s="151"/>
      <c r="J82" s="151"/>
      <c r="K82" s="12"/>
      <c r="L82" s="12"/>
      <c r="M82" s="12"/>
      <c r="N82" s="12"/>
      <c r="O82" s="18"/>
      <c r="P82" s="19"/>
      <c r="Q82" s="12"/>
      <c r="R82" s="12"/>
      <c r="S82" s="12"/>
      <c r="T82" s="12"/>
      <c r="U82" s="11"/>
      <c r="V82" s="12"/>
      <c r="W82" s="12"/>
      <c r="X82" s="12"/>
      <c r="Z82" s="14"/>
      <c r="AA82" s="14"/>
      <c r="AB82" s="14"/>
      <c r="AC82" s="14"/>
      <c r="AD82" s="14"/>
      <c r="AE82" s="14"/>
      <c r="AF82" s="151"/>
      <c r="AG82" s="151"/>
      <c r="AH82" s="12"/>
      <c r="AI82" s="12"/>
      <c r="AJ82" s="12"/>
      <c r="AK82" s="12"/>
      <c r="AL82" s="18"/>
      <c r="AM82" s="19"/>
      <c r="AN82" s="12"/>
      <c r="AO82" s="12"/>
      <c r="AP82" s="12"/>
      <c r="AQ82" s="12"/>
      <c r="AR82" s="11"/>
      <c r="AS82" s="12"/>
      <c r="AT82" s="12"/>
      <c r="AU82" s="12"/>
      <c r="AW82" s="14"/>
      <c r="AX82" s="14"/>
      <c r="AY82" s="14"/>
      <c r="AZ82" s="14"/>
      <c r="BA82" s="14"/>
      <c r="BB82" s="14"/>
      <c r="BC82" s="151"/>
      <c r="BD82" s="151"/>
      <c r="BE82" s="12"/>
      <c r="BF82" s="12"/>
      <c r="BG82" s="12"/>
      <c r="BH82" s="12"/>
      <c r="BI82" s="18"/>
      <c r="BJ82" s="19"/>
      <c r="BK82" s="12"/>
      <c r="BL82" s="12"/>
      <c r="BM82" s="12"/>
      <c r="BN82" s="12"/>
      <c r="BO82" s="11"/>
      <c r="BP82" s="12"/>
      <c r="BQ82" s="12"/>
      <c r="BR82" s="12"/>
      <c r="BT82" s="14"/>
      <c r="BU82" s="14"/>
      <c r="BV82" s="14"/>
      <c r="BW82" s="14"/>
      <c r="BX82" s="14"/>
      <c r="BY82" s="14"/>
      <c r="BZ82" s="151"/>
      <c r="CA82" s="151"/>
      <c r="CB82" s="12"/>
      <c r="CC82" s="12"/>
      <c r="CD82" s="12"/>
      <c r="CE82" s="12"/>
      <c r="CF82" s="18"/>
      <c r="CG82" s="19"/>
      <c r="CH82" s="12"/>
      <c r="CI82" s="12"/>
      <c r="CJ82" s="12"/>
      <c r="CK82" s="12"/>
      <c r="CL82" s="11"/>
      <c r="CM82" s="12"/>
      <c r="CN82" s="12"/>
      <c r="CO82" s="12"/>
      <c r="CQ82" s="14">
        <v>1014.7539699518452</v>
      </c>
      <c r="CR82" s="14">
        <v>538.13898660648863</v>
      </c>
      <c r="CS82" s="14">
        <v>1552.8929565583339</v>
      </c>
      <c r="CT82" s="14">
        <v>321.02248456715199</v>
      </c>
      <c r="CU82" s="14">
        <v>159.56000857196915</v>
      </c>
      <c r="CV82" s="14">
        <v>480.58249313912114</v>
      </c>
      <c r="CW82" s="151">
        <v>0.17168785689365651</v>
      </c>
      <c r="CX82" s="151">
        <v>0.16093920032725273</v>
      </c>
      <c r="CY82" s="12">
        <v>8.8906793261179375E-14</v>
      </c>
      <c r="CZ82" s="12">
        <v>0</v>
      </c>
      <c r="DA82" s="12">
        <v>8.8817841970012523E-14</v>
      </c>
      <c r="DB82" s="12">
        <v>0</v>
      </c>
      <c r="DC82" s="18">
        <v>0.34544497363343474</v>
      </c>
      <c r="DD82" s="19">
        <v>0.20595997445097458</v>
      </c>
      <c r="DE82" s="12">
        <v>418.04400361974297</v>
      </c>
      <c r="DF82" s="12">
        <v>204.42708858935762</v>
      </c>
      <c r="DG82" s="12">
        <v>426.22602233262381</v>
      </c>
      <c r="DH82" s="12">
        <v>174.52924968642643</v>
      </c>
      <c r="DI82" s="11">
        <v>2491.5722368748238</v>
      </c>
      <c r="DJ82" s="12">
        <v>1093.8568318935838</v>
      </c>
      <c r="DK82" s="12">
        <v>5910.4585980147913</v>
      </c>
      <c r="DL82" s="12">
        <v>3343.7409003663511</v>
      </c>
    </row>
    <row r="83" spans="1:116" x14ac:dyDescent="0.25">
      <c r="A83" s="10" t="str">
        <f>'Scenario List'!$A$24</f>
        <v>1b- LCP w/ SCC</v>
      </c>
      <c r="B83" s="2">
        <v>2044</v>
      </c>
      <c r="C83" s="14"/>
      <c r="D83" s="14"/>
      <c r="E83" s="14"/>
      <c r="F83" s="14"/>
      <c r="G83" s="14"/>
      <c r="H83" s="14"/>
      <c r="I83" s="151"/>
      <c r="J83" s="151"/>
      <c r="K83" s="12"/>
      <c r="L83" s="12"/>
      <c r="M83" s="12"/>
      <c r="N83" s="12"/>
      <c r="O83" s="18"/>
      <c r="P83" s="19"/>
      <c r="Q83" s="12"/>
      <c r="R83" s="12"/>
      <c r="S83" s="12"/>
      <c r="T83" s="12"/>
      <c r="U83" s="11"/>
      <c r="V83" s="12"/>
      <c r="W83" s="12"/>
      <c r="X83" s="12"/>
      <c r="Z83" s="14"/>
      <c r="AA83" s="14"/>
      <c r="AB83" s="14"/>
      <c r="AC83" s="14"/>
      <c r="AD83" s="14"/>
      <c r="AE83" s="14"/>
      <c r="AF83" s="151"/>
      <c r="AG83" s="151"/>
      <c r="AH83" s="12"/>
      <c r="AI83" s="12"/>
      <c r="AJ83" s="12"/>
      <c r="AK83" s="12"/>
      <c r="AL83" s="18"/>
      <c r="AM83" s="19"/>
      <c r="AN83" s="12"/>
      <c r="AO83" s="12"/>
      <c r="AP83" s="12"/>
      <c r="AQ83" s="12"/>
      <c r="AR83" s="11"/>
      <c r="AS83" s="12"/>
      <c r="AT83" s="12"/>
      <c r="AU83" s="12"/>
      <c r="AW83" s="14"/>
      <c r="AX83" s="14"/>
      <c r="AY83" s="14"/>
      <c r="AZ83" s="14"/>
      <c r="BA83" s="14"/>
      <c r="BB83" s="14"/>
      <c r="BC83" s="151"/>
      <c r="BD83" s="151"/>
      <c r="BE83" s="12"/>
      <c r="BF83" s="12"/>
      <c r="BG83" s="12"/>
      <c r="BH83" s="12"/>
      <c r="BI83" s="18"/>
      <c r="BJ83" s="19"/>
      <c r="BK83" s="12"/>
      <c r="BL83" s="12"/>
      <c r="BM83" s="12"/>
      <c r="BN83" s="12"/>
      <c r="BO83" s="11"/>
      <c r="BP83" s="12"/>
      <c r="BQ83" s="12"/>
      <c r="BR83" s="12"/>
      <c r="BT83" s="14"/>
      <c r="BU83" s="14"/>
      <c r="BV83" s="14"/>
      <c r="BW83" s="14"/>
      <c r="BX83" s="14"/>
      <c r="BY83" s="14"/>
      <c r="BZ83" s="151"/>
      <c r="CA83" s="151"/>
      <c r="CB83" s="12"/>
      <c r="CC83" s="12"/>
      <c r="CD83" s="12"/>
      <c r="CE83" s="12"/>
      <c r="CF83" s="18"/>
      <c r="CG83" s="19"/>
      <c r="CH83" s="12"/>
      <c r="CI83" s="12"/>
      <c r="CJ83" s="12"/>
      <c r="CK83" s="12"/>
      <c r="CL83" s="11"/>
      <c r="CM83" s="12"/>
      <c r="CN83" s="12"/>
      <c r="CO83" s="12"/>
      <c r="CQ83" s="14">
        <v>1006.8603933773675</v>
      </c>
      <c r="CR83" s="14">
        <v>536.2426597649287</v>
      </c>
      <c r="CS83" s="14">
        <v>1543.1030531422962</v>
      </c>
      <c r="CT83" s="14">
        <v>299.52240899041402</v>
      </c>
      <c r="CU83" s="14">
        <v>158.07753008544577</v>
      </c>
      <c r="CV83" s="14">
        <v>457.59993907585977</v>
      </c>
      <c r="CW83" s="151">
        <v>0.16957434530415616</v>
      </c>
      <c r="CX83" s="151">
        <v>0.15959933990861877</v>
      </c>
      <c r="CY83" s="12">
        <v>1.3371581706481379E-12</v>
      </c>
      <c r="CZ83" s="12">
        <v>5.4055330302797061E-13</v>
      </c>
      <c r="DA83" s="12">
        <v>1.3358203432289883E-12</v>
      </c>
      <c r="DB83" s="12">
        <v>5.4001247917767614E-13</v>
      </c>
      <c r="DC83" s="18">
        <v>0.3618640010712913</v>
      </c>
      <c r="DD83" s="19">
        <v>0.26346431358853611</v>
      </c>
      <c r="DE83" s="12">
        <v>454.80793091171432</v>
      </c>
      <c r="DF83" s="12">
        <v>212.49307289738627</v>
      </c>
      <c r="DG83" s="12">
        <v>448.65782989321201</v>
      </c>
      <c r="DH83" s="12">
        <v>182.73222839445503</v>
      </c>
      <c r="DI83" s="11">
        <v>2724.7809255983193</v>
      </c>
      <c r="DJ83" s="12">
        <v>1657.3030367475267</v>
      </c>
      <c r="DK83" s="12">
        <v>5937.5750003422836</v>
      </c>
      <c r="DL83" s="12">
        <v>3359.9303109396524</v>
      </c>
    </row>
    <row r="84" spans="1:116" x14ac:dyDescent="0.25">
      <c r="A84" s="10" t="str">
        <f>'Scenario List'!$A$24</f>
        <v>1b- LCP w/ SCC</v>
      </c>
      <c r="B84" s="2">
        <v>2045</v>
      </c>
      <c r="C84" s="14"/>
      <c r="D84" s="14"/>
      <c r="E84" s="14"/>
      <c r="F84" s="14"/>
      <c r="G84" s="14"/>
      <c r="H84" s="14"/>
      <c r="I84" s="151"/>
      <c r="J84" s="151"/>
      <c r="K84" s="12"/>
      <c r="L84" s="12"/>
      <c r="M84" s="12"/>
      <c r="N84" s="12"/>
      <c r="O84" s="18"/>
      <c r="P84" s="19"/>
      <c r="Q84" s="12"/>
      <c r="R84" s="12"/>
      <c r="S84" s="12"/>
      <c r="T84" s="12"/>
      <c r="U84" s="11"/>
      <c r="V84" s="12"/>
      <c r="W84" s="12"/>
      <c r="X84" s="12"/>
      <c r="Z84" s="14"/>
      <c r="AA84" s="14"/>
      <c r="AB84" s="14"/>
      <c r="AC84" s="14"/>
      <c r="AD84" s="14"/>
      <c r="AE84" s="14"/>
      <c r="AF84" s="151"/>
      <c r="AG84" s="151"/>
      <c r="AH84" s="12"/>
      <c r="AI84" s="12"/>
      <c r="AJ84" s="12"/>
      <c r="AK84" s="12"/>
      <c r="AL84" s="18"/>
      <c r="AM84" s="19"/>
      <c r="AN84" s="12"/>
      <c r="AO84" s="12"/>
      <c r="AP84" s="12"/>
      <c r="AQ84" s="12"/>
      <c r="AR84" s="11"/>
      <c r="AS84" s="12"/>
      <c r="AT84" s="12"/>
      <c r="AU84" s="12"/>
      <c r="AW84" s="14"/>
      <c r="AX84" s="14"/>
      <c r="AY84" s="14"/>
      <c r="AZ84" s="14"/>
      <c r="BA84" s="14"/>
      <c r="BB84" s="14"/>
      <c r="BC84" s="151"/>
      <c r="BD84" s="151"/>
      <c r="BE84" s="12"/>
      <c r="BF84" s="12"/>
      <c r="BG84" s="12"/>
      <c r="BH84" s="12"/>
      <c r="BI84" s="18"/>
      <c r="BJ84" s="19"/>
      <c r="BK84" s="12"/>
      <c r="BL84" s="12"/>
      <c r="BM84" s="12"/>
      <c r="BN84" s="12"/>
      <c r="BO84" s="11"/>
      <c r="BP84" s="12"/>
      <c r="BQ84" s="12"/>
      <c r="BR84" s="12"/>
      <c r="BT84" s="14"/>
      <c r="BU84" s="14"/>
      <c r="BV84" s="14"/>
      <c r="BW84" s="14"/>
      <c r="BX84" s="14"/>
      <c r="BY84" s="14"/>
      <c r="BZ84" s="151"/>
      <c r="CA84" s="151"/>
      <c r="CB84" s="12"/>
      <c r="CC84" s="12"/>
      <c r="CD84" s="12"/>
      <c r="CE84" s="12"/>
      <c r="CF84" s="18"/>
      <c r="CG84" s="19"/>
      <c r="CH84" s="12"/>
      <c r="CI84" s="12"/>
      <c r="CJ84" s="12"/>
      <c r="CK84" s="12"/>
      <c r="CL84" s="11"/>
      <c r="CM84" s="12"/>
      <c r="CN84" s="12"/>
      <c r="CO84" s="12"/>
      <c r="CQ84" s="14">
        <v>1004.0252482449254</v>
      </c>
      <c r="CR84" s="14">
        <v>538.47063769310171</v>
      </c>
      <c r="CS84" s="14">
        <v>1542.4958859380272</v>
      </c>
      <c r="CT84" s="14">
        <v>271.90101609968139</v>
      </c>
      <c r="CU84" s="14">
        <v>157.30776671630295</v>
      </c>
      <c r="CV84" s="14">
        <v>429.20878281598436</v>
      </c>
      <c r="CW84" s="151">
        <v>0.16819427041042129</v>
      </c>
      <c r="CX84" s="151">
        <v>0.15937315362262655</v>
      </c>
      <c r="CY84" s="12">
        <v>1.1095567798995185E-12</v>
      </c>
      <c r="CZ84" s="12">
        <v>6.8280417224585759E-13</v>
      </c>
      <c r="DA84" s="12">
        <v>-1.1084466677857563E-12</v>
      </c>
      <c r="DB84" s="12">
        <v>6.8212102632969618E-13</v>
      </c>
      <c r="DC84" s="18">
        <v>0.35366977021174839</v>
      </c>
      <c r="DD84" s="19">
        <v>0.2306053900385599</v>
      </c>
      <c r="DE84" s="12">
        <v>487.14002806526406</v>
      </c>
      <c r="DF84" s="12">
        <v>217.71938534383654</v>
      </c>
      <c r="DG84" s="12">
        <v>442.1602083025021</v>
      </c>
      <c r="DH84" s="12">
        <v>187.488699985165</v>
      </c>
      <c r="DI84" s="11">
        <v>2649.7097954502206</v>
      </c>
      <c r="DJ84" s="12">
        <v>1975.506092923096</v>
      </c>
      <c r="DK84" s="12">
        <v>5969.4378755883954</v>
      </c>
      <c r="DL84" s="12">
        <v>3378.6784377005256</v>
      </c>
    </row>
    <row r="85" spans="1:116" x14ac:dyDescent="0.25">
      <c r="A85" s="10" t="str">
        <f>'Scenario List'!$A$24</f>
        <v>1b- LCP w/ SCC</v>
      </c>
      <c r="B85" s="3" t="s">
        <v>6</v>
      </c>
      <c r="C85" s="20">
        <f t="shared" ref="C85:H85" si="40">NPV($A$3,C61:C84)</f>
        <v>0</v>
      </c>
      <c r="D85" s="20">
        <f t="shared" si="40"/>
        <v>0</v>
      </c>
      <c r="E85" s="20">
        <f t="shared" si="40"/>
        <v>0</v>
      </c>
      <c r="F85" s="20">
        <f t="shared" si="40"/>
        <v>0</v>
      </c>
      <c r="G85" s="20">
        <f t="shared" si="40"/>
        <v>0</v>
      </c>
      <c r="H85" s="20">
        <f t="shared" si="40"/>
        <v>0</v>
      </c>
      <c r="I85" s="21"/>
      <c r="J85" s="21"/>
      <c r="K85" s="111">
        <f t="shared" ref="K85:P85" si="41">NPV($A$3,K61:K84)</f>
        <v>0</v>
      </c>
      <c r="L85" s="111">
        <f t="shared" si="41"/>
        <v>0</v>
      </c>
      <c r="M85" s="111">
        <f t="shared" si="41"/>
        <v>0</v>
      </c>
      <c r="N85" s="111">
        <f t="shared" si="41"/>
        <v>0</v>
      </c>
      <c r="O85" s="111">
        <f t="shared" si="41"/>
        <v>0</v>
      </c>
      <c r="P85" s="111">
        <f t="shared" si="41"/>
        <v>0</v>
      </c>
      <c r="Q85" s="20"/>
      <c r="R85" s="20"/>
      <c r="S85" s="20"/>
      <c r="T85" s="20"/>
      <c r="U85" s="20"/>
      <c r="V85" s="20"/>
      <c r="W85" s="20"/>
      <c r="X85" s="20"/>
      <c r="Z85" s="20">
        <f t="shared" ref="Z85:AE85" si="42">NPV($A$3,Z61:Z84)</f>
        <v>0</v>
      </c>
      <c r="AA85" s="20">
        <f t="shared" si="42"/>
        <v>0</v>
      </c>
      <c r="AB85" s="20">
        <f t="shared" si="42"/>
        <v>0</v>
      </c>
      <c r="AC85" s="20">
        <f t="shared" si="42"/>
        <v>0</v>
      </c>
      <c r="AD85" s="20">
        <f t="shared" si="42"/>
        <v>0</v>
      </c>
      <c r="AE85" s="20">
        <f t="shared" si="42"/>
        <v>0</v>
      </c>
      <c r="AF85" s="21"/>
      <c r="AG85" s="21"/>
      <c r="AH85" s="111">
        <f t="shared" ref="AH85:AM85" si="43">NPV($A$3,AH61:AH84)</f>
        <v>0</v>
      </c>
      <c r="AI85" s="111">
        <f t="shared" si="43"/>
        <v>0</v>
      </c>
      <c r="AJ85" s="111">
        <f t="shared" si="43"/>
        <v>0</v>
      </c>
      <c r="AK85" s="111">
        <f t="shared" si="43"/>
        <v>0</v>
      </c>
      <c r="AL85" s="111">
        <f t="shared" si="43"/>
        <v>0</v>
      </c>
      <c r="AM85" s="111">
        <f t="shared" si="43"/>
        <v>0</v>
      </c>
      <c r="AN85" s="20"/>
      <c r="AO85" s="20"/>
      <c r="AP85" s="20"/>
      <c r="AQ85" s="20"/>
      <c r="AR85" s="20"/>
      <c r="AS85" s="20"/>
      <c r="AT85" s="20"/>
      <c r="AU85" s="20"/>
      <c r="AW85" s="20">
        <f t="shared" ref="AW85:BB85" si="44">NPV($A$3,AW61:AW84)</f>
        <v>0</v>
      </c>
      <c r="AX85" s="20">
        <f t="shared" si="44"/>
        <v>0</v>
      </c>
      <c r="AY85" s="20">
        <f t="shared" si="44"/>
        <v>0</v>
      </c>
      <c r="AZ85" s="20">
        <f t="shared" si="44"/>
        <v>0</v>
      </c>
      <c r="BA85" s="20">
        <f t="shared" si="44"/>
        <v>0</v>
      </c>
      <c r="BB85" s="20">
        <f t="shared" si="44"/>
        <v>0</v>
      </c>
      <c r="BC85" s="21"/>
      <c r="BD85" s="21"/>
      <c r="BE85" s="111">
        <f t="shared" ref="BE85:BJ85" si="45">NPV($A$3,BE61:BE84)</f>
        <v>0</v>
      </c>
      <c r="BF85" s="111">
        <f t="shared" si="45"/>
        <v>0</v>
      </c>
      <c r="BG85" s="111">
        <f t="shared" si="45"/>
        <v>0</v>
      </c>
      <c r="BH85" s="111">
        <f t="shared" si="45"/>
        <v>0</v>
      </c>
      <c r="BI85" s="111">
        <f t="shared" si="45"/>
        <v>0</v>
      </c>
      <c r="BJ85" s="111">
        <f t="shared" si="45"/>
        <v>0</v>
      </c>
      <c r="BK85" s="20"/>
      <c r="BL85" s="20"/>
      <c r="BM85" s="20"/>
      <c r="BN85" s="20"/>
      <c r="BO85" s="20"/>
      <c r="BP85" s="20"/>
      <c r="BQ85" s="20"/>
      <c r="BR85" s="20"/>
      <c r="BT85" s="20">
        <f t="shared" ref="BT85:BY85" si="46">NPV($A$3,BT61:BT84)</f>
        <v>0</v>
      </c>
      <c r="BU85" s="20">
        <f t="shared" si="46"/>
        <v>0</v>
      </c>
      <c r="BV85" s="20">
        <f t="shared" si="46"/>
        <v>0</v>
      </c>
      <c r="BW85" s="20">
        <f t="shared" si="46"/>
        <v>0</v>
      </c>
      <c r="BX85" s="20">
        <f t="shared" si="46"/>
        <v>0</v>
      </c>
      <c r="BY85" s="20">
        <f t="shared" si="46"/>
        <v>0</v>
      </c>
      <c r="BZ85" s="21"/>
      <c r="CA85" s="21"/>
      <c r="CB85" s="111">
        <f t="shared" ref="CB85:CG85" si="47">NPV($A$3,CB61:CB84)</f>
        <v>0</v>
      </c>
      <c r="CC85" s="111">
        <f t="shared" si="47"/>
        <v>0</v>
      </c>
      <c r="CD85" s="111">
        <f t="shared" si="47"/>
        <v>0</v>
      </c>
      <c r="CE85" s="111">
        <f t="shared" si="47"/>
        <v>0</v>
      </c>
      <c r="CF85" s="111">
        <f t="shared" si="47"/>
        <v>0</v>
      </c>
      <c r="CG85" s="111">
        <f t="shared" si="47"/>
        <v>0</v>
      </c>
      <c r="CH85" s="20"/>
      <c r="CI85" s="20"/>
      <c r="CJ85" s="20"/>
      <c r="CK85" s="20"/>
      <c r="CL85" s="20"/>
      <c r="CM85" s="20"/>
      <c r="CN85" s="20"/>
      <c r="CO85" s="20"/>
      <c r="CQ85" s="20">
        <f t="shared" ref="CQ85:CV85" si="48">NPV($A$3,CQ61:CQ84)</f>
        <v>8853.5908021796913</v>
      </c>
      <c r="CR85" s="20">
        <f t="shared" si="48"/>
        <v>4765.6314542961063</v>
      </c>
      <c r="CS85" s="20">
        <f t="shared" si="48"/>
        <v>13619.222256475796</v>
      </c>
      <c r="CT85" s="20">
        <f t="shared" si="48"/>
        <v>2885.5108067586484</v>
      </c>
      <c r="CU85" s="20">
        <f t="shared" si="48"/>
        <v>1495.4928076789467</v>
      </c>
      <c r="CV85" s="20">
        <f t="shared" si="48"/>
        <v>4381.0036144375954</v>
      </c>
      <c r="CW85" s="21"/>
      <c r="CX85" s="21"/>
      <c r="CY85" s="111">
        <f t="shared" ref="CY85:DD85" si="49">NPV($A$3,CY61:CY84)</f>
        <v>4.6892298481970501E-12</v>
      </c>
      <c r="CZ85" s="111">
        <f t="shared" si="49"/>
        <v>3.0305146656302805E-12</v>
      </c>
      <c r="DA85" s="111">
        <f t="shared" si="49"/>
        <v>-6.5288241143536516E-13</v>
      </c>
      <c r="DB85" s="111">
        <f t="shared" si="49"/>
        <v>2.2664033897969958E-12</v>
      </c>
      <c r="DC85" s="111">
        <f t="shared" si="49"/>
        <v>5.6614927311572947</v>
      </c>
      <c r="DD85" s="111">
        <f t="shared" si="49"/>
        <v>7.6785559310858735</v>
      </c>
      <c r="DE85" s="20"/>
      <c r="DF85" s="20"/>
      <c r="DG85" s="20"/>
      <c r="DH85" s="20"/>
      <c r="DI85" s="20"/>
      <c r="DJ85" s="20"/>
      <c r="DK85" s="20"/>
      <c r="DL85" s="20"/>
    </row>
    <row r="86" spans="1:116" x14ac:dyDescent="0.25">
      <c r="A86" s="10" t="str">
        <f>'Scenario List'!$A$24</f>
        <v>1b- LCP w/ SCC</v>
      </c>
      <c r="B86" s="3" t="s">
        <v>7</v>
      </c>
      <c r="C86" s="20" t="e">
        <f t="shared" ref="C86:H86" si="50">-PMT($A$3,COUNT(C61:C84),C85)</f>
        <v>#NUM!</v>
      </c>
      <c r="D86" s="20" t="e">
        <f t="shared" si="50"/>
        <v>#NUM!</v>
      </c>
      <c r="E86" s="20" t="e">
        <f t="shared" si="50"/>
        <v>#NUM!</v>
      </c>
      <c r="F86" s="20" t="e">
        <f t="shared" si="50"/>
        <v>#NUM!</v>
      </c>
      <c r="G86" s="20" t="e">
        <f t="shared" si="50"/>
        <v>#NUM!</v>
      </c>
      <c r="H86" s="20" t="e">
        <f t="shared" si="50"/>
        <v>#NUM!</v>
      </c>
      <c r="I86" s="21"/>
      <c r="J86" s="21"/>
      <c r="K86" s="111" t="e">
        <f t="shared" ref="K86:P86" si="51">-PMT($A$3,COUNT(K61:K84),K85)</f>
        <v>#NUM!</v>
      </c>
      <c r="L86" s="111" t="e">
        <f t="shared" si="51"/>
        <v>#NUM!</v>
      </c>
      <c r="M86" s="111" t="e">
        <f t="shared" si="51"/>
        <v>#NUM!</v>
      </c>
      <c r="N86" s="111" t="e">
        <f t="shared" si="51"/>
        <v>#NUM!</v>
      </c>
      <c r="O86" s="111" t="e">
        <f t="shared" si="51"/>
        <v>#NUM!</v>
      </c>
      <c r="P86" s="111" t="e">
        <f t="shared" si="51"/>
        <v>#NUM!</v>
      </c>
      <c r="Q86" s="20"/>
      <c r="R86" s="20"/>
      <c r="S86" s="20"/>
      <c r="T86" s="20"/>
      <c r="U86" s="20"/>
      <c r="V86" s="20"/>
      <c r="W86" s="20"/>
      <c r="X86" s="20"/>
      <c r="Z86" s="20" t="e">
        <f t="shared" ref="Z86:AE86" si="52">-PMT($A$3,COUNT(Z61:Z84),Z85)</f>
        <v>#NUM!</v>
      </c>
      <c r="AA86" s="20" t="e">
        <f t="shared" si="52"/>
        <v>#NUM!</v>
      </c>
      <c r="AB86" s="20" t="e">
        <f t="shared" si="52"/>
        <v>#NUM!</v>
      </c>
      <c r="AC86" s="20" t="e">
        <f t="shared" si="52"/>
        <v>#NUM!</v>
      </c>
      <c r="AD86" s="20" t="e">
        <f t="shared" si="52"/>
        <v>#NUM!</v>
      </c>
      <c r="AE86" s="20" t="e">
        <f t="shared" si="52"/>
        <v>#NUM!</v>
      </c>
      <c r="AF86" s="21"/>
      <c r="AG86" s="21"/>
      <c r="AH86" s="111" t="e">
        <f t="shared" ref="AH86:AM86" si="53">-PMT($A$3,COUNT(AH61:AH84),AH85)</f>
        <v>#NUM!</v>
      </c>
      <c r="AI86" s="111" t="e">
        <f t="shared" si="53"/>
        <v>#NUM!</v>
      </c>
      <c r="AJ86" s="111" t="e">
        <f t="shared" si="53"/>
        <v>#NUM!</v>
      </c>
      <c r="AK86" s="111" t="e">
        <f t="shared" si="53"/>
        <v>#NUM!</v>
      </c>
      <c r="AL86" s="111" t="e">
        <f t="shared" si="53"/>
        <v>#NUM!</v>
      </c>
      <c r="AM86" s="111" t="e">
        <f t="shared" si="53"/>
        <v>#NUM!</v>
      </c>
      <c r="AN86" s="20"/>
      <c r="AO86" s="20"/>
      <c r="AP86" s="20"/>
      <c r="AQ86" s="20"/>
      <c r="AR86" s="20"/>
      <c r="AS86" s="20"/>
      <c r="AT86" s="20"/>
      <c r="AU86" s="20"/>
      <c r="AW86" s="20" t="e">
        <f t="shared" ref="AW86:BB86" si="54">-PMT($A$3,COUNT(AW61:AW84),AW85)</f>
        <v>#NUM!</v>
      </c>
      <c r="AX86" s="20" t="e">
        <f t="shared" si="54"/>
        <v>#NUM!</v>
      </c>
      <c r="AY86" s="20" t="e">
        <f t="shared" si="54"/>
        <v>#NUM!</v>
      </c>
      <c r="AZ86" s="20" t="e">
        <f t="shared" si="54"/>
        <v>#NUM!</v>
      </c>
      <c r="BA86" s="20" t="e">
        <f t="shared" si="54"/>
        <v>#NUM!</v>
      </c>
      <c r="BB86" s="20" t="e">
        <f t="shared" si="54"/>
        <v>#NUM!</v>
      </c>
      <c r="BC86" s="21"/>
      <c r="BD86" s="21"/>
      <c r="BE86" s="111" t="e">
        <f t="shared" ref="BE86:BJ86" si="55">-PMT($A$3,COUNT(BE61:BE84),BE85)</f>
        <v>#NUM!</v>
      </c>
      <c r="BF86" s="111" t="e">
        <f t="shared" si="55"/>
        <v>#NUM!</v>
      </c>
      <c r="BG86" s="111" t="e">
        <f t="shared" si="55"/>
        <v>#NUM!</v>
      </c>
      <c r="BH86" s="111" t="e">
        <f t="shared" si="55"/>
        <v>#NUM!</v>
      </c>
      <c r="BI86" s="111" t="e">
        <f t="shared" si="55"/>
        <v>#NUM!</v>
      </c>
      <c r="BJ86" s="111" t="e">
        <f t="shared" si="55"/>
        <v>#NUM!</v>
      </c>
      <c r="BK86" s="20"/>
      <c r="BL86" s="20"/>
      <c r="BM86" s="20"/>
      <c r="BN86" s="20"/>
      <c r="BO86" s="20"/>
      <c r="BP86" s="20"/>
      <c r="BQ86" s="20"/>
      <c r="BR86" s="20"/>
      <c r="BT86" s="20" t="e">
        <f t="shared" ref="BT86:BY86" si="56">-PMT($A$3,COUNT(BT61:BT84),BT85)</f>
        <v>#NUM!</v>
      </c>
      <c r="BU86" s="20" t="e">
        <f t="shared" si="56"/>
        <v>#NUM!</v>
      </c>
      <c r="BV86" s="20" t="e">
        <f t="shared" si="56"/>
        <v>#NUM!</v>
      </c>
      <c r="BW86" s="20" t="e">
        <f t="shared" si="56"/>
        <v>#NUM!</v>
      </c>
      <c r="BX86" s="20" t="e">
        <f t="shared" si="56"/>
        <v>#NUM!</v>
      </c>
      <c r="BY86" s="20" t="e">
        <f t="shared" si="56"/>
        <v>#NUM!</v>
      </c>
      <c r="BZ86" s="21"/>
      <c r="CA86" s="21"/>
      <c r="CB86" s="111" t="e">
        <f t="shared" ref="CB86:CG86" si="57">-PMT($A$3,COUNT(CB61:CB84),CB85)</f>
        <v>#NUM!</v>
      </c>
      <c r="CC86" s="111" t="e">
        <f t="shared" si="57"/>
        <v>#NUM!</v>
      </c>
      <c r="CD86" s="111" t="e">
        <f t="shared" si="57"/>
        <v>#NUM!</v>
      </c>
      <c r="CE86" s="111" t="e">
        <f t="shared" si="57"/>
        <v>#NUM!</v>
      </c>
      <c r="CF86" s="111" t="e">
        <f t="shared" si="57"/>
        <v>#NUM!</v>
      </c>
      <c r="CG86" s="111" t="e">
        <f t="shared" si="57"/>
        <v>#NUM!</v>
      </c>
      <c r="CH86" s="20"/>
      <c r="CI86" s="20"/>
      <c r="CJ86" s="20"/>
      <c r="CK86" s="20"/>
      <c r="CL86" s="20"/>
      <c r="CM86" s="20"/>
      <c r="CN86" s="20"/>
      <c r="CO86" s="20"/>
      <c r="CQ86" s="20">
        <f t="shared" ref="CQ86:CV86" si="58">-PMT($A$3,COUNT(CQ61:CQ84),CQ85)</f>
        <v>750.38039958655759</v>
      </c>
      <c r="CR86" s="20">
        <f t="shared" si="58"/>
        <v>403.90803176453392</v>
      </c>
      <c r="CS86" s="20">
        <f t="shared" si="58"/>
        <v>1154.2884313510913</v>
      </c>
      <c r="CT86" s="20">
        <f t="shared" si="58"/>
        <v>244.55961434922204</v>
      </c>
      <c r="CU86" s="20">
        <f t="shared" si="58"/>
        <v>126.74953198974094</v>
      </c>
      <c r="CV86" s="20">
        <f t="shared" si="58"/>
        <v>371.30914633896305</v>
      </c>
      <c r="CW86" s="21"/>
      <c r="CX86" s="21"/>
      <c r="CY86" s="111">
        <f t="shared" ref="CY86:DD86" si="59">-PMT($A$3,COUNT(CY61:CY84),CY85)</f>
        <v>3.9743266273126547E-13</v>
      </c>
      <c r="CZ86" s="111">
        <f t="shared" si="59"/>
        <v>2.5684932323602768E-13</v>
      </c>
      <c r="DA86" s="111">
        <f t="shared" si="59"/>
        <v>-5.5334629273276578E-14</v>
      </c>
      <c r="DB86" s="111">
        <f t="shared" si="59"/>
        <v>1.9208756303052845E-13</v>
      </c>
      <c r="DC86" s="111">
        <f t="shared" si="59"/>
        <v>0.47983617865152606</v>
      </c>
      <c r="DD86" s="111">
        <f t="shared" si="59"/>
        <v>0.65079107410265957</v>
      </c>
      <c r="DE86" s="20"/>
      <c r="DF86" s="20"/>
      <c r="DG86" s="20"/>
      <c r="DH86" s="20"/>
      <c r="DI86" s="20"/>
      <c r="DJ86" s="20"/>
      <c r="DK86" s="20"/>
      <c r="DL86" s="20"/>
    </row>
    <row r="89" spans="1:116" x14ac:dyDescent="0.25">
      <c r="A89" s="10" t="str">
        <f>'Scenario List'!$A$5</f>
        <v>3- Baseline 2</v>
      </c>
      <c r="B89" s="2">
        <v>2022</v>
      </c>
      <c r="C89" s="14">
        <v>568.8349997748827</v>
      </c>
      <c r="D89" s="14">
        <v>305.25589122867916</v>
      </c>
      <c r="E89" s="14">
        <v>874.09089100356186</v>
      </c>
      <c r="F89" s="14">
        <v>247.21672507367828</v>
      </c>
      <c r="G89" s="14">
        <v>81.222550000674758</v>
      </c>
      <c r="H89" s="14">
        <v>328.43927507435302</v>
      </c>
      <c r="I89" s="151">
        <v>0.1003799085028122</v>
      </c>
      <c r="J89" s="151">
        <v>8.896768800326002E-2</v>
      </c>
      <c r="K89" s="12">
        <v>8.6773030222911064E-13</v>
      </c>
      <c r="L89" s="12">
        <v>4.0541497727097795E-13</v>
      </c>
      <c r="M89" s="12">
        <v>8.6686213762732223E-13</v>
      </c>
      <c r="N89" s="12">
        <v>4.0500935938325711E-13</v>
      </c>
      <c r="O89" s="18">
        <v>0.79815330158239117</v>
      </c>
      <c r="P89" s="19">
        <v>1.4232970505</v>
      </c>
      <c r="Q89" s="12">
        <v>0.59033520000000017</v>
      </c>
      <c r="R89" s="12">
        <v>0.47992560000000006</v>
      </c>
      <c r="S89" s="12">
        <v>0</v>
      </c>
      <c r="T89" s="12">
        <v>0</v>
      </c>
      <c r="U89" s="11">
        <v>0</v>
      </c>
      <c r="V89" s="12">
        <v>0</v>
      </c>
      <c r="W89" s="12">
        <v>5666.8212619355645</v>
      </c>
      <c r="X89" s="12">
        <v>3431.0871517476517</v>
      </c>
      <c r="Z89" s="14">
        <v>594.04053370675683</v>
      </c>
      <c r="AA89" s="14">
        <v>315.18458881724649</v>
      </c>
      <c r="AB89" s="14">
        <v>909.22512252400338</v>
      </c>
      <c r="AC89" s="14">
        <v>260.04450512596901</v>
      </c>
      <c r="AD89" s="14">
        <v>91.151247589242047</v>
      </c>
      <c r="AE89" s="14">
        <v>351.19575271521103</v>
      </c>
      <c r="AF89" s="151">
        <v>0.10482782255670718</v>
      </c>
      <c r="AG89" s="151">
        <v>9.1861434839014419E-2</v>
      </c>
      <c r="AH89" s="12">
        <v>1.4225086921788701E-13</v>
      </c>
      <c r="AI89" s="12">
        <v>2.4182647767040789E-13</v>
      </c>
      <c r="AJ89" s="12">
        <v>-1.4210854715202004E-13</v>
      </c>
      <c r="AK89" s="12">
        <v>2.4158453015843406E-13</v>
      </c>
      <c r="AL89" s="18">
        <v>0.6541208823881044</v>
      </c>
      <c r="AM89" s="19">
        <v>1.2084121317999998</v>
      </c>
      <c r="AN89" s="12">
        <v>0.59033520000000017</v>
      </c>
      <c r="AO89" s="12">
        <v>0.47992560000000006</v>
      </c>
      <c r="AP89" s="12">
        <v>0</v>
      </c>
      <c r="AQ89" s="12">
        <v>0</v>
      </c>
      <c r="AR89" s="11">
        <v>0</v>
      </c>
      <c r="AS89" s="12">
        <v>0</v>
      </c>
      <c r="AT89" s="12">
        <v>5666.8212619355645</v>
      </c>
      <c r="AU89" s="12">
        <v>3431.0871517476517</v>
      </c>
      <c r="AW89" s="14">
        <v>559.45449116336079</v>
      </c>
      <c r="AX89" s="14">
        <v>301.45475443797704</v>
      </c>
      <c r="AY89" s="14">
        <v>860.90924560133783</v>
      </c>
      <c r="AZ89" s="14">
        <v>247.24287363509717</v>
      </c>
      <c r="BA89" s="14">
        <v>77.421413209972599</v>
      </c>
      <c r="BB89" s="14">
        <v>324.6642868450698</v>
      </c>
      <c r="BC89" s="151">
        <v>9.8724569790343622E-2</v>
      </c>
      <c r="BD89" s="151">
        <v>8.7859835995255514E-2</v>
      </c>
      <c r="BE89" s="12">
        <v>9.2463064991626557E-13</v>
      </c>
      <c r="BF89" s="12">
        <v>2.0626376036593614E-13</v>
      </c>
      <c r="BG89" s="12">
        <v>-9.2370555648813024E-13</v>
      </c>
      <c r="BH89" s="12">
        <v>-2.0605739337042905E-13</v>
      </c>
      <c r="BI89" s="18">
        <v>1.0284256024612222</v>
      </c>
      <c r="BJ89" s="19">
        <v>1.5867152551000001</v>
      </c>
      <c r="BK89" s="12">
        <v>0.59033520000000017</v>
      </c>
      <c r="BL89" s="12">
        <v>0.47992560000000006</v>
      </c>
      <c r="BM89" s="12">
        <v>0</v>
      </c>
      <c r="BN89" s="12">
        <v>0</v>
      </c>
      <c r="BO89" s="11">
        <v>0</v>
      </c>
      <c r="BP89" s="12">
        <v>0</v>
      </c>
      <c r="BQ89" s="12">
        <v>5666.8212619355645</v>
      </c>
      <c r="BR89" s="12">
        <v>3431.0871517476517</v>
      </c>
      <c r="BT89" s="14"/>
      <c r="BU89" s="14"/>
      <c r="BV89" s="14"/>
      <c r="BW89" s="14"/>
      <c r="BX89" s="14"/>
      <c r="BY89" s="14"/>
      <c r="BZ89" s="151"/>
      <c r="CA89" s="151"/>
      <c r="CB89" s="12"/>
      <c r="CC89" s="12"/>
      <c r="CD89" s="12"/>
      <c r="CE89" s="12"/>
      <c r="CF89" s="18"/>
      <c r="CG89" s="19"/>
      <c r="CH89" s="12"/>
      <c r="CI89" s="12"/>
      <c r="CJ89" s="12"/>
      <c r="CK89" s="12"/>
      <c r="CL89" s="11"/>
      <c r="CM89" s="12"/>
      <c r="CN89" s="12"/>
      <c r="CO89" s="12"/>
      <c r="CQ89" s="14">
        <v>574.28532028880704</v>
      </c>
      <c r="CR89" s="14">
        <v>307.5189048125348</v>
      </c>
      <c r="CS89" s="14">
        <v>881.8042251013419</v>
      </c>
      <c r="CT89" s="14">
        <v>165.2028076877896</v>
      </c>
      <c r="CU89" s="14">
        <v>84.877233294489898</v>
      </c>
      <c r="CV89" s="14">
        <v>250.08004098227951</v>
      </c>
      <c r="CW89" s="151">
        <v>0.10134170353074691</v>
      </c>
      <c r="CX89" s="151">
        <v>8.9627249676796347E-2</v>
      </c>
      <c r="CY89" s="12">
        <v>2.4182647767040789E-13</v>
      </c>
      <c r="CZ89" s="12">
        <v>5.6900347687154802E-13</v>
      </c>
      <c r="DA89" s="12">
        <v>2.4158453015843406E-13</v>
      </c>
      <c r="DB89" s="12">
        <v>-5.6843418860808015E-13</v>
      </c>
      <c r="DC89" s="18">
        <v>0.97169651668869528</v>
      </c>
      <c r="DD89" s="19">
        <v>1.2653242421000002</v>
      </c>
      <c r="DE89" s="12">
        <v>0.59033520000000017</v>
      </c>
      <c r="DF89" s="12">
        <v>0.47992560000000006</v>
      </c>
      <c r="DG89" s="12">
        <v>0</v>
      </c>
      <c r="DH89" s="12">
        <v>0</v>
      </c>
      <c r="DI89" s="11">
        <v>0</v>
      </c>
      <c r="DJ89" s="12">
        <v>0</v>
      </c>
      <c r="DK89" s="12">
        <v>5666.8212619355645</v>
      </c>
      <c r="DL89" s="12">
        <v>3431.0871517476517</v>
      </c>
    </row>
    <row r="90" spans="1:116" x14ac:dyDescent="0.25">
      <c r="A90" s="10" t="str">
        <f>'Scenario List'!$A$5</f>
        <v>3- Baseline 2</v>
      </c>
      <c r="B90" s="2">
        <v>2023</v>
      </c>
      <c r="C90" s="14">
        <v>575.86527538507119</v>
      </c>
      <c r="D90" s="14">
        <v>313.04366991333984</v>
      </c>
      <c r="E90" s="14">
        <v>888.90894529841103</v>
      </c>
      <c r="F90" s="14">
        <v>240.10252965897905</v>
      </c>
      <c r="G90" s="14">
        <v>84.244413236760025</v>
      </c>
      <c r="H90" s="14">
        <v>324.34694289573906</v>
      </c>
      <c r="I90" s="151">
        <v>0.10111048761801943</v>
      </c>
      <c r="J90" s="151">
        <v>9.0963539565912924E-2</v>
      </c>
      <c r="K90" s="12">
        <v>4.2675260765366099E-13</v>
      </c>
      <c r="L90" s="12">
        <v>1.4936341267878136E-13</v>
      </c>
      <c r="M90" s="12">
        <v>4.2632564145606011E-13</v>
      </c>
      <c r="N90" s="12">
        <v>1.4921397450962104E-13</v>
      </c>
      <c r="O90" s="18">
        <v>0.81013431623955201</v>
      </c>
      <c r="P90" s="19">
        <v>1.3110968745</v>
      </c>
      <c r="Q90" s="12">
        <v>2.0745684</v>
      </c>
      <c r="R90" s="12">
        <v>1.7405412000000002</v>
      </c>
      <c r="S90" s="12">
        <v>0</v>
      </c>
      <c r="T90" s="12">
        <v>0</v>
      </c>
      <c r="U90" s="11">
        <v>0</v>
      </c>
      <c r="V90" s="12">
        <v>0</v>
      </c>
      <c r="W90" s="12">
        <v>5695.4059756946835</v>
      </c>
      <c r="X90" s="12">
        <v>3441.419181874578</v>
      </c>
      <c r="Z90" s="14">
        <v>601.81600796263297</v>
      </c>
      <c r="AA90" s="14">
        <v>323.58072695140152</v>
      </c>
      <c r="AB90" s="14">
        <v>925.39673491403448</v>
      </c>
      <c r="AC90" s="14">
        <v>249.73009751068739</v>
      </c>
      <c r="AD90" s="14">
        <v>94.781470274821729</v>
      </c>
      <c r="AE90" s="14">
        <v>344.5115677855091</v>
      </c>
      <c r="AF90" s="151">
        <v>0.1056669200634513</v>
      </c>
      <c r="AG90" s="151">
        <v>9.4025374373354773E-2</v>
      </c>
      <c r="AH90" s="12">
        <v>1.4082836052570811E-12</v>
      </c>
      <c r="AI90" s="12">
        <v>2.702766515139853E-13</v>
      </c>
      <c r="AJ90" s="12">
        <v>-1.4068746168049984E-12</v>
      </c>
      <c r="AK90" s="12">
        <v>-2.7000623958883807E-13</v>
      </c>
      <c r="AL90" s="18">
        <v>0.6401556324432095</v>
      </c>
      <c r="AM90" s="19">
        <v>1.0383519162999999</v>
      </c>
      <c r="AN90" s="12">
        <v>2.0745684</v>
      </c>
      <c r="AO90" s="12">
        <v>1.7405412000000002</v>
      </c>
      <c r="AP90" s="12">
        <v>0</v>
      </c>
      <c r="AQ90" s="12">
        <v>0</v>
      </c>
      <c r="AR90" s="11">
        <v>0</v>
      </c>
      <c r="AS90" s="12">
        <v>0</v>
      </c>
      <c r="AT90" s="12">
        <v>5695.4059756946835</v>
      </c>
      <c r="AU90" s="12">
        <v>3441.419181874578</v>
      </c>
      <c r="AW90" s="14">
        <v>566.63617036170467</v>
      </c>
      <c r="AX90" s="14">
        <v>309.23978020425358</v>
      </c>
      <c r="AY90" s="14">
        <v>875.87595056595819</v>
      </c>
      <c r="AZ90" s="14">
        <v>242.4945130242742</v>
      </c>
      <c r="BA90" s="14">
        <v>80.440523527673804</v>
      </c>
      <c r="BB90" s="14">
        <v>322.93503655194797</v>
      </c>
      <c r="BC90" s="151">
        <v>9.9490040355304191E-2</v>
      </c>
      <c r="BD90" s="151">
        <v>8.985821367910414E-2</v>
      </c>
      <c r="BE90" s="12">
        <v>3.2717699920114008E-13</v>
      </c>
      <c r="BF90" s="12">
        <v>2.4182647767040789E-13</v>
      </c>
      <c r="BG90" s="12">
        <v>-3.2684965844964609E-13</v>
      </c>
      <c r="BH90" s="12">
        <v>2.4158453015843406E-13</v>
      </c>
      <c r="BI90" s="18">
        <v>1.0696462028703857</v>
      </c>
      <c r="BJ90" s="19">
        <v>1.5056478181999999</v>
      </c>
      <c r="BK90" s="12">
        <v>2.0745684</v>
      </c>
      <c r="BL90" s="12">
        <v>1.7405412000000002</v>
      </c>
      <c r="BM90" s="12">
        <v>0</v>
      </c>
      <c r="BN90" s="12">
        <v>0</v>
      </c>
      <c r="BO90" s="11">
        <v>0</v>
      </c>
      <c r="BP90" s="12">
        <v>0</v>
      </c>
      <c r="BQ90" s="12">
        <v>5695.4059756946835</v>
      </c>
      <c r="BR90" s="12">
        <v>3441.419181874578</v>
      </c>
      <c r="BT90" s="14"/>
      <c r="BU90" s="14"/>
      <c r="BV90" s="14"/>
      <c r="BW90" s="14"/>
      <c r="BX90" s="14"/>
      <c r="BY90" s="14"/>
      <c r="BZ90" s="151"/>
      <c r="CA90" s="151"/>
      <c r="CB90" s="12"/>
      <c r="CC90" s="12"/>
      <c r="CD90" s="12"/>
      <c r="CE90" s="12"/>
      <c r="CF90" s="18"/>
      <c r="CG90" s="19"/>
      <c r="CH90" s="12"/>
      <c r="CI90" s="12"/>
      <c r="CJ90" s="12"/>
      <c r="CK90" s="12"/>
      <c r="CL90" s="11"/>
      <c r="CM90" s="12"/>
      <c r="CN90" s="12"/>
      <c r="CO90" s="12"/>
      <c r="CQ90" s="14">
        <v>592.08029346260878</v>
      </c>
      <c r="CR90" s="14">
        <v>318.65356275055819</v>
      </c>
      <c r="CS90" s="14">
        <v>910.73385621316697</v>
      </c>
      <c r="CT90" s="14">
        <v>171.76112720542315</v>
      </c>
      <c r="CU90" s="14">
        <v>92.042819536115317</v>
      </c>
      <c r="CV90" s="14">
        <v>263.80394674153848</v>
      </c>
      <c r="CW90" s="151">
        <v>0.10395752225378301</v>
      </c>
      <c r="CX90" s="151">
        <v>9.2593649860748486E-2</v>
      </c>
      <c r="CY90" s="12">
        <v>8.5350521530732198E-14</v>
      </c>
      <c r="CZ90" s="12">
        <v>2.4893902113130222E-13</v>
      </c>
      <c r="DA90" s="12">
        <v>0</v>
      </c>
      <c r="DB90" s="12">
        <v>-2.4868995751603507E-13</v>
      </c>
      <c r="DC90" s="18">
        <v>0.99221672612252854</v>
      </c>
      <c r="DD90" s="19">
        <v>1.1628784085000001</v>
      </c>
      <c r="DE90" s="12">
        <v>2.0745684</v>
      </c>
      <c r="DF90" s="12">
        <v>1.7405412000000002</v>
      </c>
      <c r="DG90" s="12">
        <v>0</v>
      </c>
      <c r="DH90" s="12">
        <v>0</v>
      </c>
      <c r="DI90" s="11">
        <v>0</v>
      </c>
      <c r="DJ90" s="12">
        <v>0</v>
      </c>
      <c r="DK90" s="12">
        <v>5695.4059756946835</v>
      </c>
      <c r="DL90" s="12">
        <v>3441.419181874578</v>
      </c>
    </row>
    <row r="91" spans="1:116" x14ac:dyDescent="0.25">
      <c r="A91" s="10" t="str">
        <f>'Scenario List'!$A$5</f>
        <v>3- Baseline 2</v>
      </c>
      <c r="B91" s="2">
        <v>2024</v>
      </c>
      <c r="C91" s="14">
        <v>588.46118082529563</v>
      </c>
      <c r="D91" s="14">
        <v>323.24854649238</v>
      </c>
      <c r="E91" s="14">
        <v>911.70972731767563</v>
      </c>
      <c r="F91" s="14">
        <v>244.86977984233522</v>
      </c>
      <c r="G91" s="14">
        <v>89.579980808073259</v>
      </c>
      <c r="H91" s="14">
        <v>334.44976065040851</v>
      </c>
      <c r="I91" s="151">
        <v>0.10289618547764834</v>
      </c>
      <c r="J91" s="151">
        <v>9.3670051320199579E-2</v>
      </c>
      <c r="K91" s="12">
        <v>4.2675260765366099E-13</v>
      </c>
      <c r="L91" s="12">
        <v>5.6189093341065359E-13</v>
      </c>
      <c r="M91" s="12">
        <v>4.2632564145606011E-13</v>
      </c>
      <c r="N91" s="12">
        <v>-5.6132876125047915E-13</v>
      </c>
      <c r="O91" s="18">
        <v>0.93281893717596187</v>
      </c>
      <c r="P91" s="19">
        <v>1.3149026704</v>
      </c>
      <c r="Q91" s="12">
        <v>5.074644000000001</v>
      </c>
      <c r="R91" s="12">
        <v>4.3641047999999998</v>
      </c>
      <c r="S91" s="12">
        <v>0</v>
      </c>
      <c r="T91" s="12">
        <v>0</v>
      </c>
      <c r="U91" s="11">
        <v>0</v>
      </c>
      <c r="V91" s="12">
        <v>0</v>
      </c>
      <c r="W91" s="12">
        <v>5718.9795529701569</v>
      </c>
      <c r="X91" s="12">
        <v>3450.9273982075069</v>
      </c>
      <c r="Z91" s="14">
        <v>618.73245726011919</v>
      </c>
      <c r="AA91" s="14">
        <v>335.75887180480663</v>
      </c>
      <c r="AB91" s="14">
        <v>954.49132906492582</v>
      </c>
      <c r="AC91" s="14">
        <v>263.83770668833341</v>
      </c>
      <c r="AD91" s="14">
        <v>102.0903061204999</v>
      </c>
      <c r="AE91" s="14">
        <v>365.92801280883333</v>
      </c>
      <c r="AF91" s="151">
        <v>0.10818931096523679</v>
      </c>
      <c r="AG91" s="151">
        <v>9.729525807445491E-2</v>
      </c>
      <c r="AH91" s="12">
        <v>9.9575608452520886E-13</v>
      </c>
      <c r="AI91" s="12">
        <v>2.702766515139853E-13</v>
      </c>
      <c r="AJ91" s="12">
        <v>-9.9475983006414026E-13</v>
      </c>
      <c r="AK91" s="12">
        <v>2.7000623958883807E-13</v>
      </c>
      <c r="AL91" s="18">
        <v>0.80763637197174498</v>
      </c>
      <c r="AM91" s="19">
        <v>1.1337150760999999</v>
      </c>
      <c r="AN91" s="12">
        <v>5.074644000000001</v>
      </c>
      <c r="AO91" s="12">
        <v>4.3641047999999998</v>
      </c>
      <c r="AP91" s="12">
        <v>0</v>
      </c>
      <c r="AQ91" s="12">
        <v>0</v>
      </c>
      <c r="AR91" s="11">
        <v>0</v>
      </c>
      <c r="AS91" s="12">
        <v>0</v>
      </c>
      <c r="AT91" s="12">
        <v>5718.9795529701569</v>
      </c>
      <c r="AU91" s="12">
        <v>3450.9273982075069</v>
      </c>
      <c r="AW91" s="14">
        <v>578.02055758867459</v>
      </c>
      <c r="AX91" s="14">
        <v>318.85680618126071</v>
      </c>
      <c r="AY91" s="14">
        <v>896.8773637699353</v>
      </c>
      <c r="AZ91" s="14">
        <v>245.4084256859382</v>
      </c>
      <c r="BA91" s="14">
        <v>85.188240496953938</v>
      </c>
      <c r="BB91" s="14">
        <v>330.59666618289214</v>
      </c>
      <c r="BC91" s="151">
        <v>0.10107057600660228</v>
      </c>
      <c r="BD91" s="151">
        <v>9.2397425210070327E-2</v>
      </c>
      <c r="BE91" s="12">
        <v>1.1237818668213072E-12</v>
      </c>
      <c r="BF91" s="12">
        <v>1.0668815191341525E-13</v>
      </c>
      <c r="BG91" s="12">
        <v>-1.1226575225009583E-12</v>
      </c>
      <c r="BH91" s="12">
        <v>-1.0658141036401503E-13</v>
      </c>
      <c r="BI91" s="18">
        <v>1.193164662067677</v>
      </c>
      <c r="BJ91" s="19">
        <v>1.4918823211000003</v>
      </c>
      <c r="BK91" s="12">
        <v>5.074644000000001</v>
      </c>
      <c r="BL91" s="12">
        <v>4.3641047999999998</v>
      </c>
      <c r="BM91" s="12">
        <v>0</v>
      </c>
      <c r="BN91" s="12">
        <v>0</v>
      </c>
      <c r="BO91" s="11">
        <v>0</v>
      </c>
      <c r="BP91" s="12">
        <v>0</v>
      </c>
      <c r="BQ91" s="12">
        <v>5718.9795529701569</v>
      </c>
      <c r="BR91" s="12">
        <v>3450.9273982075069</v>
      </c>
      <c r="BT91" s="14"/>
      <c r="BU91" s="14"/>
      <c r="BV91" s="14"/>
      <c r="BW91" s="14"/>
      <c r="BX91" s="14"/>
      <c r="BY91" s="14"/>
      <c r="BZ91" s="151"/>
      <c r="CA91" s="151"/>
      <c r="CB91" s="12"/>
      <c r="CC91" s="12"/>
      <c r="CD91" s="12"/>
      <c r="CE91" s="12"/>
      <c r="CF91" s="18"/>
      <c r="CG91" s="19"/>
      <c r="CH91" s="12"/>
      <c r="CI91" s="12"/>
      <c r="CJ91" s="12"/>
      <c r="CK91" s="12"/>
      <c r="CL91" s="11"/>
      <c r="CM91" s="12"/>
      <c r="CN91" s="12"/>
      <c r="CO91" s="12"/>
      <c r="CQ91" s="14">
        <v>626.54926370949283</v>
      </c>
      <c r="CR91" s="14">
        <v>337.23748083284624</v>
      </c>
      <c r="CS91" s="14">
        <v>963.78674454233908</v>
      </c>
      <c r="CT91" s="14">
        <v>188.24789000457216</v>
      </c>
      <c r="CU91" s="14">
        <v>106.47696780351822</v>
      </c>
      <c r="CV91" s="14">
        <v>294.72485780809041</v>
      </c>
      <c r="CW91" s="151">
        <v>0.1095561293594928</v>
      </c>
      <c r="CX91" s="151">
        <v>9.7723725224707805E-2</v>
      </c>
      <c r="CY91" s="12">
        <v>8.5350521530732198E-13</v>
      </c>
      <c r="CZ91" s="12">
        <v>2.702766515139853E-13</v>
      </c>
      <c r="DA91" s="12">
        <v>-8.5265128291212022E-13</v>
      </c>
      <c r="DB91" s="12">
        <v>2.7000623958883807E-13</v>
      </c>
      <c r="DC91" s="18">
        <v>1.1246948320492847</v>
      </c>
      <c r="DD91" s="19">
        <v>1.2202467610999999</v>
      </c>
      <c r="DE91" s="12">
        <v>5.074644000000001</v>
      </c>
      <c r="DF91" s="12">
        <v>4.3641047999999998</v>
      </c>
      <c r="DG91" s="12">
        <v>0</v>
      </c>
      <c r="DH91" s="12">
        <v>0</v>
      </c>
      <c r="DI91" s="11">
        <v>0</v>
      </c>
      <c r="DJ91" s="12">
        <v>0</v>
      </c>
      <c r="DK91" s="12">
        <v>5718.9795529701569</v>
      </c>
      <c r="DL91" s="12">
        <v>3450.9273982075069</v>
      </c>
    </row>
    <row r="92" spans="1:116" x14ac:dyDescent="0.25">
      <c r="A92" s="10" t="str">
        <f>'Scenario List'!$A$5</f>
        <v>3- Baseline 2</v>
      </c>
      <c r="B92" s="2">
        <v>2025</v>
      </c>
      <c r="C92" s="14">
        <v>608.23592905233522</v>
      </c>
      <c r="D92" s="14">
        <v>331.76823244136983</v>
      </c>
      <c r="E92" s="14">
        <v>940.00416149370506</v>
      </c>
      <c r="F92" s="14">
        <v>246.40282595636148</v>
      </c>
      <c r="G92" s="14">
        <v>93.124151406658427</v>
      </c>
      <c r="H92" s="14">
        <v>339.52697736301991</v>
      </c>
      <c r="I92" s="151">
        <v>0.10596016479197609</v>
      </c>
      <c r="J92" s="151">
        <v>9.5900029461371494E-2</v>
      </c>
      <c r="K92" s="12">
        <v>5.4055330302797061E-13</v>
      </c>
      <c r="L92" s="12">
        <v>2.9161428189666834E-13</v>
      </c>
      <c r="M92" s="12">
        <v>-5.4001247917767614E-13</v>
      </c>
      <c r="N92" s="12">
        <v>2.9132252166164108E-13</v>
      </c>
      <c r="O92" s="18">
        <v>0.9097833161718456</v>
      </c>
      <c r="P92" s="19">
        <v>1.1684672859</v>
      </c>
      <c r="Q92" s="12">
        <v>9.6943117999999995</v>
      </c>
      <c r="R92" s="12">
        <v>7.8279882000000001</v>
      </c>
      <c r="S92" s="12">
        <v>2.9077853881278535</v>
      </c>
      <c r="T92" s="12">
        <v>1.5214383561643836</v>
      </c>
      <c r="U92" s="11">
        <v>0.19023337420463338</v>
      </c>
      <c r="V92" s="12">
        <v>9.9535664949418221E-2</v>
      </c>
      <c r="W92" s="12">
        <v>5740.23200366327</v>
      </c>
      <c r="X92" s="12">
        <v>3459.5216946727423</v>
      </c>
      <c r="Z92" s="14">
        <v>647.44135928704213</v>
      </c>
      <c r="AA92" s="14">
        <v>348.22503120663697</v>
      </c>
      <c r="AB92" s="14">
        <v>995.66639049367905</v>
      </c>
      <c r="AC92" s="14">
        <v>273.28806266051845</v>
      </c>
      <c r="AD92" s="14">
        <v>109.58095017192554</v>
      </c>
      <c r="AE92" s="14">
        <v>382.86901283244401</v>
      </c>
      <c r="AF92" s="151">
        <v>0.11279010306096714</v>
      </c>
      <c r="AG92" s="151">
        <v>0.10065698727742123</v>
      </c>
      <c r="AH92" s="12">
        <v>7.11254346089435E-13</v>
      </c>
      <c r="AI92" s="12">
        <v>1.4225086921788699E-14</v>
      </c>
      <c r="AJ92" s="12">
        <v>-7.1054273576010019E-13</v>
      </c>
      <c r="AK92" s="12">
        <v>0</v>
      </c>
      <c r="AL92" s="18">
        <v>0.81418997407470606</v>
      </c>
      <c r="AM92" s="19">
        <v>0.97925383870000005</v>
      </c>
      <c r="AN92" s="12">
        <v>9.6943117999999995</v>
      </c>
      <c r="AO92" s="12">
        <v>7.8279882000000001</v>
      </c>
      <c r="AP92" s="12">
        <v>2.9077853881278535</v>
      </c>
      <c r="AQ92" s="12">
        <v>1.5214383561643836</v>
      </c>
      <c r="AR92" s="11">
        <v>8.6815573936701133E-3</v>
      </c>
      <c r="AS92" s="12">
        <v>4.5424447292089203E-3</v>
      </c>
      <c r="AT92" s="12">
        <v>5740.23200366327</v>
      </c>
      <c r="AU92" s="12">
        <v>3459.5216946727423</v>
      </c>
      <c r="AW92" s="14">
        <v>595.15307977507302</v>
      </c>
      <c r="AX92" s="14">
        <v>326.19758308528242</v>
      </c>
      <c r="AY92" s="14">
        <v>921.35066286035544</v>
      </c>
      <c r="AZ92" s="14">
        <v>241.69317450045401</v>
      </c>
      <c r="BA92" s="14">
        <v>87.553502050571012</v>
      </c>
      <c r="BB92" s="14">
        <v>329.24667655102502</v>
      </c>
      <c r="BC92" s="151">
        <v>0.10368101487801563</v>
      </c>
      <c r="BD92" s="151">
        <v>9.4289792599823397E-2</v>
      </c>
      <c r="BE92" s="12">
        <v>3.556271730447175E-13</v>
      </c>
      <c r="BF92" s="12">
        <v>2.4893902113130222E-13</v>
      </c>
      <c r="BG92" s="12">
        <v>3.5527136788005009E-13</v>
      </c>
      <c r="BH92" s="12">
        <v>2.4868995751603507E-13</v>
      </c>
      <c r="BI92" s="18">
        <v>1.1017271089936909</v>
      </c>
      <c r="BJ92" s="19">
        <v>1.2981093972</v>
      </c>
      <c r="BK92" s="12">
        <v>9.6943117999999995</v>
      </c>
      <c r="BL92" s="12">
        <v>7.8279882000000001</v>
      </c>
      <c r="BM92" s="12">
        <v>2.9077853881278535</v>
      </c>
      <c r="BN92" s="12">
        <v>1.5214383561643836</v>
      </c>
      <c r="BO92" s="11">
        <v>0.81542707389831748</v>
      </c>
      <c r="BP92" s="12">
        <v>0.42665529304504207</v>
      </c>
      <c r="BQ92" s="12">
        <v>5740.23200366327</v>
      </c>
      <c r="BR92" s="12">
        <v>3459.5216946727423</v>
      </c>
      <c r="BT92" s="14"/>
      <c r="BU92" s="14"/>
      <c r="BV92" s="14"/>
      <c r="BW92" s="14"/>
      <c r="BX92" s="14"/>
      <c r="BY92" s="14"/>
      <c r="BZ92" s="151"/>
      <c r="CA92" s="151"/>
      <c r="CB92" s="12"/>
      <c r="CC92" s="12"/>
      <c r="CD92" s="12"/>
      <c r="CE92" s="12"/>
      <c r="CF92" s="18"/>
      <c r="CG92" s="19"/>
      <c r="CH92" s="12"/>
      <c r="CI92" s="12"/>
      <c r="CJ92" s="12"/>
      <c r="CK92" s="12"/>
      <c r="CL92" s="11"/>
      <c r="CM92" s="12"/>
      <c r="CN92" s="12"/>
      <c r="CO92" s="12"/>
      <c r="CQ92" s="14">
        <v>692.92616417274076</v>
      </c>
      <c r="CR92" s="14">
        <v>365.35260592879837</v>
      </c>
      <c r="CS92" s="14">
        <v>1058.2787701015391</v>
      </c>
      <c r="CT92" s="14">
        <v>227.81851724590533</v>
      </c>
      <c r="CU92" s="14">
        <v>126.73464500123528</v>
      </c>
      <c r="CV92" s="14">
        <v>354.55316224714062</v>
      </c>
      <c r="CW92" s="151">
        <v>0.12071396482416266</v>
      </c>
      <c r="CX92" s="151">
        <v>0.10560783778040719</v>
      </c>
      <c r="CY92" s="12">
        <v>1.707010430614644E-12</v>
      </c>
      <c r="CZ92" s="12">
        <v>3.6985225996650621E-13</v>
      </c>
      <c r="DA92" s="12">
        <v>1.7053025658242404E-12</v>
      </c>
      <c r="DB92" s="12">
        <v>3.694822225952521E-13</v>
      </c>
      <c r="DC92" s="18">
        <v>1.0595153195753355</v>
      </c>
      <c r="DD92" s="19">
        <v>1.022660803</v>
      </c>
      <c r="DE92" s="12">
        <v>9.6943117999999995</v>
      </c>
      <c r="DF92" s="12">
        <v>7.8279882000000001</v>
      </c>
      <c r="DG92" s="12">
        <v>2.9077853881278535</v>
      </c>
      <c r="DH92" s="12">
        <v>1.5214383561643836</v>
      </c>
      <c r="DI92" s="11">
        <v>0.13372230628967327</v>
      </c>
      <c r="DJ92" s="12">
        <v>6.9967421493529608E-2</v>
      </c>
      <c r="DK92" s="12">
        <v>5740.23200366327</v>
      </c>
      <c r="DL92" s="12">
        <v>3459.5216946727423</v>
      </c>
    </row>
    <row r="93" spans="1:116" x14ac:dyDescent="0.25">
      <c r="A93" s="10" t="str">
        <f>'Scenario List'!$A$5</f>
        <v>3- Baseline 2</v>
      </c>
      <c r="B93" s="2">
        <v>2026</v>
      </c>
      <c r="C93" s="14">
        <v>612.12907235301009</v>
      </c>
      <c r="D93" s="14">
        <v>337.7001086408772</v>
      </c>
      <c r="E93" s="14">
        <v>949.82918099388735</v>
      </c>
      <c r="F93" s="14">
        <v>246.43861899574787</v>
      </c>
      <c r="G93" s="14">
        <v>93.96988004537063</v>
      </c>
      <c r="H93" s="14">
        <v>340.40849904111849</v>
      </c>
      <c r="I93" s="151">
        <v>0.10637109859556608</v>
      </c>
      <c r="J93" s="151">
        <v>9.7477148643865572E-2</v>
      </c>
      <c r="K93" s="12">
        <v>1.849261299832531E-13</v>
      </c>
      <c r="L93" s="12">
        <v>7.5392960685480108E-13</v>
      </c>
      <c r="M93" s="12">
        <v>1.8474111129762605E-13</v>
      </c>
      <c r="N93" s="12">
        <v>-7.531752999057062E-13</v>
      </c>
      <c r="O93" s="18">
        <v>0.96975257754155131</v>
      </c>
      <c r="P93" s="19">
        <v>1.2419663695000001</v>
      </c>
      <c r="Q93" s="12">
        <v>18.2761706</v>
      </c>
      <c r="R93" s="12">
        <v>13.020227400000003</v>
      </c>
      <c r="S93" s="12">
        <v>9.2758353881278541</v>
      </c>
      <c r="T93" s="12">
        <v>4.853388356164384</v>
      </c>
      <c r="U93" s="11">
        <v>52.455748207962309</v>
      </c>
      <c r="V93" s="12">
        <v>27.446381583297907</v>
      </c>
      <c r="W93" s="12">
        <v>5754.6559209695497</v>
      </c>
      <c r="X93" s="12">
        <v>3464.4028199334216</v>
      </c>
      <c r="Z93" s="14">
        <v>657.01681824045522</v>
      </c>
      <c r="AA93" s="14">
        <v>356.32274733006415</v>
      </c>
      <c r="AB93" s="14">
        <v>1013.3395655705194</v>
      </c>
      <c r="AC93" s="14">
        <v>281.92283988963754</v>
      </c>
      <c r="AD93" s="14">
        <v>112.59251873455753</v>
      </c>
      <c r="AE93" s="14">
        <v>394.51535862419507</v>
      </c>
      <c r="AF93" s="151">
        <v>0.11417134703854899</v>
      </c>
      <c r="AG93" s="151">
        <v>0.10285257397894391</v>
      </c>
      <c r="AH93" s="12">
        <v>1.7639107783017988E-12</v>
      </c>
      <c r="AI93" s="12">
        <v>4.1252752073187228E-13</v>
      </c>
      <c r="AJ93" s="12">
        <v>1.7621459846850485E-12</v>
      </c>
      <c r="AK93" s="12">
        <v>4.1211478674085811E-13</v>
      </c>
      <c r="AL93" s="18">
        <v>0.8848656171725815</v>
      </c>
      <c r="AM93" s="19">
        <v>1.1073235038</v>
      </c>
      <c r="AN93" s="12">
        <v>18.2761706</v>
      </c>
      <c r="AO93" s="12">
        <v>13.020227400000003</v>
      </c>
      <c r="AP93" s="12">
        <v>9.2758353881278541</v>
      </c>
      <c r="AQ93" s="12">
        <v>4.853388356164384</v>
      </c>
      <c r="AR93" s="11">
        <v>54.081357136282449</v>
      </c>
      <c r="AS93" s="12">
        <v>28.296947717156641</v>
      </c>
      <c r="AT93" s="12">
        <v>5754.6559209695497</v>
      </c>
      <c r="AU93" s="12">
        <v>3464.4028199334216</v>
      </c>
      <c r="AW93" s="14">
        <v>596.26625176745199</v>
      </c>
      <c r="AX93" s="14">
        <v>331.11373077689336</v>
      </c>
      <c r="AY93" s="14">
        <v>927.37998254434535</v>
      </c>
      <c r="AZ93" s="14">
        <v>237.52134599185939</v>
      </c>
      <c r="BA93" s="14">
        <v>87.383502181386774</v>
      </c>
      <c r="BB93" s="14">
        <v>324.90484817324614</v>
      </c>
      <c r="BC93" s="151">
        <v>0.10361457921310306</v>
      </c>
      <c r="BD93" s="151">
        <v>9.557599043383086E-2</v>
      </c>
      <c r="BE93" s="12">
        <v>1.0668815191341526E-12</v>
      </c>
      <c r="BF93" s="12">
        <v>4.2675260765366099E-13</v>
      </c>
      <c r="BG93" s="12">
        <v>-1.0658141036401503E-12</v>
      </c>
      <c r="BH93" s="12">
        <v>4.2632564145606011E-13</v>
      </c>
      <c r="BI93" s="18">
        <v>1.1431536287362256</v>
      </c>
      <c r="BJ93" s="19">
        <v>1.3432647658000001</v>
      </c>
      <c r="BK93" s="12">
        <v>18.2761706</v>
      </c>
      <c r="BL93" s="12">
        <v>13.020227400000003</v>
      </c>
      <c r="BM93" s="12">
        <v>9.2758353881278541</v>
      </c>
      <c r="BN93" s="12">
        <v>4.853388356164384</v>
      </c>
      <c r="BO93" s="11">
        <v>52.445167925499383</v>
      </c>
      <c r="BP93" s="12">
        <v>27.44084567008192</v>
      </c>
      <c r="BQ93" s="12">
        <v>5754.6559209695497</v>
      </c>
      <c r="BR93" s="12">
        <v>3464.4028199334216</v>
      </c>
      <c r="BT93" s="14"/>
      <c r="BU93" s="14"/>
      <c r="BV93" s="14"/>
      <c r="BW93" s="14"/>
      <c r="BX93" s="14"/>
      <c r="BY93" s="14"/>
      <c r="BZ93" s="151"/>
      <c r="CA93" s="151"/>
      <c r="CB93" s="12"/>
      <c r="CC93" s="12"/>
      <c r="CD93" s="12"/>
      <c r="CE93" s="12"/>
      <c r="CF93" s="18"/>
      <c r="CG93" s="19"/>
      <c r="CH93" s="12"/>
      <c r="CI93" s="12"/>
      <c r="CJ93" s="12"/>
      <c r="CK93" s="12"/>
      <c r="CL93" s="11"/>
      <c r="CM93" s="12"/>
      <c r="CN93" s="12"/>
      <c r="CO93" s="12"/>
      <c r="CQ93" s="14">
        <v>687.94198336160082</v>
      </c>
      <c r="CR93" s="14">
        <v>366.4166273147739</v>
      </c>
      <c r="CS93" s="14">
        <v>1054.3586106763746</v>
      </c>
      <c r="CT93" s="14">
        <v>239.79954728258477</v>
      </c>
      <c r="CU93" s="14">
        <v>123.53224100548837</v>
      </c>
      <c r="CV93" s="14">
        <v>363.33178828807314</v>
      </c>
      <c r="CW93" s="151">
        <v>0.11954528521067437</v>
      </c>
      <c r="CX93" s="151">
        <v>0.10576617280372022</v>
      </c>
      <c r="CY93" s="12">
        <v>1.5363093875531797E-12</v>
      </c>
      <c r="CZ93" s="12">
        <v>3.4140208612292879E-13</v>
      </c>
      <c r="DA93" s="12">
        <v>-1.5347723092418164E-12</v>
      </c>
      <c r="DB93" s="12">
        <v>-3.4106051316484809E-13</v>
      </c>
      <c r="DC93" s="18">
        <v>1.1297885762808657</v>
      </c>
      <c r="DD93" s="19">
        <v>1.1237634430000001</v>
      </c>
      <c r="DE93" s="12">
        <v>18.2761706</v>
      </c>
      <c r="DF93" s="12">
        <v>13.020227400000003</v>
      </c>
      <c r="DG93" s="12">
        <v>9.2758353881278541</v>
      </c>
      <c r="DH93" s="12">
        <v>4.853388356164384</v>
      </c>
      <c r="DI93" s="11">
        <v>53.730627507076655</v>
      </c>
      <c r="DJ93" s="12">
        <v>28.113435717716317</v>
      </c>
      <c r="DK93" s="12">
        <v>5754.6559209695497</v>
      </c>
      <c r="DL93" s="12">
        <v>3464.4028199334216</v>
      </c>
    </row>
    <row r="94" spans="1:116" x14ac:dyDescent="0.25">
      <c r="A94" s="10" t="str">
        <f>'Scenario List'!$A$5</f>
        <v>3- Baseline 2</v>
      </c>
      <c r="B94" s="2">
        <v>2027</v>
      </c>
      <c r="C94" s="14">
        <v>658.02236318183634</v>
      </c>
      <c r="D94" s="14">
        <v>361.51181252123814</v>
      </c>
      <c r="E94" s="14">
        <v>1019.5341757030744</v>
      </c>
      <c r="F94" s="14">
        <v>243.0415507968668</v>
      </c>
      <c r="G94" s="14">
        <v>112.58521022121874</v>
      </c>
      <c r="H94" s="14">
        <v>355.62676101808552</v>
      </c>
      <c r="I94" s="151">
        <v>0.11409784965098477</v>
      </c>
      <c r="J94" s="151">
        <v>0.10418025916785442</v>
      </c>
      <c r="K94" s="12">
        <v>1.0811066060559412E-12</v>
      </c>
      <c r="L94" s="12">
        <v>8.819553891508994E-13</v>
      </c>
      <c r="M94" s="12">
        <v>-1.0800249583553523E-12</v>
      </c>
      <c r="N94" s="12">
        <v>-8.8107299234252423E-13</v>
      </c>
      <c r="O94" s="18">
        <v>0.68714974265176454</v>
      </c>
      <c r="P94" s="19">
        <v>0.67464522390999992</v>
      </c>
      <c r="Q94" s="12">
        <v>198.6958512571436</v>
      </c>
      <c r="R94" s="12">
        <v>120.64663542857069</v>
      </c>
      <c r="S94" s="12">
        <v>141.73440283601545</v>
      </c>
      <c r="T94" s="12">
        <v>92.082958853482282</v>
      </c>
      <c r="U94" s="11">
        <v>111.33555342443944</v>
      </c>
      <c r="V94" s="12">
        <v>66.299581577696785</v>
      </c>
      <c r="W94" s="12">
        <v>5767.1758512072629</v>
      </c>
      <c r="X94" s="12">
        <v>3470.06059889689</v>
      </c>
      <c r="Z94" s="14">
        <v>707.84698350912288</v>
      </c>
      <c r="AA94" s="14">
        <v>382.55498485611554</v>
      </c>
      <c r="AB94" s="14">
        <v>1090.4019683652384</v>
      </c>
      <c r="AC94" s="14">
        <v>287.23568025520353</v>
      </c>
      <c r="AD94" s="14">
        <v>133.62838255609617</v>
      </c>
      <c r="AE94" s="14">
        <v>420.86406281129973</v>
      </c>
      <c r="AF94" s="151">
        <v>0.12273719438621709</v>
      </c>
      <c r="AG94" s="151">
        <v>0.11024446805849077</v>
      </c>
      <c r="AH94" s="12">
        <v>8.2505504146374457E-13</v>
      </c>
      <c r="AI94" s="12">
        <v>4.2675260765366099E-14</v>
      </c>
      <c r="AJ94" s="12">
        <v>-8.2422957348171622E-13</v>
      </c>
      <c r="AK94" s="12">
        <v>0</v>
      </c>
      <c r="AL94" s="18">
        <v>0.64757505111682567</v>
      </c>
      <c r="AM94" s="19">
        <v>0.59959586580000002</v>
      </c>
      <c r="AN94" s="12">
        <v>198.6958512571436</v>
      </c>
      <c r="AO94" s="12">
        <v>120.64663542857069</v>
      </c>
      <c r="AP94" s="12">
        <v>141.73440283601545</v>
      </c>
      <c r="AQ94" s="12">
        <v>92.082958853482282</v>
      </c>
      <c r="AR94" s="11">
        <v>100.92176273126508</v>
      </c>
      <c r="AS94" s="12">
        <v>59.253269523144311</v>
      </c>
      <c r="AT94" s="12">
        <v>5767.1758512072629</v>
      </c>
      <c r="AU94" s="12">
        <v>3470.06059889689</v>
      </c>
      <c r="AW94" s="14">
        <v>641.18131576437975</v>
      </c>
      <c r="AX94" s="14">
        <v>354.40904925932387</v>
      </c>
      <c r="AY94" s="14">
        <v>995.59036502370361</v>
      </c>
      <c r="AZ94" s="14">
        <v>233.3189144454206</v>
      </c>
      <c r="BA94" s="14">
        <v>105.48244695930447</v>
      </c>
      <c r="BB94" s="14">
        <v>338.80136140472507</v>
      </c>
      <c r="BC94" s="151">
        <v>0.11117769464757331</v>
      </c>
      <c r="BD94" s="151">
        <v>0.10213338907452747</v>
      </c>
      <c r="BE94" s="12">
        <v>4.2675260765366099E-13</v>
      </c>
      <c r="BF94" s="12">
        <v>4.2675260765366099E-13</v>
      </c>
      <c r="BG94" s="12">
        <v>4.2632564145606011E-13</v>
      </c>
      <c r="BH94" s="12">
        <v>-4.2632564145606011E-13</v>
      </c>
      <c r="BI94" s="18">
        <v>0.79831815910166792</v>
      </c>
      <c r="BJ94" s="19">
        <v>0.77734514042000002</v>
      </c>
      <c r="BK94" s="12">
        <v>198.6958512571436</v>
      </c>
      <c r="BL94" s="12">
        <v>120.64663542857069</v>
      </c>
      <c r="BM94" s="12">
        <v>141.73440283601545</v>
      </c>
      <c r="BN94" s="12">
        <v>92.082958853482282</v>
      </c>
      <c r="BO94" s="11">
        <v>147.76303048073282</v>
      </c>
      <c r="BP94" s="12">
        <v>90.320265487896165</v>
      </c>
      <c r="BQ94" s="12">
        <v>5767.1758512072629</v>
      </c>
      <c r="BR94" s="12">
        <v>3470.06059889689</v>
      </c>
      <c r="BT94" s="14"/>
      <c r="BU94" s="14"/>
      <c r="BV94" s="14"/>
      <c r="BW94" s="14"/>
      <c r="BX94" s="14"/>
      <c r="BY94" s="14"/>
      <c r="BZ94" s="151"/>
      <c r="CA94" s="151"/>
      <c r="CB94" s="12"/>
      <c r="CC94" s="12"/>
      <c r="CD94" s="12"/>
      <c r="CE94" s="12"/>
      <c r="CF94" s="18"/>
      <c r="CG94" s="19"/>
      <c r="CH94" s="12"/>
      <c r="CI94" s="12"/>
      <c r="CJ94" s="12"/>
      <c r="CK94" s="12"/>
      <c r="CL94" s="11"/>
      <c r="CM94" s="12"/>
      <c r="CN94" s="12"/>
      <c r="CO94" s="12"/>
      <c r="CQ94" s="14">
        <v>750.86145784149062</v>
      </c>
      <c r="CR94" s="14">
        <v>399.70007220059227</v>
      </c>
      <c r="CS94" s="14">
        <v>1150.5615300420829</v>
      </c>
      <c r="CT94" s="14">
        <v>274.09902108009965</v>
      </c>
      <c r="CU94" s="14">
        <v>142.20721355114748</v>
      </c>
      <c r="CV94" s="14">
        <v>416.30623463124709</v>
      </c>
      <c r="CW94" s="151">
        <v>0.13019569321513064</v>
      </c>
      <c r="CX94" s="151">
        <v>0.11518532913449822</v>
      </c>
      <c r="CY94" s="12">
        <v>6.5435399840228017E-13</v>
      </c>
      <c r="CZ94" s="12">
        <v>7.11254346089435E-13</v>
      </c>
      <c r="DA94" s="12">
        <v>-6.5369931689929217E-13</v>
      </c>
      <c r="DB94" s="12">
        <v>7.1054273576010019E-13</v>
      </c>
      <c r="DC94" s="18">
        <v>0.81768140718176152</v>
      </c>
      <c r="DD94" s="19">
        <v>0.59033898051</v>
      </c>
      <c r="DE94" s="12">
        <v>198.6958512571436</v>
      </c>
      <c r="DF94" s="12">
        <v>120.64663542857069</v>
      </c>
      <c r="DG94" s="12">
        <v>141.73440283601545</v>
      </c>
      <c r="DH94" s="12">
        <v>92.082958853482282</v>
      </c>
      <c r="DI94" s="11">
        <v>92.756664949619079</v>
      </c>
      <c r="DJ94" s="12">
        <v>53.835883265483837</v>
      </c>
      <c r="DK94" s="12">
        <v>5767.1758512072629</v>
      </c>
      <c r="DL94" s="12">
        <v>3470.06059889689</v>
      </c>
    </row>
    <row r="95" spans="1:116" x14ac:dyDescent="0.25">
      <c r="A95" s="10" t="str">
        <f>'Scenario List'!$A$5</f>
        <v>3- Baseline 2</v>
      </c>
      <c r="B95" s="2">
        <v>2028</v>
      </c>
      <c r="C95" s="14">
        <v>673.72535758041909</v>
      </c>
      <c r="D95" s="14">
        <v>366.81093276149073</v>
      </c>
      <c r="E95" s="14">
        <v>1040.5362903419098</v>
      </c>
      <c r="F95" s="14">
        <v>247.65828162659096</v>
      </c>
      <c r="G95" s="14">
        <v>112.57832604601467</v>
      </c>
      <c r="H95" s="14">
        <v>360.2366076726056</v>
      </c>
      <c r="I95" s="151">
        <v>0.11654773393392244</v>
      </c>
      <c r="J95" s="151">
        <v>0.1055216589849287</v>
      </c>
      <c r="K95" s="12">
        <v>1.4225086921788701E-13</v>
      </c>
      <c r="L95" s="12">
        <v>2.4182647767040789E-13</v>
      </c>
      <c r="M95" s="12">
        <v>0</v>
      </c>
      <c r="N95" s="12">
        <v>-2.4158453015843406E-13</v>
      </c>
      <c r="O95" s="18">
        <v>0.70318624087038706</v>
      </c>
      <c r="P95" s="19">
        <v>0.69407572878000001</v>
      </c>
      <c r="Q95" s="12">
        <v>200.85729725714359</v>
      </c>
      <c r="R95" s="12">
        <v>120.72804342857069</v>
      </c>
      <c r="S95" s="12">
        <v>141.73440283601545</v>
      </c>
      <c r="T95" s="12">
        <v>92.082958853482282</v>
      </c>
      <c r="U95" s="11">
        <v>115.59291125272604</v>
      </c>
      <c r="V95" s="12">
        <v>69.103587547932676</v>
      </c>
      <c r="W95" s="12">
        <v>5780.68174163208</v>
      </c>
      <c r="X95" s="12">
        <v>3476.1672275630267</v>
      </c>
      <c r="Z95" s="14">
        <v>727.4170315498975</v>
      </c>
      <c r="AA95" s="14">
        <v>389.78311726963636</v>
      </c>
      <c r="AB95" s="14">
        <v>1117.2001488195338</v>
      </c>
      <c r="AC95" s="14">
        <v>294.88464634945171</v>
      </c>
      <c r="AD95" s="14">
        <v>135.55051055416035</v>
      </c>
      <c r="AE95" s="14">
        <v>430.4351569036121</v>
      </c>
      <c r="AF95" s="151">
        <v>0.12583585536479011</v>
      </c>
      <c r="AG95" s="151">
        <v>0.11213013982152249</v>
      </c>
      <c r="AH95" s="12">
        <v>1.3371581706481379E-12</v>
      </c>
      <c r="AI95" s="12">
        <v>2.9872682535756272E-13</v>
      </c>
      <c r="AJ95" s="12">
        <v>-1.3358203432289883E-12</v>
      </c>
      <c r="AK95" s="12">
        <v>2.9842794901924208E-13</v>
      </c>
      <c r="AL95" s="18">
        <v>0.65931173434244683</v>
      </c>
      <c r="AM95" s="19">
        <v>0.61212865094000002</v>
      </c>
      <c r="AN95" s="12">
        <v>200.85729725714359</v>
      </c>
      <c r="AO95" s="12">
        <v>120.72804342857069</v>
      </c>
      <c r="AP95" s="12">
        <v>141.73440283601545</v>
      </c>
      <c r="AQ95" s="12">
        <v>92.082958853482282</v>
      </c>
      <c r="AR95" s="11">
        <v>102.82935278280031</v>
      </c>
      <c r="AS95" s="12">
        <v>60.685376450559303</v>
      </c>
      <c r="AT95" s="12">
        <v>5780.68174163208</v>
      </c>
      <c r="AU95" s="12">
        <v>3476.1672275630267</v>
      </c>
      <c r="AW95" s="14">
        <v>655.14716364582398</v>
      </c>
      <c r="AX95" s="14">
        <v>358.89322235550321</v>
      </c>
      <c r="AY95" s="14">
        <v>1014.0403860013272</v>
      </c>
      <c r="AZ95" s="14">
        <v>235.24295693285677</v>
      </c>
      <c r="BA95" s="14">
        <v>104.66061564002719</v>
      </c>
      <c r="BB95" s="14">
        <v>339.90357257288395</v>
      </c>
      <c r="BC95" s="151">
        <v>0.11333389259739007</v>
      </c>
      <c r="BD95" s="151">
        <v>0.10324394623762274</v>
      </c>
      <c r="BE95" s="12">
        <v>3.6985225996650621E-13</v>
      </c>
      <c r="BF95" s="12">
        <v>4.0541497727097795E-13</v>
      </c>
      <c r="BG95" s="12">
        <v>3.694822225952521E-13</v>
      </c>
      <c r="BH95" s="12">
        <v>-4.0500935938325711E-13</v>
      </c>
      <c r="BI95" s="18">
        <v>0.79897591920973832</v>
      </c>
      <c r="BJ95" s="19">
        <v>0.77789436426000003</v>
      </c>
      <c r="BK95" s="12">
        <v>200.85729725714359</v>
      </c>
      <c r="BL95" s="12">
        <v>120.72804342857069</v>
      </c>
      <c r="BM95" s="12">
        <v>141.73440283601545</v>
      </c>
      <c r="BN95" s="12">
        <v>92.082958853482282</v>
      </c>
      <c r="BO95" s="11">
        <v>134.3449413139503</v>
      </c>
      <c r="BP95" s="12">
        <v>81.511964670546888</v>
      </c>
      <c r="BQ95" s="12">
        <v>5780.68174163208</v>
      </c>
      <c r="BR95" s="12">
        <v>3476.1672275630267</v>
      </c>
      <c r="BT95" s="14"/>
      <c r="BU95" s="14"/>
      <c r="BV95" s="14"/>
      <c r="BW95" s="14"/>
      <c r="BX95" s="14"/>
      <c r="BY95" s="14"/>
      <c r="BZ95" s="151"/>
      <c r="CA95" s="151"/>
      <c r="CB95" s="12"/>
      <c r="CC95" s="12"/>
      <c r="CD95" s="12"/>
      <c r="CE95" s="12"/>
      <c r="CF95" s="18"/>
      <c r="CG95" s="19"/>
      <c r="CH95" s="12"/>
      <c r="CI95" s="12"/>
      <c r="CJ95" s="12"/>
      <c r="CK95" s="12"/>
      <c r="CL95" s="11"/>
      <c r="CM95" s="12"/>
      <c r="CN95" s="12"/>
      <c r="CO95" s="12"/>
      <c r="CQ95" s="14">
        <v>766.44006901330977</v>
      </c>
      <c r="CR95" s="14">
        <v>405.25490936103176</v>
      </c>
      <c r="CS95" s="14">
        <v>1171.6949783743416</v>
      </c>
      <c r="CT95" s="14">
        <v>274.2691881844371</v>
      </c>
      <c r="CU95" s="14">
        <v>140.91830098937629</v>
      </c>
      <c r="CV95" s="14">
        <v>415.18748917381339</v>
      </c>
      <c r="CW95" s="151">
        <v>0.13258644970773259</v>
      </c>
      <c r="CX95" s="151">
        <v>0.11658095909417351</v>
      </c>
      <c r="CY95" s="12">
        <v>1.1095567798995185E-12</v>
      </c>
      <c r="CZ95" s="12">
        <v>2.9872682535756272E-13</v>
      </c>
      <c r="DA95" s="12">
        <v>-1.1084466677857563E-12</v>
      </c>
      <c r="DB95" s="12">
        <v>-2.9842794901924208E-13</v>
      </c>
      <c r="DC95" s="18">
        <v>0.81737118661776398</v>
      </c>
      <c r="DD95" s="19">
        <v>0.58808220791999999</v>
      </c>
      <c r="DE95" s="12">
        <v>200.85729725714359</v>
      </c>
      <c r="DF95" s="12">
        <v>120.72804342857069</v>
      </c>
      <c r="DG95" s="12">
        <v>141.73440283601545</v>
      </c>
      <c r="DH95" s="12">
        <v>92.082958853482282</v>
      </c>
      <c r="DI95" s="11">
        <v>96.224287488089232</v>
      </c>
      <c r="DJ95" s="12">
        <v>56.21117994202524</v>
      </c>
      <c r="DK95" s="12">
        <v>5780.68174163208</v>
      </c>
      <c r="DL95" s="12">
        <v>3476.1672275630267</v>
      </c>
    </row>
    <row r="96" spans="1:116" x14ac:dyDescent="0.25">
      <c r="A96" s="10" t="str">
        <f>'Scenario List'!$A$5</f>
        <v>3- Baseline 2</v>
      </c>
      <c r="B96" s="2">
        <v>2029</v>
      </c>
      <c r="C96" s="14">
        <v>689.80606087019123</v>
      </c>
      <c r="D96" s="14">
        <v>373.20444586189456</v>
      </c>
      <c r="E96" s="14">
        <v>1063.0105067320858</v>
      </c>
      <c r="F96" s="14">
        <v>247.0055348731037</v>
      </c>
      <c r="G96" s="14">
        <v>113.55808139216143</v>
      </c>
      <c r="H96" s="14">
        <v>360.56361626526513</v>
      </c>
      <c r="I96" s="151">
        <v>0.11905166243675303</v>
      </c>
      <c r="J96" s="151">
        <v>0.1071729757482815</v>
      </c>
      <c r="K96" s="12">
        <v>5.4055330302797061E-13</v>
      </c>
      <c r="L96" s="12">
        <v>2.8450173843577401E-13</v>
      </c>
      <c r="M96" s="12">
        <v>5.4001247917767614E-13</v>
      </c>
      <c r="N96" s="12">
        <v>2.8421709430404007E-13</v>
      </c>
      <c r="O96" s="18">
        <v>0.69040697962525455</v>
      </c>
      <c r="P96" s="19">
        <v>0.62976846094000005</v>
      </c>
      <c r="Q96" s="12">
        <v>204.30766085714359</v>
      </c>
      <c r="R96" s="12">
        <v>120.66145422857069</v>
      </c>
      <c r="S96" s="12">
        <v>141.73440283601545</v>
      </c>
      <c r="T96" s="12">
        <v>92.082958853482282</v>
      </c>
      <c r="U96" s="11">
        <v>112.4591211251572</v>
      </c>
      <c r="V96" s="12">
        <v>67.217856403223607</v>
      </c>
      <c r="W96" s="12">
        <v>5794.1741152640789</v>
      </c>
      <c r="X96" s="12">
        <v>3482.2626063723797</v>
      </c>
      <c r="Z96" s="14">
        <v>748.27302681056699</v>
      </c>
      <c r="AA96" s="14">
        <v>398.6377564701919</v>
      </c>
      <c r="AB96" s="14">
        <v>1146.910783280759</v>
      </c>
      <c r="AC96" s="14">
        <v>298.61230742315502</v>
      </c>
      <c r="AD96" s="14">
        <v>138.9913920004588</v>
      </c>
      <c r="AE96" s="14">
        <v>437.60369942361382</v>
      </c>
      <c r="AF96" s="151">
        <v>0.12914230948623526</v>
      </c>
      <c r="AG96" s="151">
        <v>0.11447664967619134</v>
      </c>
      <c r="AH96" s="12">
        <v>1.3656083444917152E-12</v>
      </c>
      <c r="AI96" s="12">
        <v>8.6773030222911064E-13</v>
      </c>
      <c r="AJ96" s="12">
        <v>-1.3642420526593924E-12</v>
      </c>
      <c r="AK96" s="12">
        <v>8.6686213762732223E-13</v>
      </c>
      <c r="AL96" s="18">
        <v>0.6412711508488147</v>
      </c>
      <c r="AM96" s="19">
        <v>0.54728402208000004</v>
      </c>
      <c r="AN96" s="12">
        <v>204.30766085714359</v>
      </c>
      <c r="AO96" s="12">
        <v>120.66145422857069</v>
      </c>
      <c r="AP96" s="12">
        <v>141.73440283601545</v>
      </c>
      <c r="AQ96" s="12">
        <v>92.082958853482282</v>
      </c>
      <c r="AR96" s="11">
        <v>99.129512839142521</v>
      </c>
      <c r="AS96" s="12">
        <v>58.267762318976189</v>
      </c>
      <c r="AT96" s="12">
        <v>5794.1741152640789</v>
      </c>
      <c r="AU96" s="12">
        <v>3482.2626063723797</v>
      </c>
      <c r="AW96" s="14">
        <v>669.6371395914183</v>
      </c>
      <c r="AX96" s="14">
        <v>364.39205832363928</v>
      </c>
      <c r="AY96" s="14">
        <v>1034.0291979150575</v>
      </c>
      <c r="AZ96" s="14">
        <v>234.55756547698681</v>
      </c>
      <c r="BA96" s="14">
        <v>104.74569385390619</v>
      </c>
      <c r="BB96" s="14">
        <v>339.30325933089301</v>
      </c>
      <c r="BC96" s="151">
        <v>0.11557076578477975</v>
      </c>
      <c r="BD96" s="151">
        <v>0.10464232584205989</v>
      </c>
      <c r="BE96" s="12">
        <v>5.1210312918439319E-13</v>
      </c>
      <c r="BF96" s="12">
        <v>5.6900347687154795E-14</v>
      </c>
      <c r="BG96" s="12">
        <v>-5.1159076974727213E-13</v>
      </c>
      <c r="BH96" s="12">
        <v>0</v>
      </c>
      <c r="BI96" s="18">
        <v>0.78951515929416183</v>
      </c>
      <c r="BJ96" s="19">
        <v>0.73129738971000002</v>
      </c>
      <c r="BK96" s="12">
        <v>204.30766085714359</v>
      </c>
      <c r="BL96" s="12">
        <v>120.66145422857069</v>
      </c>
      <c r="BM96" s="12">
        <v>141.73440283601545</v>
      </c>
      <c r="BN96" s="12">
        <v>92.082958853482282</v>
      </c>
      <c r="BO96" s="11">
        <v>136.84892829947256</v>
      </c>
      <c r="BP96" s="12">
        <v>83.268781899503708</v>
      </c>
      <c r="BQ96" s="12">
        <v>5794.1741152640789</v>
      </c>
      <c r="BR96" s="12">
        <v>3482.2626063723797</v>
      </c>
      <c r="BT96" s="14"/>
      <c r="BU96" s="14"/>
      <c r="BV96" s="14"/>
      <c r="BW96" s="14"/>
      <c r="BX96" s="14"/>
      <c r="BY96" s="14"/>
      <c r="BZ96" s="151"/>
      <c r="CA96" s="151"/>
      <c r="CB96" s="12"/>
      <c r="CC96" s="12"/>
      <c r="CD96" s="12"/>
      <c r="CE96" s="12"/>
      <c r="CF96" s="18"/>
      <c r="CG96" s="19"/>
      <c r="CH96" s="12"/>
      <c r="CI96" s="12"/>
      <c r="CJ96" s="12"/>
      <c r="CK96" s="12"/>
      <c r="CL96" s="11"/>
      <c r="CM96" s="12"/>
      <c r="CN96" s="12"/>
      <c r="CO96" s="12"/>
      <c r="CQ96" s="14">
        <v>787.7658663948697</v>
      </c>
      <c r="CR96" s="14">
        <v>414.97916612580616</v>
      </c>
      <c r="CS96" s="14">
        <v>1202.745032520676</v>
      </c>
      <c r="CT96" s="14">
        <v>278.64617667938677</v>
      </c>
      <c r="CU96" s="14">
        <v>142.72857493229949</v>
      </c>
      <c r="CV96" s="14">
        <v>421.37475161168629</v>
      </c>
      <c r="CW96" s="151">
        <v>0.13595826613487366</v>
      </c>
      <c r="CX96" s="151">
        <v>0.11916940593923429</v>
      </c>
      <c r="CY96" s="12">
        <v>2.1906633859554597E-12</v>
      </c>
      <c r="CZ96" s="12">
        <v>1.0242062583687864E-12</v>
      </c>
      <c r="DA96" s="12">
        <v>-2.1884716261411086E-12</v>
      </c>
      <c r="DB96" s="12">
        <v>-1.0231815394945443E-12</v>
      </c>
      <c r="DC96" s="18">
        <v>0.76668588802554583</v>
      </c>
      <c r="DD96" s="19">
        <v>0.50574519843999999</v>
      </c>
      <c r="DE96" s="12">
        <v>204.30766085714359</v>
      </c>
      <c r="DF96" s="12">
        <v>120.66145422857069</v>
      </c>
      <c r="DG96" s="12">
        <v>141.73440283601545</v>
      </c>
      <c r="DH96" s="12">
        <v>92.082958853482282</v>
      </c>
      <c r="DI96" s="11">
        <v>86.579795025522785</v>
      </c>
      <c r="DJ96" s="12">
        <v>49.831387251393373</v>
      </c>
      <c r="DK96" s="12">
        <v>5794.1741152640789</v>
      </c>
      <c r="DL96" s="12">
        <v>3482.2626063723797</v>
      </c>
    </row>
    <row r="97" spans="1:116" x14ac:dyDescent="0.25">
      <c r="A97" s="10" t="str">
        <f>'Scenario List'!$A$5</f>
        <v>3- Baseline 2</v>
      </c>
      <c r="B97" s="2">
        <v>2030</v>
      </c>
      <c r="C97" s="14">
        <v>707.99690017224611</v>
      </c>
      <c r="D97" s="14">
        <v>377.83573878444162</v>
      </c>
      <c r="E97" s="14">
        <v>1085.8326389566878</v>
      </c>
      <c r="F97" s="14">
        <v>252.45926880068274</v>
      </c>
      <c r="G97" s="14">
        <v>112.66821751913723</v>
      </c>
      <c r="H97" s="14">
        <v>365.12748631981998</v>
      </c>
      <c r="I97" s="151">
        <v>0.12201241436897757</v>
      </c>
      <c r="J97" s="151">
        <v>0.10838553234938086</v>
      </c>
      <c r="K97" s="12">
        <v>1.9915121690504181E-13</v>
      </c>
      <c r="L97" s="12">
        <v>3.556271730447175E-13</v>
      </c>
      <c r="M97" s="12">
        <v>0</v>
      </c>
      <c r="N97" s="12">
        <v>3.5527136788005009E-13</v>
      </c>
      <c r="O97" s="18">
        <v>0.67816152318160272</v>
      </c>
      <c r="P97" s="19">
        <v>0.62227236430999999</v>
      </c>
      <c r="Q97" s="12">
        <v>205.71896068402111</v>
      </c>
      <c r="R97" s="12">
        <v>120.6984500897986</v>
      </c>
      <c r="S97" s="12">
        <v>141.89437266289298</v>
      </c>
      <c r="T97" s="12">
        <v>92.175159514710188</v>
      </c>
      <c r="U97" s="11">
        <v>97.535334870843485</v>
      </c>
      <c r="V97" s="12">
        <v>57.517194278784139</v>
      </c>
      <c r="W97" s="12">
        <v>5802.6628178276487</v>
      </c>
      <c r="X97" s="12">
        <v>3486.0348110528976</v>
      </c>
      <c r="Z97" s="14">
        <v>770.29101092335577</v>
      </c>
      <c r="AA97" s="14">
        <v>405.43043911896262</v>
      </c>
      <c r="AB97" s="14">
        <v>1175.7214500423183</v>
      </c>
      <c r="AC97" s="14">
        <v>306.87318539150493</v>
      </c>
      <c r="AD97" s="14">
        <v>140.26291785365825</v>
      </c>
      <c r="AE97" s="14">
        <v>447.13610324516321</v>
      </c>
      <c r="AF97" s="151">
        <v>0.13274784958325922</v>
      </c>
      <c r="AG97" s="151">
        <v>0.1163013168524583</v>
      </c>
      <c r="AH97" s="12">
        <v>1.0811066060559412E-12</v>
      </c>
      <c r="AI97" s="12">
        <v>5.2632821610618195E-13</v>
      </c>
      <c r="AJ97" s="12">
        <v>1.0800249583553523E-12</v>
      </c>
      <c r="AK97" s="12">
        <v>-5.2580162446247414E-13</v>
      </c>
      <c r="AL97" s="18">
        <v>0.62982232050344844</v>
      </c>
      <c r="AM97" s="19">
        <v>0.53253817435999995</v>
      </c>
      <c r="AN97" s="12">
        <v>205.71896068402111</v>
      </c>
      <c r="AO97" s="12">
        <v>120.6984500897986</v>
      </c>
      <c r="AP97" s="12">
        <v>141.89437266289298</v>
      </c>
      <c r="AQ97" s="12">
        <v>92.175159514710188</v>
      </c>
      <c r="AR97" s="11">
        <v>97.314779166468924</v>
      </c>
      <c r="AS97" s="12">
        <v>57.296385547008583</v>
      </c>
      <c r="AT97" s="12">
        <v>5802.6628178276487</v>
      </c>
      <c r="AU97" s="12">
        <v>3486.0348110528976</v>
      </c>
      <c r="AW97" s="14">
        <v>686.81716372326309</v>
      </c>
      <c r="AX97" s="14">
        <v>368.42129418388936</v>
      </c>
      <c r="AY97" s="14">
        <v>1055.2384579071525</v>
      </c>
      <c r="AZ97" s="14">
        <v>239.46871712097914</v>
      </c>
      <c r="BA97" s="14">
        <v>103.25377291858493</v>
      </c>
      <c r="BB97" s="14">
        <v>342.72249003956404</v>
      </c>
      <c r="BC97" s="151">
        <v>0.1183624114110404</v>
      </c>
      <c r="BD97" s="151">
        <v>0.10568491542762706</v>
      </c>
      <c r="BE97" s="12">
        <v>6.116787376369141E-13</v>
      </c>
      <c r="BF97" s="12">
        <v>5.4055330302797061E-13</v>
      </c>
      <c r="BG97" s="12">
        <v>-6.1106675275368616E-13</v>
      </c>
      <c r="BH97" s="12">
        <v>-5.4001247917767614E-13</v>
      </c>
      <c r="BI97" s="18">
        <v>0.78301414814361003</v>
      </c>
      <c r="BJ97" s="19">
        <v>0.72568329903000006</v>
      </c>
      <c r="BK97" s="12">
        <v>205.71896068402111</v>
      </c>
      <c r="BL97" s="12">
        <v>120.6984500897986</v>
      </c>
      <c r="BM97" s="12">
        <v>141.89437266289298</v>
      </c>
      <c r="BN97" s="12">
        <v>92.175159514710188</v>
      </c>
      <c r="BO97" s="11">
        <v>119.96842178750829</v>
      </c>
      <c r="BP97" s="12">
        <v>72.266127455655962</v>
      </c>
      <c r="BQ97" s="12">
        <v>5802.6628178276487</v>
      </c>
      <c r="BR97" s="12">
        <v>3486.0348110528976</v>
      </c>
      <c r="BT97" s="14"/>
      <c r="BU97" s="14"/>
      <c r="BV97" s="14"/>
      <c r="BW97" s="14"/>
      <c r="BX97" s="14"/>
      <c r="BY97" s="14"/>
      <c r="BZ97" s="151"/>
      <c r="CA97" s="151"/>
      <c r="CB97" s="12"/>
      <c r="CC97" s="12"/>
      <c r="CD97" s="12"/>
      <c r="CE97" s="12"/>
      <c r="CF97" s="18"/>
      <c r="CG97" s="19"/>
      <c r="CH97" s="12"/>
      <c r="CI97" s="12"/>
      <c r="CJ97" s="12"/>
      <c r="CK97" s="12"/>
      <c r="CL97" s="11"/>
      <c r="CM97" s="12"/>
      <c r="CN97" s="12"/>
      <c r="CO97" s="12"/>
      <c r="CQ97" s="14">
        <v>807.76831093940586</v>
      </c>
      <c r="CR97" s="14">
        <v>420.46698563860252</v>
      </c>
      <c r="CS97" s="14">
        <v>1228.2352965780083</v>
      </c>
      <c r="CT97" s="14">
        <v>284.29904181265886</v>
      </c>
      <c r="CU97" s="14">
        <v>141.9761510902961</v>
      </c>
      <c r="CV97" s="14">
        <v>426.27519290295493</v>
      </c>
      <c r="CW97" s="151">
        <v>0.13920648783135933</v>
      </c>
      <c r="CX97" s="151">
        <v>0.12061468356697437</v>
      </c>
      <c r="CY97" s="12">
        <v>5.1210312918439319E-13</v>
      </c>
      <c r="CZ97" s="12">
        <v>2.8450173843577397E-14</v>
      </c>
      <c r="DA97" s="12">
        <v>-5.1159076974727213E-13</v>
      </c>
      <c r="DB97" s="12">
        <v>0</v>
      </c>
      <c r="DC97" s="18">
        <v>0.75832372139238879</v>
      </c>
      <c r="DD97" s="19">
        <v>0.50534773283000001</v>
      </c>
      <c r="DE97" s="12">
        <v>205.71896068402111</v>
      </c>
      <c r="DF97" s="12">
        <v>120.6984500897986</v>
      </c>
      <c r="DG97" s="12">
        <v>141.89437266289298</v>
      </c>
      <c r="DH97" s="12">
        <v>92.175159514710188</v>
      </c>
      <c r="DI97" s="11">
        <v>106.39198127944404</v>
      </c>
      <c r="DJ97" s="12">
        <v>63.150418518377364</v>
      </c>
      <c r="DK97" s="12">
        <v>5802.6628178276487</v>
      </c>
      <c r="DL97" s="12">
        <v>3486.0348110528976</v>
      </c>
    </row>
    <row r="98" spans="1:116" x14ac:dyDescent="0.25">
      <c r="A98" s="10" t="str">
        <f>'Scenario List'!$A$5</f>
        <v>3- Baseline 2</v>
      </c>
      <c r="B98" s="2">
        <v>2031</v>
      </c>
      <c r="C98" s="14">
        <v>729.61099316251648</v>
      </c>
      <c r="D98" s="14">
        <v>387.43942454724646</v>
      </c>
      <c r="E98" s="14">
        <v>1117.050417709763</v>
      </c>
      <c r="F98" s="14">
        <v>257.81390537840235</v>
      </c>
      <c r="G98" s="14">
        <v>116.64394089808822</v>
      </c>
      <c r="H98" s="14">
        <v>374.45784627649056</v>
      </c>
      <c r="I98" s="151">
        <v>0.12555668045627522</v>
      </c>
      <c r="J98" s="151">
        <v>0.11102229773080716</v>
      </c>
      <c r="K98" s="12">
        <v>8.5350521530732198E-13</v>
      </c>
      <c r="L98" s="12">
        <v>5.6900347687154802E-13</v>
      </c>
      <c r="M98" s="12">
        <v>8.5265128291212022E-13</v>
      </c>
      <c r="N98" s="12">
        <v>5.6843418860808015E-13</v>
      </c>
      <c r="O98" s="18">
        <v>0.70284802631503396</v>
      </c>
      <c r="P98" s="19">
        <v>0.56923866476000007</v>
      </c>
      <c r="Q98" s="12">
        <v>267.47811731856655</v>
      </c>
      <c r="R98" s="12">
        <v>152.9926274454767</v>
      </c>
      <c r="S98" s="12">
        <v>191.64446577224831</v>
      </c>
      <c r="T98" s="12">
        <v>118.19736345149599</v>
      </c>
      <c r="U98" s="11">
        <v>293.89402131797948</v>
      </c>
      <c r="V98" s="12">
        <v>161.49373672950512</v>
      </c>
      <c r="W98" s="12">
        <v>5811.00894441536</v>
      </c>
      <c r="X98" s="12">
        <v>3489.7442447701869</v>
      </c>
      <c r="Z98" s="14">
        <v>798.11811071276747</v>
      </c>
      <c r="AA98" s="14">
        <v>418.30152405211481</v>
      </c>
      <c r="AB98" s="14">
        <v>1216.4196347648822</v>
      </c>
      <c r="AC98" s="14">
        <v>317.3665202063309</v>
      </c>
      <c r="AD98" s="14">
        <v>147.50604040295653</v>
      </c>
      <c r="AE98" s="14">
        <v>464.87256060928746</v>
      </c>
      <c r="AF98" s="151">
        <v>0.13734587544901214</v>
      </c>
      <c r="AG98" s="151">
        <v>0.11986595426842278</v>
      </c>
      <c r="AH98" s="12">
        <v>4.2675260765366099E-13</v>
      </c>
      <c r="AI98" s="12">
        <v>6.2590382455870275E-13</v>
      </c>
      <c r="AJ98" s="12">
        <v>-4.2632564145606011E-13</v>
      </c>
      <c r="AK98" s="12">
        <v>6.2527760746888816E-13</v>
      </c>
      <c r="AL98" s="18">
        <v>0.64507495079703592</v>
      </c>
      <c r="AM98" s="19">
        <v>0.47023274238000001</v>
      </c>
      <c r="AN98" s="12">
        <v>267.47811731856655</v>
      </c>
      <c r="AO98" s="12">
        <v>152.9926274454767</v>
      </c>
      <c r="AP98" s="12">
        <v>191.64446577224831</v>
      </c>
      <c r="AQ98" s="12">
        <v>118.19736345149599</v>
      </c>
      <c r="AR98" s="11">
        <v>277.94092275568602</v>
      </c>
      <c r="AS98" s="12">
        <v>151.2845780492147</v>
      </c>
      <c r="AT98" s="12">
        <v>5811.00894441536</v>
      </c>
      <c r="AU98" s="12">
        <v>3489.7442447701869</v>
      </c>
      <c r="AW98" s="14">
        <v>705.62056794133309</v>
      </c>
      <c r="AX98" s="14">
        <v>376.59561085575439</v>
      </c>
      <c r="AY98" s="14">
        <v>1082.2161787970874</v>
      </c>
      <c r="AZ98" s="14">
        <v>243.58039411831172</v>
      </c>
      <c r="BA98" s="14">
        <v>105.80012720659612</v>
      </c>
      <c r="BB98" s="14">
        <v>349.38052132490782</v>
      </c>
      <c r="BC98" s="151">
        <v>0.12142823642002239</v>
      </c>
      <c r="BD98" s="151">
        <v>0.10791496007769895</v>
      </c>
      <c r="BE98" s="12">
        <v>6.9702925916764634E-13</v>
      </c>
      <c r="BF98" s="12">
        <v>4.6942786841902712E-13</v>
      </c>
      <c r="BG98" s="12">
        <v>-6.9633188104489818E-13</v>
      </c>
      <c r="BH98" s="12">
        <v>-4.6895820560166612E-13</v>
      </c>
      <c r="BI98" s="18">
        <v>0.79865554246096049</v>
      </c>
      <c r="BJ98" s="19">
        <v>0.68772916583999988</v>
      </c>
      <c r="BK98" s="12">
        <v>267.47811731856655</v>
      </c>
      <c r="BL98" s="12">
        <v>152.9926274454767</v>
      </c>
      <c r="BM98" s="12">
        <v>191.64446577224831</v>
      </c>
      <c r="BN98" s="12">
        <v>118.19736345149599</v>
      </c>
      <c r="BO98" s="11">
        <v>317.00553255723014</v>
      </c>
      <c r="BP98" s="12">
        <v>176.30053433730114</v>
      </c>
      <c r="BQ98" s="12">
        <v>5811.00894441536</v>
      </c>
      <c r="BR98" s="12">
        <v>3489.7442447701869</v>
      </c>
      <c r="BT98" s="14"/>
      <c r="BU98" s="14"/>
      <c r="BV98" s="14"/>
      <c r="BW98" s="14"/>
      <c r="BX98" s="14"/>
      <c r="BY98" s="14"/>
      <c r="BZ98" s="151"/>
      <c r="CA98" s="151"/>
      <c r="CB98" s="12"/>
      <c r="CC98" s="12"/>
      <c r="CD98" s="12"/>
      <c r="CE98" s="12"/>
      <c r="CF98" s="18"/>
      <c r="CG98" s="19"/>
      <c r="CH98" s="12"/>
      <c r="CI98" s="12"/>
      <c r="CJ98" s="12"/>
      <c r="CK98" s="12"/>
      <c r="CL98" s="11"/>
      <c r="CM98" s="12"/>
      <c r="CN98" s="12"/>
      <c r="CO98" s="12"/>
      <c r="CQ98" s="14">
        <v>832.86251894569659</v>
      </c>
      <c r="CR98" s="14">
        <v>432.92421151590554</v>
      </c>
      <c r="CS98" s="14">
        <v>1265.786730461602</v>
      </c>
      <c r="CT98" s="14">
        <v>291.82320402815395</v>
      </c>
      <c r="CU98" s="14">
        <v>145.86574598708049</v>
      </c>
      <c r="CV98" s="14">
        <v>437.68895001523447</v>
      </c>
      <c r="CW98" s="151">
        <v>0.14332494183236713</v>
      </c>
      <c r="CX98" s="151">
        <v>0.1240561431298858</v>
      </c>
      <c r="CY98" s="12">
        <v>6.5435399840228017E-13</v>
      </c>
      <c r="CZ98" s="12">
        <v>3.8407734688829492E-13</v>
      </c>
      <c r="DA98" s="12">
        <v>-6.5369931689929217E-13</v>
      </c>
      <c r="DB98" s="12">
        <v>-3.836930773104541E-13</v>
      </c>
      <c r="DC98" s="18">
        <v>0.72834878078048682</v>
      </c>
      <c r="DD98" s="19">
        <v>0.43008847208999995</v>
      </c>
      <c r="DE98" s="12">
        <v>267.47811731856655</v>
      </c>
      <c r="DF98" s="12">
        <v>152.9926274454767</v>
      </c>
      <c r="DG98" s="12">
        <v>191.64446577224831</v>
      </c>
      <c r="DH98" s="12">
        <v>118.19736345149599</v>
      </c>
      <c r="DI98" s="11">
        <v>277.73600394503364</v>
      </c>
      <c r="DJ98" s="12">
        <v>150.96746710065014</v>
      </c>
      <c r="DK98" s="12">
        <v>5811.00894441536</v>
      </c>
      <c r="DL98" s="12">
        <v>3489.7442447701869</v>
      </c>
    </row>
    <row r="99" spans="1:116" x14ac:dyDescent="0.25">
      <c r="A99" s="10" t="str">
        <f>'Scenario List'!$A$5</f>
        <v>3- Baseline 2</v>
      </c>
      <c r="B99" s="2">
        <v>2032</v>
      </c>
      <c r="C99" s="14">
        <v>739.10619385175903</v>
      </c>
      <c r="D99" s="14">
        <v>392.92954476157149</v>
      </c>
      <c r="E99" s="14">
        <v>1132.0357386133305</v>
      </c>
      <c r="F99" s="14">
        <v>255.95329102394209</v>
      </c>
      <c r="G99" s="14">
        <v>116.3988754161165</v>
      </c>
      <c r="H99" s="14">
        <v>372.35216644005857</v>
      </c>
      <c r="I99" s="151">
        <v>0.12700879747172</v>
      </c>
      <c r="J99" s="151">
        <v>0.11247546453895912</v>
      </c>
      <c r="K99" s="12">
        <v>8.819553891508994E-13</v>
      </c>
      <c r="L99" s="12">
        <v>1.4225086921788701E-13</v>
      </c>
      <c r="M99" s="12">
        <v>-8.8107299234252423E-13</v>
      </c>
      <c r="N99" s="12">
        <v>1.4210854715202004E-13</v>
      </c>
      <c r="O99" s="18">
        <v>0.71572954960958557</v>
      </c>
      <c r="P99" s="19">
        <v>0.5793847859100002</v>
      </c>
      <c r="Q99" s="12">
        <v>267.40644011856654</v>
      </c>
      <c r="R99" s="12">
        <v>153.9613190454767</v>
      </c>
      <c r="S99" s="12">
        <v>191.64446577224831</v>
      </c>
      <c r="T99" s="12">
        <v>118.19736345149599</v>
      </c>
      <c r="U99" s="11">
        <v>292.99615855025723</v>
      </c>
      <c r="V99" s="12">
        <v>160.7881620277451</v>
      </c>
      <c r="W99" s="12">
        <v>5819.3306964923413</v>
      </c>
      <c r="X99" s="12">
        <v>3493.468965629113</v>
      </c>
      <c r="Z99" s="14">
        <v>810.04722164199052</v>
      </c>
      <c r="AA99" s="14">
        <v>425.11202396360216</v>
      </c>
      <c r="AB99" s="14">
        <v>1235.1592456055928</v>
      </c>
      <c r="AC99" s="14">
        <v>316.95120255388883</v>
      </c>
      <c r="AD99" s="14">
        <v>148.58135461814712</v>
      </c>
      <c r="AE99" s="14">
        <v>465.53255717203592</v>
      </c>
      <c r="AF99" s="151">
        <v>0.13919937942867802</v>
      </c>
      <c r="AG99" s="151">
        <v>0.12168764862264832</v>
      </c>
      <c r="AH99" s="12">
        <v>1.138006953743096E-12</v>
      </c>
      <c r="AI99" s="12">
        <v>1.0526564322123639E-12</v>
      </c>
      <c r="AJ99" s="12">
        <v>-1.1368683772161603E-12</v>
      </c>
      <c r="AK99" s="12">
        <v>-1.0516032489249483E-12</v>
      </c>
      <c r="AL99" s="18">
        <v>0.65175276455987241</v>
      </c>
      <c r="AM99" s="19">
        <v>0.47372144308000003</v>
      </c>
      <c r="AN99" s="12">
        <v>267.40644011856654</v>
      </c>
      <c r="AO99" s="12">
        <v>153.9613190454767</v>
      </c>
      <c r="AP99" s="12">
        <v>191.64446577224831</v>
      </c>
      <c r="AQ99" s="12">
        <v>118.19736345149599</v>
      </c>
      <c r="AR99" s="11">
        <v>278.34893749776643</v>
      </c>
      <c r="AS99" s="12">
        <v>151.49148402475322</v>
      </c>
      <c r="AT99" s="12">
        <v>5819.3306964923413</v>
      </c>
      <c r="AU99" s="12">
        <v>3493.468965629113</v>
      </c>
      <c r="AW99" s="14">
        <v>714.18430261608546</v>
      </c>
      <c r="AX99" s="14">
        <v>381.57336128210966</v>
      </c>
      <c r="AY99" s="14">
        <v>1095.757663898195</v>
      </c>
      <c r="AZ99" s="14">
        <v>242.1276105898763</v>
      </c>
      <c r="BA99" s="14">
        <v>105.04269193665462</v>
      </c>
      <c r="BB99" s="14">
        <v>347.17030252653092</v>
      </c>
      <c r="BC99" s="151">
        <v>0.12272619307346927</v>
      </c>
      <c r="BD99" s="151">
        <v>0.10922477486883726</v>
      </c>
      <c r="BE99" s="12">
        <v>9.5308082375984289E-13</v>
      </c>
      <c r="BF99" s="12">
        <v>6.2590382455870275E-13</v>
      </c>
      <c r="BG99" s="12">
        <v>-9.5212726591853425E-13</v>
      </c>
      <c r="BH99" s="12">
        <v>6.2527760746888816E-13</v>
      </c>
      <c r="BI99" s="18">
        <v>0.82691258647311727</v>
      </c>
      <c r="BJ99" s="19">
        <v>0.70983376925000008</v>
      </c>
      <c r="BK99" s="12">
        <v>267.40644011856654</v>
      </c>
      <c r="BL99" s="12">
        <v>153.9613190454767</v>
      </c>
      <c r="BM99" s="12">
        <v>191.64446577224831</v>
      </c>
      <c r="BN99" s="12">
        <v>118.19736345149599</v>
      </c>
      <c r="BO99" s="11">
        <v>320.72429135018979</v>
      </c>
      <c r="BP99" s="12">
        <v>178.65019226186843</v>
      </c>
      <c r="BQ99" s="12">
        <v>5819.3306964923413</v>
      </c>
      <c r="BR99" s="12">
        <v>3493.468965629113</v>
      </c>
      <c r="BT99" s="14"/>
      <c r="BU99" s="14"/>
      <c r="BV99" s="14"/>
      <c r="BW99" s="14"/>
      <c r="BX99" s="14"/>
      <c r="BY99" s="14"/>
      <c r="BZ99" s="151"/>
      <c r="CA99" s="151"/>
      <c r="CB99" s="12"/>
      <c r="CC99" s="12"/>
      <c r="CD99" s="12"/>
      <c r="CE99" s="12"/>
      <c r="CF99" s="18"/>
      <c r="CG99" s="19"/>
      <c r="CH99" s="12"/>
      <c r="CI99" s="12"/>
      <c r="CJ99" s="12"/>
      <c r="CK99" s="12"/>
      <c r="CL99" s="11"/>
      <c r="CM99" s="12"/>
      <c r="CN99" s="12"/>
      <c r="CO99" s="12"/>
      <c r="CQ99" s="14">
        <v>843.34822438072013</v>
      </c>
      <c r="CR99" s="14">
        <v>439.28446498046605</v>
      </c>
      <c r="CS99" s="14">
        <v>1282.6326893611863</v>
      </c>
      <c r="CT99" s="14">
        <v>285.96358866847021</v>
      </c>
      <c r="CU99" s="14">
        <v>144.57730589543542</v>
      </c>
      <c r="CV99" s="14">
        <v>430.54089456390562</v>
      </c>
      <c r="CW99" s="151">
        <v>0.14492185929372539</v>
      </c>
      <c r="CX99" s="151">
        <v>0.12574448758595413</v>
      </c>
      <c r="CY99" s="12">
        <v>3.4140208612292879E-13</v>
      </c>
      <c r="CZ99" s="12">
        <v>9.9575608452520886E-13</v>
      </c>
      <c r="DA99" s="12">
        <v>3.4106051316484809E-13</v>
      </c>
      <c r="DB99" s="12">
        <v>-9.9475983006414026E-13</v>
      </c>
      <c r="DC99" s="18">
        <v>0.72977713514731846</v>
      </c>
      <c r="DD99" s="19">
        <v>0.41336725622999998</v>
      </c>
      <c r="DE99" s="12">
        <v>267.40644011856654</v>
      </c>
      <c r="DF99" s="12">
        <v>153.9613190454767</v>
      </c>
      <c r="DG99" s="12">
        <v>191.64446577224831</v>
      </c>
      <c r="DH99" s="12">
        <v>118.19736345149599</v>
      </c>
      <c r="DI99" s="11">
        <v>275.22446050565861</v>
      </c>
      <c r="DJ99" s="12">
        <v>149.31112190515142</v>
      </c>
      <c r="DK99" s="12">
        <v>5819.3306964923413</v>
      </c>
      <c r="DL99" s="12">
        <v>3493.468965629113</v>
      </c>
    </row>
    <row r="100" spans="1:116" x14ac:dyDescent="0.25">
      <c r="A100" s="10" t="str">
        <f>'Scenario List'!$A$5</f>
        <v>3- Baseline 2</v>
      </c>
      <c r="B100" s="2">
        <v>2033</v>
      </c>
      <c r="C100" s="14">
        <v>759.49404974650406</v>
      </c>
      <c r="D100" s="14">
        <v>401.94240270000034</v>
      </c>
      <c r="E100" s="14">
        <v>1161.4364524465045</v>
      </c>
      <c r="F100" s="14">
        <v>260.09550820909516</v>
      </c>
      <c r="G100" s="14">
        <v>119.56413260705305</v>
      </c>
      <c r="H100" s="14">
        <v>379.65964081614823</v>
      </c>
      <c r="I100" s="151">
        <v>0.13032313370398615</v>
      </c>
      <c r="J100" s="151">
        <v>0.11493059056350213</v>
      </c>
      <c r="K100" s="12">
        <v>3.6985225996650621E-13</v>
      </c>
      <c r="L100" s="12">
        <v>3.4140208612292879E-13</v>
      </c>
      <c r="M100" s="12">
        <v>-3.694822225952521E-13</v>
      </c>
      <c r="N100" s="12">
        <v>3.4106051316484809E-13</v>
      </c>
      <c r="O100" s="18">
        <v>0.68714391485397697</v>
      </c>
      <c r="P100" s="19">
        <v>0.52888205935999988</v>
      </c>
      <c r="Q100" s="12">
        <v>267.30735131856653</v>
      </c>
      <c r="R100" s="12">
        <v>155.25526104547669</v>
      </c>
      <c r="S100" s="12">
        <v>191.64446577224831</v>
      </c>
      <c r="T100" s="12">
        <v>118.19736345149599</v>
      </c>
      <c r="U100" s="11">
        <v>283.90699731957119</v>
      </c>
      <c r="V100" s="12">
        <v>155.18333985999385</v>
      </c>
      <c r="W100" s="12">
        <v>5827.776145036587</v>
      </c>
      <c r="X100" s="12">
        <v>3497.262136471114</v>
      </c>
      <c r="Z100" s="14">
        <v>836.60135065610223</v>
      </c>
      <c r="AA100" s="14">
        <v>437.30560756578484</v>
      </c>
      <c r="AB100" s="14">
        <v>1273.9069582218872</v>
      </c>
      <c r="AC100" s="14">
        <v>327.9075169991537</v>
      </c>
      <c r="AD100" s="14">
        <v>154.92733747283762</v>
      </c>
      <c r="AE100" s="14">
        <v>482.83485447199132</v>
      </c>
      <c r="AF100" s="151">
        <v>0.14355413280048868</v>
      </c>
      <c r="AG100" s="151">
        <v>0.12504227321290956</v>
      </c>
      <c r="AH100" s="12">
        <v>2.1337630382683051E-12</v>
      </c>
      <c r="AI100" s="12">
        <v>2.9872682535756272E-13</v>
      </c>
      <c r="AJ100" s="12">
        <v>-2.1316282072803006E-12</v>
      </c>
      <c r="AK100" s="12">
        <v>-2.9842794901924208E-13</v>
      </c>
      <c r="AL100" s="18">
        <v>0.62998869609881269</v>
      </c>
      <c r="AM100" s="19">
        <v>0.43683124481999996</v>
      </c>
      <c r="AN100" s="12">
        <v>267.30735131856653</v>
      </c>
      <c r="AO100" s="12">
        <v>155.25526104547669</v>
      </c>
      <c r="AP100" s="12">
        <v>191.64446577224831</v>
      </c>
      <c r="AQ100" s="12">
        <v>118.19736345149599</v>
      </c>
      <c r="AR100" s="11">
        <v>274.92532193930566</v>
      </c>
      <c r="AS100" s="12">
        <v>149.47284564549537</v>
      </c>
      <c r="AT100" s="12">
        <v>5827.776145036587</v>
      </c>
      <c r="AU100" s="12">
        <v>3497.262136471114</v>
      </c>
      <c r="AW100" s="14">
        <v>732.81527175657061</v>
      </c>
      <c r="AX100" s="14">
        <v>389.69459648712103</v>
      </c>
      <c r="AY100" s="14">
        <v>1122.5098682436917</v>
      </c>
      <c r="AZ100" s="14">
        <v>243.63768062917481</v>
      </c>
      <c r="BA100" s="14">
        <v>107.31632639417379</v>
      </c>
      <c r="BB100" s="14">
        <v>350.95400702334859</v>
      </c>
      <c r="BC100" s="151">
        <v>0.12574526775203887</v>
      </c>
      <c r="BD100" s="151">
        <v>0.11142847784362525</v>
      </c>
      <c r="BE100" s="12">
        <v>4.6942786841902712E-13</v>
      </c>
      <c r="BF100" s="12">
        <v>3.9830243381008363E-13</v>
      </c>
      <c r="BG100" s="12">
        <v>4.6895820560166612E-13</v>
      </c>
      <c r="BH100" s="12">
        <v>3.979039320256561E-13</v>
      </c>
      <c r="BI100" s="18">
        <v>0.77348327114150384</v>
      </c>
      <c r="BJ100" s="19">
        <v>0.64413198010000006</v>
      </c>
      <c r="BK100" s="12">
        <v>267.30735131856653</v>
      </c>
      <c r="BL100" s="12">
        <v>155.25526104547669</v>
      </c>
      <c r="BM100" s="12">
        <v>191.64446577224831</v>
      </c>
      <c r="BN100" s="12">
        <v>118.19736345149599</v>
      </c>
      <c r="BO100" s="11">
        <v>313.15577419510788</v>
      </c>
      <c r="BP100" s="12">
        <v>174.01601203230973</v>
      </c>
      <c r="BQ100" s="12">
        <v>5827.776145036587</v>
      </c>
      <c r="BR100" s="12">
        <v>3497.262136471114</v>
      </c>
      <c r="BT100" s="14"/>
      <c r="BU100" s="14"/>
      <c r="BV100" s="14"/>
      <c r="BW100" s="14"/>
      <c r="BX100" s="14"/>
      <c r="BY100" s="14"/>
      <c r="BZ100" s="151"/>
      <c r="CA100" s="151"/>
      <c r="CB100" s="12"/>
      <c r="CC100" s="12"/>
      <c r="CD100" s="12"/>
      <c r="CE100" s="12"/>
      <c r="CF100" s="18"/>
      <c r="CG100" s="19"/>
      <c r="CH100" s="12"/>
      <c r="CI100" s="12"/>
      <c r="CJ100" s="12"/>
      <c r="CK100" s="12"/>
      <c r="CL100" s="11"/>
      <c r="CM100" s="12"/>
      <c r="CN100" s="12"/>
      <c r="CO100" s="12"/>
      <c r="CQ100" s="14">
        <v>862.92240286705942</v>
      </c>
      <c r="CR100" s="14">
        <v>448.50064538813251</v>
      </c>
      <c r="CS100" s="14">
        <v>1311.423048255192</v>
      </c>
      <c r="CT100" s="14">
        <v>291.12089427701068</v>
      </c>
      <c r="CU100" s="14">
        <v>146.86585839632863</v>
      </c>
      <c r="CV100" s="14">
        <v>437.98675267333931</v>
      </c>
      <c r="CW100" s="151">
        <v>0.14807061585610062</v>
      </c>
      <c r="CX100" s="151">
        <v>0.1282433594871126</v>
      </c>
      <c r="CY100" s="12">
        <v>2.0484125167375728E-12</v>
      </c>
      <c r="CZ100" s="12">
        <v>9.9575608452520906E-14</v>
      </c>
      <c r="DA100" s="12">
        <v>2.0463630789890885E-12</v>
      </c>
      <c r="DB100" s="12">
        <v>0</v>
      </c>
      <c r="DC100" s="18">
        <v>0.67775413384347649</v>
      </c>
      <c r="DD100" s="19">
        <v>0.36928065691999995</v>
      </c>
      <c r="DE100" s="12">
        <v>267.30735131856653</v>
      </c>
      <c r="DF100" s="12">
        <v>155.25526104547669</v>
      </c>
      <c r="DG100" s="12">
        <v>191.64446577224831</v>
      </c>
      <c r="DH100" s="12">
        <v>118.19736345149599</v>
      </c>
      <c r="DI100" s="11">
        <v>266.05571583479866</v>
      </c>
      <c r="DJ100" s="12">
        <v>143.67554753190086</v>
      </c>
      <c r="DK100" s="12">
        <v>5827.776145036587</v>
      </c>
      <c r="DL100" s="12">
        <v>3497.262136471114</v>
      </c>
    </row>
    <row r="101" spans="1:116" x14ac:dyDescent="0.25">
      <c r="A101" s="10" t="str">
        <f>'Scenario List'!$A$5</f>
        <v>3- Baseline 2</v>
      </c>
      <c r="B101" s="2">
        <v>2034</v>
      </c>
      <c r="C101" s="14">
        <v>779.34600238573216</v>
      </c>
      <c r="D101" s="14">
        <v>410.002293361179</v>
      </c>
      <c r="E101" s="14">
        <v>1189.3482957469112</v>
      </c>
      <c r="F101" s="14">
        <v>268.00261618781684</v>
      </c>
      <c r="G101" s="14">
        <v>121.65985376562878</v>
      </c>
      <c r="H101" s="14">
        <v>389.66246995344562</v>
      </c>
      <c r="I101" s="151">
        <v>0.1335293010576368</v>
      </c>
      <c r="J101" s="151">
        <v>0.11710315124421732</v>
      </c>
      <c r="K101" s="12">
        <v>2.5605156459219659E-13</v>
      </c>
      <c r="L101" s="12">
        <v>9.9575608452520906E-14</v>
      </c>
      <c r="M101" s="12">
        <v>2.5579538487363607E-13</v>
      </c>
      <c r="N101" s="12">
        <v>0</v>
      </c>
      <c r="O101" s="18">
        <v>0.68401999925240242</v>
      </c>
      <c r="P101" s="19">
        <v>0.52831607464999997</v>
      </c>
      <c r="Q101" s="12">
        <v>276.97226601048624</v>
      </c>
      <c r="R101" s="12">
        <v>157.26374904547669</v>
      </c>
      <c r="S101" s="12">
        <v>191.34930251562531</v>
      </c>
      <c r="T101" s="12">
        <v>118.19736345149599</v>
      </c>
      <c r="U101" s="11">
        <v>287.14846422226731</v>
      </c>
      <c r="V101" s="12">
        <v>158.16028716880615</v>
      </c>
      <c r="W101" s="12">
        <v>5836.5167511011987</v>
      </c>
      <c r="X101" s="12">
        <v>3501.2063211358318</v>
      </c>
      <c r="Z101" s="14">
        <v>862.7011526986746</v>
      </c>
      <c r="AA101" s="14">
        <v>448.52533765967394</v>
      </c>
      <c r="AB101" s="14">
        <v>1311.2264903583487</v>
      </c>
      <c r="AC101" s="14">
        <v>339.62296858254973</v>
      </c>
      <c r="AD101" s="14">
        <v>160.18289806412369</v>
      </c>
      <c r="AE101" s="14">
        <v>499.80586664667339</v>
      </c>
      <c r="AF101" s="151">
        <v>0.14781096148416012</v>
      </c>
      <c r="AG101" s="151">
        <v>0.12810594307226292</v>
      </c>
      <c r="AH101" s="12">
        <v>9.6730591068163155E-13</v>
      </c>
      <c r="AI101" s="12">
        <v>1.038431345290575E-12</v>
      </c>
      <c r="AJ101" s="12">
        <v>-9.6633812063373625E-13</v>
      </c>
      <c r="AK101" s="12">
        <v>1.0373923942097463E-12</v>
      </c>
      <c r="AL101" s="18">
        <v>0.61233969272189537</v>
      </c>
      <c r="AM101" s="19">
        <v>0.41372188280999994</v>
      </c>
      <c r="AN101" s="12">
        <v>276.97226601048624</v>
      </c>
      <c r="AO101" s="12">
        <v>157.26374904547669</v>
      </c>
      <c r="AP101" s="12">
        <v>191.34930251562531</v>
      </c>
      <c r="AQ101" s="12">
        <v>118.19736345149599</v>
      </c>
      <c r="AR101" s="11">
        <v>272.12097320106284</v>
      </c>
      <c r="AS101" s="12">
        <v>148.73570623332827</v>
      </c>
      <c r="AT101" s="12">
        <v>5836.5167511011987</v>
      </c>
      <c r="AU101" s="12">
        <v>3501.2063211358318</v>
      </c>
      <c r="AW101" s="14">
        <v>751.73802002259799</v>
      </c>
      <c r="AX101" s="14">
        <v>397.22153965176119</v>
      </c>
      <c r="AY101" s="14">
        <v>1148.9595596743593</v>
      </c>
      <c r="AZ101" s="14">
        <v>250.36432331806202</v>
      </c>
      <c r="BA101" s="14">
        <v>108.87910005621096</v>
      </c>
      <c r="BB101" s="14">
        <v>359.24342337427299</v>
      </c>
      <c r="BC101" s="151">
        <v>0.1287990854957736</v>
      </c>
      <c r="BD101" s="151">
        <v>0.11345276548081232</v>
      </c>
      <c r="BE101" s="12">
        <v>4.1252752073187228E-13</v>
      </c>
      <c r="BF101" s="12">
        <v>1.707010430614644E-13</v>
      </c>
      <c r="BG101" s="12">
        <v>-4.1211478674085811E-13</v>
      </c>
      <c r="BH101" s="12">
        <v>1.7053025658242404E-13</v>
      </c>
      <c r="BI101" s="18">
        <v>0.77331591273270617</v>
      </c>
      <c r="BJ101" s="19">
        <v>0.63541817562000003</v>
      </c>
      <c r="BK101" s="12">
        <v>276.97226601048624</v>
      </c>
      <c r="BL101" s="12">
        <v>157.26374904547669</v>
      </c>
      <c r="BM101" s="12">
        <v>191.34930251562531</v>
      </c>
      <c r="BN101" s="12">
        <v>118.19736345149599</v>
      </c>
      <c r="BO101" s="11">
        <v>301.38297207228004</v>
      </c>
      <c r="BP101" s="12">
        <v>167.30166587337558</v>
      </c>
      <c r="BQ101" s="12">
        <v>5836.5167511011987</v>
      </c>
      <c r="BR101" s="12">
        <v>3501.2063211358318</v>
      </c>
      <c r="BT101" s="14"/>
      <c r="BU101" s="14"/>
      <c r="BV101" s="14"/>
      <c r="BW101" s="14"/>
      <c r="BX101" s="14"/>
      <c r="BY101" s="14"/>
      <c r="BZ101" s="151"/>
      <c r="CA101" s="151"/>
      <c r="CB101" s="12"/>
      <c r="CC101" s="12"/>
      <c r="CD101" s="12"/>
      <c r="CE101" s="12"/>
      <c r="CF101" s="18"/>
      <c r="CG101" s="19"/>
      <c r="CH101" s="12"/>
      <c r="CI101" s="12"/>
      <c r="CJ101" s="12"/>
      <c r="CK101" s="12"/>
      <c r="CL101" s="11"/>
      <c r="CM101" s="12"/>
      <c r="CN101" s="12"/>
      <c r="CO101" s="12"/>
      <c r="CQ101" s="14">
        <v>883.82994853066054</v>
      </c>
      <c r="CR101" s="14">
        <v>457.3091768518301</v>
      </c>
      <c r="CS101" s="14">
        <v>1341.1391253824906</v>
      </c>
      <c r="CT101" s="14">
        <v>296.57045136937933</v>
      </c>
      <c r="CU101" s="14">
        <v>148.1586859853077</v>
      </c>
      <c r="CV101" s="14">
        <v>444.72913735468705</v>
      </c>
      <c r="CW101" s="151">
        <v>0.15143106517494442</v>
      </c>
      <c r="CX101" s="151">
        <v>0.13061474672063134</v>
      </c>
      <c r="CY101" s="12">
        <v>1.7354606044582213E-12</v>
      </c>
      <c r="CZ101" s="12">
        <v>1.707010430614644E-13</v>
      </c>
      <c r="DA101" s="12">
        <v>1.7337242752546445E-12</v>
      </c>
      <c r="DB101" s="12">
        <v>-1.7053025658242404E-13</v>
      </c>
      <c r="DC101" s="18">
        <v>0.67463977993285518</v>
      </c>
      <c r="DD101" s="19">
        <v>0.35405600824999994</v>
      </c>
      <c r="DE101" s="12">
        <v>276.97226601048624</v>
      </c>
      <c r="DF101" s="12">
        <v>157.26374904547669</v>
      </c>
      <c r="DG101" s="12">
        <v>191.34930251562531</v>
      </c>
      <c r="DH101" s="12">
        <v>118.19736345149599</v>
      </c>
      <c r="DI101" s="11">
        <v>273.528346202607</v>
      </c>
      <c r="DJ101" s="12">
        <v>149.8771440902818</v>
      </c>
      <c r="DK101" s="12">
        <v>5836.5167511011987</v>
      </c>
      <c r="DL101" s="12">
        <v>3501.2063211358318</v>
      </c>
    </row>
    <row r="102" spans="1:116" x14ac:dyDescent="0.25">
      <c r="A102" s="10" t="str">
        <f>'Scenario List'!$A$5</f>
        <v>3- Baseline 2</v>
      </c>
      <c r="B102" s="2">
        <v>2035</v>
      </c>
      <c r="C102" s="14">
        <v>799.13411102637656</v>
      </c>
      <c r="D102" s="14">
        <v>419.11909751085875</v>
      </c>
      <c r="E102" s="14">
        <v>1218.2532085372354</v>
      </c>
      <c r="F102" s="14">
        <v>271.26522604084585</v>
      </c>
      <c r="G102" s="14">
        <v>124.69114854961123</v>
      </c>
      <c r="H102" s="14">
        <v>395.95637459045707</v>
      </c>
      <c r="I102" s="151">
        <v>0.13670354030636506</v>
      </c>
      <c r="J102" s="151">
        <v>0.11956431287105093</v>
      </c>
      <c r="K102" s="12">
        <v>6.8280417224585759E-13</v>
      </c>
      <c r="L102" s="12">
        <v>6.2590382455870275E-13</v>
      </c>
      <c r="M102" s="12">
        <v>-6.8212102632969618E-13</v>
      </c>
      <c r="N102" s="12">
        <v>6.2527760746888816E-13</v>
      </c>
      <c r="O102" s="18">
        <v>0.66424305869896061</v>
      </c>
      <c r="P102" s="19">
        <v>0.48059121856999987</v>
      </c>
      <c r="Q102" s="12">
        <v>276.85842201048627</v>
      </c>
      <c r="R102" s="12">
        <v>158.37740196411093</v>
      </c>
      <c r="S102" s="12">
        <v>191.34930251562531</v>
      </c>
      <c r="T102" s="12">
        <v>118.40624277013023</v>
      </c>
      <c r="U102" s="11">
        <v>295.37443312381322</v>
      </c>
      <c r="V102" s="12">
        <v>163.93298623263024</v>
      </c>
      <c r="W102" s="12">
        <v>5845.745539840771</v>
      </c>
      <c r="X102" s="12">
        <v>3505.3862431583161</v>
      </c>
      <c r="Z102" s="14">
        <v>892.98693285781997</v>
      </c>
      <c r="AA102" s="14">
        <v>462.88377128513207</v>
      </c>
      <c r="AB102" s="14">
        <v>1355.870704142952</v>
      </c>
      <c r="AC102" s="14">
        <v>350.57386281864819</v>
      </c>
      <c r="AD102" s="14">
        <v>168.45582232388449</v>
      </c>
      <c r="AE102" s="14">
        <v>519.02968514253268</v>
      </c>
      <c r="AF102" s="151">
        <v>0.15275843376551479</v>
      </c>
      <c r="AG102" s="151">
        <v>0.13204929191143247</v>
      </c>
      <c r="AH102" s="12">
        <v>2.2191135597990371E-12</v>
      </c>
      <c r="AI102" s="12">
        <v>1.1380069537430959E-13</v>
      </c>
      <c r="AJ102" s="12">
        <v>-2.2168933355715126E-12</v>
      </c>
      <c r="AK102" s="12">
        <v>0</v>
      </c>
      <c r="AL102" s="18">
        <v>0.58119999641704667</v>
      </c>
      <c r="AM102" s="19">
        <v>0.34168911070000002</v>
      </c>
      <c r="AN102" s="12">
        <v>276.85842201048627</v>
      </c>
      <c r="AO102" s="12">
        <v>158.37740196411093</v>
      </c>
      <c r="AP102" s="12">
        <v>191.34930251562531</v>
      </c>
      <c r="AQ102" s="12">
        <v>118.40624277013023</v>
      </c>
      <c r="AR102" s="11">
        <v>275.7623784759387</v>
      </c>
      <c r="AS102" s="12">
        <v>151.73128726401075</v>
      </c>
      <c r="AT102" s="12">
        <v>5845.745539840771</v>
      </c>
      <c r="AU102" s="12">
        <v>3505.3862431583161</v>
      </c>
      <c r="AW102" s="14">
        <v>769.04394152916973</v>
      </c>
      <c r="AX102" s="14">
        <v>405.09468004285708</v>
      </c>
      <c r="AY102" s="14">
        <v>1174.1386215720268</v>
      </c>
      <c r="AZ102" s="14">
        <v>253.41856846949327</v>
      </c>
      <c r="BA102" s="14">
        <v>110.66673108160948</v>
      </c>
      <c r="BB102" s="14">
        <v>364.08529955110276</v>
      </c>
      <c r="BC102" s="151">
        <v>0.13155617812781453</v>
      </c>
      <c r="BD102" s="151">
        <v>0.11556349341916486</v>
      </c>
      <c r="BE102" s="12">
        <v>5.5477838994975926E-13</v>
      </c>
      <c r="BF102" s="12">
        <v>4.9787804226260443E-13</v>
      </c>
      <c r="BG102" s="12">
        <v>-5.5422333389287814E-13</v>
      </c>
      <c r="BH102" s="12">
        <v>4.9737991503207013E-13</v>
      </c>
      <c r="BI102" s="18">
        <v>0.74915194184842715</v>
      </c>
      <c r="BJ102" s="19">
        <v>0.60830510303999996</v>
      </c>
      <c r="BK102" s="12">
        <v>276.85842201048627</v>
      </c>
      <c r="BL102" s="12">
        <v>158.37740196411093</v>
      </c>
      <c r="BM102" s="12">
        <v>191.34930251562531</v>
      </c>
      <c r="BN102" s="12">
        <v>118.40624277013023</v>
      </c>
      <c r="BO102" s="11">
        <v>313.42137912465893</v>
      </c>
      <c r="BP102" s="12">
        <v>175.35466592489686</v>
      </c>
      <c r="BQ102" s="12">
        <v>5845.745539840771</v>
      </c>
      <c r="BR102" s="12">
        <v>3505.3862431583161</v>
      </c>
      <c r="BT102" s="14"/>
      <c r="BU102" s="14"/>
      <c r="BV102" s="14"/>
      <c r="BW102" s="14"/>
      <c r="BX102" s="14"/>
      <c r="BY102" s="14"/>
      <c r="BZ102" s="151"/>
      <c r="CA102" s="151"/>
      <c r="CB102" s="12"/>
      <c r="CC102" s="12"/>
      <c r="CD102" s="12"/>
      <c r="CE102" s="12"/>
      <c r="CF102" s="18"/>
      <c r="CG102" s="19"/>
      <c r="CH102" s="12"/>
      <c r="CI102" s="12"/>
      <c r="CJ102" s="12"/>
      <c r="CK102" s="12"/>
      <c r="CL102" s="11"/>
      <c r="CM102" s="12"/>
      <c r="CN102" s="12"/>
      <c r="CO102" s="12"/>
      <c r="CQ102" s="14">
        <v>910.63273677035284</v>
      </c>
      <c r="CR102" s="14">
        <v>469.96172079915499</v>
      </c>
      <c r="CS102" s="14">
        <v>1380.5944575695078</v>
      </c>
      <c r="CT102" s="14">
        <v>309.47451417128991</v>
      </c>
      <c r="CU102" s="14">
        <v>153.99548078706172</v>
      </c>
      <c r="CV102" s="14">
        <v>463.46999495835166</v>
      </c>
      <c r="CW102" s="151">
        <v>0.15577700578379214</v>
      </c>
      <c r="CX102" s="151">
        <v>0.13406845585601557</v>
      </c>
      <c r="CY102" s="12">
        <v>1.3940585183352927E-12</v>
      </c>
      <c r="CZ102" s="12">
        <v>1.5647595613967569E-13</v>
      </c>
      <c r="DA102" s="12">
        <v>-1.3926637620897964E-12</v>
      </c>
      <c r="DB102" s="12">
        <v>1.5631940186722204E-13</v>
      </c>
      <c r="DC102" s="18">
        <v>0.61705675783162595</v>
      </c>
      <c r="DD102" s="19">
        <v>0.30754144933999994</v>
      </c>
      <c r="DE102" s="12">
        <v>276.85842201048627</v>
      </c>
      <c r="DF102" s="12">
        <v>158.37740196411093</v>
      </c>
      <c r="DG102" s="12">
        <v>191.34930251562531</v>
      </c>
      <c r="DH102" s="12">
        <v>118.40624277013023</v>
      </c>
      <c r="DI102" s="11">
        <v>271.53465770112007</v>
      </c>
      <c r="DJ102" s="12">
        <v>149.23305691889249</v>
      </c>
      <c r="DK102" s="12">
        <v>5845.745539840771</v>
      </c>
      <c r="DL102" s="12">
        <v>3505.3862431583161</v>
      </c>
    </row>
    <row r="103" spans="1:116" x14ac:dyDescent="0.25">
      <c r="A103" s="10" t="str">
        <f>'Scenario List'!$A$5</f>
        <v>3- Baseline 2</v>
      </c>
      <c r="B103" s="2">
        <v>2036</v>
      </c>
      <c r="C103" s="14">
        <v>823.57917872841847</v>
      </c>
      <c r="D103" s="14">
        <v>431.06733954059212</v>
      </c>
      <c r="E103" s="14">
        <v>1254.6465182690106</v>
      </c>
      <c r="F103" s="14">
        <v>287.55153291982936</v>
      </c>
      <c r="G103" s="14">
        <v>130.42899087514076</v>
      </c>
      <c r="H103" s="14">
        <v>417.98052379497011</v>
      </c>
      <c r="I103" s="151">
        <v>0.14064632123345244</v>
      </c>
      <c r="J103" s="151">
        <v>0.12281469523626372</v>
      </c>
      <c r="K103" s="12">
        <v>5.6900347687154802E-13</v>
      </c>
      <c r="L103" s="12">
        <v>1.0953316929777299E-12</v>
      </c>
      <c r="M103" s="12">
        <v>5.6843418860808015E-13</v>
      </c>
      <c r="N103" s="12">
        <v>-1.0942358130705543E-12</v>
      </c>
      <c r="O103" s="18">
        <v>0.69808774068729418</v>
      </c>
      <c r="P103" s="19">
        <v>0.51926006171999994</v>
      </c>
      <c r="Q103" s="12">
        <v>337.87785801048636</v>
      </c>
      <c r="R103" s="12">
        <v>190.16866224547667</v>
      </c>
      <c r="S103" s="12">
        <v>241.1844405457623</v>
      </c>
      <c r="T103" s="12">
        <v>144.27256514738636</v>
      </c>
      <c r="U103" s="11">
        <v>313.82259027821175</v>
      </c>
      <c r="V103" s="12">
        <v>173.31041494670606</v>
      </c>
      <c r="W103" s="12">
        <v>5855.6752249594692</v>
      </c>
      <c r="X103" s="12">
        <v>3509.9003316445969</v>
      </c>
      <c r="Z103" s="14">
        <v>912.63256492858682</v>
      </c>
      <c r="AA103" s="14">
        <v>472.68085825674632</v>
      </c>
      <c r="AB103" s="14">
        <v>1385.3134231853332</v>
      </c>
      <c r="AC103" s="14">
        <v>361.65308408301064</v>
      </c>
      <c r="AD103" s="14">
        <v>172.04250959129502</v>
      </c>
      <c r="AE103" s="14">
        <v>533.69559367430566</v>
      </c>
      <c r="AF103" s="151">
        <v>0.15585436860270946</v>
      </c>
      <c r="AG103" s="151">
        <v>0.13467073523289114</v>
      </c>
      <c r="AH103" s="12">
        <v>2.503615298234811E-12</v>
      </c>
      <c r="AI103" s="12">
        <v>6.5435399840228017E-13</v>
      </c>
      <c r="AJ103" s="12">
        <v>-2.5011104298755527E-12</v>
      </c>
      <c r="AK103" s="12">
        <v>6.5369931689929217E-13</v>
      </c>
      <c r="AL103" s="18">
        <v>0.60773741262235104</v>
      </c>
      <c r="AM103" s="19">
        <v>0.38006888677999995</v>
      </c>
      <c r="AN103" s="12">
        <v>337.87785801048636</v>
      </c>
      <c r="AO103" s="12">
        <v>190.16866224547667</v>
      </c>
      <c r="AP103" s="12">
        <v>241.1844405457623</v>
      </c>
      <c r="AQ103" s="12">
        <v>144.27256514738636</v>
      </c>
      <c r="AR103" s="11">
        <v>279.9776300752871</v>
      </c>
      <c r="AS103" s="12">
        <v>152.71220630926692</v>
      </c>
      <c r="AT103" s="12">
        <v>5855.6752249594692</v>
      </c>
      <c r="AU103" s="12">
        <v>3509.9003316445969</v>
      </c>
      <c r="AW103" s="14">
        <v>792.235385801451</v>
      </c>
      <c r="AX103" s="14">
        <v>416.4124576903248</v>
      </c>
      <c r="AY103" s="14">
        <v>1208.6478434917758</v>
      </c>
      <c r="AZ103" s="14">
        <v>269.24111909273222</v>
      </c>
      <c r="BA103" s="14">
        <v>115.77410902487348</v>
      </c>
      <c r="BB103" s="14">
        <v>385.01522811760572</v>
      </c>
      <c r="BC103" s="151">
        <v>0.13529360071484062</v>
      </c>
      <c r="BD103" s="151">
        <v>0.11863939666207297</v>
      </c>
      <c r="BE103" s="12">
        <v>1.0811066060559412E-12</v>
      </c>
      <c r="BF103" s="12">
        <v>4.5520278149723836E-13</v>
      </c>
      <c r="BG103" s="12">
        <v>-1.0800249583553523E-12</v>
      </c>
      <c r="BH103" s="12">
        <v>4.5474735088646412E-13</v>
      </c>
      <c r="BI103" s="18">
        <v>0.79415056232834524</v>
      </c>
      <c r="BJ103" s="19">
        <v>0.65089517461000002</v>
      </c>
      <c r="BK103" s="12">
        <v>337.87785801048636</v>
      </c>
      <c r="BL103" s="12">
        <v>190.16866224547667</v>
      </c>
      <c r="BM103" s="12">
        <v>241.1844405457623</v>
      </c>
      <c r="BN103" s="12">
        <v>144.27256514738636</v>
      </c>
      <c r="BO103" s="11">
        <v>344.38228265879223</v>
      </c>
      <c r="BP103" s="12">
        <v>191.78361404187152</v>
      </c>
      <c r="BQ103" s="12">
        <v>5855.6752249594692</v>
      </c>
      <c r="BR103" s="12">
        <v>3509.9003316445969</v>
      </c>
      <c r="BT103" s="14"/>
      <c r="BU103" s="14"/>
      <c r="BV103" s="14"/>
      <c r="BW103" s="14"/>
      <c r="BX103" s="14"/>
      <c r="BY103" s="14"/>
      <c r="BZ103" s="151"/>
      <c r="CA103" s="151"/>
      <c r="CB103" s="12"/>
      <c r="CC103" s="12"/>
      <c r="CD103" s="12"/>
      <c r="CE103" s="12"/>
      <c r="CF103" s="18"/>
      <c r="CG103" s="19"/>
      <c r="CH103" s="12"/>
      <c r="CI103" s="12"/>
      <c r="CJ103" s="12"/>
      <c r="CK103" s="12"/>
      <c r="CL103" s="11"/>
      <c r="CM103" s="12"/>
      <c r="CN103" s="12"/>
      <c r="CO103" s="12"/>
      <c r="CQ103" s="14">
        <v>936.01640114930001</v>
      </c>
      <c r="CR103" s="14">
        <v>482.62775554733025</v>
      </c>
      <c r="CS103" s="14">
        <v>1418.6441566966303</v>
      </c>
      <c r="CT103" s="14">
        <v>319.22586018706016</v>
      </c>
      <c r="CU103" s="14">
        <v>159.05024327773779</v>
      </c>
      <c r="CV103" s="14">
        <v>478.27610346479798</v>
      </c>
      <c r="CW103" s="151">
        <v>0.15984773150662207</v>
      </c>
      <c r="CX103" s="151">
        <v>0.13750468957652437</v>
      </c>
      <c r="CY103" s="12">
        <v>1.8208111259889534E-12</v>
      </c>
      <c r="CZ103" s="12">
        <v>1.2091323883520395E-12</v>
      </c>
      <c r="DA103" s="12">
        <v>-1.8189894035458565E-12</v>
      </c>
      <c r="DB103" s="12">
        <v>-1.2079226507921703E-12</v>
      </c>
      <c r="DC103" s="18">
        <v>0.64257723438443604</v>
      </c>
      <c r="DD103" s="19">
        <v>0.32148731854999996</v>
      </c>
      <c r="DE103" s="12">
        <v>337.87785801048636</v>
      </c>
      <c r="DF103" s="12">
        <v>190.16866224547667</v>
      </c>
      <c r="DG103" s="12">
        <v>241.1844405457623</v>
      </c>
      <c r="DH103" s="12">
        <v>144.27256514738636</v>
      </c>
      <c r="DI103" s="11">
        <v>281.67064210711402</v>
      </c>
      <c r="DJ103" s="12">
        <v>154.52702203387076</v>
      </c>
      <c r="DK103" s="12">
        <v>5855.6752249594692</v>
      </c>
      <c r="DL103" s="12">
        <v>3509.9003316445969</v>
      </c>
    </row>
    <row r="104" spans="1:116" x14ac:dyDescent="0.25">
      <c r="A104" s="10" t="str">
        <f>'Scenario List'!$A$5</f>
        <v>3- Baseline 2</v>
      </c>
      <c r="B104" s="2">
        <v>2037</v>
      </c>
      <c r="C104" s="14">
        <v>841.69405507027022</v>
      </c>
      <c r="D104" s="14">
        <v>439.74506596362539</v>
      </c>
      <c r="E104" s="14">
        <v>1281.4391210338956</v>
      </c>
      <c r="F104" s="14">
        <v>287.85542052356715</v>
      </c>
      <c r="G104" s="14">
        <v>132.7673267032801</v>
      </c>
      <c r="H104" s="14">
        <v>420.62274722684725</v>
      </c>
      <c r="I104" s="151">
        <v>0.1434735271825385</v>
      </c>
      <c r="J104" s="151">
        <v>0.12511027168011365</v>
      </c>
      <c r="K104" s="12">
        <v>1.707010430614644E-13</v>
      </c>
      <c r="L104" s="12">
        <v>2.702766515139853E-13</v>
      </c>
      <c r="M104" s="12">
        <v>0</v>
      </c>
      <c r="N104" s="12">
        <v>-2.7000623958883807E-13</v>
      </c>
      <c r="O104" s="18">
        <v>0.64951175533727556</v>
      </c>
      <c r="P104" s="19">
        <v>0.46316530158000002</v>
      </c>
      <c r="Q104" s="12">
        <v>337.76401401048633</v>
      </c>
      <c r="R104" s="12">
        <v>190.08324744547667</v>
      </c>
      <c r="S104" s="12">
        <v>241.1844405457623</v>
      </c>
      <c r="T104" s="12">
        <v>144.27256514738636</v>
      </c>
      <c r="U104" s="11">
        <v>307.47896152794243</v>
      </c>
      <c r="V104" s="12">
        <v>169.37891612461203</v>
      </c>
      <c r="W104" s="12">
        <v>5866.5460562588642</v>
      </c>
      <c r="X104" s="12">
        <v>3514.8598117345714</v>
      </c>
      <c r="Z104" s="14">
        <v>934.12486148238395</v>
      </c>
      <c r="AA104" s="14">
        <v>483.23107759367014</v>
      </c>
      <c r="AB104" s="14">
        <v>1417.355939076054</v>
      </c>
      <c r="AC104" s="14">
        <v>363.18548665764655</v>
      </c>
      <c r="AD104" s="14">
        <v>176.25333833332485</v>
      </c>
      <c r="AE104" s="14">
        <v>539.4388249909714</v>
      </c>
      <c r="AF104" s="151">
        <v>0.15922910218795447</v>
      </c>
      <c r="AG104" s="151">
        <v>0.13748231891934184</v>
      </c>
      <c r="AH104" s="12">
        <v>2.361364429016924E-12</v>
      </c>
      <c r="AI104" s="12">
        <v>1.2233574752738282E-12</v>
      </c>
      <c r="AJ104" s="12">
        <v>-2.3590018827235326E-12</v>
      </c>
      <c r="AK104" s="12">
        <v>1.2221335055073723E-12</v>
      </c>
      <c r="AL104" s="18">
        <v>0.54686011680589941</v>
      </c>
      <c r="AM104" s="19">
        <v>0.30799044019000005</v>
      </c>
      <c r="AN104" s="12">
        <v>337.76401401048633</v>
      </c>
      <c r="AO104" s="12">
        <v>190.08324744547667</v>
      </c>
      <c r="AP104" s="12">
        <v>241.1844405457623</v>
      </c>
      <c r="AQ104" s="12">
        <v>144.27256514738636</v>
      </c>
      <c r="AR104" s="11">
        <v>278.50076397228895</v>
      </c>
      <c r="AS104" s="12">
        <v>151.8357411730326</v>
      </c>
      <c r="AT104" s="12">
        <v>5866.5460562588642</v>
      </c>
      <c r="AU104" s="12">
        <v>3514.8598117345714</v>
      </c>
      <c r="AW104" s="14">
        <v>808.45195818832633</v>
      </c>
      <c r="AX104" s="14">
        <v>424.11665084791986</v>
      </c>
      <c r="AY104" s="14">
        <v>1232.5686090362462</v>
      </c>
      <c r="AZ104" s="14">
        <v>268.38792782932779</v>
      </c>
      <c r="BA104" s="14">
        <v>117.13891158757457</v>
      </c>
      <c r="BB104" s="14">
        <v>385.52683941690236</v>
      </c>
      <c r="BC104" s="151">
        <v>0.1378071441757131</v>
      </c>
      <c r="BD104" s="151">
        <v>0.12066388805379402</v>
      </c>
      <c r="BE104" s="12">
        <v>9.6730591068163155E-13</v>
      </c>
      <c r="BF104" s="12">
        <v>2.2760139074861918E-13</v>
      </c>
      <c r="BG104" s="12">
        <v>-9.6633812063373625E-13</v>
      </c>
      <c r="BH104" s="12">
        <v>2.2737367544323206E-13</v>
      </c>
      <c r="BI104" s="18">
        <v>0.75153781526097729</v>
      </c>
      <c r="BJ104" s="19">
        <v>0.59791054716000003</v>
      </c>
      <c r="BK104" s="12">
        <v>337.76401401048633</v>
      </c>
      <c r="BL104" s="12">
        <v>190.08324744547667</v>
      </c>
      <c r="BM104" s="12">
        <v>241.1844405457623</v>
      </c>
      <c r="BN104" s="12">
        <v>144.27256514738636</v>
      </c>
      <c r="BO104" s="11">
        <v>342.82819405828229</v>
      </c>
      <c r="BP104" s="12">
        <v>191.10069150659442</v>
      </c>
      <c r="BQ104" s="12">
        <v>5866.5460562588642</v>
      </c>
      <c r="BR104" s="12">
        <v>3514.8598117345714</v>
      </c>
      <c r="BT104" s="14"/>
      <c r="BU104" s="14"/>
      <c r="BV104" s="14"/>
      <c r="BW104" s="14"/>
      <c r="BX104" s="14"/>
      <c r="BY104" s="14"/>
      <c r="BZ104" s="151"/>
      <c r="CA104" s="151"/>
      <c r="CB104" s="12"/>
      <c r="CC104" s="12"/>
      <c r="CD104" s="12"/>
      <c r="CE104" s="12"/>
      <c r="CF104" s="18"/>
      <c r="CG104" s="19"/>
      <c r="CH104" s="12"/>
      <c r="CI104" s="12"/>
      <c r="CJ104" s="12"/>
      <c r="CK104" s="12"/>
      <c r="CL104" s="11"/>
      <c r="CM104" s="12"/>
      <c r="CN104" s="12"/>
      <c r="CO104" s="12"/>
      <c r="CQ104" s="14">
        <v>958.49093597548563</v>
      </c>
      <c r="CR104" s="14">
        <v>493.42562770010295</v>
      </c>
      <c r="CS104" s="14">
        <v>1451.9165636755886</v>
      </c>
      <c r="CT104" s="14">
        <v>326.64679482185585</v>
      </c>
      <c r="CU104" s="14">
        <v>162.2400282030469</v>
      </c>
      <c r="CV104" s="14">
        <v>488.88682302490275</v>
      </c>
      <c r="CW104" s="151">
        <v>0.16338249572811192</v>
      </c>
      <c r="CX104" s="151">
        <v>0.1403827333462267</v>
      </c>
      <c r="CY104" s="12">
        <v>9.3885573683805423E-13</v>
      </c>
      <c r="CZ104" s="12">
        <v>1.1237818668213072E-12</v>
      </c>
      <c r="DA104" s="12">
        <v>-9.3791641120333225E-13</v>
      </c>
      <c r="DB104" s="12">
        <v>1.1226575225009583E-12</v>
      </c>
      <c r="DC104" s="18">
        <v>0.58233011271093227</v>
      </c>
      <c r="DD104" s="19">
        <v>0.27032446705000002</v>
      </c>
      <c r="DE104" s="12">
        <v>337.76401401048633</v>
      </c>
      <c r="DF104" s="12">
        <v>190.08324744547667</v>
      </c>
      <c r="DG104" s="12">
        <v>241.1844405457623</v>
      </c>
      <c r="DH104" s="12">
        <v>144.27256514738636</v>
      </c>
      <c r="DI104" s="11">
        <v>270.26357727643762</v>
      </c>
      <c r="DJ104" s="12">
        <v>147.84127764853497</v>
      </c>
      <c r="DK104" s="12">
        <v>5866.5460562588642</v>
      </c>
      <c r="DL104" s="12">
        <v>3514.8598117345714</v>
      </c>
    </row>
    <row r="105" spans="1:116" x14ac:dyDescent="0.25">
      <c r="A105" s="10" t="str">
        <f>'Scenario List'!$A$5</f>
        <v>3- Baseline 2</v>
      </c>
      <c r="B105" s="2">
        <v>2038</v>
      </c>
      <c r="C105" s="14">
        <v>860.30483926896545</v>
      </c>
      <c r="D105" s="14">
        <v>450.33820726688873</v>
      </c>
      <c r="E105" s="14">
        <v>1310.6430465358542</v>
      </c>
      <c r="F105" s="14">
        <v>295.20186770428279</v>
      </c>
      <c r="G105" s="14">
        <v>136.8889420916156</v>
      </c>
      <c r="H105" s="14">
        <v>432.09080979589839</v>
      </c>
      <c r="I105" s="151">
        <v>0.14634449402274216</v>
      </c>
      <c r="J105" s="151">
        <v>0.12792259978983972</v>
      </c>
      <c r="K105" s="12">
        <v>1.3940585183352927E-12</v>
      </c>
      <c r="L105" s="12">
        <v>4.9787804226260443E-13</v>
      </c>
      <c r="M105" s="12">
        <v>1.3926637620897964E-12</v>
      </c>
      <c r="N105" s="12">
        <v>-4.9737991503207013E-13</v>
      </c>
      <c r="O105" s="18">
        <v>0.63298740335771653</v>
      </c>
      <c r="P105" s="19">
        <v>0.47082708948999996</v>
      </c>
      <c r="Q105" s="12">
        <v>337.65017001048636</v>
      </c>
      <c r="R105" s="12">
        <v>190.01195184547669</v>
      </c>
      <c r="S105" s="12">
        <v>241.1844405457623</v>
      </c>
      <c r="T105" s="12">
        <v>144.27256514738636</v>
      </c>
      <c r="U105" s="11">
        <v>299.83121868893983</v>
      </c>
      <c r="V105" s="12">
        <v>164.81879885808414</v>
      </c>
      <c r="W105" s="12">
        <v>5878.6279935839111</v>
      </c>
      <c r="X105" s="12">
        <v>3520.3959895025282</v>
      </c>
      <c r="Z105" s="14">
        <v>957.25025842881314</v>
      </c>
      <c r="AA105" s="14">
        <v>496.05930322191477</v>
      </c>
      <c r="AB105" s="14">
        <v>1453.309561650728</v>
      </c>
      <c r="AC105" s="14">
        <v>376.33466603531457</v>
      </c>
      <c r="AD105" s="14">
        <v>182.61003804664156</v>
      </c>
      <c r="AE105" s="14">
        <v>558.94470408195616</v>
      </c>
      <c r="AF105" s="151">
        <v>0.16283565816268375</v>
      </c>
      <c r="AG105" s="151">
        <v>0.14091008645081815</v>
      </c>
      <c r="AH105" s="12">
        <v>1.0811066060559412E-12</v>
      </c>
      <c r="AI105" s="12">
        <v>1.1095567798995185E-12</v>
      </c>
      <c r="AJ105" s="12">
        <v>-1.0800249583553523E-12</v>
      </c>
      <c r="AK105" s="12">
        <v>1.1084466677857563E-12</v>
      </c>
      <c r="AL105" s="18">
        <v>0.53482254706970467</v>
      </c>
      <c r="AM105" s="19">
        <v>0.3368405585</v>
      </c>
      <c r="AN105" s="12">
        <v>337.65017001048636</v>
      </c>
      <c r="AO105" s="12">
        <v>190.01195184547669</v>
      </c>
      <c r="AP105" s="12">
        <v>241.1844405457623</v>
      </c>
      <c r="AQ105" s="12">
        <v>144.27256514738636</v>
      </c>
      <c r="AR105" s="11">
        <v>270.26315336920163</v>
      </c>
      <c r="AS105" s="12">
        <v>146.95459876212391</v>
      </c>
      <c r="AT105" s="12">
        <v>5878.6279935839111</v>
      </c>
      <c r="AU105" s="12">
        <v>3520.3959895025282</v>
      </c>
      <c r="AW105" s="14">
        <v>826.82447642867385</v>
      </c>
      <c r="AX105" s="14">
        <v>434.58467928262769</v>
      </c>
      <c r="AY105" s="14">
        <v>1261.4091557113015</v>
      </c>
      <c r="AZ105" s="14">
        <v>276.72948042493368</v>
      </c>
      <c r="BA105" s="14">
        <v>121.13541410735458</v>
      </c>
      <c r="BB105" s="14">
        <v>397.86489453228825</v>
      </c>
      <c r="BC105" s="151">
        <v>0.14064922586207049</v>
      </c>
      <c r="BD105" s="151">
        <v>0.12344766911975702</v>
      </c>
      <c r="BE105" s="12">
        <v>9.3885573683805423E-13</v>
      </c>
      <c r="BF105" s="12">
        <v>2.9872682535756272E-13</v>
      </c>
      <c r="BG105" s="12">
        <v>-9.3791641120333225E-13</v>
      </c>
      <c r="BH105" s="12">
        <v>-2.9842794901924208E-13</v>
      </c>
      <c r="BI105" s="18">
        <v>0.75892451559277241</v>
      </c>
      <c r="BJ105" s="19">
        <v>0.61166355777000003</v>
      </c>
      <c r="BK105" s="12">
        <v>337.65017001048636</v>
      </c>
      <c r="BL105" s="12">
        <v>190.01195184547669</v>
      </c>
      <c r="BM105" s="12">
        <v>241.1844405457623</v>
      </c>
      <c r="BN105" s="12">
        <v>144.27256514738636</v>
      </c>
      <c r="BO105" s="11">
        <v>344.43857181934982</v>
      </c>
      <c r="BP105" s="12">
        <v>192.15140512818198</v>
      </c>
      <c r="BQ105" s="12">
        <v>5878.6279935839111</v>
      </c>
      <c r="BR105" s="12">
        <v>3520.3959895025282</v>
      </c>
      <c r="BT105" s="14"/>
      <c r="BU105" s="14"/>
      <c r="BV105" s="14"/>
      <c r="BW105" s="14"/>
      <c r="BX105" s="14"/>
      <c r="BY105" s="14"/>
      <c r="BZ105" s="151"/>
      <c r="CA105" s="151"/>
      <c r="CB105" s="12"/>
      <c r="CC105" s="12"/>
      <c r="CD105" s="12"/>
      <c r="CE105" s="12"/>
      <c r="CF105" s="18"/>
      <c r="CG105" s="19"/>
      <c r="CH105" s="12"/>
      <c r="CI105" s="12"/>
      <c r="CJ105" s="12"/>
      <c r="CK105" s="12"/>
      <c r="CL105" s="11"/>
      <c r="CM105" s="12"/>
      <c r="CN105" s="12"/>
      <c r="CO105" s="12"/>
      <c r="CQ105" s="14">
        <v>981.320563492872</v>
      </c>
      <c r="CR105" s="14">
        <v>505.87201105209988</v>
      </c>
      <c r="CS105" s="14">
        <v>1487.1925745449719</v>
      </c>
      <c r="CT105" s="14">
        <v>335.10166169701375</v>
      </c>
      <c r="CU105" s="14">
        <v>167.56184666583232</v>
      </c>
      <c r="CV105" s="14">
        <v>502.66350836284607</v>
      </c>
      <c r="CW105" s="151">
        <v>0.16693020285752236</v>
      </c>
      <c r="CX105" s="151">
        <v>0.14369747396615609</v>
      </c>
      <c r="CY105" s="12">
        <v>1.7639107783017988E-12</v>
      </c>
      <c r="CZ105" s="12">
        <v>1.3087079968045603E-12</v>
      </c>
      <c r="DA105" s="12">
        <v>1.7621459846850485E-12</v>
      </c>
      <c r="DB105" s="12">
        <v>-1.3073986337985843E-12</v>
      </c>
      <c r="DC105" s="18">
        <v>0.56843182540107717</v>
      </c>
      <c r="DD105" s="19">
        <v>0.26494392640999997</v>
      </c>
      <c r="DE105" s="12">
        <v>337.65017001048636</v>
      </c>
      <c r="DF105" s="12">
        <v>190.01195184547669</v>
      </c>
      <c r="DG105" s="12">
        <v>241.1844405457623</v>
      </c>
      <c r="DH105" s="12">
        <v>144.27256514738636</v>
      </c>
      <c r="DI105" s="11">
        <v>256.52098716761526</v>
      </c>
      <c r="DJ105" s="12">
        <v>139.61623133333481</v>
      </c>
      <c r="DK105" s="12">
        <v>5878.6279935839111</v>
      </c>
      <c r="DL105" s="12">
        <v>3520.3959895025282</v>
      </c>
    </row>
    <row r="106" spans="1:116" x14ac:dyDescent="0.25">
      <c r="A106" s="10" t="str">
        <f>'Scenario List'!$A$5</f>
        <v>3- Baseline 2</v>
      </c>
      <c r="B106" s="2">
        <v>2039</v>
      </c>
      <c r="C106" s="14">
        <v>884.65922812749898</v>
      </c>
      <c r="D106" s="14">
        <v>461.24884706641649</v>
      </c>
      <c r="E106" s="14">
        <v>1345.9080751939155</v>
      </c>
      <c r="F106" s="14">
        <v>302.81399880523117</v>
      </c>
      <c r="G106" s="14">
        <v>141.19216604711724</v>
      </c>
      <c r="H106" s="14">
        <v>444.00616485234843</v>
      </c>
      <c r="I106" s="151">
        <v>0.15014014150535912</v>
      </c>
      <c r="J106" s="151">
        <v>0.13079026909534261</v>
      </c>
      <c r="K106" s="12">
        <v>7.3970451993301242E-13</v>
      </c>
      <c r="L106" s="12">
        <v>4.6942786841902712E-13</v>
      </c>
      <c r="M106" s="12">
        <v>-7.3896444519050419E-13</v>
      </c>
      <c r="N106" s="12">
        <v>-4.6895820560166612E-13</v>
      </c>
      <c r="O106" s="18">
        <v>0.62028411768540148</v>
      </c>
      <c r="P106" s="19">
        <v>0.42949399844999991</v>
      </c>
      <c r="Q106" s="12">
        <v>350.736718290402</v>
      </c>
      <c r="R106" s="12">
        <v>195.72166944547666</v>
      </c>
      <c r="S106" s="12">
        <v>240.7847255116568</v>
      </c>
      <c r="T106" s="12">
        <v>143.98156514738636</v>
      </c>
      <c r="U106" s="11">
        <v>299.74993155657592</v>
      </c>
      <c r="V106" s="12">
        <v>164.49638346339492</v>
      </c>
      <c r="W106" s="12">
        <v>5892.2232206363133</v>
      </c>
      <c r="X106" s="12">
        <v>3526.6296969706391</v>
      </c>
      <c r="Z106" s="14">
        <v>990.10089026889943</v>
      </c>
      <c r="AA106" s="14">
        <v>511.15549367966122</v>
      </c>
      <c r="AB106" s="14">
        <v>1501.2563839485606</v>
      </c>
      <c r="AC106" s="14">
        <v>391.80908535678822</v>
      </c>
      <c r="AD106" s="14">
        <v>191.098812660362</v>
      </c>
      <c r="AE106" s="14">
        <v>582.90789801715027</v>
      </c>
      <c r="AF106" s="151">
        <v>0.16803519710544443</v>
      </c>
      <c r="AG106" s="151">
        <v>0.1449416404899958</v>
      </c>
      <c r="AH106" s="12">
        <v>2.560515645921966E-12</v>
      </c>
      <c r="AI106" s="12">
        <v>1.6216599090839118E-12</v>
      </c>
      <c r="AJ106" s="12">
        <v>2.5579538487363607E-12</v>
      </c>
      <c r="AK106" s="12">
        <v>-1.6200374375330284E-12</v>
      </c>
      <c r="AL106" s="18">
        <v>0.52063584640866956</v>
      </c>
      <c r="AM106" s="19">
        <v>0.29552586287999993</v>
      </c>
      <c r="AN106" s="12">
        <v>350.736718290402</v>
      </c>
      <c r="AO106" s="12">
        <v>195.72166944547666</v>
      </c>
      <c r="AP106" s="12">
        <v>240.7847255116568</v>
      </c>
      <c r="AQ106" s="12">
        <v>143.98156514738636</v>
      </c>
      <c r="AR106" s="11">
        <v>262.35414377583572</v>
      </c>
      <c r="AS106" s="12">
        <v>141.80979874738125</v>
      </c>
      <c r="AT106" s="12">
        <v>5892.2232206363133</v>
      </c>
      <c r="AU106" s="12">
        <v>3526.6296969706391</v>
      </c>
      <c r="AW106" s="14">
        <v>848.49697675810398</v>
      </c>
      <c r="AX106" s="14">
        <v>444.10677076783196</v>
      </c>
      <c r="AY106" s="14">
        <v>1292.6037475259359</v>
      </c>
      <c r="AZ106" s="14">
        <v>283.21315694738513</v>
      </c>
      <c r="BA106" s="14">
        <v>124.05008974853277</v>
      </c>
      <c r="BB106" s="14">
        <v>407.26324669591793</v>
      </c>
      <c r="BC106" s="151">
        <v>0.14400285681411659</v>
      </c>
      <c r="BD106" s="151">
        <v>0.12592951597649107</v>
      </c>
      <c r="BE106" s="12">
        <v>7.9660486762016725E-13</v>
      </c>
      <c r="BF106" s="12">
        <v>1.280257822960983E-13</v>
      </c>
      <c r="BG106" s="12">
        <v>7.9580786405131221E-13</v>
      </c>
      <c r="BH106" s="12">
        <v>-1.2789769243681803E-13</v>
      </c>
      <c r="BI106" s="18">
        <v>0.73454624545913982</v>
      </c>
      <c r="BJ106" s="19">
        <v>0.58027900204999994</v>
      </c>
      <c r="BK106" s="12">
        <v>350.736718290402</v>
      </c>
      <c r="BL106" s="12">
        <v>195.72166944547666</v>
      </c>
      <c r="BM106" s="12">
        <v>240.7847255116568</v>
      </c>
      <c r="BN106" s="12">
        <v>143.98156514738636</v>
      </c>
      <c r="BO106" s="11">
        <v>351.73624981902503</v>
      </c>
      <c r="BP106" s="12">
        <v>196.47568259433098</v>
      </c>
      <c r="BQ106" s="12">
        <v>5892.2232206363133</v>
      </c>
      <c r="BR106" s="12">
        <v>3526.6296969706391</v>
      </c>
      <c r="BT106" s="14"/>
      <c r="BU106" s="14"/>
      <c r="BV106" s="14"/>
      <c r="BW106" s="14"/>
      <c r="BX106" s="14"/>
      <c r="BY106" s="14"/>
      <c r="BZ106" s="151"/>
      <c r="CA106" s="151"/>
      <c r="CB106" s="12"/>
      <c r="CC106" s="12"/>
      <c r="CD106" s="12"/>
      <c r="CE106" s="12"/>
      <c r="CF106" s="18"/>
      <c r="CG106" s="19"/>
      <c r="CH106" s="12"/>
      <c r="CI106" s="12"/>
      <c r="CJ106" s="12"/>
      <c r="CK106" s="12"/>
      <c r="CL106" s="11"/>
      <c r="CM106" s="12"/>
      <c r="CN106" s="12"/>
      <c r="CO106" s="12"/>
      <c r="CQ106" s="14">
        <v>1011.0703737650015</v>
      </c>
      <c r="CR106" s="14">
        <v>519.45566395546098</v>
      </c>
      <c r="CS106" s="14">
        <v>1530.5260377204625</v>
      </c>
      <c r="CT106" s="14">
        <v>350.69733330771271</v>
      </c>
      <c r="CU106" s="14">
        <v>173.93461317761216</v>
      </c>
      <c r="CV106" s="14">
        <v>524.63194648532487</v>
      </c>
      <c r="CW106" s="151">
        <v>0.17159403775198692</v>
      </c>
      <c r="CX106" s="151">
        <v>0.14729521060906148</v>
      </c>
      <c r="CY106" s="12">
        <v>9.1040556299447671E-13</v>
      </c>
      <c r="CZ106" s="12">
        <v>1.849261299832531E-13</v>
      </c>
      <c r="DA106" s="12">
        <v>9.0949470177292824E-13</v>
      </c>
      <c r="DB106" s="12">
        <v>1.8474111129762605E-13</v>
      </c>
      <c r="DC106" s="18">
        <v>0.5394204907308835</v>
      </c>
      <c r="DD106" s="19">
        <v>0.24623536228999998</v>
      </c>
      <c r="DE106" s="12">
        <v>350.736718290402</v>
      </c>
      <c r="DF106" s="12">
        <v>195.72166944547666</v>
      </c>
      <c r="DG106" s="12">
        <v>240.7847255116568</v>
      </c>
      <c r="DH106" s="12">
        <v>143.98156514738636</v>
      </c>
      <c r="DI106" s="11">
        <v>244.97283163920542</v>
      </c>
      <c r="DJ106" s="12">
        <v>131.79194640680291</v>
      </c>
      <c r="DK106" s="12">
        <v>5892.2232206363133</v>
      </c>
      <c r="DL106" s="12">
        <v>3526.6296969706391</v>
      </c>
    </row>
    <row r="107" spans="1:116" x14ac:dyDescent="0.25">
      <c r="A107" s="10" t="str">
        <f>'Scenario List'!$A$5</f>
        <v>3- Baseline 2</v>
      </c>
      <c r="B107" s="2">
        <v>2040</v>
      </c>
      <c r="C107" s="14">
        <v>899.04871344642129</v>
      </c>
      <c r="D107" s="14">
        <v>468.95724254452659</v>
      </c>
      <c r="E107" s="14">
        <v>1368.0059559909478</v>
      </c>
      <c r="F107" s="14">
        <v>304.27372706582008</v>
      </c>
      <c r="G107" s="14">
        <v>142.1537532446302</v>
      </c>
      <c r="H107" s="14">
        <v>446.42748031045028</v>
      </c>
      <c r="I107" s="151">
        <v>0.1521831534386141</v>
      </c>
      <c r="J107" s="151">
        <v>0.13270895215407327</v>
      </c>
      <c r="K107" s="12">
        <v>1.2233574752738282E-12</v>
      </c>
      <c r="L107" s="12">
        <v>1.2091323883520395E-12</v>
      </c>
      <c r="M107" s="12">
        <v>1.2221335055073723E-12</v>
      </c>
      <c r="N107" s="12">
        <v>1.2079226507921703E-12</v>
      </c>
      <c r="O107" s="18">
        <v>0.61597036041354369</v>
      </c>
      <c r="P107" s="19">
        <v>0.42842163507999997</v>
      </c>
      <c r="Q107" s="12">
        <v>350.62287429040202</v>
      </c>
      <c r="R107" s="12">
        <v>196.82289755982532</v>
      </c>
      <c r="S107" s="12">
        <v>240.7847255116568</v>
      </c>
      <c r="T107" s="12">
        <v>145.16350166173501</v>
      </c>
      <c r="U107" s="11">
        <v>305.62543503169314</v>
      </c>
      <c r="V107" s="12">
        <v>168.28174662562972</v>
      </c>
      <c r="W107" s="12">
        <v>5907.6756732411204</v>
      </c>
      <c r="X107" s="12">
        <v>3533.7272650610162</v>
      </c>
      <c r="Z107" s="14">
        <v>1012.3595817013423</v>
      </c>
      <c r="AA107" s="14">
        <v>522.66147037218229</v>
      </c>
      <c r="AB107" s="14">
        <v>1535.0210520735245</v>
      </c>
      <c r="AC107" s="14">
        <v>400.59210674964464</v>
      </c>
      <c r="AD107" s="14">
        <v>195.85798107228581</v>
      </c>
      <c r="AE107" s="14">
        <v>596.45008782193042</v>
      </c>
      <c r="AF107" s="151">
        <v>0.17136343254028583</v>
      </c>
      <c r="AG107" s="151">
        <v>0.14790656753278258</v>
      </c>
      <c r="AH107" s="12">
        <v>1.8777114736761085E-12</v>
      </c>
      <c r="AI107" s="12">
        <v>4.2675260765366099E-13</v>
      </c>
      <c r="AJ107" s="12">
        <v>-1.8758328224066645E-12</v>
      </c>
      <c r="AK107" s="12">
        <v>4.2632564145606011E-13</v>
      </c>
      <c r="AL107" s="18">
        <v>0.5118244777064429</v>
      </c>
      <c r="AM107" s="19">
        <v>0.29484257085999993</v>
      </c>
      <c r="AN107" s="12">
        <v>350.62287429040202</v>
      </c>
      <c r="AO107" s="12">
        <v>196.82289755982532</v>
      </c>
      <c r="AP107" s="12">
        <v>240.7847255116568</v>
      </c>
      <c r="AQ107" s="12">
        <v>145.16350166173501</v>
      </c>
      <c r="AR107" s="11">
        <v>258.90159663438766</v>
      </c>
      <c r="AS107" s="12">
        <v>139.90184884276869</v>
      </c>
      <c r="AT107" s="12">
        <v>5907.6756732411204</v>
      </c>
      <c r="AU107" s="12">
        <v>3533.7272650610162</v>
      </c>
      <c r="AW107" s="14">
        <v>861.95636086207674</v>
      </c>
      <c r="AX107" s="14">
        <v>451.35380312295825</v>
      </c>
      <c r="AY107" s="14">
        <v>1313.3101639850349</v>
      </c>
      <c r="AZ107" s="14">
        <v>284.26636464421784</v>
      </c>
      <c r="BA107" s="14">
        <v>124.55031382306184</v>
      </c>
      <c r="BB107" s="14">
        <v>408.8166784672797</v>
      </c>
      <c r="BC107" s="151">
        <v>0.14590448232734191</v>
      </c>
      <c r="BD107" s="151">
        <v>0.12772740205097996</v>
      </c>
      <c r="BE107" s="12">
        <v>9.3885573683805423E-13</v>
      </c>
      <c r="BF107" s="12">
        <v>2.8450173843577397E-14</v>
      </c>
      <c r="BG107" s="12">
        <v>-9.3791641120333225E-13</v>
      </c>
      <c r="BH107" s="12">
        <v>0</v>
      </c>
      <c r="BI107" s="18">
        <v>0.73721264674226372</v>
      </c>
      <c r="BJ107" s="19">
        <v>0.57861580584999994</v>
      </c>
      <c r="BK107" s="12">
        <v>350.62287429040202</v>
      </c>
      <c r="BL107" s="12">
        <v>196.82289755982532</v>
      </c>
      <c r="BM107" s="12">
        <v>240.7847255116568</v>
      </c>
      <c r="BN107" s="12">
        <v>145.16350166173501</v>
      </c>
      <c r="BO107" s="11">
        <v>352.25374737846789</v>
      </c>
      <c r="BP107" s="12">
        <v>197.03125030205538</v>
      </c>
      <c r="BQ107" s="12">
        <v>5907.6756732411204</v>
      </c>
      <c r="BR107" s="12">
        <v>3533.7272650610162</v>
      </c>
      <c r="BT107" s="14"/>
      <c r="BU107" s="14"/>
      <c r="BV107" s="14"/>
      <c r="BW107" s="14"/>
      <c r="BX107" s="14"/>
      <c r="BY107" s="14"/>
      <c r="BZ107" s="151"/>
      <c r="CA107" s="151"/>
      <c r="CB107" s="12"/>
      <c r="CC107" s="12"/>
      <c r="CD107" s="12"/>
      <c r="CE107" s="12"/>
      <c r="CF107" s="18"/>
      <c r="CG107" s="19"/>
      <c r="CH107" s="12"/>
      <c r="CI107" s="12"/>
      <c r="CJ107" s="12"/>
      <c r="CK107" s="12"/>
      <c r="CL107" s="11"/>
      <c r="CM107" s="12"/>
      <c r="CN107" s="12"/>
      <c r="CO107" s="12"/>
      <c r="CQ107" s="14">
        <v>1030.6345618665489</v>
      </c>
      <c r="CR107" s="14">
        <v>529.89251228821331</v>
      </c>
      <c r="CS107" s="14">
        <v>1560.5270741547622</v>
      </c>
      <c r="CT107" s="14">
        <v>354.01525824726639</v>
      </c>
      <c r="CU107" s="14">
        <v>176.04580079544408</v>
      </c>
      <c r="CV107" s="14">
        <v>530.06105904271044</v>
      </c>
      <c r="CW107" s="151">
        <v>0.17445686237225566</v>
      </c>
      <c r="CX107" s="151">
        <v>0.1499528606883202</v>
      </c>
      <c r="CY107" s="12">
        <v>2.2760139074861918E-13</v>
      </c>
      <c r="CZ107" s="12">
        <v>1.5078592137096022E-12</v>
      </c>
      <c r="DA107" s="12">
        <v>-2.2737367544323206E-13</v>
      </c>
      <c r="DB107" s="12">
        <v>1.5063505998114124E-12</v>
      </c>
      <c r="DC107" s="18">
        <v>0.53911916816569849</v>
      </c>
      <c r="DD107" s="19">
        <v>0.23842961294000001</v>
      </c>
      <c r="DE107" s="12">
        <v>350.62287429040202</v>
      </c>
      <c r="DF107" s="12">
        <v>196.82289755982532</v>
      </c>
      <c r="DG107" s="12">
        <v>240.7847255116568</v>
      </c>
      <c r="DH107" s="12">
        <v>145.16350166173501</v>
      </c>
      <c r="DI107" s="11">
        <v>241.33838914734656</v>
      </c>
      <c r="DJ107" s="12">
        <v>130.68579486016029</v>
      </c>
      <c r="DK107" s="12">
        <v>5907.6756732411204</v>
      </c>
      <c r="DL107" s="12">
        <v>3533.7272650610162</v>
      </c>
    </row>
    <row r="108" spans="1:116" x14ac:dyDescent="0.25">
      <c r="A108" s="10" t="str">
        <f>'Scenario List'!$A$5</f>
        <v>3- Baseline 2</v>
      </c>
      <c r="B108" s="2">
        <v>2041</v>
      </c>
      <c r="C108" s="14">
        <v>906.19462165239656</v>
      </c>
      <c r="D108" s="14">
        <v>478.23193567496537</v>
      </c>
      <c r="E108" s="14">
        <v>1384.4265573273619</v>
      </c>
      <c r="F108" s="14">
        <v>295.54139902236903</v>
      </c>
      <c r="G108" s="14">
        <v>144.54333056920311</v>
      </c>
      <c r="H108" s="14">
        <v>440.08472959157211</v>
      </c>
      <c r="I108" s="151">
        <v>0.15293325172188213</v>
      </c>
      <c r="J108" s="151">
        <v>0.1350219291122422</v>
      </c>
      <c r="K108" s="12">
        <v>1.9061616475196858E-12</v>
      </c>
      <c r="L108" s="12">
        <v>8.5350521530732198E-13</v>
      </c>
      <c r="M108" s="12">
        <v>-1.9042545318370685E-12</v>
      </c>
      <c r="N108" s="12">
        <v>-8.5265128291212022E-13</v>
      </c>
      <c r="O108" s="18">
        <v>0.65618094807146066</v>
      </c>
      <c r="P108" s="19">
        <v>0.40261572171999999</v>
      </c>
      <c r="Q108" s="12">
        <v>376.55507469040202</v>
      </c>
      <c r="R108" s="12">
        <v>231.89626584547668</v>
      </c>
      <c r="S108" s="12">
        <v>240.7847255116568</v>
      </c>
      <c r="T108" s="12">
        <v>142.52656514738638</v>
      </c>
      <c r="U108" s="11">
        <v>312.65729197264</v>
      </c>
      <c r="V108" s="12">
        <v>172.8729191181796</v>
      </c>
      <c r="W108" s="12">
        <v>5925.425709906197</v>
      </c>
      <c r="X108" s="12">
        <v>3541.8834467800903</v>
      </c>
      <c r="Z108" s="14">
        <v>1034.9838934316826</v>
      </c>
      <c r="AA108" s="14">
        <v>539.63278243242007</v>
      </c>
      <c r="AB108" s="14">
        <v>1574.6166758641027</v>
      </c>
      <c r="AC108" s="14">
        <v>405.4797248034921</v>
      </c>
      <c r="AD108" s="14">
        <v>205.94417732665781</v>
      </c>
      <c r="AE108" s="14">
        <v>611.42390213014994</v>
      </c>
      <c r="AF108" s="151">
        <v>0.17466827601962578</v>
      </c>
      <c r="AG108" s="151">
        <v>0.15235757769584363</v>
      </c>
      <c r="AH108" s="12">
        <v>1.5932097352403345E-12</v>
      </c>
      <c r="AI108" s="12">
        <v>2.2760139074861918E-13</v>
      </c>
      <c r="AJ108" s="12">
        <v>-1.5916157281026244E-12</v>
      </c>
      <c r="AK108" s="12">
        <v>2.2737367544323206E-13</v>
      </c>
      <c r="AL108" s="18">
        <v>0.54194914493464186</v>
      </c>
      <c r="AM108" s="19">
        <v>0.25756370209999996</v>
      </c>
      <c r="AN108" s="12">
        <v>376.55507469040202</v>
      </c>
      <c r="AO108" s="12">
        <v>231.89626584547668</v>
      </c>
      <c r="AP108" s="12">
        <v>240.7847255116568</v>
      </c>
      <c r="AQ108" s="12">
        <v>142.52656514738638</v>
      </c>
      <c r="AR108" s="11">
        <v>254.09843193452423</v>
      </c>
      <c r="AS108" s="12">
        <v>137.2520736735998</v>
      </c>
      <c r="AT108" s="12">
        <v>5925.425709906197</v>
      </c>
      <c r="AU108" s="12">
        <v>3541.8834467800903</v>
      </c>
      <c r="AW108" s="14">
        <v>864.11172276805155</v>
      </c>
      <c r="AX108" s="14">
        <v>458.08432075916699</v>
      </c>
      <c r="AY108" s="14">
        <v>1322.1960435272185</v>
      </c>
      <c r="AZ108" s="14">
        <v>270.02714637989885</v>
      </c>
      <c r="BA108" s="14">
        <v>124.39571565340474</v>
      </c>
      <c r="BB108" s="14">
        <v>394.4228620333036</v>
      </c>
      <c r="BC108" s="151">
        <v>0.14583116303752139</v>
      </c>
      <c r="BD108" s="151">
        <v>0.12933353896091904</v>
      </c>
      <c r="BE108" s="12">
        <v>5.1210312918439319E-13</v>
      </c>
      <c r="BF108" s="12">
        <v>4.1252752073187228E-13</v>
      </c>
      <c r="BG108" s="12">
        <v>-5.1159076974727213E-13</v>
      </c>
      <c r="BH108" s="12">
        <v>-4.1211478674085811E-13</v>
      </c>
      <c r="BI108" s="18">
        <v>0.7686841646288618</v>
      </c>
      <c r="BJ108" s="19">
        <v>0.54322818440999998</v>
      </c>
      <c r="BK108" s="12">
        <v>376.55507469040202</v>
      </c>
      <c r="BL108" s="12">
        <v>231.89626584547668</v>
      </c>
      <c r="BM108" s="12">
        <v>240.7847255116568</v>
      </c>
      <c r="BN108" s="12">
        <v>142.52656514738638</v>
      </c>
      <c r="BO108" s="11">
        <v>360.07270344676624</v>
      </c>
      <c r="BP108" s="12">
        <v>202.13949631958209</v>
      </c>
      <c r="BQ108" s="12">
        <v>5925.425709906197</v>
      </c>
      <c r="BR108" s="12">
        <v>3541.8834467800903</v>
      </c>
      <c r="BT108" s="14"/>
      <c r="BU108" s="14"/>
      <c r="BV108" s="14"/>
      <c r="BW108" s="14"/>
      <c r="BX108" s="14"/>
      <c r="BY108" s="14"/>
      <c r="BZ108" s="151"/>
      <c r="CA108" s="151"/>
      <c r="CB108" s="12"/>
      <c r="CC108" s="12"/>
      <c r="CD108" s="12"/>
      <c r="CE108" s="12"/>
      <c r="CF108" s="18"/>
      <c r="CG108" s="19"/>
      <c r="CH108" s="12"/>
      <c r="CI108" s="12"/>
      <c r="CJ108" s="12"/>
      <c r="CK108" s="12"/>
      <c r="CL108" s="11"/>
      <c r="CM108" s="12"/>
      <c r="CN108" s="12"/>
      <c r="CO108" s="12"/>
      <c r="CQ108" s="14">
        <v>1050.3550957001169</v>
      </c>
      <c r="CR108" s="14">
        <v>543.14708775897361</v>
      </c>
      <c r="CS108" s="14">
        <v>1593.5021834590905</v>
      </c>
      <c r="CT108" s="14">
        <v>352.22751353488468</v>
      </c>
      <c r="CU108" s="14">
        <v>178.83131459149425</v>
      </c>
      <c r="CV108" s="14">
        <v>531.0588281263789</v>
      </c>
      <c r="CW108" s="151">
        <v>0.17726238537496483</v>
      </c>
      <c r="CX108" s="151">
        <v>0.15334979140907251</v>
      </c>
      <c r="CY108" s="12">
        <v>1.4794090398660248E-12</v>
      </c>
      <c r="CZ108" s="12">
        <v>9.6730591068163155E-13</v>
      </c>
      <c r="DA108" s="12">
        <v>1.4779288903810084E-12</v>
      </c>
      <c r="DB108" s="12">
        <v>9.6633812063373625E-13</v>
      </c>
      <c r="DC108" s="18">
        <v>0.55833066126534192</v>
      </c>
      <c r="DD108" s="19">
        <v>0.20299133269000003</v>
      </c>
      <c r="DE108" s="12">
        <v>376.55507469040202</v>
      </c>
      <c r="DF108" s="12">
        <v>231.89626584547668</v>
      </c>
      <c r="DG108" s="12">
        <v>240.7847255116568</v>
      </c>
      <c r="DH108" s="12">
        <v>142.52656514738638</v>
      </c>
      <c r="DI108" s="11">
        <v>244.30788490256472</v>
      </c>
      <c r="DJ108" s="12">
        <v>155.68580595373052</v>
      </c>
      <c r="DK108" s="12">
        <v>5925.425709906197</v>
      </c>
      <c r="DL108" s="12">
        <v>3541.8834467800903</v>
      </c>
    </row>
    <row r="109" spans="1:116" x14ac:dyDescent="0.25">
      <c r="A109" s="10" t="str">
        <f>'Scenario List'!$A$5</f>
        <v>3- Baseline 2</v>
      </c>
      <c r="B109" s="2">
        <v>2042</v>
      </c>
      <c r="C109" s="14">
        <v>926.47019024242275</v>
      </c>
      <c r="D109" s="14">
        <v>492.20301405364808</v>
      </c>
      <c r="E109" s="14">
        <v>1418.6732042960707</v>
      </c>
      <c r="F109" s="14">
        <v>306.92736991772387</v>
      </c>
      <c r="G109" s="14">
        <v>151.48375801969044</v>
      </c>
      <c r="H109" s="14">
        <v>458.41112793741434</v>
      </c>
      <c r="I109" s="151">
        <v>0.15581648461516706</v>
      </c>
      <c r="J109" s="151">
        <v>0.13859895933695715</v>
      </c>
      <c r="K109" s="12">
        <v>5.9745365071512544E-13</v>
      </c>
      <c r="L109" s="12">
        <v>3.556271730447175E-13</v>
      </c>
      <c r="M109" s="12">
        <v>-5.9685589803848416E-13</v>
      </c>
      <c r="N109" s="12">
        <v>-3.5527136788005009E-13</v>
      </c>
      <c r="O109" s="18">
        <v>0.67938470986524402</v>
      </c>
      <c r="P109" s="19">
        <v>0.43304059162999997</v>
      </c>
      <c r="Q109" s="12">
        <v>387.32505909040202</v>
      </c>
      <c r="R109" s="12">
        <v>231.80887944547666</v>
      </c>
      <c r="S109" s="12">
        <v>240.49372551165681</v>
      </c>
      <c r="T109" s="12">
        <v>142.52656514738638</v>
      </c>
      <c r="U109" s="11">
        <v>311.48594705533759</v>
      </c>
      <c r="V109" s="12">
        <v>174.91849028503813</v>
      </c>
      <c r="W109" s="12">
        <v>5945.9061249559263</v>
      </c>
      <c r="X109" s="12">
        <v>3551.2749620076193</v>
      </c>
      <c r="Z109" s="14">
        <v>1058.8948046850951</v>
      </c>
      <c r="AA109" s="14">
        <v>555.55830178458007</v>
      </c>
      <c r="AB109" s="14">
        <v>1614.4531064696753</v>
      </c>
      <c r="AC109" s="14">
        <v>419.71628615471474</v>
      </c>
      <c r="AD109" s="14">
        <v>214.8390457506224</v>
      </c>
      <c r="AE109" s="14">
        <v>634.5553319053372</v>
      </c>
      <c r="AF109" s="151">
        <v>0.17808804620051819</v>
      </c>
      <c r="AG109" s="151">
        <v>0.15643911207329039</v>
      </c>
      <c r="AH109" s="12">
        <v>5.6900347687154802E-13</v>
      </c>
      <c r="AI109" s="12">
        <v>1.3940585183352927E-12</v>
      </c>
      <c r="AJ109" s="12">
        <v>-5.6843418860808015E-13</v>
      </c>
      <c r="AK109" s="12">
        <v>-1.3926637620897964E-12</v>
      </c>
      <c r="AL109" s="18">
        <v>0.5638124040882514</v>
      </c>
      <c r="AM109" s="19">
        <v>0.286469115</v>
      </c>
      <c r="AN109" s="12">
        <v>387.32505909040202</v>
      </c>
      <c r="AO109" s="12">
        <v>231.80887944547666</v>
      </c>
      <c r="AP109" s="12">
        <v>240.49372551165681</v>
      </c>
      <c r="AQ109" s="12">
        <v>142.52656514738638</v>
      </c>
      <c r="AR109" s="11">
        <v>251.04620105416518</v>
      </c>
      <c r="AS109" s="12">
        <v>138.62582181945541</v>
      </c>
      <c r="AT109" s="12">
        <v>5945.9061249559263</v>
      </c>
      <c r="AU109" s="12">
        <v>3551.2749620076193</v>
      </c>
      <c r="AW109" s="14">
        <v>882.01972589497836</v>
      </c>
      <c r="AX109" s="14">
        <v>470.88752486978223</v>
      </c>
      <c r="AY109" s="14">
        <v>1352.9072507647606</v>
      </c>
      <c r="AZ109" s="14">
        <v>281.18565685248478</v>
      </c>
      <c r="BA109" s="14">
        <v>130.16826883582456</v>
      </c>
      <c r="BB109" s="14">
        <v>411.35392568830935</v>
      </c>
      <c r="BC109" s="151">
        <v>0.14834067463544362</v>
      </c>
      <c r="BD109" s="151">
        <v>0.13259675184474548</v>
      </c>
      <c r="BE109" s="12">
        <v>1.038431345290575E-12</v>
      </c>
      <c r="BF109" s="12">
        <v>0</v>
      </c>
      <c r="BG109" s="12">
        <v>1.0373923942097463E-12</v>
      </c>
      <c r="BH109" s="12">
        <v>0</v>
      </c>
      <c r="BI109" s="18">
        <v>0.79258803360661245</v>
      </c>
      <c r="BJ109" s="19">
        <v>0.58743859941000021</v>
      </c>
      <c r="BK109" s="12">
        <v>387.32505909040202</v>
      </c>
      <c r="BL109" s="12">
        <v>231.80887944547666</v>
      </c>
      <c r="BM109" s="12">
        <v>240.49372551165681</v>
      </c>
      <c r="BN109" s="12">
        <v>142.52656514738638</v>
      </c>
      <c r="BO109" s="11">
        <v>368.50585711576917</v>
      </c>
      <c r="BP109" s="12">
        <v>209.69739173759271</v>
      </c>
      <c r="BQ109" s="12">
        <v>5945.9061249559263</v>
      </c>
      <c r="BR109" s="12">
        <v>3551.2749620076193</v>
      </c>
      <c r="BT109" s="14"/>
      <c r="BU109" s="14"/>
      <c r="BV109" s="14"/>
      <c r="BW109" s="14"/>
      <c r="BX109" s="14"/>
      <c r="BY109" s="14"/>
      <c r="BZ109" s="151"/>
      <c r="CA109" s="151"/>
      <c r="CB109" s="12"/>
      <c r="CC109" s="12"/>
      <c r="CD109" s="12"/>
      <c r="CE109" s="12"/>
      <c r="CF109" s="18"/>
      <c r="CG109" s="19"/>
      <c r="CH109" s="12"/>
      <c r="CI109" s="12"/>
      <c r="CJ109" s="12"/>
      <c r="CK109" s="12"/>
      <c r="CL109" s="11"/>
      <c r="CM109" s="12"/>
      <c r="CN109" s="12"/>
      <c r="CO109" s="12"/>
      <c r="CQ109" s="14">
        <v>1075.2653994728205</v>
      </c>
      <c r="CR109" s="14">
        <v>558.33489567331662</v>
      </c>
      <c r="CS109" s="14">
        <v>1633.6002951461371</v>
      </c>
      <c r="CT109" s="14">
        <v>364.24399055957042</v>
      </c>
      <c r="CU109" s="14">
        <v>187.12809445859767</v>
      </c>
      <c r="CV109" s="14">
        <v>551.37208501816804</v>
      </c>
      <c r="CW109" s="151">
        <v>0.18084130103564169</v>
      </c>
      <c r="CX109" s="151">
        <v>0.1572209703969745</v>
      </c>
      <c r="CY109" s="12">
        <v>3.0157184274192043E-12</v>
      </c>
      <c r="CZ109" s="12">
        <v>4.8365295534081577E-13</v>
      </c>
      <c r="DA109" s="12">
        <v>-3.0127011996228248E-12</v>
      </c>
      <c r="DB109" s="12">
        <v>-4.8316906031686813E-13</v>
      </c>
      <c r="DC109" s="18">
        <v>0.56386672238373148</v>
      </c>
      <c r="DD109" s="19">
        <v>0.23365373927999994</v>
      </c>
      <c r="DE109" s="12">
        <v>387.32505909040202</v>
      </c>
      <c r="DF109" s="12">
        <v>231.80887944547666</v>
      </c>
      <c r="DG109" s="12">
        <v>240.49372551165681</v>
      </c>
      <c r="DH109" s="12">
        <v>142.52656514738638</v>
      </c>
      <c r="DI109" s="11">
        <v>238.26422030332424</v>
      </c>
      <c r="DJ109" s="12">
        <v>167.02557401196907</v>
      </c>
      <c r="DK109" s="12">
        <v>5945.9061249559263</v>
      </c>
      <c r="DL109" s="12">
        <v>3551.2749620076193</v>
      </c>
    </row>
    <row r="110" spans="1:116" x14ac:dyDescent="0.25">
      <c r="A110" s="10" t="str">
        <f>'Scenario List'!$A$5</f>
        <v>3- Baseline 2</v>
      </c>
      <c r="B110" s="2">
        <v>2043</v>
      </c>
      <c r="C110" s="14">
        <v>958.76904895785015</v>
      </c>
      <c r="D110" s="14">
        <v>507.17521649941722</v>
      </c>
      <c r="E110" s="14">
        <v>1465.9442654572674</v>
      </c>
      <c r="F110" s="14">
        <v>318.17494343939717</v>
      </c>
      <c r="G110" s="14">
        <v>159.27702618676719</v>
      </c>
      <c r="H110" s="14">
        <v>477.45196962616433</v>
      </c>
      <c r="I110" s="151">
        <v>0.16060642258234781</v>
      </c>
      <c r="J110" s="151">
        <v>0.14237689421130487</v>
      </c>
      <c r="K110" s="12">
        <v>1.6216599090839118E-12</v>
      </c>
      <c r="L110" s="12">
        <v>5.4055330302797061E-13</v>
      </c>
      <c r="M110" s="12">
        <v>1.6200374375330284E-12</v>
      </c>
      <c r="N110" s="12">
        <v>5.4001247917767614E-13</v>
      </c>
      <c r="O110" s="18">
        <v>0.62459804464862057</v>
      </c>
      <c r="P110" s="19">
        <v>0.36449971989000002</v>
      </c>
      <c r="Q110" s="12">
        <v>399.4619615149627</v>
      </c>
      <c r="R110" s="12">
        <v>231.80143824547667</v>
      </c>
      <c r="S110" s="12">
        <v>240.16401182543402</v>
      </c>
      <c r="T110" s="12">
        <v>142.52656514738638</v>
      </c>
      <c r="U110" s="11">
        <v>300.11369140049271</v>
      </c>
      <c r="V110" s="12">
        <v>172.15995294277769</v>
      </c>
      <c r="W110" s="12">
        <v>5969.6806238633453</v>
      </c>
      <c r="X110" s="12">
        <v>3562.2017133391505</v>
      </c>
      <c r="Z110" s="14">
        <v>1103.3756434753695</v>
      </c>
      <c r="AA110" s="14">
        <v>576.90434380695137</v>
      </c>
      <c r="AB110" s="14">
        <v>1680.2799872823209</v>
      </c>
      <c r="AC110" s="14">
        <v>443.42590674464276</v>
      </c>
      <c r="AD110" s="14">
        <v>229.00615349430129</v>
      </c>
      <c r="AE110" s="14">
        <v>672.43206023894402</v>
      </c>
      <c r="AF110" s="151">
        <v>0.18482992860031894</v>
      </c>
      <c r="AG110" s="151">
        <v>0.1619516215622081</v>
      </c>
      <c r="AH110" s="12">
        <v>3.8692236427265262E-12</v>
      </c>
      <c r="AI110" s="12">
        <v>1.2518076491174055E-12</v>
      </c>
      <c r="AJ110" s="12">
        <v>-3.865352482534945E-12</v>
      </c>
      <c r="AK110" s="12">
        <v>-1.2505552149377763E-12</v>
      </c>
      <c r="AL110" s="18">
        <v>0.50554888253477892</v>
      </c>
      <c r="AM110" s="19">
        <v>0.22501853482</v>
      </c>
      <c r="AN110" s="12">
        <v>399.4619615149627</v>
      </c>
      <c r="AO110" s="12">
        <v>231.80143824547667</v>
      </c>
      <c r="AP110" s="12">
        <v>240.16401182543402</v>
      </c>
      <c r="AQ110" s="12">
        <v>142.52656514738638</v>
      </c>
      <c r="AR110" s="11">
        <v>230.96674722026316</v>
      </c>
      <c r="AS110" s="12">
        <v>131.34078214601385</v>
      </c>
      <c r="AT110" s="12">
        <v>5969.6806238633453</v>
      </c>
      <c r="AU110" s="12">
        <v>3562.2017133391505</v>
      </c>
      <c r="AW110" s="14">
        <v>909.00596866568821</v>
      </c>
      <c r="AX110" s="14">
        <v>483.11952924938186</v>
      </c>
      <c r="AY110" s="14">
        <v>1392.1254979150701</v>
      </c>
      <c r="AZ110" s="14">
        <v>285.76759020436174</v>
      </c>
      <c r="BA110" s="14">
        <v>135.2213389367318</v>
      </c>
      <c r="BB110" s="14">
        <v>420.98892914109354</v>
      </c>
      <c r="BC110" s="151">
        <v>0.15227045229723107</v>
      </c>
      <c r="BD110" s="151">
        <v>0.13562385516807621</v>
      </c>
      <c r="BE110" s="12">
        <v>4.409776945754497E-13</v>
      </c>
      <c r="BF110" s="12">
        <v>1.9915121690504181E-13</v>
      </c>
      <c r="BG110" s="12">
        <v>4.4053649617126212E-13</v>
      </c>
      <c r="BH110" s="12">
        <v>-1.9895196601282805E-13</v>
      </c>
      <c r="BI110" s="18">
        <v>0.72735243391406168</v>
      </c>
      <c r="BJ110" s="19">
        <v>0.50205478344999999</v>
      </c>
      <c r="BK110" s="12">
        <v>399.4619615149627</v>
      </c>
      <c r="BL110" s="12">
        <v>231.80143824547667</v>
      </c>
      <c r="BM110" s="12">
        <v>240.16401182543402</v>
      </c>
      <c r="BN110" s="12">
        <v>142.52656514738638</v>
      </c>
      <c r="BO110" s="11">
        <v>346.71653551094806</v>
      </c>
      <c r="BP110" s="12">
        <v>200.31751282351371</v>
      </c>
      <c r="BQ110" s="12">
        <v>5969.6806238633453</v>
      </c>
      <c r="BR110" s="12">
        <v>3562.2017133391505</v>
      </c>
      <c r="BT110" s="14"/>
      <c r="BU110" s="14"/>
      <c r="BV110" s="14"/>
      <c r="BW110" s="14"/>
      <c r="BX110" s="14"/>
      <c r="BY110" s="14"/>
      <c r="BZ110" s="151"/>
      <c r="CA110" s="151"/>
      <c r="CB110" s="12"/>
      <c r="CC110" s="12"/>
      <c r="CD110" s="12"/>
      <c r="CE110" s="12"/>
      <c r="CF110" s="18"/>
      <c r="CG110" s="19"/>
      <c r="CH110" s="12"/>
      <c r="CI110" s="12"/>
      <c r="CJ110" s="12"/>
      <c r="CK110" s="12"/>
      <c r="CL110" s="11"/>
      <c r="CM110" s="12"/>
      <c r="CN110" s="12"/>
      <c r="CO110" s="12"/>
      <c r="CQ110" s="14">
        <v>1119.7122035192219</v>
      </c>
      <c r="CR110" s="14">
        <v>578.19683009571202</v>
      </c>
      <c r="CS110" s="14">
        <v>1697.9090336149338</v>
      </c>
      <c r="CT110" s="14">
        <v>394.72279839546462</v>
      </c>
      <c r="CU110" s="14">
        <v>199.69684621066565</v>
      </c>
      <c r="CV110" s="14">
        <v>594.4196446061303</v>
      </c>
      <c r="CW110" s="151">
        <v>0.18756651721756393</v>
      </c>
      <c r="CX110" s="151">
        <v>0.16231445511088691</v>
      </c>
      <c r="CY110" s="12">
        <v>6.8280417224585759E-13</v>
      </c>
      <c r="CZ110" s="12">
        <v>7.11254346089435E-13</v>
      </c>
      <c r="DA110" s="12">
        <v>6.8212102632969618E-13</v>
      </c>
      <c r="DB110" s="12">
        <v>7.1054273576010019E-13</v>
      </c>
      <c r="DC110" s="18">
        <v>0.52791583648973317</v>
      </c>
      <c r="DD110" s="19">
        <v>0.21355249787000002</v>
      </c>
      <c r="DE110" s="12">
        <v>399.4619615149627</v>
      </c>
      <c r="DF110" s="12">
        <v>231.80143824547667</v>
      </c>
      <c r="DG110" s="12">
        <v>240.16401182543402</v>
      </c>
      <c r="DH110" s="12">
        <v>142.52656514738638</v>
      </c>
      <c r="DI110" s="11">
        <v>229.34715137857222</v>
      </c>
      <c r="DJ110" s="12">
        <v>180.95387744145256</v>
      </c>
      <c r="DK110" s="12">
        <v>5969.6806238633453</v>
      </c>
      <c r="DL110" s="12">
        <v>3562.2017133391505</v>
      </c>
    </row>
    <row r="111" spans="1:116" x14ac:dyDescent="0.25">
      <c r="A111" s="10" t="str">
        <f>'Scenario List'!$A$5</f>
        <v>3- Baseline 2</v>
      </c>
      <c r="B111" s="2">
        <v>2044</v>
      </c>
      <c r="C111" s="14">
        <v>990.19550129886125</v>
      </c>
      <c r="D111" s="14">
        <v>521.50608318060017</v>
      </c>
      <c r="E111" s="14">
        <v>1511.7015844794614</v>
      </c>
      <c r="F111" s="14">
        <v>349.64348266660028</v>
      </c>
      <c r="G111" s="14">
        <v>166.27741646398766</v>
      </c>
      <c r="H111" s="14">
        <v>515.92089913058794</v>
      </c>
      <c r="I111" s="151">
        <v>0.1651039002617716</v>
      </c>
      <c r="J111" s="151">
        <v>0.14587407354067478</v>
      </c>
      <c r="K111" s="12">
        <v>1.7354606044582213E-12</v>
      </c>
      <c r="L111" s="12">
        <v>7.3970451993301242E-13</v>
      </c>
      <c r="M111" s="12">
        <v>-1.7337242752546445E-12</v>
      </c>
      <c r="N111" s="12">
        <v>7.3896444519050419E-13</v>
      </c>
      <c r="O111" s="18">
        <v>0.72419798667460977</v>
      </c>
      <c r="P111" s="19">
        <v>0.47307261778000004</v>
      </c>
      <c r="Q111" s="12">
        <v>411.1881652130719</v>
      </c>
      <c r="R111" s="12">
        <v>231.75501024547668</v>
      </c>
      <c r="S111" s="12">
        <v>239.84586732503831</v>
      </c>
      <c r="T111" s="12">
        <v>142.52656514738638</v>
      </c>
      <c r="U111" s="11">
        <v>330.83866950020047</v>
      </c>
      <c r="V111" s="12">
        <v>194.47449558884867</v>
      </c>
      <c r="W111" s="12">
        <v>5997.4082970112158</v>
      </c>
      <c r="X111" s="12">
        <v>3575.0429841474615</v>
      </c>
      <c r="Z111" s="14">
        <v>1146.9649985230387</v>
      </c>
      <c r="AA111" s="14">
        <v>597.0823556935635</v>
      </c>
      <c r="AB111" s="14">
        <v>1744.0473542166023</v>
      </c>
      <c r="AC111" s="14">
        <v>482.39893362540141</v>
      </c>
      <c r="AD111" s="14">
        <v>241.85368897695091</v>
      </c>
      <c r="AE111" s="14">
        <v>724.25262260235229</v>
      </c>
      <c r="AF111" s="151">
        <v>0.19124344078668515</v>
      </c>
      <c r="AG111" s="151">
        <v>0.16701403545108687</v>
      </c>
      <c r="AH111" s="12">
        <v>1.707010430614644E-13</v>
      </c>
      <c r="AI111" s="12">
        <v>9.9575608452520886E-13</v>
      </c>
      <c r="AJ111" s="12">
        <v>0</v>
      </c>
      <c r="AK111" s="12">
        <v>-9.9475983006414026E-13</v>
      </c>
      <c r="AL111" s="18">
        <v>0.57876056772154494</v>
      </c>
      <c r="AM111" s="19">
        <v>0.30175727016000004</v>
      </c>
      <c r="AN111" s="12">
        <v>411.1881652130719</v>
      </c>
      <c r="AO111" s="12">
        <v>231.75501024547668</v>
      </c>
      <c r="AP111" s="12">
        <v>239.84586732503831</v>
      </c>
      <c r="AQ111" s="12">
        <v>142.52656514738638</v>
      </c>
      <c r="AR111" s="11">
        <v>238.7712007062625</v>
      </c>
      <c r="AS111" s="12">
        <v>139.61415972263217</v>
      </c>
      <c r="AT111" s="12">
        <v>5997.4082970112158</v>
      </c>
      <c r="AU111" s="12">
        <v>3575.0429841474615</v>
      </c>
      <c r="AW111" s="14">
        <v>934.287230781414</v>
      </c>
      <c r="AX111" s="14">
        <v>494.45571944273399</v>
      </c>
      <c r="AY111" s="14">
        <v>1428.742950224148</v>
      </c>
      <c r="AZ111" s="14">
        <v>316.42447446184315</v>
      </c>
      <c r="BA111" s="14">
        <v>139.22705272612149</v>
      </c>
      <c r="BB111" s="14">
        <v>455.65152718796463</v>
      </c>
      <c r="BC111" s="151">
        <v>0.15578182850199015</v>
      </c>
      <c r="BD111" s="151">
        <v>0.13830762920481265</v>
      </c>
      <c r="BE111" s="12">
        <v>3.6985225996650621E-13</v>
      </c>
      <c r="BF111" s="12">
        <v>1.0668815191341526E-12</v>
      </c>
      <c r="BG111" s="12">
        <v>3.694822225952521E-13</v>
      </c>
      <c r="BH111" s="12">
        <v>1.0658141036401503E-12</v>
      </c>
      <c r="BI111" s="18">
        <v>0.84293013692096719</v>
      </c>
      <c r="BJ111" s="19">
        <v>0.64925621071999995</v>
      </c>
      <c r="BK111" s="12">
        <v>411.1881652130719</v>
      </c>
      <c r="BL111" s="12">
        <v>231.75501024547668</v>
      </c>
      <c r="BM111" s="12">
        <v>239.84586732503831</v>
      </c>
      <c r="BN111" s="12">
        <v>142.52656514738638</v>
      </c>
      <c r="BO111" s="11">
        <v>403.20112554373429</v>
      </c>
      <c r="BP111" s="12">
        <v>238.395219846835</v>
      </c>
      <c r="BQ111" s="12">
        <v>5997.4082970112158</v>
      </c>
      <c r="BR111" s="12">
        <v>3575.0429841474615</v>
      </c>
      <c r="BT111" s="14"/>
      <c r="BU111" s="14"/>
      <c r="BV111" s="14"/>
      <c r="BW111" s="14"/>
      <c r="BX111" s="14"/>
      <c r="BY111" s="14"/>
      <c r="BZ111" s="151"/>
      <c r="CA111" s="151"/>
      <c r="CB111" s="12"/>
      <c r="CC111" s="12"/>
      <c r="CD111" s="12"/>
      <c r="CE111" s="12"/>
      <c r="CF111" s="18"/>
      <c r="CG111" s="19"/>
      <c r="CH111" s="12"/>
      <c r="CI111" s="12"/>
      <c r="CJ111" s="12"/>
      <c r="CK111" s="12"/>
      <c r="CL111" s="11"/>
      <c r="CM111" s="12"/>
      <c r="CN111" s="12"/>
      <c r="CO111" s="12"/>
      <c r="CQ111" s="14">
        <v>1153.0033968994719</v>
      </c>
      <c r="CR111" s="14">
        <v>592.71066572961536</v>
      </c>
      <c r="CS111" s="14">
        <v>1745.7140626290873</v>
      </c>
      <c r="CT111" s="14">
        <v>414.58743986090565</v>
      </c>
      <c r="CU111" s="14">
        <v>207.5407357468429</v>
      </c>
      <c r="CV111" s="14">
        <v>622.12817560774852</v>
      </c>
      <c r="CW111" s="151">
        <v>0.19225027541881157</v>
      </c>
      <c r="CX111" s="151">
        <v>0.16579119981433138</v>
      </c>
      <c r="CY111" s="12">
        <v>1.0242062583687864E-12</v>
      </c>
      <c r="CZ111" s="12">
        <v>6.8280417224585759E-13</v>
      </c>
      <c r="DA111" s="12">
        <v>1.0231815394945443E-12</v>
      </c>
      <c r="DB111" s="12">
        <v>-6.8212102632969618E-13</v>
      </c>
      <c r="DC111" s="18">
        <v>0.56497387818755196</v>
      </c>
      <c r="DD111" s="19">
        <v>0.27310038054000002</v>
      </c>
      <c r="DE111" s="12">
        <v>411.1881652130719</v>
      </c>
      <c r="DF111" s="12">
        <v>231.75501024547668</v>
      </c>
      <c r="DG111" s="12">
        <v>239.84586732503831</v>
      </c>
      <c r="DH111" s="12">
        <v>142.52656514738638</v>
      </c>
      <c r="DI111" s="11">
        <v>242.52262621986063</v>
      </c>
      <c r="DJ111" s="12">
        <v>202.37739207122416</v>
      </c>
      <c r="DK111" s="12">
        <v>5997.4082970112158</v>
      </c>
      <c r="DL111" s="12">
        <v>3575.0429841474615</v>
      </c>
    </row>
    <row r="112" spans="1:116" x14ac:dyDescent="0.25">
      <c r="A112" s="10" t="str">
        <f>'Scenario List'!$A$5</f>
        <v>3- Baseline 2</v>
      </c>
      <c r="B112" s="2">
        <v>2045</v>
      </c>
      <c r="C112" s="14">
        <v>1008.8711399401568</v>
      </c>
      <c r="D112" s="14">
        <v>542.55339465811426</v>
      </c>
      <c r="E112" s="14">
        <v>1551.4245345982711</v>
      </c>
      <c r="F112" s="14">
        <v>348.42406719532761</v>
      </c>
      <c r="G112" s="14">
        <v>179.84045012407717</v>
      </c>
      <c r="H112" s="14">
        <v>528.26451731940483</v>
      </c>
      <c r="I112" s="151">
        <v>0.16731253621030692</v>
      </c>
      <c r="J112" s="151">
        <v>0.15112592459505983</v>
      </c>
      <c r="K112" s="12">
        <v>1.42250869217887E-12</v>
      </c>
      <c r="L112" s="12">
        <v>7.2547943301122366E-13</v>
      </c>
      <c r="M112" s="12">
        <v>1.4210854715202004E-12</v>
      </c>
      <c r="N112" s="12">
        <v>7.2475359047530219E-13</v>
      </c>
      <c r="O112" s="18">
        <v>0.69135702382897013</v>
      </c>
      <c r="P112" s="19">
        <v>0.41992971358000003</v>
      </c>
      <c r="Q112" s="12">
        <v>423.79912123864278</v>
      </c>
      <c r="R112" s="12">
        <v>235.07831583552405</v>
      </c>
      <c r="S112" s="12">
        <v>239.50273549209021</v>
      </c>
      <c r="T112" s="12">
        <v>141.86269266937688</v>
      </c>
      <c r="U112" s="11">
        <v>327.84675416335364</v>
      </c>
      <c r="V112" s="12">
        <v>195.47572402480276</v>
      </c>
      <c r="W112" s="12">
        <v>6029.859822769261</v>
      </c>
      <c r="X112" s="12">
        <v>3590.0749399011438</v>
      </c>
      <c r="Z112" s="14">
        <v>1168.9961602118519</v>
      </c>
      <c r="AA112" s="14">
        <v>618.54545782367904</v>
      </c>
      <c r="AB112" s="14">
        <v>1787.541618035531</v>
      </c>
      <c r="AC112" s="14">
        <v>484.35983896264713</v>
      </c>
      <c r="AD112" s="14">
        <v>255.83251328964187</v>
      </c>
      <c r="AE112" s="14">
        <v>740.19235225228897</v>
      </c>
      <c r="AF112" s="151">
        <v>0.19386788326282869</v>
      </c>
      <c r="AG112" s="151">
        <v>0.17229318835353094</v>
      </c>
      <c r="AH112" s="12">
        <v>3.3571205135421333E-12</v>
      </c>
      <c r="AI112" s="12">
        <v>1.9915121690504177E-12</v>
      </c>
      <c r="AJ112" s="12">
        <v>-3.3537617127876729E-12</v>
      </c>
      <c r="AK112" s="12">
        <v>-1.9895196601282805E-12</v>
      </c>
      <c r="AL112" s="18">
        <v>0.54771326361457973</v>
      </c>
      <c r="AM112" s="19">
        <v>0.25229034472</v>
      </c>
      <c r="AN112" s="12">
        <v>423.79912123864278</v>
      </c>
      <c r="AO112" s="12">
        <v>235.07831583552405</v>
      </c>
      <c r="AP112" s="12">
        <v>239.50273549209021</v>
      </c>
      <c r="AQ112" s="12">
        <v>141.86269266937688</v>
      </c>
      <c r="AR112" s="11">
        <v>231.6572042604009</v>
      </c>
      <c r="AS112" s="12">
        <v>138.13006323813863</v>
      </c>
      <c r="AT112" s="12">
        <v>6029.859822769261</v>
      </c>
      <c r="AU112" s="12">
        <v>3590.0749399011438</v>
      </c>
      <c r="AW112" s="14">
        <v>951.45238944223706</v>
      </c>
      <c r="AX112" s="14">
        <v>515.02606116097297</v>
      </c>
      <c r="AY112" s="14">
        <v>1466.4784506032101</v>
      </c>
      <c r="AZ112" s="14">
        <v>308.1722164037073</v>
      </c>
      <c r="BA112" s="14">
        <v>152.31311662693588</v>
      </c>
      <c r="BB112" s="14">
        <v>460.48533303064318</v>
      </c>
      <c r="BC112" s="151">
        <v>0.15779013400103803</v>
      </c>
      <c r="BD112" s="151">
        <v>0.1434583037353406</v>
      </c>
      <c r="BE112" s="12">
        <v>2.8450173843577397E-14</v>
      </c>
      <c r="BF112" s="12">
        <v>3.4140208612292879E-13</v>
      </c>
      <c r="BG112" s="12">
        <v>0</v>
      </c>
      <c r="BH112" s="12">
        <v>3.4106051316484809E-13</v>
      </c>
      <c r="BI112" s="18">
        <v>0.78961779524741083</v>
      </c>
      <c r="BJ112" s="19">
        <v>0.54636783958000001</v>
      </c>
      <c r="BK112" s="12">
        <v>423.79912123864278</v>
      </c>
      <c r="BL112" s="12">
        <v>235.07831583552405</v>
      </c>
      <c r="BM112" s="12">
        <v>239.50273549209021</v>
      </c>
      <c r="BN112" s="12">
        <v>141.86269266937688</v>
      </c>
      <c r="BO112" s="11">
        <v>373.43173689190775</v>
      </c>
      <c r="BP112" s="12">
        <v>221.26520931069805</v>
      </c>
      <c r="BQ112" s="12">
        <v>6029.859822769261</v>
      </c>
      <c r="BR112" s="12">
        <v>3590.0749399011438</v>
      </c>
      <c r="BT112" s="14"/>
      <c r="BU112" s="14"/>
      <c r="BV112" s="14"/>
      <c r="BW112" s="14"/>
      <c r="BX112" s="14"/>
      <c r="BY112" s="14"/>
      <c r="BZ112" s="151"/>
      <c r="CA112" s="151"/>
      <c r="CB112" s="12"/>
      <c r="CC112" s="12"/>
      <c r="CD112" s="12"/>
      <c r="CE112" s="12"/>
      <c r="CF112" s="18"/>
      <c r="CG112" s="19"/>
      <c r="CH112" s="12"/>
      <c r="CI112" s="12"/>
      <c r="CJ112" s="12"/>
      <c r="CK112" s="12"/>
      <c r="CL112" s="11"/>
      <c r="CM112" s="12"/>
      <c r="CN112" s="12"/>
      <c r="CO112" s="12"/>
      <c r="CQ112" s="14">
        <v>1186.801753071705</v>
      </c>
      <c r="CR112" s="14">
        <v>616.67888184405956</v>
      </c>
      <c r="CS112" s="14">
        <v>1803.4806349157645</v>
      </c>
      <c r="CT112" s="14">
        <v>426.98353038646866</v>
      </c>
      <c r="CU112" s="14">
        <v>220.67891168246751</v>
      </c>
      <c r="CV112" s="14">
        <v>647.66244206893612</v>
      </c>
      <c r="CW112" s="151">
        <v>0.19682078654469565</v>
      </c>
      <c r="CX112" s="151">
        <v>0.17177326160802661</v>
      </c>
      <c r="CY112" s="12">
        <v>1.5932097352403345E-12</v>
      </c>
      <c r="CZ112" s="12">
        <v>7.11254346089435E-13</v>
      </c>
      <c r="DA112" s="12">
        <v>1.5916157281026244E-12</v>
      </c>
      <c r="DB112" s="12">
        <v>7.1054273576010019E-13</v>
      </c>
      <c r="DC112" s="18">
        <v>0.58074250840597497</v>
      </c>
      <c r="DD112" s="19">
        <v>0.24816031064999999</v>
      </c>
      <c r="DE112" s="12">
        <v>423.79912123864278</v>
      </c>
      <c r="DF112" s="12">
        <v>235.07831583552405</v>
      </c>
      <c r="DG112" s="12">
        <v>239.50273549209021</v>
      </c>
      <c r="DH112" s="12">
        <v>141.86269266937688</v>
      </c>
      <c r="DI112" s="11">
        <v>235.95072870550413</v>
      </c>
      <c r="DJ112" s="12">
        <v>214.67805392930683</v>
      </c>
      <c r="DK112" s="12">
        <v>6029.859822769261</v>
      </c>
      <c r="DL112" s="12">
        <v>3590.0749399011438</v>
      </c>
    </row>
    <row r="113" spans="1:116" x14ac:dyDescent="0.25">
      <c r="A113" s="10" t="str">
        <f>'Scenario List'!$A$5</f>
        <v>3- Baseline 2</v>
      </c>
      <c r="B113" s="3" t="s">
        <v>6</v>
      </c>
      <c r="C113" s="20">
        <f t="shared" ref="C113:H113" si="60">NPV($A$3,C89:C112)</f>
        <v>8465.1838446943384</v>
      </c>
      <c r="D113" s="20">
        <f t="shared" si="60"/>
        <v>4531.2824352535308</v>
      </c>
      <c r="E113" s="20">
        <f t="shared" si="60"/>
        <v>12996.46627994787</v>
      </c>
      <c r="F113" s="20">
        <f t="shared" si="60"/>
        <v>3112.2876488981833</v>
      </c>
      <c r="G113" s="20">
        <f t="shared" si="60"/>
        <v>1339.2965251952789</v>
      </c>
      <c r="H113" s="20">
        <f t="shared" si="60"/>
        <v>4451.5841740934629</v>
      </c>
      <c r="I113" s="21"/>
      <c r="J113" s="21"/>
      <c r="K113" s="111">
        <f t="shared" ref="K113:P113" si="61">NPV($A$3,K89:K112)</f>
        <v>7.8764262118342723E-12</v>
      </c>
      <c r="L113" s="111">
        <f t="shared" si="61"/>
        <v>5.6409004077245039E-12</v>
      </c>
      <c r="M113" s="111">
        <f t="shared" si="61"/>
        <v>9.5295642027245112E-13</v>
      </c>
      <c r="N113" s="111">
        <f t="shared" si="61"/>
        <v>-2.2173779100091636E-13</v>
      </c>
      <c r="O113" s="111">
        <f t="shared" si="61"/>
        <v>8.8318987327493108</v>
      </c>
      <c r="P113" s="111">
        <f t="shared" si="61"/>
        <v>9.5242689334485018</v>
      </c>
      <c r="Q113" s="20"/>
      <c r="R113" s="20"/>
      <c r="S113" s="20"/>
      <c r="T113" s="20"/>
      <c r="U113" s="20"/>
      <c r="V113" s="20"/>
      <c r="W113" s="20"/>
      <c r="X113" s="20"/>
      <c r="Z113" s="20">
        <f t="shared" ref="Z113:AE113" si="62">NPV($A$3,Z89:Z112)</f>
        <v>9255.6379034289184</v>
      </c>
      <c r="AA113" s="20">
        <f t="shared" si="62"/>
        <v>4889.2583962824274</v>
      </c>
      <c r="AB113" s="20">
        <f t="shared" si="62"/>
        <v>14144.896299711349</v>
      </c>
      <c r="AC113" s="20">
        <f t="shared" si="62"/>
        <v>3757.3860908812217</v>
      </c>
      <c r="AD113" s="20">
        <f t="shared" si="62"/>
        <v>1697.2724862241757</v>
      </c>
      <c r="AE113" s="20">
        <f t="shared" si="62"/>
        <v>5454.658577105396</v>
      </c>
      <c r="AF113" s="21"/>
      <c r="AG113" s="21"/>
      <c r="AH113" s="111">
        <f t="shared" ref="AH113:AM113" si="63">NPV($A$3,AH89:AH112)</f>
        <v>1.5687770579201541E-11</v>
      </c>
      <c r="AI113" s="111">
        <f t="shared" si="63"/>
        <v>6.556277851167788E-12</v>
      </c>
      <c r="AJ113" s="111">
        <f t="shared" si="63"/>
        <v>-1.0278370522855883E-11</v>
      </c>
      <c r="AK113" s="111">
        <f t="shared" si="63"/>
        <v>4.7071362859408845E-13</v>
      </c>
      <c r="AL113" s="111">
        <f t="shared" si="63"/>
        <v>7.7275373590643817</v>
      </c>
      <c r="AM113" s="111">
        <f t="shared" si="63"/>
        <v>7.817515259598605</v>
      </c>
      <c r="AN113" s="20"/>
      <c r="AO113" s="20"/>
      <c r="AP113" s="20"/>
      <c r="AQ113" s="20"/>
      <c r="AR113" s="20"/>
      <c r="AS113" s="20"/>
      <c r="AT113" s="20"/>
      <c r="AU113" s="20"/>
      <c r="AW113" s="20">
        <f t="shared" ref="AW113:BB113" si="64">NPV($A$3,AW89:AW112)</f>
        <v>8193.0677137764669</v>
      </c>
      <c r="AX113" s="20">
        <f t="shared" si="64"/>
        <v>4407.6281517863508</v>
      </c>
      <c r="AY113" s="20">
        <f t="shared" si="64"/>
        <v>12600.695865562819</v>
      </c>
      <c r="AZ113" s="20">
        <f t="shared" si="64"/>
        <v>2969.4924059387008</v>
      </c>
      <c r="BA113" s="20">
        <f t="shared" si="64"/>
        <v>1215.6422417280978</v>
      </c>
      <c r="BB113" s="20">
        <f t="shared" si="64"/>
        <v>4185.1346476667986</v>
      </c>
      <c r="BC113" s="21"/>
      <c r="BD113" s="21"/>
      <c r="BE113" s="111">
        <f t="shared" ref="BE113:BJ113" si="65">NPV($A$3,BE89:BE112)</f>
        <v>7.9432403072177229E-12</v>
      </c>
      <c r="BF113" s="111">
        <f t="shared" si="65"/>
        <v>3.7655201651801068E-12</v>
      </c>
      <c r="BG113" s="111">
        <f t="shared" si="65"/>
        <v>-4.4905652605075433E-12</v>
      </c>
      <c r="BH113" s="111">
        <f t="shared" si="65"/>
        <v>3.6851132417702872E-13</v>
      </c>
      <c r="BI113" s="111">
        <f t="shared" si="65"/>
        <v>10.55349776499633</v>
      </c>
      <c r="BJ113" s="111">
        <f t="shared" si="65"/>
        <v>11.099692492945957</v>
      </c>
      <c r="BK113" s="20"/>
      <c r="BL113" s="20"/>
      <c r="BM113" s="20"/>
      <c r="BN113" s="20"/>
      <c r="BO113" s="20"/>
      <c r="BP113" s="20"/>
      <c r="BQ113" s="20"/>
      <c r="BR113" s="20"/>
      <c r="BT113" s="20">
        <f t="shared" ref="BT113:BY113" si="66">NPV($A$3,BT89:BT112)</f>
        <v>0</v>
      </c>
      <c r="BU113" s="20">
        <f t="shared" si="66"/>
        <v>0</v>
      </c>
      <c r="BV113" s="20">
        <f t="shared" si="66"/>
        <v>0</v>
      </c>
      <c r="BW113" s="20">
        <f t="shared" si="66"/>
        <v>0</v>
      </c>
      <c r="BX113" s="20">
        <f t="shared" si="66"/>
        <v>0</v>
      </c>
      <c r="BY113" s="20">
        <f t="shared" si="66"/>
        <v>0</v>
      </c>
      <c r="BZ113" s="21"/>
      <c r="CA113" s="21"/>
      <c r="CB113" s="111">
        <f t="shared" ref="CB113:CG113" si="67">NPV($A$3,CB89:CB112)</f>
        <v>0</v>
      </c>
      <c r="CC113" s="111">
        <f t="shared" si="67"/>
        <v>0</v>
      </c>
      <c r="CD113" s="111">
        <f t="shared" si="67"/>
        <v>0</v>
      </c>
      <c r="CE113" s="111">
        <f t="shared" si="67"/>
        <v>0</v>
      </c>
      <c r="CF113" s="111">
        <f t="shared" si="67"/>
        <v>0</v>
      </c>
      <c r="CG113" s="111">
        <f t="shared" si="67"/>
        <v>0</v>
      </c>
      <c r="CH113" s="20"/>
      <c r="CI113" s="20"/>
      <c r="CJ113" s="20"/>
      <c r="CK113" s="20"/>
      <c r="CL113" s="20"/>
      <c r="CM113" s="20"/>
      <c r="CN113" s="20"/>
      <c r="CO113" s="20"/>
      <c r="CQ113" s="20">
        <f t="shared" ref="CQ113:CV113" si="68">NPV($A$3,CQ89:CQ112)</f>
        <v>9508.8456269870021</v>
      </c>
      <c r="CR113" s="20">
        <f t="shared" si="68"/>
        <v>4981.5055208377735</v>
      </c>
      <c r="CS113" s="20">
        <f t="shared" si="68"/>
        <v>14490.351147824771</v>
      </c>
      <c r="CT113" s="20">
        <f t="shared" si="68"/>
        <v>3207.4842922356229</v>
      </c>
      <c r="CU113" s="20">
        <f t="shared" si="68"/>
        <v>1645.697272574424</v>
      </c>
      <c r="CV113" s="20">
        <f t="shared" si="68"/>
        <v>4853.1815648100473</v>
      </c>
      <c r="CW113" s="21"/>
      <c r="CX113" s="21"/>
      <c r="CY113" s="111">
        <f t="shared" ref="CY113:DD113" si="69">NPV($A$3,CY89:CY112)</f>
        <v>1.2819371424323343E-11</v>
      </c>
      <c r="CZ113" s="111">
        <f t="shared" si="69"/>
        <v>6.3382197998288583E-12</v>
      </c>
      <c r="DA113" s="111">
        <f t="shared" si="69"/>
        <v>-1.9121063522893814E-12</v>
      </c>
      <c r="DB113" s="111">
        <f t="shared" si="69"/>
        <v>-1.1953244076596791E-12</v>
      </c>
      <c r="DC113" s="111">
        <f t="shared" si="69"/>
        <v>9.5348331715508756</v>
      </c>
      <c r="DD113" s="111">
        <f t="shared" si="69"/>
        <v>7.7840168503843445</v>
      </c>
      <c r="DE113" s="20"/>
      <c r="DF113" s="20"/>
      <c r="DG113" s="20"/>
      <c r="DH113" s="20"/>
      <c r="DI113" s="20"/>
      <c r="DJ113" s="20"/>
      <c r="DK113" s="20"/>
      <c r="DL113" s="20"/>
    </row>
    <row r="114" spans="1:116" x14ac:dyDescent="0.25">
      <c r="A114" s="10" t="str">
        <f>'Scenario List'!$A$5</f>
        <v>3- Baseline 2</v>
      </c>
      <c r="B114" s="3" t="s">
        <v>7</v>
      </c>
      <c r="C114" s="20">
        <f t="shared" ref="C114:H114" si="70">-PMT($A$3,COUNT(C89:C112),C113)</f>
        <v>717.46121747478605</v>
      </c>
      <c r="D114" s="20">
        <f t="shared" si="70"/>
        <v>384.04593123594469</v>
      </c>
      <c r="E114" s="20">
        <f t="shared" si="70"/>
        <v>1101.5071487107309</v>
      </c>
      <c r="F114" s="20">
        <f t="shared" si="70"/>
        <v>263.77993988987697</v>
      </c>
      <c r="G114" s="20">
        <f t="shared" si="70"/>
        <v>113.51121643136049</v>
      </c>
      <c r="H114" s="20">
        <f t="shared" si="70"/>
        <v>377.29115632123751</v>
      </c>
      <c r="I114" s="21"/>
      <c r="J114" s="21"/>
      <c r="K114" s="111">
        <f t="shared" ref="K114:P114" si="71">-PMT($A$3,COUNT(K89:K112),K113)</f>
        <v>6.6756144260644609E-13</v>
      </c>
      <c r="L114" s="111">
        <f t="shared" si="71"/>
        <v>4.7809088951052472E-13</v>
      </c>
      <c r="M114" s="111">
        <f t="shared" si="71"/>
        <v>8.076720908047498E-14</v>
      </c>
      <c r="N114" s="111">
        <f t="shared" si="71"/>
        <v>-1.879324399923077E-14</v>
      </c>
      <c r="O114" s="111">
        <f t="shared" si="71"/>
        <v>0.74854190218016958</v>
      </c>
      <c r="P114" s="111">
        <f t="shared" si="71"/>
        <v>0.80722329365972345</v>
      </c>
      <c r="Q114" s="20"/>
      <c r="R114" s="20"/>
      <c r="S114" s="20"/>
      <c r="T114" s="20"/>
      <c r="U114" s="20"/>
      <c r="V114" s="20"/>
      <c r="W114" s="20"/>
      <c r="X114" s="20"/>
      <c r="Z114" s="20">
        <f t="shared" ref="Z114:AE114" si="72">-PMT($A$3,COUNT(Z89:Z112),Z113)</f>
        <v>784.45564331859657</v>
      </c>
      <c r="AA114" s="20">
        <f t="shared" si="72"/>
        <v>414.38595379640839</v>
      </c>
      <c r="AB114" s="20">
        <f t="shared" si="72"/>
        <v>1198.8415971150052</v>
      </c>
      <c r="AC114" s="20">
        <f t="shared" si="72"/>
        <v>318.4548438337913</v>
      </c>
      <c r="AD114" s="20">
        <f t="shared" si="72"/>
        <v>143.85123899182418</v>
      </c>
      <c r="AE114" s="20">
        <f t="shared" si="72"/>
        <v>462.30608282561536</v>
      </c>
      <c r="AF114" s="21"/>
      <c r="AG114" s="21"/>
      <c r="AH114" s="111">
        <f t="shared" ref="AH114:AM114" si="73">-PMT($A$3,COUNT(AH89:AH112),AH113)</f>
        <v>1.3296069153032645E-12</v>
      </c>
      <c r="AI114" s="111">
        <f t="shared" si="73"/>
        <v>5.5567311655611928E-13</v>
      </c>
      <c r="AJ114" s="111">
        <f t="shared" si="73"/>
        <v>-8.7113668932389364E-13</v>
      </c>
      <c r="AK114" s="111">
        <f t="shared" si="73"/>
        <v>3.9895031135650821E-14</v>
      </c>
      <c r="AL114" s="111">
        <f t="shared" si="73"/>
        <v>0.6549424635580865</v>
      </c>
      <c r="AM114" s="111">
        <f t="shared" si="73"/>
        <v>0.66256848270279423</v>
      </c>
      <c r="AN114" s="20"/>
      <c r="AO114" s="20"/>
      <c r="AP114" s="20"/>
      <c r="AQ114" s="20"/>
      <c r="AR114" s="20"/>
      <c r="AS114" s="20"/>
      <c r="AT114" s="20"/>
      <c r="AU114" s="20"/>
      <c r="AW114" s="20">
        <f t="shared" ref="AW114:BB114" si="74">-PMT($A$3,COUNT(AW89:AW112),AW113)</f>
        <v>694.39818964636765</v>
      </c>
      <c r="AX114" s="20">
        <f t="shared" si="74"/>
        <v>373.56569189442826</v>
      </c>
      <c r="AY114" s="20">
        <f t="shared" si="74"/>
        <v>1067.9638815407959</v>
      </c>
      <c r="AZ114" s="20">
        <f t="shared" si="74"/>
        <v>251.67742082556509</v>
      </c>
      <c r="BA114" s="20">
        <f t="shared" si="74"/>
        <v>103.03097708984392</v>
      </c>
      <c r="BB114" s="20">
        <f t="shared" si="74"/>
        <v>354.70839791540902</v>
      </c>
      <c r="BC114" s="21"/>
      <c r="BD114" s="21"/>
      <c r="BE114" s="111">
        <f t="shared" ref="BE114:BJ114" si="75">-PMT($A$3,COUNT(BE89:BE112),BE113)</f>
        <v>6.7322422832944392E-13</v>
      </c>
      <c r="BF114" s="111">
        <f t="shared" si="75"/>
        <v>3.191442420744646E-13</v>
      </c>
      <c r="BG114" s="111">
        <f t="shared" si="75"/>
        <v>-3.8059497325306527E-13</v>
      </c>
      <c r="BH114" s="111">
        <f t="shared" si="75"/>
        <v>3.1232940494612888E-14</v>
      </c>
      <c r="BI114" s="111">
        <f t="shared" si="75"/>
        <v>0.89445492194919973</v>
      </c>
      <c r="BJ114" s="111">
        <f t="shared" si="75"/>
        <v>0.94074730516054139</v>
      </c>
      <c r="BK114" s="20"/>
      <c r="BL114" s="20"/>
      <c r="BM114" s="20"/>
      <c r="BN114" s="20"/>
      <c r="BO114" s="20"/>
      <c r="BP114" s="20"/>
      <c r="BQ114" s="20"/>
      <c r="BR114" s="20"/>
      <c r="BT114" s="20" t="e">
        <f t="shared" ref="BT114:BY114" si="76">-PMT($A$3,COUNT(BT89:BT112),BT113)</f>
        <v>#NUM!</v>
      </c>
      <c r="BU114" s="20" t="e">
        <f t="shared" si="76"/>
        <v>#NUM!</v>
      </c>
      <c r="BV114" s="20" t="e">
        <f t="shared" si="76"/>
        <v>#NUM!</v>
      </c>
      <c r="BW114" s="20" t="e">
        <f t="shared" si="76"/>
        <v>#NUM!</v>
      </c>
      <c r="BX114" s="20" t="e">
        <f t="shared" si="76"/>
        <v>#NUM!</v>
      </c>
      <c r="BY114" s="20" t="e">
        <f t="shared" si="76"/>
        <v>#NUM!</v>
      </c>
      <c r="BZ114" s="21"/>
      <c r="CA114" s="21"/>
      <c r="CB114" s="111" t="e">
        <f t="shared" ref="CB114:CG114" si="77">-PMT($A$3,COUNT(CB89:CB112),CB113)</f>
        <v>#NUM!</v>
      </c>
      <c r="CC114" s="111" t="e">
        <f t="shared" si="77"/>
        <v>#NUM!</v>
      </c>
      <c r="CD114" s="111" t="e">
        <f t="shared" si="77"/>
        <v>#NUM!</v>
      </c>
      <c r="CE114" s="111" t="e">
        <f t="shared" si="77"/>
        <v>#NUM!</v>
      </c>
      <c r="CF114" s="111" t="e">
        <f t="shared" si="77"/>
        <v>#NUM!</v>
      </c>
      <c r="CG114" s="111" t="e">
        <f t="shared" si="77"/>
        <v>#NUM!</v>
      </c>
      <c r="CH114" s="20"/>
      <c r="CI114" s="20"/>
      <c r="CJ114" s="20"/>
      <c r="CK114" s="20"/>
      <c r="CL114" s="20"/>
      <c r="CM114" s="20"/>
      <c r="CN114" s="20"/>
      <c r="CO114" s="20"/>
      <c r="CQ114" s="20">
        <f t="shared" ref="CQ114:CV114" si="78">-PMT($A$3,COUNT(CQ89:CQ112),CQ113)</f>
        <v>805.91610123078533</v>
      </c>
      <c r="CR114" s="20">
        <f t="shared" si="78"/>
        <v>422.20429956494218</v>
      </c>
      <c r="CS114" s="20">
        <f t="shared" si="78"/>
        <v>1228.1204007957269</v>
      </c>
      <c r="CT114" s="20">
        <f t="shared" si="78"/>
        <v>271.84827022758134</v>
      </c>
      <c r="CU114" s="20">
        <f t="shared" si="78"/>
        <v>139.48001489846143</v>
      </c>
      <c r="CV114" s="20">
        <f t="shared" si="78"/>
        <v>411.32828512604277</v>
      </c>
      <c r="CW114" s="21"/>
      <c r="CX114" s="21"/>
      <c r="CY114" s="111">
        <f t="shared" ref="CY114:DD114" si="79">-PMT($A$3,COUNT(CY89:CY112),CY113)</f>
        <v>1.0864975880141217E-12</v>
      </c>
      <c r="CZ114" s="111">
        <f t="shared" si="79"/>
        <v>5.371917465275329E-13</v>
      </c>
      <c r="DA114" s="111">
        <f t="shared" si="79"/>
        <v>-1.6205934526922813E-13</v>
      </c>
      <c r="DB114" s="111">
        <f t="shared" si="79"/>
        <v>-1.0130895211854754E-13</v>
      </c>
      <c r="DC114" s="111">
        <f t="shared" si="79"/>
        <v>0.80811865887206591</v>
      </c>
      <c r="DD114" s="111">
        <f t="shared" si="79"/>
        <v>0.65972934655415694</v>
      </c>
      <c r="DE114" s="20"/>
      <c r="DF114" s="20"/>
      <c r="DG114" s="20"/>
      <c r="DH114" s="20"/>
      <c r="DI114" s="20"/>
      <c r="DJ114" s="20"/>
      <c r="DK114" s="20"/>
      <c r="DL114" s="20"/>
    </row>
    <row r="117" spans="1:116" x14ac:dyDescent="0.25">
      <c r="A117" s="10" t="str">
        <f>'Scenario List'!$A$7</f>
        <v>5- Clean Resource Plan (2027)</v>
      </c>
      <c r="B117" s="2">
        <v>2022</v>
      </c>
      <c r="C117" s="14">
        <v>567.17881756337749</v>
      </c>
      <c r="D117" s="14">
        <v>306.62982962820632</v>
      </c>
      <c r="E117" s="14">
        <v>873.80864719158376</v>
      </c>
      <c r="F117" s="14">
        <v>245.50484462207402</v>
      </c>
      <c r="G117" s="14">
        <v>82.594058820214798</v>
      </c>
      <c r="H117" s="14">
        <v>328.09890344228882</v>
      </c>
      <c r="I117" s="151">
        <v>0.10012197891934847</v>
      </c>
      <c r="J117" s="151">
        <v>8.9440847532724688E-2</v>
      </c>
      <c r="K117" s="12">
        <v>3.6985225996650621E-13</v>
      </c>
      <c r="L117" s="12">
        <v>3.0583936881845705E-13</v>
      </c>
      <c r="M117" s="12">
        <v>-3.694822225952521E-13</v>
      </c>
      <c r="N117" s="12">
        <v>-3.0553337637684308E-13</v>
      </c>
      <c r="O117" s="18">
        <v>0.79815330158239117</v>
      </c>
      <c r="P117" s="19">
        <v>1.4232970505</v>
      </c>
      <c r="Q117" s="12">
        <v>0</v>
      </c>
      <c r="R117" s="12">
        <v>0</v>
      </c>
      <c r="S117" s="12">
        <v>0</v>
      </c>
      <c r="T117" s="12">
        <v>0</v>
      </c>
      <c r="U117" s="11">
        <v>0</v>
      </c>
      <c r="V117" s="12">
        <v>0</v>
      </c>
      <c r="W117" s="12">
        <v>5664.8782184005631</v>
      </c>
      <c r="X117" s="12">
        <v>3428.2974511843299</v>
      </c>
      <c r="Z117" s="14">
        <v>592.36686456421944</v>
      </c>
      <c r="AA117" s="14">
        <v>316.53497438646144</v>
      </c>
      <c r="AB117" s="14">
        <v>908.90183895068094</v>
      </c>
      <c r="AC117" s="14">
        <v>258.31343771891864</v>
      </c>
      <c r="AD117" s="14">
        <v>92.499203578469917</v>
      </c>
      <c r="AE117" s="14">
        <v>350.81264129738855</v>
      </c>
      <c r="AF117" s="151">
        <v>0.1045683316968939</v>
      </c>
      <c r="AG117" s="151">
        <v>9.2330078965905407E-2</v>
      </c>
      <c r="AH117" s="12">
        <v>7.6815469377658983E-13</v>
      </c>
      <c r="AI117" s="12">
        <v>6.9702925916764634E-13</v>
      </c>
      <c r="AJ117" s="12">
        <v>7.673861546209082E-13</v>
      </c>
      <c r="AK117" s="12">
        <v>6.9633188104489818E-13</v>
      </c>
      <c r="AL117" s="18">
        <v>0.6541208823881044</v>
      </c>
      <c r="AM117" s="19">
        <v>1.2084121317999998</v>
      </c>
      <c r="AN117" s="12">
        <v>0</v>
      </c>
      <c r="AO117" s="12">
        <v>0</v>
      </c>
      <c r="AP117" s="12">
        <v>0</v>
      </c>
      <c r="AQ117" s="12">
        <v>0</v>
      </c>
      <c r="AR117" s="11">
        <v>0</v>
      </c>
      <c r="AS117" s="12">
        <v>0</v>
      </c>
      <c r="AT117" s="12">
        <v>5664.8782184005631</v>
      </c>
      <c r="AU117" s="12">
        <v>3428.2974511843299</v>
      </c>
      <c r="AW117" s="14">
        <v>557.80409955048185</v>
      </c>
      <c r="AX117" s="14">
        <v>302.83654824421529</v>
      </c>
      <c r="AY117" s="14">
        <v>860.64064779469709</v>
      </c>
      <c r="AZ117" s="14">
        <v>245.53734672589812</v>
      </c>
      <c r="BA117" s="14">
        <v>78.800777436223726</v>
      </c>
      <c r="BB117" s="14">
        <v>324.33812416212186</v>
      </c>
      <c r="BC117" s="151">
        <v>9.8467094621492807E-2</v>
      </c>
      <c r="BD117" s="151">
        <v>8.8334385378257718E-2</v>
      </c>
      <c r="BE117" s="12">
        <v>4.5520278149723836E-13</v>
      </c>
      <c r="BF117" s="12">
        <v>2.9872682535756272E-13</v>
      </c>
      <c r="BG117" s="12">
        <v>-4.5474735088646412E-13</v>
      </c>
      <c r="BH117" s="12">
        <v>-2.9842794901924208E-13</v>
      </c>
      <c r="BI117" s="18">
        <v>1.0284256024612222</v>
      </c>
      <c r="BJ117" s="19">
        <v>1.5867152551000001</v>
      </c>
      <c r="BK117" s="12">
        <v>0</v>
      </c>
      <c r="BL117" s="12">
        <v>0</v>
      </c>
      <c r="BM117" s="12">
        <v>0</v>
      </c>
      <c r="BN117" s="12">
        <v>0</v>
      </c>
      <c r="BO117" s="11">
        <v>0</v>
      </c>
      <c r="BP117" s="12">
        <v>0</v>
      </c>
      <c r="BQ117" s="12">
        <v>5664.8782184005631</v>
      </c>
      <c r="BR117" s="12">
        <v>3428.2974511843299</v>
      </c>
      <c r="BT117" s="14"/>
      <c r="BU117" s="14"/>
      <c r="BV117" s="14"/>
      <c r="BW117" s="14"/>
      <c r="BX117" s="14"/>
      <c r="BY117" s="14"/>
      <c r="BZ117" s="151"/>
      <c r="CA117" s="151"/>
      <c r="CB117" s="12"/>
      <c r="CC117" s="12"/>
      <c r="CD117" s="12"/>
      <c r="CE117" s="12"/>
      <c r="CF117" s="18"/>
      <c r="CG117" s="19"/>
      <c r="CH117" s="12"/>
      <c r="CI117" s="12"/>
      <c r="CJ117" s="12"/>
      <c r="CK117" s="12"/>
      <c r="CL117" s="11"/>
      <c r="CM117" s="12"/>
      <c r="CN117" s="12"/>
      <c r="CO117" s="12"/>
      <c r="CQ117" s="14">
        <v>572.62598242721799</v>
      </c>
      <c r="CR117" s="14">
        <v>308.88856482027364</v>
      </c>
      <c r="CS117" s="14">
        <v>881.51454724749169</v>
      </c>
      <c r="CT117" s="14">
        <v>163.55952856982606</v>
      </c>
      <c r="CU117" s="14">
        <v>86.231494845546962</v>
      </c>
      <c r="CV117" s="14">
        <v>249.79102341537302</v>
      </c>
      <c r="CW117" s="151">
        <v>0.10108354678609398</v>
      </c>
      <c r="CX117" s="151">
        <v>9.0099697945861104E-2</v>
      </c>
      <c r="CY117" s="12">
        <v>7.1125434608943503E-14</v>
      </c>
      <c r="CZ117" s="12">
        <v>9.9575608452520906E-14</v>
      </c>
      <c r="DA117" s="12">
        <v>0</v>
      </c>
      <c r="DB117" s="12">
        <v>-9.9475983006414026E-14</v>
      </c>
      <c r="DC117" s="18">
        <v>0.97169651668869528</v>
      </c>
      <c r="DD117" s="19">
        <v>1.2653242421000002</v>
      </c>
      <c r="DE117" s="12">
        <v>0</v>
      </c>
      <c r="DF117" s="12">
        <v>0</v>
      </c>
      <c r="DG117" s="12">
        <v>0</v>
      </c>
      <c r="DH117" s="12">
        <v>0</v>
      </c>
      <c r="DI117" s="11">
        <v>0</v>
      </c>
      <c r="DJ117" s="12">
        <v>0</v>
      </c>
      <c r="DK117" s="12">
        <v>5664.8782184005631</v>
      </c>
      <c r="DL117" s="12">
        <v>3428.2974511843299</v>
      </c>
    </row>
    <row r="118" spans="1:116" x14ac:dyDescent="0.25">
      <c r="A118" s="10" t="str">
        <f>'Scenario List'!$A$7</f>
        <v>5- Clean Resource Plan (2027)</v>
      </c>
      <c r="B118" s="2">
        <v>2023</v>
      </c>
      <c r="C118" s="14">
        <v>589.01150839973207</v>
      </c>
      <c r="D118" s="14">
        <v>334.99497774086586</v>
      </c>
      <c r="E118" s="14">
        <v>924.00648614059787</v>
      </c>
      <c r="F118" s="14">
        <v>253.55611499337184</v>
      </c>
      <c r="G118" s="14">
        <v>106.18986979153375</v>
      </c>
      <c r="H118" s="14">
        <v>359.7459847849056</v>
      </c>
      <c r="I118" s="151">
        <v>0.10349388479136029</v>
      </c>
      <c r="J118" s="151">
        <v>9.7514133301923087E-2</v>
      </c>
      <c r="K118" s="12">
        <v>8.5350521530732198E-13</v>
      </c>
      <c r="L118" s="12">
        <v>1.9203867344414746E-13</v>
      </c>
      <c r="M118" s="12">
        <v>8.5265128291212022E-13</v>
      </c>
      <c r="N118" s="12">
        <v>-1.9184653865522705E-13</v>
      </c>
      <c r="O118" s="18">
        <v>0.5690871091037597</v>
      </c>
      <c r="P118" s="19">
        <v>1.3110968745</v>
      </c>
      <c r="Q118" s="12">
        <v>33.270999999999994</v>
      </c>
      <c r="R118" s="12">
        <v>9.4018472213948794</v>
      </c>
      <c r="S118" s="12">
        <v>45.628799999999998</v>
      </c>
      <c r="T118" s="12">
        <v>9.4018472213948794</v>
      </c>
      <c r="U118" s="11">
        <v>424.91250000000002</v>
      </c>
      <c r="V118" s="12">
        <v>531.42893593057806</v>
      </c>
      <c r="W118" s="12">
        <v>5691.2687120321816</v>
      </c>
      <c r="X118" s="12">
        <v>3435.347948011341</v>
      </c>
      <c r="Z118" s="14">
        <v>610.95829085473156</v>
      </c>
      <c r="AA118" s="14">
        <v>341.01680377747147</v>
      </c>
      <c r="AB118" s="14">
        <v>951.97509463220308</v>
      </c>
      <c r="AC118" s="14">
        <v>259.17633028867726</v>
      </c>
      <c r="AD118" s="14">
        <v>112.21169582813937</v>
      </c>
      <c r="AE118" s="14">
        <v>371.3880261168166</v>
      </c>
      <c r="AF118" s="151">
        <v>0.1073501044790023</v>
      </c>
      <c r="AG118" s="151">
        <v>9.9267034646339028E-2</v>
      </c>
      <c r="AH118" s="12">
        <v>1.707010430614644E-13</v>
      </c>
      <c r="AI118" s="12">
        <v>3.0583936881845705E-13</v>
      </c>
      <c r="AJ118" s="12">
        <v>1.7053025658242404E-13</v>
      </c>
      <c r="AK118" s="12">
        <v>-3.0553337637684308E-13</v>
      </c>
      <c r="AL118" s="18">
        <v>0.38143772200846748</v>
      </c>
      <c r="AM118" s="19">
        <v>1.0383519162999999</v>
      </c>
      <c r="AN118" s="12">
        <v>33.270999999999994</v>
      </c>
      <c r="AO118" s="12">
        <v>9.4018472213948794</v>
      </c>
      <c r="AP118" s="12">
        <v>45.628799999999998</v>
      </c>
      <c r="AQ118" s="12">
        <v>9.4018472213948794</v>
      </c>
      <c r="AR118" s="11">
        <v>424.91250000000002</v>
      </c>
      <c r="AS118" s="12">
        <v>531.42893593057806</v>
      </c>
      <c r="AT118" s="12">
        <v>5691.2687120321816</v>
      </c>
      <c r="AU118" s="12">
        <v>3435.347948011341</v>
      </c>
      <c r="AW118" s="14">
        <v>581.08174546748091</v>
      </c>
      <c r="AX118" s="14">
        <v>332.6985472153919</v>
      </c>
      <c r="AY118" s="14">
        <v>913.78029268287287</v>
      </c>
      <c r="AZ118" s="14">
        <v>257.24857071651763</v>
      </c>
      <c r="BA118" s="14">
        <v>103.8934392660598</v>
      </c>
      <c r="BB118" s="14">
        <v>361.14200998257741</v>
      </c>
      <c r="BC118" s="151">
        <v>0.10210056401641841</v>
      </c>
      <c r="BD118" s="151">
        <v>9.6845662288148976E-2</v>
      </c>
      <c r="BE118" s="12">
        <v>1.4225086921788701E-13</v>
      </c>
      <c r="BF118" s="12">
        <v>2.133763038268305E-13</v>
      </c>
      <c r="BG118" s="12">
        <v>-1.4210854715202004E-13</v>
      </c>
      <c r="BH118" s="12">
        <v>-2.1316282072803006E-13</v>
      </c>
      <c r="BI118" s="18">
        <v>0.87077669438851713</v>
      </c>
      <c r="BJ118" s="19">
        <v>1.5056478181999999</v>
      </c>
      <c r="BK118" s="12">
        <v>33.270999999999994</v>
      </c>
      <c r="BL118" s="12">
        <v>9.4018472213948794</v>
      </c>
      <c r="BM118" s="12">
        <v>45.628799999999998</v>
      </c>
      <c r="BN118" s="12">
        <v>9.4018472213948794</v>
      </c>
      <c r="BO118" s="11">
        <v>424.91250000000002</v>
      </c>
      <c r="BP118" s="12">
        <v>531.42893593057806</v>
      </c>
      <c r="BQ118" s="12">
        <v>5691.2687120321816</v>
      </c>
      <c r="BR118" s="12">
        <v>3435.347948011341</v>
      </c>
      <c r="BT118" s="14"/>
      <c r="BU118" s="14"/>
      <c r="BV118" s="14"/>
      <c r="BW118" s="14"/>
      <c r="BX118" s="14"/>
      <c r="BY118" s="14"/>
      <c r="BZ118" s="151"/>
      <c r="CA118" s="151"/>
      <c r="CB118" s="12"/>
      <c r="CC118" s="12"/>
      <c r="CD118" s="12"/>
      <c r="CE118" s="12"/>
      <c r="CF118" s="18"/>
      <c r="CG118" s="19"/>
      <c r="CH118" s="12"/>
      <c r="CI118" s="12"/>
      <c r="CJ118" s="12"/>
      <c r="CK118" s="12"/>
      <c r="CL118" s="11"/>
      <c r="CM118" s="12"/>
      <c r="CN118" s="12"/>
      <c r="CO118" s="12"/>
      <c r="CQ118" s="14">
        <v>599.13811562232149</v>
      </c>
      <c r="CR118" s="14">
        <v>333.22519326777422</v>
      </c>
      <c r="CS118" s="14">
        <v>932.36330889009571</v>
      </c>
      <c r="CT118" s="14">
        <v>181.156114722593</v>
      </c>
      <c r="CU118" s="14">
        <v>109.4656785379659</v>
      </c>
      <c r="CV118" s="14">
        <v>290.62179326055889</v>
      </c>
      <c r="CW118" s="151">
        <v>0.10527320812592368</v>
      </c>
      <c r="CX118" s="151">
        <v>9.6998964387485717E-2</v>
      </c>
      <c r="CY118" s="12">
        <v>2.133763038268305E-13</v>
      </c>
      <c r="CZ118" s="12">
        <v>7.1125434608943503E-14</v>
      </c>
      <c r="DA118" s="12">
        <v>-2.1316282072803006E-13</v>
      </c>
      <c r="DB118" s="12">
        <v>-7.1054273576010019E-14</v>
      </c>
      <c r="DC118" s="18">
        <v>0.7933472176406583</v>
      </c>
      <c r="DD118" s="19">
        <v>1.1628784085000001</v>
      </c>
      <c r="DE118" s="12">
        <v>33.270999999999994</v>
      </c>
      <c r="DF118" s="12">
        <v>9.4018472213948794</v>
      </c>
      <c r="DG118" s="12">
        <v>45.628799999999998</v>
      </c>
      <c r="DH118" s="12">
        <v>9.4018472213948794</v>
      </c>
      <c r="DI118" s="11">
        <v>424.91250000000002</v>
      </c>
      <c r="DJ118" s="12">
        <v>531.42893593057806</v>
      </c>
      <c r="DK118" s="12">
        <v>5691.2687120321816</v>
      </c>
      <c r="DL118" s="12">
        <v>3435.347948011341</v>
      </c>
    </row>
    <row r="119" spans="1:116" x14ac:dyDescent="0.25">
      <c r="A119" s="10" t="str">
        <f>'Scenario List'!$A$7</f>
        <v>5- Clean Resource Plan (2027)</v>
      </c>
      <c r="B119" s="2">
        <v>2024</v>
      </c>
      <c r="C119" s="14">
        <v>602.98446167543273</v>
      </c>
      <c r="D119" s="14">
        <v>344.32803062374228</v>
      </c>
      <c r="E119" s="14">
        <v>947.31249229917501</v>
      </c>
      <c r="F119" s="14">
        <v>259.65005855179169</v>
      </c>
      <c r="G119" s="14">
        <v>110.64850013729583</v>
      </c>
      <c r="H119" s="14">
        <v>370.29855868908749</v>
      </c>
      <c r="I119" s="151">
        <v>0.1055575746865956</v>
      </c>
      <c r="J119" s="151">
        <v>0.10006730992352453</v>
      </c>
      <c r="K119" s="12">
        <v>6.4012891148049151E-13</v>
      </c>
      <c r="L119" s="12">
        <v>3.1295191227935138E-13</v>
      </c>
      <c r="M119" s="12">
        <v>6.3948846218409017E-13</v>
      </c>
      <c r="N119" s="12">
        <v>3.1263880373444408E-13</v>
      </c>
      <c r="O119" s="18">
        <v>0.69814910459456103</v>
      </c>
      <c r="P119" s="19">
        <v>1.3149026704</v>
      </c>
      <c r="Q119" s="12">
        <v>33.270999999999994</v>
      </c>
      <c r="R119" s="12">
        <v>9.4018472213948794</v>
      </c>
      <c r="S119" s="12">
        <v>45.628799999999998</v>
      </c>
      <c r="T119" s="12">
        <v>9.4018472213948794</v>
      </c>
      <c r="U119" s="11">
        <v>425.98588867187499</v>
      </c>
      <c r="V119" s="12">
        <v>531.88810515648117</v>
      </c>
      <c r="W119" s="12">
        <v>5712.3751039725594</v>
      </c>
      <c r="X119" s="12">
        <v>3440.9641958686771</v>
      </c>
      <c r="Z119" s="14">
        <v>628.73960494285791</v>
      </c>
      <c r="AA119" s="14">
        <v>351.74869302202819</v>
      </c>
      <c r="AB119" s="14">
        <v>980.4882979648861</v>
      </c>
      <c r="AC119" s="14">
        <v>274.09570943218449</v>
      </c>
      <c r="AD119" s="14">
        <v>118.06916253558177</v>
      </c>
      <c r="AE119" s="14">
        <v>392.16487196776626</v>
      </c>
      <c r="AF119" s="151">
        <v>0.11006623225873477</v>
      </c>
      <c r="AG119" s="151">
        <v>0.10222387476287839</v>
      </c>
      <c r="AH119" s="12">
        <v>1.1522320406648847E-12</v>
      </c>
      <c r="AI119" s="12">
        <v>5.5477838994975926E-13</v>
      </c>
      <c r="AJ119" s="12">
        <v>1.1510792319313623E-12</v>
      </c>
      <c r="AK119" s="12">
        <v>-5.5422333389287814E-13</v>
      </c>
      <c r="AL119" s="18">
        <v>0.55739183624039845</v>
      </c>
      <c r="AM119" s="19">
        <v>1.1337150760999999</v>
      </c>
      <c r="AN119" s="12">
        <v>33.270999999999994</v>
      </c>
      <c r="AO119" s="12">
        <v>9.4018472213948794</v>
      </c>
      <c r="AP119" s="12">
        <v>45.628799999999998</v>
      </c>
      <c r="AQ119" s="12">
        <v>9.4018472213948794</v>
      </c>
      <c r="AR119" s="11">
        <v>425.98588867187499</v>
      </c>
      <c r="AS119" s="12">
        <v>531.88810515648117</v>
      </c>
      <c r="AT119" s="12">
        <v>5712.3751039725594</v>
      </c>
      <c r="AU119" s="12">
        <v>3440.9641958686771</v>
      </c>
      <c r="AW119" s="14">
        <v>593.96599305461996</v>
      </c>
      <c r="AX119" s="14">
        <v>341.54466346491847</v>
      </c>
      <c r="AY119" s="14">
        <v>935.51065651953843</v>
      </c>
      <c r="AZ119" s="14">
        <v>261.61277928059104</v>
      </c>
      <c r="BA119" s="14">
        <v>107.86513297847205</v>
      </c>
      <c r="BB119" s="14">
        <v>369.47791225906309</v>
      </c>
      <c r="BC119" s="151">
        <v>0.10397881480884509</v>
      </c>
      <c r="BD119" s="151">
        <v>9.9258418287230962E-2</v>
      </c>
      <c r="BE119" s="12">
        <v>1.0668815191341526E-12</v>
      </c>
      <c r="BF119" s="12">
        <v>5.6900347687154795E-14</v>
      </c>
      <c r="BG119" s="12">
        <v>1.0658141036401503E-12</v>
      </c>
      <c r="BH119" s="12">
        <v>5.6843418860808015E-14</v>
      </c>
      <c r="BI119" s="18">
        <v>1.0135593648938486</v>
      </c>
      <c r="BJ119" s="19">
        <v>1.4918823211000003</v>
      </c>
      <c r="BK119" s="12">
        <v>33.270999999999994</v>
      </c>
      <c r="BL119" s="12">
        <v>9.4018472213948794</v>
      </c>
      <c r="BM119" s="12">
        <v>45.628799999999998</v>
      </c>
      <c r="BN119" s="12">
        <v>9.4018472213948794</v>
      </c>
      <c r="BO119" s="11">
        <v>425.98588867187499</v>
      </c>
      <c r="BP119" s="12">
        <v>531.88810515648117</v>
      </c>
      <c r="BQ119" s="12">
        <v>5712.3751039725594</v>
      </c>
      <c r="BR119" s="12">
        <v>3440.9641958686771</v>
      </c>
      <c r="BT119" s="14"/>
      <c r="BU119" s="14"/>
      <c r="BV119" s="14"/>
      <c r="BW119" s="14"/>
      <c r="BX119" s="14"/>
      <c r="BY119" s="14"/>
      <c r="BZ119" s="151"/>
      <c r="CA119" s="151"/>
      <c r="CB119" s="12"/>
      <c r="CC119" s="12"/>
      <c r="CD119" s="12"/>
      <c r="CE119" s="12"/>
      <c r="CF119" s="18"/>
      <c r="CG119" s="19"/>
      <c r="CH119" s="12"/>
      <c r="CI119" s="12"/>
      <c r="CJ119" s="12"/>
      <c r="CK119" s="12"/>
      <c r="CL119" s="11"/>
      <c r="CM119" s="12"/>
      <c r="CN119" s="12"/>
      <c r="CO119" s="12"/>
      <c r="CQ119" s="14">
        <v>628.87867696505032</v>
      </c>
      <c r="CR119" s="14">
        <v>343.62575635931307</v>
      </c>
      <c r="CS119" s="14">
        <v>972.50443332436339</v>
      </c>
      <c r="CT119" s="14">
        <v>194.79038465152405</v>
      </c>
      <c r="CU119" s="14">
        <v>117.95135840616456</v>
      </c>
      <c r="CV119" s="14">
        <v>312.74174305768861</v>
      </c>
      <c r="CW119" s="151">
        <v>0.11009057800278363</v>
      </c>
      <c r="CX119" s="151">
        <v>9.9863217632976328E-2</v>
      </c>
      <c r="CY119" s="12">
        <v>1.5647595613967569E-13</v>
      </c>
      <c r="CZ119" s="12">
        <v>1.8848240171370027E-13</v>
      </c>
      <c r="DA119" s="12">
        <v>1.5631940186722204E-13</v>
      </c>
      <c r="DB119" s="12">
        <v>1.8829382497642655E-13</v>
      </c>
      <c r="DC119" s="18">
        <v>0.94508953487545821</v>
      </c>
      <c r="DD119" s="19">
        <v>1.2202467610999999</v>
      </c>
      <c r="DE119" s="12">
        <v>33.270999999999994</v>
      </c>
      <c r="DF119" s="12">
        <v>9.4018472213948794</v>
      </c>
      <c r="DG119" s="12">
        <v>45.628799999999998</v>
      </c>
      <c r="DH119" s="12">
        <v>9.4018472213948794</v>
      </c>
      <c r="DI119" s="11">
        <v>425.98588867187499</v>
      </c>
      <c r="DJ119" s="12">
        <v>531.8881051564814</v>
      </c>
      <c r="DK119" s="12">
        <v>5712.3751039725594</v>
      </c>
      <c r="DL119" s="12">
        <v>3440.9641958686771</v>
      </c>
    </row>
    <row r="120" spans="1:116" x14ac:dyDescent="0.25">
      <c r="A120" s="10" t="str">
        <f>'Scenario List'!$A$7</f>
        <v>5- Clean Resource Plan (2027)</v>
      </c>
      <c r="B120" s="2">
        <v>2025</v>
      </c>
      <c r="C120" s="14">
        <v>636.70953034187858</v>
      </c>
      <c r="D120" s="14">
        <v>353.59052638383355</v>
      </c>
      <c r="E120" s="14">
        <v>990.30005672571212</v>
      </c>
      <c r="F120" s="14">
        <v>275.47507738919268</v>
      </c>
      <c r="G120" s="14">
        <v>114.92870544947831</v>
      </c>
      <c r="H120" s="14">
        <v>390.40378283867096</v>
      </c>
      <c r="I120" s="151">
        <v>0.11110186191872307</v>
      </c>
      <c r="J120" s="151">
        <v>0.10263679344132098</v>
      </c>
      <c r="K120" s="12">
        <v>0</v>
      </c>
      <c r="L120" s="12">
        <v>4.7654041187992144E-13</v>
      </c>
      <c r="M120" s="12">
        <v>0</v>
      </c>
      <c r="N120" s="12">
        <v>-4.7606363295926712E-13</v>
      </c>
      <c r="O120" s="18">
        <v>0.5794733139935373</v>
      </c>
      <c r="P120" s="19">
        <v>1.1682835039000001</v>
      </c>
      <c r="Q120" s="12">
        <v>66.541999999999987</v>
      </c>
      <c r="R120" s="12">
        <v>9.4018472213948794</v>
      </c>
      <c r="S120" s="12">
        <v>91.257599999999996</v>
      </c>
      <c r="T120" s="12">
        <v>9.4018472213948794</v>
      </c>
      <c r="U120" s="11">
        <v>849.82500000000005</v>
      </c>
      <c r="V120" s="12">
        <v>531.42893593057806</v>
      </c>
      <c r="W120" s="12">
        <v>5730.8628257523314</v>
      </c>
      <c r="X120" s="12">
        <v>3445.065989770877</v>
      </c>
      <c r="Z120" s="14">
        <v>664.66033929553782</v>
      </c>
      <c r="AA120" s="14">
        <v>363.5665994323399</v>
      </c>
      <c r="AB120" s="14">
        <v>1028.2269387278777</v>
      </c>
      <c r="AC120" s="14">
        <v>291.10602028782796</v>
      </c>
      <c r="AD120" s="14">
        <v>124.90477849798467</v>
      </c>
      <c r="AE120" s="14">
        <v>416.01079878581265</v>
      </c>
      <c r="AF120" s="151">
        <v>0.11597910463129661</v>
      </c>
      <c r="AG120" s="151">
        <v>0.10553255017809393</v>
      </c>
      <c r="AH120" s="12">
        <v>0</v>
      </c>
      <c r="AI120" s="12">
        <v>7.2547943301122366E-13</v>
      </c>
      <c r="AJ120" s="12">
        <v>0</v>
      </c>
      <c r="AK120" s="12">
        <v>-7.2475359047530219E-13</v>
      </c>
      <c r="AL120" s="18">
        <v>0.46715043420660984</v>
      </c>
      <c r="AM120" s="19">
        <v>0.97924545169999999</v>
      </c>
      <c r="AN120" s="12">
        <v>66.541999999999987</v>
      </c>
      <c r="AO120" s="12">
        <v>9.4018472213948794</v>
      </c>
      <c r="AP120" s="12">
        <v>91.257599999999996</v>
      </c>
      <c r="AQ120" s="12">
        <v>9.4018472213948794</v>
      </c>
      <c r="AR120" s="11">
        <v>849.82500000000005</v>
      </c>
      <c r="AS120" s="12">
        <v>531.42893593057806</v>
      </c>
      <c r="AT120" s="12">
        <v>5730.8628257523314</v>
      </c>
      <c r="AU120" s="12">
        <v>3445.065989770877</v>
      </c>
      <c r="AW120" s="14">
        <v>627.10445739928332</v>
      </c>
      <c r="AX120" s="14">
        <v>349.98435467514298</v>
      </c>
      <c r="AY120" s="14">
        <v>977.0888120744263</v>
      </c>
      <c r="AZ120" s="14">
        <v>274.20784932847016</v>
      </c>
      <c r="BA120" s="14">
        <v>111.32253374078776</v>
      </c>
      <c r="BB120" s="14">
        <v>385.53038306925794</v>
      </c>
      <c r="BC120" s="151">
        <v>0.10942583629489663</v>
      </c>
      <c r="BD120" s="151">
        <v>0.10159002925178208</v>
      </c>
      <c r="BE120" s="12">
        <v>3.4140208612292879E-13</v>
      </c>
      <c r="BF120" s="12">
        <v>2.2048884728772485E-13</v>
      </c>
      <c r="BG120" s="12">
        <v>3.4106051316484809E-13</v>
      </c>
      <c r="BH120" s="12">
        <v>-2.2026824808563106E-13</v>
      </c>
      <c r="BI120" s="18">
        <v>0.82657815116463818</v>
      </c>
      <c r="BJ120" s="19">
        <v>1.2973216241999999</v>
      </c>
      <c r="BK120" s="12">
        <v>66.541999999999987</v>
      </c>
      <c r="BL120" s="12">
        <v>9.4018472213948794</v>
      </c>
      <c r="BM120" s="12">
        <v>91.257599999999996</v>
      </c>
      <c r="BN120" s="12">
        <v>9.4018472213948794</v>
      </c>
      <c r="BO120" s="11">
        <v>849.82500000000005</v>
      </c>
      <c r="BP120" s="12">
        <v>531.42893593057806</v>
      </c>
      <c r="BQ120" s="12">
        <v>5730.8628257523314</v>
      </c>
      <c r="BR120" s="12">
        <v>3445.065989770877</v>
      </c>
      <c r="BT120" s="14"/>
      <c r="BU120" s="14"/>
      <c r="BV120" s="14"/>
      <c r="BW120" s="14"/>
      <c r="BX120" s="14"/>
      <c r="BY120" s="14"/>
      <c r="BZ120" s="151"/>
      <c r="CA120" s="151"/>
      <c r="CB120" s="12"/>
      <c r="CC120" s="12"/>
      <c r="CD120" s="12"/>
      <c r="CE120" s="12"/>
      <c r="CF120" s="18"/>
      <c r="CG120" s="19"/>
      <c r="CH120" s="12"/>
      <c r="CI120" s="12"/>
      <c r="CJ120" s="12"/>
      <c r="CK120" s="12"/>
      <c r="CL120" s="11"/>
      <c r="CM120" s="12"/>
      <c r="CN120" s="12"/>
      <c r="CO120" s="12"/>
      <c r="CQ120" s="14">
        <v>675.19978966992448</v>
      </c>
      <c r="CR120" s="14">
        <v>359.34205348001831</v>
      </c>
      <c r="CS120" s="14">
        <v>1034.5418431499429</v>
      </c>
      <c r="CT120" s="14">
        <v>226.76965320898199</v>
      </c>
      <c r="CU120" s="14">
        <v>130.67293546990564</v>
      </c>
      <c r="CV120" s="14">
        <v>357.44258867888766</v>
      </c>
      <c r="CW120" s="151">
        <v>0.11781817331865489</v>
      </c>
      <c r="CX120" s="151">
        <v>0.10430629037208</v>
      </c>
      <c r="CY120" s="12">
        <v>3.6985225996650621E-13</v>
      </c>
      <c r="CZ120" s="12">
        <v>3.2717699920114008E-13</v>
      </c>
      <c r="DA120" s="12">
        <v>-3.694822225952521E-13</v>
      </c>
      <c r="DB120" s="12">
        <v>3.2684965844964609E-13</v>
      </c>
      <c r="DC120" s="18">
        <v>0.78481850363200523</v>
      </c>
      <c r="DD120" s="19">
        <v>1.0225316154999999</v>
      </c>
      <c r="DE120" s="12">
        <v>66.541999999999987</v>
      </c>
      <c r="DF120" s="12">
        <v>9.4018472213948794</v>
      </c>
      <c r="DG120" s="12">
        <v>91.257599999999996</v>
      </c>
      <c r="DH120" s="12">
        <v>9.4018472213948794</v>
      </c>
      <c r="DI120" s="11">
        <v>849.82500000000005</v>
      </c>
      <c r="DJ120" s="12">
        <v>531.42893593057806</v>
      </c>
      <c r="DK120" s="12">
        <v>5730.8628257523314</v>
      </c>
      <c r="DL120" s="12">
        <v>3445.065989770877</v>
      </c>
    </row>
    <row r="121" spans="1:116" x14ac:dyDescent="0.25">
      <c r="A121" s="10" t="str">
        <f>'Scenario List'!$A$7</f>
        <v>5- Clean Resource Plan (2027)</v>
      </c>
      <c r="B121" s="2">
        <v>2026</v>
      </c>
      <c r="C121" s="14">
        <v>638.5880488853935</v>
      </c>
      <c r="D121" s="14">
        <v>365.88981194024467</v>
      </c>
      <c r="E121" s="14">
        <v>1004.4778608256381</v>
      </c>
      <c r="F121" s="14">
        <v>273.43327145466787</v>
      </c>
      <c r="G121" s="14">
        <v>122.13327483754857</v>
      </c>
      <c r="H121" s="14">
        <v>395.56654629221646</v>
      </c>
      <c r="I121" s="151">
        <v>0.11121048419361899</v>
      </c>
      <c r="J121" s="151">
        <v>0.1062137594477207</v>
      </c>
      <c r="K121" s="12">
        <v>4.409776945754497E-13</v>
      </c>
      <c r="L121" s="12">
        <v>2.9872682535756272E-13</v>
      </c>
      <c r="M121" s="12">
        <v>4.4053649617126212E-13</v>
      </c>
      <c r="N121" s="12">
        <v>-2.9842794901924208E-13</v>
      </c>
      <c r="O121" s="18">
        <v>0.60506828959416503</v>
      </c>
      <c r="P121" s="19">
        <v>1.2417016325000001</v>
      </c>
      <c r="Q121" s="12">
        <v>74.360722399999986</v>
      </c>
      <c r="R121" s="12">
        <v>15.341844222100143</v>
      </c>
      <c r="S121" s="12">
        <v>97.625649999999993</v>
      </c>
      <c r="T121" s="12">
        <v>41.858652231973828</v>
      </c>
      <c r="U121" s="11">
        <v>902.00671785937527</v>
      </c>
      <c r="V121" s="12">
        <v>799.93738976460588</v>
      </c>
      <c r="W121" s="12">
        <v>5742.1568974882157</v>
      </c>
      <c r="X121" s="12">
        <v>3444.8438115999338</v>
      </c>
      <c r="Z121" s="14">
        <v>669.23635674601894</v>
      </c>
      <c r="AA121" s="14">
        <v>373.23136903225566</v>
      </c>
      <c r="AB121" s="14">
        <v>1042.4677257782746</v>
      </c>
      <c r="AC121" s="14">
        <v>294.67505190913209</v>
      </c>
      <c r="AD121" s="14">
        <v>129.47483192955951</v>
      </c>
      <c r="AE121" s="14">
        <v>424.14988383869161</v>
      </c>
      <c r="AF121" s="151">
        <v>0.11654790502829383</v>
      </c>
      <c r="AG121" s="151">
        <v>0.10834493214916206</v>
      </c>
      <c r="AH121" s="12">
        <v>1.2944829098827717E-12</v>
      </c>
      <c r="AI121" s="12">
        <v>2.9161428189666834E-13</v>
      </c>
      <c r="AJ121" s="12">
        <v>-1.2931877790833823E-12</v>
      </c>
      <c r="AK121" s="12">
        <v>2.9132252166164108E-13</v>
      </c>
      <c r="AL121" s="18">
        <v>0.50641714981209396</v>
      </c>
      <c r="AM121" s="19">
        <v>1.1072871563</v>
      </c>
      <c r="AN121" s="12">
        <v>74.360722399999986</v>
      </c>
      <c r="AO121" s="12">
        <v>15.341844222100143</v>
      </c>
      <c r="AP121" s="12">
        <v>97.625649999999993</v>
      </c>
      <c r="AQ121" s="12">
        <v>41.858652231973828</v>
      </c>
      <c r="AR121" s="11">
        <v>903.8687339355464</v>
      </c>
      <c r="AS121" s="12">
        <v>800.91165103218418</v>
      </c>
      <c r="AT121" s="12">
        <v>5742.1568974882157</v>
      </c>
      <c r="AU121" s="12">
        <v>3444.8438115999338</v>
      </c>
      <c r="AW121" s="14">
        <v>627.66817692292034</v>
      </c>
      <c r="AX121" s="14">
        <v>363.21776040252888</v>
      </c>
      <c r="AY121" s="14">
        <v>990.88593732544928</v>
      </c>
      <c r="AZ121" s="14">
        <v>269.43728741221531</v>
      </c>
      <c r="BA121" s="14">
        <v>119.46122329983281</v>
      </c>
      <c r="BB121" s="14">
        <v>388.89851071204811</v>
      </c>
      <c r="BC121" s="151">
        <v>0.1093087820706328</v>
      </c>
      <c r="BD121" s="151">
        <v>0.10543809248461541</v>
      </c>
      <c r="BE121" s="12">
        <v>8.5350521530732198E-14</v>
      </c>
      <c r="BF121" s="12">
        <v>1.7781358652235875E-13</v>
      </c>
      <c r="BG121" s="12">
        <v>0</v>
      </c>
      <c r="BH121" s="12">
        <v>1.7763568394002505E-13</v>
      </c>
      <c r="BI121" s="18">
        <v>0.84380588024740966</v>
      </c>
      <c r="BJ121" s="19">
        <v>1.3425842633</v>
      </c>
      <c r="BK121" s="12">
        <v>74.360722399999986</v>
      </c>
      <c r="BL121" s="12">
        <v>15.341844222100143</v>
      </c>
      <c r="BM121" s="12">
        <v>97.625649999999993</v>
      </c>
      <c r="BN121" s="12">
        <v>41.858652231973828</v>
      </c>
      <c r="BO121" s="11">
        <v>901.5657768134771</v>
      </c>
      <c r="BP121" s="12">
        <v>799.70667651362908</v>
      </c>
      <c r="BQ121" s="12">
        <v>5742.1568974882157</v>
      </c>
      <c r="BR121" s="12">
        <v>3444.8438115999338</v>
      </c>
      <c r="BT121" s="14"/>
      <c r="BU121" s="14"/>
      <c r="BV121" s="14"/>
      <c r="BW121" s="14"/>
      <c r="BX121" s="14"/>
      <c r="BY121" s="14"/>
      <c r="BZ121" s="151"/>
      <c r="CA121" s="151"/>
      <c r="CB121" s="12"/>
      <c r="CC121" s="12"/>
      <c r="CD121" s="12"/>
      <c r="CE121" s="12"/>
      <c r="CF121" s="18"/>
      <c r="CG121" s="19"/>
      <c r="CH121" s="12"/>
      <c r="CI121" s="12"/>
      <c r="CJ121" s="12"/>
      <c r="CK121" s="12"/>
      <c r="CL121" s="11"/>
      <c r="CM121" s="12"/>
      <c r="CN121" s="12"/>
      <c r="CO121" s="12"/>
      <c r="CQ121" s="14">
        <v>666.2638395041688</v>
      </c>
      <c r="CR121" s="14">
        <v>353.73233823560372</v>
      </c>
      <c r="CS121" s="14">
        <v>1019.9961777397725</v>
      </c>
      <c r="CT121" s="14">
        <v>234.24967946465898</v>
      </c>
      <c r="CU121" s="14">
        <v>125.56129117295026</v>
      </c>
      <c r="CV121" s="14">
        <v>359.81097063760922</v>
      </c>
      <c r="CW121" s="151">
        <v>0.11603023940282993</v>
      </c>
      <c r="CX121" s="151">
        <v>0.10268457949950283</v>
      </c>
      <c r="CY121" s="12">
        <v>8.32167584924639E-13</v>
      </c>
      <c r="CZ121" s="12">
        <v>3.9118989034918922E-14</v>
      </c>
      <c r="DA121" s="12">
        <v>8.3133500083931722E-13</v>
      </c>
      <c r="DB121" s="12">
        <v>3.907985046680551E-14</v>
      </c>
      <c r="DC121" s="18">
        <v>0.83079048880798323</v>
      </c>
      <c r="DD121" s="19">
        <v>1.1235757235000001</v>
      </c>
      <c r="DE121" s="12">
        <v>74.360722399999986</v>
      </c>
      <c r="DF121" s="12">
        <v>15.341844222100143</v>
      </c>
      <c r="DG121" s="12">
        <v>97.625649999999993</v>
      </c>
      <c r="DH121" s="12">
        <v>41.858652231973828</v>
      </c>
      <c r="DI121" s="11">
        <v>903.36131841796919</v>
      </c>
      <c r="DJ121" s="12">
        <v>800.646156393512</v>
      </c>
      <c r="DK121" s="12">
        <v>5742.1568974882157</v>
      </c>
      <c r="DL121" s="12">
        <v>3444.8438115999338</v>
      </c>
    </row>
    <row r="122" spans="1:116" x14ac:dyDescent="0.25">
      <c r="A122" s="10" t="str">
        <f>'Scenario List'!$A$7</f>
        <v>5- Clean Resource Plan (2027)</v>
      </c>
      <c r="B122" s="2">
        <v>2027</v>
      </c>
      <c r="C122" s="14">
        <v>694.83285219750451</v>
      </c>
      <c r="D122" s="14">
        <v>401.85399700238975</v>
      </c>
      <c r="E122" s="14">
        <v>1096.6868491998944</v>
      </c>
      <c r="F122" s="14">
        <v>277.59767490403141</v>
      </c>
      <c r="G122" s="14">
        <v>152.89075909801184</v>
      </c>
      <c r="H122" s="14">
        <v>430.48843400204328</v>
      </c>
      <c r="I122" s="151">
        <v>0.12081263480146948</v>
      </c>
      <c r="J122" s="151">
        <v>0.11664982590656389</v>
      </c>
      <c r="K122" s="12">
        <v>3.6985225996650621E-13</v>
      </c>
      <c r="L122" s="12">
        <v>3.8407734688829492E-13</v>
      </c>
      <c r="M122" s="12">
        <v>-3.694822225952521E-13</v>
      </c>
      <c r="N122" s="12">
        <v>-3.836930773104541E-13</v>
      </c>
      <c r="O122" s="18">
        <v>6.5615962488564272E-2</v>
      </c>
      <c r="P122" s="19">
        <v>0.64784475330423419</v>
      </c>
      <c r="Q122" s="12">
        <v>196.42874269920299</v>
      </c>
      <c r="R122" s="12">
        <v>140.4977583040646</v>
      </c>
      <c r="S122" s="12">
        <v>231.25116910828456</v>
      </c>
      <c r="T122" s="12">
        <v>171.40283068574234</v>
      </c>
      <c r="U122" s="11">
        <v>1763.1062730967556</v>
      </c>
      <c r="V122" s="12">
        <v>1086.1067645240382</v>
      </c>
      <c r="W122" s="12">
        <v>5751.3260375400159</v>
      </c>
      <c r="X122" s="12">
        <v>3444.9601092784605</v>
      </c>
      <c r="Z122" s="14">
        <v>713.78844975673007</v>
      </c>
      <c r="AA122" s="14">
        <v>407.47557974282404</v>
      </c>
      <c r="AB122" s="14">
        <v>1121.264029499554</v>
      </c>
      <c r="AC122" s="14">
        <v>291.29732897982461</v>
      </c>
      <c r="AD122" s="14">
        <v>158.51234183844619</v>
      </c>
      <c r="AE122" s="14">
        <v>449.80967081827077</v>
      </c>
      <c r="AF122" s="151">
        <v>0.12410850038716202</v>
      </c>
      <c r="AG122" s="151">
        <v>0.11828165401548552</v>
      </c>
      <c r="AH122" s="12">
        <v>3.556271730447175E-13</v>
      </c>
      <c r="AI122" s="12">
        <v>3.4140208612292879E-13</v>
      </c>
      <c r="AJ122" s="12">
        <v>-3.5527136788005009E-13</v>
      </c>
      <c r="AK122" s="12">
        <v>-3.4106051316484809E-13</v>
      </c>
      <c r="AL122" s="18">
        <v>1.04805501957147E-2</v>
      </c>
      <c r="AM122" s="19">
        <v>0.57592002719577395</v>
      </c>
      <c r="AN122" s="12">
        <v>196.42874269920299</v>
      </c>
      <c r="AO122" s="12">
        <v>140.4977583040646</v>
      </c>
      <c r="AP122" s="12">
        <v>231.25116910828456</v>
      </c>
      <c r="AQ122" s="12">
        <v>171.40283068574234</v>
      </c>
      <c r="AR122" s="11">
        <v>1757.8787807194933</v>
      </c>
      <c r="AS122" s="12">
        <v>1078.0238078170644</v>
      </c>
      <c r="AT122" s="12">
        <v>5751.3260375400159</v>
      </c>
      <c r="AU122" s="12">
        <v>3444.9601092784605</v>
      </c>
      <c r="AW122" s="14">
        <v>688.21132001065837</v>
      </c>
      <c r="AX122" s="14">
        <v>400.05972665856984</v>
      </c>
      <c r="AY122" s="14">
        <v>1088.2710466692283</v>
      </c>
      <c r="AZ122" s="14">
        <v>276.20798397317168</v>
      </c>
      <c r="BA122" s="14">
        <v>151.09648875419197</v>
      </c>
      <c r="BB122" s="14">
        <v>427.30447272736365</v>
      </c>
      <c r="BC122" s="151">
        <v>0.11966132949489738</v>
      </c>
      <c r="BD122" s="151">
        <v>0.11612898668436585</v>
      </c>
      <c r="BE122" s="12">
        <v>4.2675260765366099E-14</v>
      </c>
      <c r="BF122" s="12">
        <v>4.6231532495813279E-13</v>
      </c>
      <c r="BG122" s="12">
        <v>0</v>
      </c>
      <c r="BH122" s="12">
        <v>-4.6185277824406512E-13</v>
      </c>
      <c r="BI122" s="18">
        <v>0.250893657832372</v>
      </c>
      <c r="BJ122" s="19">
        <v>0.73486010849170336</v>
      </c>
      <c r="BK122" s="12">
        <v>196.42874269920299</v>
      </c>
      <c r="BL122" s="12">
        <v>140.4977583040646</v>
      </c>
      <c r="BM122" s="12">
        <v>231.25116910828456</v>
      </c>
      <c r="BN122" s="12">
        <v>171.40283068574234</v>
      </c>
      <c r="BO122" s="11">
        <v>1771.7678882767102</v>
      </c>
      <c r="BP122" s="12">
        <v>1113.5831471788053</v>
      </c>
      <c r="BQ122" s="12">
        <v>5751.3260375400159</v>
      </c>
      <c r="BR122" s="12">
        <v>3444.9601092784605</v>
      </c>
      <c r="BT122" s="14"/>
      <c r="BU122" s="14"/>
      <c r="BV122" s="14"/>
      <c r="BW122" s="14"/>
      <c r="BX122" s="14"/>
      <c r="BY122" s="14"/>
      <c r="BZ122" s="151"/>
      <c r="CA122" s="151"/>
      <c r="CB122" s="12"/>
      <c r="CC122" s="12"/>
      <c r="CD122" s="12"/>
      <c r="CE122" s="12"/>
      <c r="CF122" s="18"/>
      <c r="CG122" s="19"/>
      <c r="CH122" s="12"/>
      <c r="CI122" s="12"/>
      <c r="CJ122" s="12"/>
      <c r="CK122" s="12"/>
      <c r="CL122" s="11"/>
      <c r="CM122" s="12"/>
      <c r="CN122" s="12"/>
      <c r="CO122" s="12"/>
      <c r="CQ122" s="14">
        <v>691.9382101578019</v>
      </c>
      <c r="CR122" s="14">
        <v>387.62971974899676</v>
      </c>
      <c r="CS122" s="14">
        <v>1079.5679299067988</v>
      </c>
      <c r="CT122" s="14">
        <v>248.81663459048187</v>
      </c>
      <c r="CU122" s="14">
        <v>151.48501592823521</v>
      </c>
      <c r="CV122" s="14">
        <v>400.30165051871711</v>
      </c>
      <c r="CW122" s="151">
        <v>0.12030933486319287</v>
      </c>
      <c r="CX122" s="151">
        <v>0.11252081517721405</v>
      </c>
      <c r="CY122" s="12">
        <v>4.6942786841902712E-13</v>
      </c>
      <c r="CZ122" s="12">
        <v>3.9118989034918922E-14</v>
      </c>
      <c r="DA122" s="12">
        <v>4.6895820560166612E-13</v>
      </c>
      <c r="DB122" s="12">
        <v>3.907985046680551E-14</v>
      </c>
      <c r="DC122" s="18">
        <v>0.28873795010953163</v>
      </c>
      <c r="DD122" s="19">
        <v>0.57427855097072222</v>
      </c>
      <c r="DE122" s="12">
        <v>196.42874269920299</v>
      </c>
      <c r="DF122" s="12">
        <v>140.4977583040646</v>
      </c>
      <c r="DG122" s="12">
        <v>231.25116910828456</v>
      </c>
      <c r="DH122" s="12">
        <v>171.40283068574234</v>
      </c>
      <c r="DI122" s="11">
        <v>1763.7547114204897</v>
      </c>
      <c r="DJ122" s="12">
        <v>1071.7516083608145</v>
      </c>
      <c r="DK122" s="12">
        <v>5751.3260375400159</v>
      </c>
      <c r="DL122" s="12">
        <v>3444.9601092784605</v>
      </c>
    </row>
    <row r="123" spans="1:116" x14ac:dyDescent="0.25">
      <c r="A123" s="10" t="str">
        <f>'Scenario List'!$A$7</f>
        <v>5- Clean Resource Plan (2027)</v>
      </c>
      <c r="B123" s="2">
        <v>2028</v>
      </c>
      <c r="C123" s="14">
        <v>711.23024106164019</v>
      </c>
      <c r="D123" s="14">
        <v>405.58155717246638</v>
      </c>
      <c r="E123" s="14">
        <v>1116.8117982341066</v>
      </c>
      <c r="F123" s="14">
        <v>282.88003258109313</v>
      </c>
      <c r="G123" s="14">
        <v>151.3003321378917</v>
      </c>
      <c r="H123" s="14">
        <v>434.18036471898483</v>
      </c>
      <c r="I123" s="151">
        <v>0.12344954661861406</v>
      </c>
      <c r="J123" s="151">
        <v>0.11772192543196691</v>
      </c>
      <c r="K123" s="12">
        <v>5.4055330302797061E-13</v>
      </c>
      <c r="L123" s="12">
        <v>3.6985225996650621E-13</v>
      </c>
      <c r="M123" s="12">
        <v>5.4001247917767614E-13</v>
      </c>
      <c r="N123" s="12">
        <v>3.694822225952521E-13</v>
      </c>
      <c r="O123" s="18">
        <v>0.12247607443986075</v>
      </c>
      <c r="P123" s="19">
        <v>0.66452656468243076</v>
      </c>
      <c r="Q123" s="12">
        <v>198.37038709920299</v>
      </c>
      <c r="R123" s="12">
        <v>140.4977583040646</v>
      </c>
      <c r="S123" s="12">
        <v>231.25116910828456</v>
      </c>
      <c r="T123" s="12">
        <v>171.40283068574234</v>
      </c>
      <c r="U123" s="11">
        <v>1766.6634510675249</v>
      </c>
      <c r="V123" s="12">
        <v>1091.2594984040588</v>
      </c>
      <c r="W123" s="12">
        <v>5761.3029820102956</v>
      </c>
      <c r="X123" s="12">
        <v>3445.2507949069982</v>
      </c>
      <c r="Z123" s="14">
        <v>731.58357103623234</v>
      </c>
      <c r="AA123" s="14">
        <v>411.79192568380915</v>
      </c>
      <c r="AB123" s="14">
        <v>1143.3754967200416</v>
      </c>
      <c r="AC123" s="14">
        <v>297.40637470355051</v>
      </c>
      <c r="AD123" s="14">
        <v>157.51070064923451</v>
      </c>
      <c r="AE123" s="14">
        <v>454.91707535278499</v>
      </c>
      <c r="AF123" s="151">
        <v>0.12698231169591437</v>
      </c>
      <c r="AG123" s="151">
        <v>0.11952451365588471</v>
      </c>
      <c r="AH123" s="12">
        <v>6.9702925916764634E-13</v>
      </c>
      <c r="AI123" s="12">
        <v>3.9830243381008363E-13</v>
      </c>
      <c r="AJ123" s="12">
        <v>6.9633188104489818E-13</v>
      </c>
      <c r="AK123" s="12">
        <v>-3.979039320256561E-13</v>
      </c>
      <c r="AL123" s="18">
        <v>7.2276632529673535E-2</v>
      </c>
      <c r="AM123" s="19">
        <v>0.58798436365764772</v>
      </c>
      <c r="AN123" s="12">
        <v>198.37038709920299</v>
      </c>
      <c r="AO123" s="12">
        <v>140.4977583040646</v>
      </c>
      <c r="AP123" s="12">
        <v>231.25116910828456</v>
      </c>
      <c r="AQ123" s="12">
        <v>171.40283068574234</v>
      </c>
      <c r="AR123" s="11">
        <v>1763.3249622290602</v>
      </c>
      <c r="AS123" s="12">
        <v>1081.7158483887054</v>
      </c>
      <c r="AT123" s="12">
        <v>5761.3029820102956</v>
      </c>
      <c r="AU123" s="12">
        <v>3445.2507949069982</v>
      </c>
      <c r="AW123" s="14">
        <v>704.17383800252276</v>
      </c>
      <c r="AX123" s="14">
        <v>403.5460742671919</v>
      </c>
      <c r="AY123" s="14">
        <v>1107.7199122697148</v>
      </c>
      <c r="AZ123" s="14">
        <v>281.03073704152996</v>
      </c>
      <c r="BA123" s="14">
        <v>149.26484923261719</v>
      </c>
      <c r="BB123" s="14">
        <v>430.29558627414713</v>
      </c>
      <c r="BC123" s="151">
        <v>0.12222475370611648</v>
      </c>
      <c r="BD123" s="151">
        <v>0.11713111709131332</v>
      </c>
      <c r="BE123" s="12">
        <v>6.116787376369141E-13</v>
      </c>
      <c r="BF123" s="12">
        <v>3.0583936881845705E-13</v>
      </c>
      <c r="BG123" s="12">
        <v>-6.1106675275368616E-13</v>
      </c>
      <c r="BH123" s="12">
        <v>3.0553337637684308E-13</v>
      </c>
      <c r="BI123" s="18">
        <v>0.28635756574160909</v>
      </c>
      <c r="BJ123" s="19">
        <v>0.74065480299758968</v>
      </c>
      <c r="BK123" s="12">
        <v>198.37038709920299</v>
      </c>
      <c r="BL123" s="12">
        <v>140.4977583040646</v>
      </c>
      <c r="BM123" s="12">
        <v>231.25116910828456</v>
      </c>
      <c r="BN123" s="12">
        <v>171.40283068574234</v>
      </c>
      <c r="BO123" s="11">
        <v>1771.9268185348712</v>
      </c>
      <c r="BP123" s="12">
        <v>1105.4356949757082</v>
      </c>
      <c r="BQ123" s="12">
        <v>5761.3029820102956</v>
      </c>
      <c r="BR123" s="12">
        <v>3445.2507949069982</v>
      </c>
      <c r="BT123" s="14"/>
      <c r="BU123" s="14"/>
      <c r="BV123" s="14"/>
      <c r="BW123" s="14"/>
      <c r="BX123" s="14"/>
      <c r="BY123" s="14"/>
      <c r="BZ123" s="151"/>
      <c r="CA123" s="151"/>
      <c r="CB123" s="12"/>
      <c r="CC123" s="12"/>
      <c r="CD123" s="12"/>
      <c r="CE123" s="12"/>
      <c r="CF123" s="18"/>
      <c r="CG123" s="19"/>
      <c r="CH123" s="12"/>
      <c r="CI123" s="12"/>
      <c r="CJ123" s="12"/>
      <c r="CK123" s="12"/>
      <c r="CL123" s="11"/>
      <c r="CM123" s="12"/>
      <c r="CN123" s="12"/>
      <c r="CO123" s="12"/>
      <c r="CQ123" s="14">
        <v>706.76781998919478</v>
      </c>
      <c r="CR123" s="14">
        <v>391.12012542452476</v>
      </c>
      <c r="CS123" s="14">
        <v>1097.8879454137195</v>
      </c>
      <c r="CT123" s="14">
        <v>247.80027387270843</v>
      </c>
      <c r="CU123" s="14">
        <v>147.44644158624092</v>
      </c>
      <c r="CV123" s="14">
        <v>395.24671545894932</v>
      </c>
      <c r="CW123" s="151">
        <v>0.12267499595075657</v>
      </c>
      <c r="CX123" s="151">
        <v>0.11352442788858938</v>
      </c>
      <c r="CY123" s="12">
        <v>3.6985225996650621E-13</v>
      </c>
      <c r="CZ123" s="12">
        <v>2.951705536271155E-13</v>
      </c>
      <c r="DA123" s="12">
        <v>-3.694822225952521E-13</v>
      </c>
      <c r="DB123" s="12">
        <v>-2.9487523534044158E-13</v>
      </c>
      <c r="DC123" s="18">
        <v>0.31844233694297636</v>
      </c>
      <c r="DD123" s="19">
        <v>0.56995102670575315</v>
      </c>
      <c r="DE123" s="12">
        <v>198.37038709920299</v>
      </c>
      <c r="DF123" s="12">
        <v>140.4977583040646</v>
      </c>
      <c r="DG123" s="12">
        <v>231.25116910828456</v>
      </c>
      <c r="DH123" s="12">
        <v>171.40283068574234</v>
      </c>
      <c r="DI123" s="11">
        <v>1767.8407442809025</v>
      </c>
      <c r="DJ123" s="12">
        <v>1076.4390201060396</v>
      </c>
      <c r="DK123" s="12">
        <v>5761.3029820102956</v>
      </c>
      <c r="DL123" s="12">
        <v>3445.2507949069982</v>
      </c>
    </row>
    <row r="124" spans="1:116" x14ac:dyDescent="0.25">
      <c r="A124" s="10" t="str">
        <f>'Scenario List'!$A$7</f>
        <v>5- Clean Resource Plan (2027)</v>
      </c>
      <c r="B124" s="2">
        <v>2029</v>
      </c>
      <c r="C124" s="14">
        <v>726.89086339068376</v>
      </c>
      <c r="D124" s="14">
        <v>412.91581220696355</v>
      </c>
      <c r="E124" s="14">
        <v>1139.8066755976474</v>
      </c>
      <c r="F124" s="14">
        <v>281.82941148289257</v>
      </c>
      <c r="G124" s="14">
        <v>153.20747536639618</v>
      </c>
      <c r="H124" s="14">
        <v>435.03688684928875</v>
      </c>
      <c r="I124" s="151">
        <v>0.12595099478897367</v>
      </c>
      <c r="J124" s="151">
        <v>0.11984105865357883</v>
      </c>
      <c r="K124" s="12">
        <v>3.556271730447175E-13</v>
      </c>
      <c r="L124" s="12">
        <v>4.0541497727097795E-13</v>
      </c>
      <c r="M124" s="12">
        <v>3.5527136788005009E-13</v>
      </c>
      <c r="N124" s="12">
        <v>4.0500935938325711E-13</v>
      </c>
      <c r="O124" s="18">
        <v>0.1372799833426383</v>
      </c>
      <c r="P124" s="19">
        <v>0.60214913734848186</v>
      </c>
      <c r="Q124" s="12">
        <v>201.85789309920301</v>
      </c>
      <c r="R124" s="12">
        <v>140.6343711040646</v>
      </c>
      <c r="S124" s="12">
        <v>231.25116910828456</v>
      </c>
      <c r="T124" s="12">
        <v>171.40283068574234</v>
      </c>
      <c r="U124" s="11">
        <v>1762.702316676364</v>
      </c>
      <c r="V124" s="12">
        <v>1088.3408112750205</v>
      </c>
      <c r="W124" s="12">
        <v>5771.2197081774784</v>
      </c>
      <c r="X124" s="12">
        <v>3445.5287432045111</v>
      </c>
      <c r="Z124" s="14">
        <v>749.49784977538161</v>
      </c>
      <c r="AA124" s="14">
        <v>420.61799062723389</v>
      </c>
      <c r="AB124" s="14">
        <v>1170.1158404026155</v>
      </c>
      <c r="AC124" s="14">
        <v>298.22162487659449</v>
      </c>
      <c r="AD124" s="14">
        <v>160.90965378666655</v>
      </c>
      <c r="AE124" s="14">
        <v>459.13127866326101</v>
      </c>
      <c r="AF124" s="151">
        <v>0.12986818864535468</v>
      </c>
      <c r="AG124" s="151">
        <v>0.12207647126926548</v>
      </c>
      <c r="AH124" s="12">
        <v>1.0953316929777299E-12</v>
      </c>
      <c r="AI124" s="12">
        <v>3.7696480342740054E-13</v>
      </c>
      <c r="AJ124" s="12">
        <v>-1.0942358130705543E-12</v>
      </c>
      <c r="AK124" s="12">
        <v>3.765876499528531E-13</v>
      </c>
      <c r="AL124" s="18">
        <v>8.9864526131090139E-2</v>
      </c>
      <c r="AM124" s="19">
        <v>0.52485950818556659</v>
      </c>
      <c r="AN124" s="12">
        <v>201.85789309920301</v>
      </c>
      <c r="AO124" s="12">
        <v>140.6343711040646</v>
      </c>
      <c r="AP124" s="12">
        <v>231.25116910828456</v>
      </c>
      <c r="AQ124" s="12">
        <v>171.40283068574234</v>
      </c>
      <c r="AR124" s="11">
        <v>1758.4205498032679</v>
      </c>
      <c r="AS124" s="12">
        <v>1078.0349705175354</v>
      </c>
      <c r="AT124" s="12">
        <v>5771.2197081774784</v>
      </c>
      <c r="AU124" s="12">
        <v>3445.5287432045111</v>
      </c>
      <c r="AW124" s="14">
        <v>718.7438440298331</v>
      </c>
      <c r="AX124" s="14">
        <v>410.11304644792256</v>
      </c>
      <c r="AY124" s="14">
        <v>1128.8568904777558</v>
      </c>
      <c r="AZ124" s="14">
        <v>280.00376012101015</v>
      </c>
      <c r="BA124" s="14">
        <v>150.40470960735519</v>
      </c>
      <c r="BB124" s="14">
        <v>430.40846972836533</v>
      </c>
      <c r="BC124" s="151">
        <v>0.12453933143654458</v>
      </c>
      <c r="BD124" s="151">
        <v>0.11902760853665011</v>
      </c>
      <c r="BE124" s="12">
        <v>4.5520278149723836E-13</v>
      </c>
      <c r="BF124" s="12">
        <v>1.4936341267878136E-13</v>
      </c>
      <c r="BG124" s="12">
        <v>4.5474735088646412E-13</v>
      </c>
      <c r="BH124" s="12">
        <v>-1.4921397450962104E-13</v>
      </c>
      <c r="BI124" s="18">
        <v>0.30312427834042593</v>
      </c>
      <c r="BJ124" s="19">
        <v>0.69262659312899222</v>
      </c>
      <c r="BK124" s="12">
        <v>201.85789309920301</v>
      </c>
      <c r="BL124" s="12">
        <v>140.6343711040646</v>
      </c>
      <c r="BM124" s="12">
        <v>231.25116910828456</v>
      </c>
      <c r="BN124" s="12">
        <v>171.40283068574234</v>
      </c>
      <c r="BO124" s="11">
        <v>1767.6304868430066</v>
      </c>
      <c r="BP124" s="12">
        <v>1106.2424575468744</v>
      </c>
      <c r="BQ124" s="12">
        <v>5771.2197081774784</v>
      </c>
      <c r="BR124" s="12">
        <v>3445.5287432045111</v>
      </c>
      <c r="BT124" s="14"/>
      <c r="BU124" s="14"/>
      <c r="BV124" s="14"/>
      <c r="BW124" s="14"/>
      <c r="BX124" s="14"/>
      <c r="BY124" s="14"/>
      <c r="BZ124" s="151"/>
      <c r="CA124" s="151"/>
      <c r="CB124" s="12"/>
      <c r="CC124" s="12"/>
      <c r="CD124" s="12"/>
      <c r="CE124" s="12"/>
      <c r="CF124" s="18"/>
      <c r="CG124" s="19"/>
      <c r="CH124" s="12"/>
      <c r="CI124" s="12"/>
      <c r="CJ124" s="12"/>
      <c r="CK124" s="12"/>
      <c r="CL124" s="11"/>
      <c r="CM124" s="12"/>
      <c r="CN124" s="12"/>
      <c r="CO124" s="12"/>
      <c r="CQ124" s="14">
        <v>727.9043283045911</v>
      </c>
      <c r="CR124" s="14">
        <v>401.8730785605257</v>
      </c>
      <c r="CS124" s="14">
        <v>1129.7774068651167</v>
      </c>
      <c r="CT124" s="14">
        <v>251.34921603296763</v>
      </c>
      <c r="CU124" s="14">
        <v>149.70527102478377</v>
      </c>
      <c r="CV124" s="14">
        <v>401.05448705775143</v>
      </c>
      <c r="CW124" s="151">
        <v>0.12612660150040614</v>
      </c>
      <c r="CX124" s="151">
        <v>0.11663611262948397</v>
      </c>
      <c r="CY124" s="12">
        <v>7.3970451993301242E-13</v>
      </c>
      <c r="CZ124" s="12">
        <v>2.2760139074861918E-13</v>
      </c>
      <c r="DA124" s="12">
        <v>-7.3896444519050419E-13</v>
      </c>
      <c r="DB124" s="12">
        <v>2.2737367544323206E-13</v>
      </c>
      <c r="DC124" s="18">
        <v>0.29816082171810387</v>
      </c>
      <c r="DD124" s="19">
        <v>0.49144286947039467</v>
      </c>
      <c r="DE124" s="12">
        <v>201.85789309920301</v>
      </c>
      <c r="DF124" s="12">
        <v>140.6343711040646</v>
      </c>
      <c r="DG124" s="12">
        <v>231.25116910828456</v>
      </c>
      <c r="DH124" s="12">
        <v>171.40283068574234</v>
      </c>
      <c r="DI124" s="11">
        <v>1760.683785361573</v>
      </c>
      <c r="DJ124" s="12">
        <v>1068.0255733253036</v>
      </c>
      <c r="DK124" s="12">
        <v>5771.2197081774784</v>
      </c>
      <c r="DL124" s="12">
        <v>3445.5287432045111</v>
      </c>
    </row>
    <row r="125" spans="1:116" x14ac:dyDescent="0.25">
      <c r="A125" s="10" t="str">
        <f>'Scenario List'!$A$7</f>
        <v>5- Clean Resource Plan (2027)</v>
      </c>
      <c r="B125" s="2">
        <v>2030</v>
      </c>
      <c r="C125" s="14">
        <v>742.35598044461346</v>
      </c>
      <c r="D125" s="14">
        <v>421.46200010152188</v>
      </c>
      <c r="E125" s="14">
        <v>1163.8179805461355</v>
      </c>
      <c r="F125" s="14">
        <v>285.02432007007917</v>
      </c>
      <c r="G125" s="14">
        <v>156.21831636563584</v>
      </c>
      <c r="H125" s="14">
        <v>441.24263643571499</v>
      </c>
      <c r="I125" s="151">
        <v>0.12852022343589259</v>
      </c>
      <c r="J125" s="151">
        <v>0.12238455501347276</v>
      </c>
      <c r="K125" s="12">
        <v>7.8237978069837849E-13</v>
      </c>
      <c r="L125" s="12">
        <v>6.116787376369141E-13</v>
      </c>
      <c r="M125" s="12">
        <v>-7.815970093361102E-13</v>
      </c>
      <c r="N125" s="12">
        <v>6.1106675275368616E-13</v>
      </c>
      <c r="O125" s="18">
        <v>0.13955152207150184</v>
      </c>
      <c r="P125" s="19">
        <v>0.59961368409455917</v>
      </c>
      <c r="Q125" s="12">
        <v>203.530636699203</v>
      </c>
      <c r="R125" s="12">
        <v>140.9645187040646</v>
      </c>
      <c r="S125" s="12">
        <v>231.25116910828456</v>
      </c>
      <c r="T125" s="12">
        <v>171.40283068574234</v>
      </c>
      <c r="U125" s="11">
        <v>1756.5574482736085</v>
      </c>
      <c r="V125" s="12">
        <v>1077.1045071895276</v>
      </c>
      <c r="W125" s="12">
        <v>5776.1802819686927</v>
      </c>
      <c r="X125" s="12">
        <v>3443.7515424648564</v>
      </c>
      <c r="Z125" s="14">
        <v>767.30367674223544</v>
      </c>
      <c r="AA125" s="14">
        <v>430.98132151123934</v>
      </c>
      <c r="AB125" s="14">
        <v>1198.2849982534749</v>
      </c>
      <c r="AC125" s="14">
        <v>302.04386196087859</v>
      </c>
      <c r="AD125" s="14">
        <v>165.73763777535336</v>
      </c>
      <c r="AE125" s="14">
        <v>467.78149973623192</v>
      </c>
      <c r="AF125" s="151">
        <v>0.13283928812566698</v>
      </c>
      <c r="AG125" s="151">
        <v>0.12514878503771662</v>
      </c>
      <c r="AH125" s="12">
        <v>9.6730591068163155E-13</v>
      </c>
      <c r="AI125" s="12">
        <v>6.2590382455870275E-13</v>
      </c>
      <c r="AJ125" s="12">
        <v>-9.6633812063373625E-13</v>
      </c>
      <c r="AK125" s="12">
        <v>6.2527760746888816E-13</v>
      </c>
      <c r="AL125" s="18">
        <v>9.1020450741143788E-2</v>
      </c>
      <c r="AM125" s="19">
        <v>0.50991660856521459</v>
      </c>
      <c r="AN125" s="12">
        <v>203.530636699203</v>
      </c>
      <c r="AO125" s="12">
        <v>140.9645187040646</v>
      </c>
      <c r="AP125" s="12">
        <v>231.25116910828456</v>
      </c>
      <c r="AQ125" s="12">
        <v>171.40283068574234</v>
      </c>
      <c r="AR125" s="11">
        <v>1756.2034860973961</v>
      </c>
      <c r="AS125" s="12">
        <v>1076.7377505621473</v>
      </c>
      <c r="AT125" s="12">
        <v>5776.1802819686927</v>
      </c>
      <c r="AU125" s="12">
        <v>3443.7515424648564</v>
      </c>
      <c r="AW125" s="14">
        <v>733.52514792231489</v>
      </c>
      <c r="AX125" s="14">
        <v>418.10762090156612</v>
      </c>
      <c r="AY125" s="14">
        <v>1151.632768823881</v>
      </c>
      <c r="AZ125" s="14">
        <v>283.13987073932765</v>
      </c>
      <c r="BA125" s="14">
        <v>152.86393716568014</v>
      </c>
      <c r="BB125" s="14">
        <v>436.00380790500776</v>
      </c>
      <c r="BC125" s="151">
        <v>0.12699138740737292</v>
      </c>
      <c r="BD125" s="151">
        <v>0.12141050704323073</v>
      </c>
      <c r="BE125" s="12">
        <v>1.5647595613967569E-13</v>
      </c>
      <c r="BF125" s="12">
        <v>3.3428954266203446E-13</v>
      </c>
      <c r="BG125" s="12">
        <v>1.5631940186722204E-13</v>
      </c>
      <c r="BH125" s="12">
        <v>3.3395508580724709E-13</v>
      </c>
      <c r="BI125" s="18">
        <v>0.31412846000596917</v>
      </c>
      <c r="BJ125" s="19">
        <v>0.6936114706346701</v>
      </c>
      <c r="BK125" s="12">
        <v>203.530636699203</v>
      </c>
      <c r="BL125" s="12">
        <v>140.9645187040646</v>
      </c>
      <c r="BM125" s="12">
        <v>231.25116910828456</v>
      </c>
      <c r="BN125" s="12">
        <v>171.40283068574234</v>
      </c>
      <c r="BO125" s="11">
        <v>1762.4514972713673</v>
      </c>
      <c r="BP125" s="12">
        <v>1093.8787020958987</v>
      </c>
      <c r="BQ125" s="12">
        <v>5776.1802819686927</v>
      </c>
      <c r="BR125" s="12">
        <v>3443.7515424648564</v>
      </c>
      <c r="BT125" s="14"/>
      <c r="BU125" s="14"/>
      <c r="BV125" s="14"/>
      <c r="BW125" s="14"/>
      <c r="BX125" s="14"/>
      <c r="BY125" s="14"/>
      <c r="BZ125" s="151"/>
      <c r="CA125" s="151"/>
      <c r="CB125" s="12"/>
      <c r="CC125" s="12"/>
      <c r="CD125" s="12"/>
      <c r="CE125" s="12"/>
      <c r="CF125" s="18"/>
      <c r="CG125" s="19"/>
      <c r="CH125" s="12"/>
      <c r="CI125" s="12"/>
      <c r="CJ125" s="12"/>
      <c r="CK125" s="12"/>
      <c r="CL125" s="11"/>
      <c r="CM125" s="12"/>
      <c r="CN125" s="12"/>
      <c r="CO125" s="12"/>
      <c r="CQ125" s="14">
        <v>739.564205048247</v>
      </c>
      <c r="CR125" s="14">
        <v>409.98892108151205</v>
      </c>
      <c r="CS125" s="14">
        <v>1149.553126129759</v>
      </c>
      <c r="CT125" s="14">
        <v>248.42103511403673</v>
      </c>
      <c r="CU125" s="14">
        <v>151.60691473124206</v>
      </c>
      <c r="CV125" s="14">
        <v>400.02794984527878</v>
      </c>
      <c r="CW125" s="151">
        <v>0.12803689790585651</v>
      </c>
      <c r="CX125" s="151">
        <v>0.11905299091004211</v>
      </c>
      <c r="CY125" s="12">
        <v>6.5435399840228017E-13</v>
      </c>
      <c r="CZ125" s="12">
        <v>3.6629598823605904E-13</v>
      </c>
      <c r="DA125" s="12">
        <v>6.5369931689929217E-13</v>
      </c>
      <c r="DB125" s="12">
        <v>3.659295089164516E-13</v>
      </c>
      <c r="DC125" s="18">
        <v>0.29527266553954001</v>
      </c>
      <c r="DD125" s="19">
        <v>0.48119488171656033</v>
      </c>
      <c r="DE125" s="12">
        <v>203.530636699203</v>
      </c>
      <c r="DF125" s="12">
        <v>140.9645187040646</v>
      </c>
      <c r="DG125" s="12">
        <v>231.25116910828456</v>
      </c>
      <c r="DH125" s="12">
        <v>171.40283068574234</v>
      </c>
      <c r="DI125" s="11">
        <v>1762.8389658254623</v>
      </c>
      <c r="DJ125" s="12">
        <v>1083.5113511554673</v>
      </c>
      <c r="DK125" s="12">
        <v>5776.1802819686927</v>
      </c>
      <c r="DL125" s="12">
        <v>3443.7515424648564</v>
      </c>
    </row>
    <row r="126" spans="1:116" x14ac:dyDescent="0.25">
      <c r="A126" s="10" t="str">
        <f>'Scenario List'!$A$7</f>
        <v>5- Clean Resource Plan (2027)</v>
      </c>
      <c r="B126" s="2">
        <v>2031</v>
      </c>
      <c r="C126" s="14">
        <v>765.33248438096382</v>
      </c>
      <c r="D126" s="14">
        <v>431.10822711380627</v>
      </c>
      <c r="E126" s="14">
        <v>1196.4407114947701</v>
      </c>
      <c r="F126" s="14">
        <v>291.71006401260661</v>
      </c>
      <c r="G126" s="14">
        <v>160.22145404935804</v>
      </c>
      <c r="H126" s="14">
        <v>451.93151806196465</v>
      </c>
      <c r="I126" s="151">
        <v>0.13238427968375649</v>
      </c>
      <c r="J126" s="151">
        <v>0.12524000631274335</v>
      </c>
      <c r="K126" s="12">
        <v>2.133763038268305E-13</v>
      </c>
      <c r="L126" s="12">
        <v>3.8407734688829492E-13</v>
      </c>
      <c r="M126" s="12">
        <v>-2.1316282072803006E-13</v>
      </c>
      <c r="N126" s="12">
        <v>-3.836930773104541E-13</v>
      </c>
      <c r="O126" s="18">
        <v>0.1372609772575325</v>
      </c>
      <c r="P126" s="19">
        <v>0.53755284246329216</v>
      </c>
      <c r="Q126" s="12">
        <v>260.18292609920297</v>
      </c>
      <c r="R126" s="12">
        <v>145.09932600406461</v>
      </c>
      <c r="S126" s="12">
        <v>280.22719660828454</v>
      </c>
      <c r="T126" s="12">
        <v>179.89930318574235</v>
      </c>
      <c r="U126" s="11">
        <v>2168.9534047155007</v>
      </c>
      <c r="V126" s="12">
        <v>1152.9153973729274</v>
      </c>
      <c r="W126" s="12">
        <v>5781.1432460803717</v>
      </c>
      <c r="X126" s="12">
        <v>3442.2565105695016</v>
      </c>
      <c r="Z126" s="14">
        <v>790.09085003429288</v>
      </c>
      <c r="AA126" s="14">
        <v>443.29634216335535</v>
      </c>
      <c r="AB126" s="14">
        <v>1233.3871921976483</v>
      </c>
      <c r="AC126" s="14">
        <v>308.41947149586366</v>
      </c>
      <c r="AD126" s="14">
        <v>172.40956909890718</v>
      </c>
      <c r="AE126" s="14">
        <v>480.82904059477085</v>
      </c>
      <c r="AF126" s="151">
        <v>0.13666688687743142</v>
      </c>
      <c r="AG126" s="151">
        <v>0.12878074042483675</v>
      </c>
      <c r="AH126" s="12">
        <v>1.280257822960983E-13</v>
      </c>
      <c r="AI126" s="12">
        <v>1.0668815191341525E-13</v>
      </c>
      <c r="AJ126" s="12">
        <v>-1.2789769243681803E-13</v>
      </c>
      <c r="AK126" s="12">
        <v>1.0658141036401503E-13</v>
      </c>
      <c r="AL126" s="18">
        <v>8.4288927107886991E-2</v>
      </c>
      <c r="AM126" s="19">
        <v>0.4462924545245901</v>
      </c>
      <c r="AN126" s="12">
        <v>260.18292609920297</v>
      </c>
      <c r="AO126" s="12">
        <v>145.09932600406461</v>
      </c>
      <c r="AP126" s="12">
        <v>280.22719660828454</v>
      </c>
      <c r="AQ126" s="12">
        <v>179.89930318574235</v>
      </c>
      <c r="AR126" s="11">
        <v>2165.8008781938656</v>
      </c>
      <c r="AS126" s="12">
        <v>1142.7998518940103</v>
      </c>
      <c r="AT126" s="12">
        <v>5781.1432460803717</v>
      </c>
      <c r="AU126" s="12">
        <v>3442.2565105695016</v>
      </c>
      <c r="AW126" s="14">
        <v>756.27197479752726</v>
      </c>
      <c r="AX126" s="14">
        <v>426.63192742592088</v>
      </c>
      <c r="AY126" s="14">
        <v>1182.9039022234481</v>
      </c>
      <c r="AZ126" s="14">
        <v>291.0000624444661</v>
      </c>
      <c r="BA126" s="14">
        <v>155.74515436147269</v>
      </c>
      <c r="BB126" s="14">
        <v>446.74521680593875</v>
      </c>
      <c r="BC126" s="151">
        <v>0.13081702746429633</v>
      </c>
      <c r="BD126" s="151">
        <v>0.12393960941491169</v>
      </c>
      <c r="BE126" s="12">
        <v>1.9915121690504181E-13</v>
      </c>
      <c r="BF126" s="12">
        <v>7.1125434608943493E-15</v>
      </c>
      <c r="BG126" s="12">
        <v>1.9895196601282805E-13</v>
      </c>
      <c r="BH126" s="12">
        <v>0</v>
      </c>
      <c r="BI126" s="18">
        <v>0.33124790779972202</v>
      </c>
      <c r="BJ126" s="19">
        <v>0.64467646205725471</v>
      </c>
      <c r="BK126" s="12">
        <v>260.18292609920297</v>
      </c>
      <c r="BL126" s="12">
        <v>145.09932600406461</v>
      </c>
      <c r="BM126" s="12">
        <v>280.22719660828454</v>
      </c>
      <c r="BN126" s="12">
        <v>179.89930318574235</v>
      </c>
      <c r="BO126" s="11">
        <v>2173.1601216892154</v>
      </c>
      <c r="BP126" s="12">
        <v>1168.1053993202729</v>
      </c>
      <c r="BQ126" s="12">
        <v>5781.1432460803717</v>
      </c>
      <c r="BR126" s="12">
        <v>3442.2565105695016</v>
      </c>
      <c r="BT126" s="14"/>
      <c r="BU126" s="14"/>
      <c r="BV126" s="14"/>
      <c r="BW126" s="14"/>
      <c r="BX126" s="14"/>
      <c r="BY126" s="14"/>
      <c r="BZ126" s="151"/>
      <c r="CA126" s="151"/>
      <c r="CB126" s="12"/>
      <c r="CC126" s="12"/>
      <c r="CD126" s="12"/>
      <c r="CE126" s="12"/>
      <c r="CF126" s="18"/>
      <c r="CG126" s="19"/>
      <c r="CH126" s="12"/>
      <c r="CI126" s="12"/>
      <c r="CJ126" s="12"/>
      <c r="CK126" s="12"/>
      <c r="CL126" s="11"/>
      <c r="CM126" s="12"/>
      <c r="CN126" s="12"/>
      <c r="CO126" s="12"/>
      <c r="CQ126" s="14">
        <v>760.14392159779163</v>
      </c>
      <c r="CR126" s="14">
        <v>427.14745134055556</v>
      </c>
      <c r="CS126" s="14">
        <v>1187.2913729383472</v>
      </c>
      <c r="CT126" s="14">
        <v>254.41561528930697</v>
      </c>
      <c r="CU126" s="14">
        <v>158.79593565868035</v>
      </c>
      <c r="CV126" s="14">
        <v>413.21155094798735</v>
      </c>
      <c r="CW126" s="151">
        <v>0.13148678198091199</v>
      </c>
      <c r="CX126" s="151">
        <v>0.12408937277887128</v>
      </c>
      <c r="CY126" s="12">
        <v>6.0456619417601977E-13</v>
      </c>
      <c r="CZ126" s="12">
        <v>3.7696480342740054E-13</v>
      </c>
      <c r="DA126" s="12">
        <v>6.0396132539608516E-13</v>
      </c>
      <c r="DB126" s="12">
        <v>-3.765876499528531E-13</v>
      </c>
      <c r="DC126" s="18">
        <v>0.27626195639309481</v>
      </c>
      <c r="DD126" s="19">
        <v>0.40696178809310551</v>
      </c>
      <c r="DE126" s="12">
        <v>260.18292609920297</v>
      </c>
      <c r="DF126" s="12">
        <v>145.09932600406461</v>
      </c>
      <c r="DG126" s="12">
        <v>280.22719660828454</v>
      </c>
      <c r="DH126" s="12">
        <v>179.89930318574235</v>
      </c>
      <c r="DI126" s="11">
        <v>2167.0003434605414</v>
      </c>
      <c r="DJ126" s="12">
        <v>1141.7458719043818</v>
      </c>
      <c r="DK126" s="12">
        <v>5781.1432460803717</v>
      </c>
      <c r="DL126" s="12">
        <v>3442.2565105695016</v>
      </c>
    </row>
    <row r="127" spans="1:116" x14ac:dyDescent="0.25">
      <c r="A127" s="10" t="str">
        <f>'Scenario List'!$A$7</f>
        <v>5- Clean Resource Plan (2027)</v>
      </c>
      <c r="B127" s="2">
        <v>2032</v>
      </c>
      <c r="C127" s="14">
        <v>776.06396337005367</v>
      </c>
      <c r="D127" s="14">
        <v>435.86213707407126</v>
      </c>
      <c r="E127" s="14">
        <v>1211.926100444125</v>
      </c>
      <c r="F127" s="14">
        <v>290.68414432808282</v>
      </c>
      <c r="G127" s="14">
        <v>159.22479830882187</v>
      </c>
      <c r="H127" s="14">
        <v>449.90894263690473</v>
      </c>
      <c r="I127" s="151">
        <v>0.13412056921142745</v>
      </c>
      <c r="J127" s="151">
        <v>0.12665709142331918</v>
      </c>
      <c r="K127" s="12">
        <v>2.4182647767040789E-13</v>
      </c>
      <c r="L127" s="12">
        <v>3.556271730447175E-13</v>
      </c>
      <c r="M127" s="12">
        <v>2.4158453015843406E-13</v>
      </c>
      <c r="N127" s="12">
        <v>3.5527136788005009E-13</v>
      </c>
      <c r="O127" s="18">
        <v>0.16176689549480727</v>
      </c>
      <c r="P127" s="19">
        <v>0.54867004744163439</v>
      </c>
      <c r="Q127" s="12">
        <v>262.74651489920296</v>
      </c>
      <c r="R127" s="12">
        <v>146.59462560406462</v>
      </c>
      <c r="S127" s="12">
        <v>280.22719660828454</v>
      </c>
      <c r="T127" s="12">
        <v>179.89930318574235</v>
      </c>
      <c r="U127" s="11">
        <v>2174.3170600446656</v>
      </c>
      <c r="V127" s="12">
        <v>1153.567171892277</v>
      </c>
      <c r="W127" s="12">
        <v>5786.3157600134227</v>
      </c>
      <c r="X127" s="12">
        <v>3441.2770116227657</v>
      </c>
      <c r="Z127" s="14">
        <v>801.18570677510286</v>
      </c>
      <c r="AA127" s="14">
        <v>448.59490181279784</v>
      </c>
      <c r="AB127" s="14">
        <v>1249.7806085879006</v>
      </c>
      <c r="AC127" s="14">
        <v>306.64360405847776</v>
      </c>
      <c r="AD127" s="14">
        <v>171.95756304754846</v>
      </c>
      <c r="AE127" s="14">
        <v>478.6011671060262</v>
      </c>
      <c r="AF127" s="151">
        <v>0.13846214759169043</v>
      </c>
      <c r="AG127" s="151">
        <v>0.13035710298755018</v>
      </c>
      <c r="AH127" s="12">
        <v>3.4140208612292879E-13</v>
      </c>
      <c r="AI127" s="12">
        <v>3.2717699920114008E-13</v>
      </c>
      <c r="AJ127" s="12">
        <v>3.4106051316484809E-13</v>
      </c>
      <c r="AK127" s="12">
        <v>-3.2684965844964609E-13</v>
      </c>
      <c r="AL127" s="18">
        <v>0.10108620840069416</v>
      </c>
      <c r="AM127" s="19">
        <v>0.44978559985879646</v>
      </c>
      <c r="AN127" s="12">
        <v>262.74651489920296</v>
      </c>
      <c r="AO127" s="12">
        <v>146.59462560406462</v>
      </c>
      <c r="AP127" s="12">
        <v>280.22719660828454</v>
      </c>
      <c r="AQ127" s="12">
        <v>179.89930318574235</v>
      </c>
      <c r="AR127" s="11">
        <v>2170.5034326680698</v>
      </c>
      <c r="AS127" s="12">
        <v>1144.6529587442185</v>
      </c>
      <c r="AT127" s="12">
        <v>5786.3157600134227</v>
      </c>
      <c r="AU127" s="12">
        <v>3441.2770116227657</v>
      </c>
      <c r="AW127" s="14">
        <v>766.59438505417438</v>
      </c>
      <c r="AX127" s="14">
        <v>431.09758407719198</v>
      </c>
      <c r="AY127" s="14">
        <v>1197.6919691313665</v>
      </c>
      <c r="AZ127" s="14">
        <v>290.47437091260088</v>
      </c>
      <c r="BA127" s="14">
        <v>154.46024531194254</v>
      </c>
      <c r="BB127" s="14">
        <v>444.93461622454345</v>
      </c>
      <c r="BC127" s="151">
        <v>0.13248402210466234</v>
      </c>
      <c r="BD127" s="151">
        <v>0.12527256091886191</v>
      </c>
      <c r="BE127" s="12">
        <v>8.5350521530732198E-14</v>
      </c>
      <c r="BF127" s="12">
        <v>2.4893902113130222E-13</v>
      </c>
      <c r="BG127" s="12">
        <v>0</v>
      </c>
      <c r="BH127" s="12">
        <v>2.4868995751603507E-13</v>
      </c>
      <c r="BI127" s="18">
        <v>0.34976367001965103</v>
      </c>
      <c r="BJ127" s="19">
        <v>0.66506675223641754</v>
      </c>
      <c r="BK127" s="12">
        <v>262.74651489920296</v>
      </c>
      <c r="BL127" s="12">
        <v>146.59462560406462</v>
      </c>
      <c r="BM127" s="12">
        <v>280.22719660828454</v>
      </c>
      <c r="BN127" s="12">
        <v>179.89930318574235</v>
      </c>
      <c r="BO127" s="11">
        <v>2178.2717466992708</v>
      </c>
      <c r="BP127" s="12">
        <v>1172.2436585940038</v>
      </c>
      <c r="BQ127" s="12">
        <v>5786.3157600134227</v>
      </c>
      <c r="BR127" s="12">
        <v>3441.2770116227657</v>
      </c>
      <c r="BT127" s="14"/>
      <c r="BU127" s="14"/>
      <c r="BV127" s="14"/>
      <c r="BW127" s="14"/>
      <c r="BX127" s="14"/>
      <c r="BY127" s="14"/>
      <c r="BZ127" s="151"/>
      <c r="CA127" s="151"/>
      <c r="CB127" s="12"/>
      <c r="CC127" s="12"/>
      <c r="CD127" s="12"/>
      <c r="CE127" s="12"/>
      <c r="CF127" s="18"/>
      <c r="CG127" s="19"/>
      <c r="CH127" s="12"/>
      <c r="CI127" s="12"/>
      <c r="CJ127" s="12"/>
      <c r="CK127" s="12"/>
      <c r="CL127" s="11"/>
      <c r="CM127" s="12"/>
      <c r="CN127" s="12"/>
      <c r="CO127" s="12"/>
      <c r="CQ127" s="14">
        <v>769.07943592622678</v>
      </c>
      <c r="CR127" s="14">
        <v>430.76044729446596</v>
      </c>
      <c r="CS127" s="14">
        <v>1199.8398832206926</v>
      </c>
      <c r="CT127" s="14">
        <v>248.48238638232303</v>
      </c>
      <c r="CU127" s="14">
        <v>155.3477916849848</v>
      </c>
      <c r="CV127" s="14">
        <v>403.83017806730783</v>
      </c>
      <c r="CW127" s="151">
        <v>0.13291349242310321</v>
      </c>
      <c r="CX127" s="151">
        <v>0.12517459240845505</v>
      </c>
      <c r="CY127" s="12">
        <v>4.6231532495813279E-13</v>
      </c>
      <c r="CZ127" s="12">
        <v>3.5562717304471751E-14</v>
      </c>
      <c r="DA127" s="12">
        <v>-4.6185277824406512E-13</v>
      </c>
      <c r="DB127" s="12">
        <v>0</v>
      </c>
      <c r="DC127" s="18">
        <v>0.27033236927957982</v>
      </c>
      <c r="DD127" s="19">
        <v>0.39165538441156406</v>
      </c>
      <c r="DE127" s="12">
        <v>262.74651489920296</v>
      </c>
      <c r="DF127" s="12">
        <v>146.59462560406462</v>
      </c>
      <c r="DG127" s="12">
        <v>280.22719660828454</v>
      </c>
      <c r="DH127" s="12">
        <v>179.89930318574235</v>
      </c>
      <c r="DI127" s="11">
        <v>2171.1594478085117</v>
      </c>
      <c r="DJ127" s="12">
        <v>1141.7885708301078</v>
      </c>
      <c r="DK127" s="12">
        <v>5786.3157600134227</v>
      </c>
      <c r="DL127" s="12">
        <v>3441.2770116227657</v>
      </c>
    </row>
    <row r="128" spans="1:116" x14ac:dyDescent="0.25">
      <c r="A128" s="10" t="str">
        <f>'Scenario List'!$A$7</f>
        <v>5- Clean Resource Plan (2027)</v>
      </c>
      <c r="B128" s="2">
        <v>2033</v>
      </c>
      <c r="C128" s="14">
        <v>793.97019553016048</v>
      </c>
      <c r="D128" s="14">
        <v>445.14828905710658</v>
      </c>
      <c r="E128" s="14">
        <v>1239.1184845872672</v>
      </c>
      <c r="F128" s="14">
        <v>292.60235217585455</v>
      </c>
      <c r="G128" s="14">
        <v>162.64825508713031</v>
      </c>
      <c r="H128" s="14">
        <v>455.25060726298489</v>
      </c>
      <c r="I128" s="151">
        <v>0.1370835259914587</v>
      </c>
      <c r="J128" s="151">
        <v>0.12937156901690325</v>
      </c>
      <c r="K128" s="12">
        <v>4.6942786841902712E-13</v>
      </c>
      <c r="L128" s="12">
        <v>4.4809023803634403E-13</v>
      </c>
      <c r="M128" s="12">
        <v>4.6895820560166612E-13</v>
      </c>
      <c r="N128" s="12">
        <v>4.4764192352886312E-13</v>
      </c>
      <c r="O128" s="18">
        <v>0.16308386558239729</v>
      </c>
      <c r="P128" s="19">
        <v>0.50163816794266425</v>
      </c>
      <c r="Q128" s="12">
        <v>265.30692369920297</v>
      </c>
      <c r="R128" s="12">
        <v>148.81095840406462</v>
      </c>
      <c r="S128" s="12">
        <v>280.22719660828454</v>
      </c>
      <c r="T128" s="12">
        <v>179.89930318574235</v>
      </c>
      <c r="U128" s="11">
        <v>2165.8480123782642</v>
      </c>
      <c r="V128" s="12">
        <v>1146.9235478936309</v>
      </c>
      <c r="W128" s="12">
        <v>5791.8717058651564</v>
      </c>
      <c r="X128" s="12">
        <v>3440.8509724338664</v>
      </c>
      <c r="Z128" s="14">
        <v>821.95265367496165</v>
      </c>
      <c r="AA128" s="14">
        <v>459.60779179405858</v>
      </c>
      <c r="AB128" s="14">
        <v>1281.5604454690201</v>
      </c>
      <c r="AC128" s="14">
        <v>311.76718869988002</v>
      </c>
      <c r="AD128" s="14">
        <v>177.10775782408234</v>
      </c>
      <c r="AE128" s="14">
        <v>488.87494652396236</v>
      </c>
      <c r="AF128" s="151">
        <v>0.14191485851501318</v>
      </c>
      <c r="AG128" s="151">
        <v>0.13357387328779241</v>
      </c>
      <c r="AH128" s="12">
        <v>5.1210312918439319E-13</v>
      </c>
      <c r="AI128" s="12">
        <v>2.2760139074861918E-13</v>
      </c>
      <c r="AJ128" s="12">
        <v>-5.1159076974727213E-13</v>
      </c>
      <c r="AK128" s="12">
        <v>2.2737367544323206E-13</v>
      </c>
      <c r="AL128" s="18">
        <v>0.10799087166741195</v>
      </c>
      <c r="AM128" s="19">
        <v>0.41387769520469309</v>
      </c>
      <c r="AN128" s="12">
        <v>265.30692369920297</v>
      </c>
      <c r="AO128" s="12">
        <v>148.81095840406462</v>
      </c>
      <c r="AP128" s="12">
        <v>280.22719660828454</v>
      </c>
      <c r="AQ128" s="12">
        <v>179.89930318574235</v>
      </c>
      <c r="AR128" s="11">
        <v>2164.1196527501984</v>
      </c>
      <c r="AS128" s="12">
        <v>1141.6226579863169</v>
      </c>
      <c r="AT128" s="12">
        <v>5791.8717058651564</v>
      </c>
      <c r="AU128" s="12">
        <v>3440.8509724338664</v>
      </c>
      <c r="AW128" s="14">
        <v>783.82497212724786</v>
      </c>
      <c r="AX128" s="14">
        <v>440.05135082934498</v>
      </c>
      <c r="AY128" s="14">
        <v>1223.876322956593</v>
      </c>
      <c r="AZ128" s="14">
        <v>290.70810128040301</v>
      </c>
      <c r="BA128" s="14">
        <v>157.55131685936871</v>
      </c>
      <c r="BB128" s="14">
        <v>448.2594181397717</v>
      </c>
      <c r="BC128" s="151">
        <v>0.13533189475407495</v>
      </c>
      <c r="BD128" s="151">
        <v>0.12789026736548173</v>
      </c>
      <c r="BE128" s="12">
        <v>1.5647595613967569E-13</v>
      </c>
      <c r="BF128" s="12">
        <v>2.133763038268305E-13</v>
      </c>
      <c r="BG128" s="12">
        <v>1.5631940186722204E-13</v>
      </c>
      <c r="BH128" s="12">
        <v>2.1316282072803006E-13</v>
      </c>
      <c r="BI128" s="18">
        <v>0.3360938656517512</v>
      </c>
      <c r="BJ128" s="19">
        <v>0.60222221381712593</v>
      </c>
      <c r="BK128" s="12">
        <v>265.30692369920297</v>
      </c>
      <c r="BL128" s="12">
        <v>148.81095840406462</v>
      </c>
      <c r="BM128" s="12">
        <v>280.22719660828454</v>
      </c>
      <c r="BN128" s="12">
        <v>179.89930318574235</v>
      </c>
      <c r="BO128" s="11">
        <v>2170.5461364293383</v>
      </c>
      <c r="BP128" s="12">
        <v>1166.5250422289519</v>
      </c>
      <c r="BQ128" s="12">
        <v>5791.8717058651564</v>
      </c>
      <c r="BR128" s="12">
        <v>3440.8509724338664</v>
      </c>
      <c r="BT128" s="14"/>
      <c r="BU128" s="14"/>
      <c r="BV128" s="14"/>
      <c r="BW128" s="14"/>
      <c r="BX128" s="14"/>
      <c r="BY128" s="14"/>
      <c r="BZ128" s="151"/>
      <c r="CA128" s="151"/>
      <c r="CB128" s="12"/>
      <c r="CC128" s="12"/>
      <c r="CD128" s="12"/>
      <c r="CE128" s="12"/>
      <c r="CF128" s="18"/>
      <c r="CG128" s="19"/>
      <c r="CH128" s="12"/>
      <c r="CI128" s="12"/>
      <c r="CJ128" s="12"/>
      <c r="CK128" s="12"/>
      <c r="CL128" s="11"/>
      <c r="CM128" s="12"/>
      <c r="CN128" s="12"/>
      <c r="CO128" s="12"/>
      <c r="CQ128" s="14">
        <v>788.14245068514765</v>
      </c>
      <c r="CR128" s="14">
        <v>441.74464378119814</v>
      </c>
      <c r="CS128" s="14">
        <v>1229.8870944663458</v>
      </c>
      <c r="CT128" s="14">
        <v>251.45600057949204</v>
      </c>
      <c r="CU128" s="14">
        <v>158.40364426321253</v>
      </c>
      <c r="CV128" s="14">
        <v>409.8596448427046</v>
      </c>
      <c r="CW128" s="151">
        <v>0.13607733228742494</v>
      </c>
      <c r="CX128" s="151">
        <v>0.12838238195150095</v>
      </c>
      <c r="CY128" s="12">
        <v>7.6815469377658983E-13</v>
      </c>
      <c r="CZ128" s="12">
        <v>4.9787804226260453E-14</v>
      </c>
      <c r="DA128" s="12">
        <v>-7.673861546209082E-13</v>
      </c>
      <c r="DB128" s="12">
        <v>0</v>
      </c>
      <c r="DC128" s="18">
        <v>0.25940190250503092</v>
      </c>
      <c r="DD128" s="19">
        <v>0.3510301399198783</v>
      </c>
      <c r="DE128" s="12">
        <v>265.30692369920297</v>
      </c>
      <c r="DF128" s="12">
        <v>148.81095840406462</v>
      </c>
      <c r="DG128" s="12">
        <v>280.22719660828454</v>
      </c>
      <c r="DH128" s="12">
        <v>179.89930318574235</v>
      </c>
      <c r="DI128" s="11">
        <v>2162.5544027850297</v>
      </c>
      <c r="DJ128" s="12">
        <v>1134.852339648987</v>
      </c>
      <c r="DK128" s="12">
        <v>5791.8717058651564</v>
      </c>
      <c r="DL128" s="12">
        <v>3440.8509724338664</v>
      </c>
    </row>
    <row r="129" spans="1:116" x14ac:dyDescent="0.25">
      <c r="A129" s="10" t="str">
        <f>'Scenario List'!$A$7</f>
        <v>5- Clean Resource Plan (2027)</v>
      </c>
      <c r="B129" s="2">
        <v>2034</v>
      </c>
      <c r="C129" s="14">
        <v>809.995843333724</v>
      </c>
      <c r="D129" s="14">
        <v>453.97759437921673</v>
      </c>
      <c r="E129" s="14">
        <v>1263.9734377129407</v>
      </c>
      <c r="F129" s="14">
        <v>296.14737445360066</v>
      </c>
      <c r="G129" s="14">
        <v>165.49910524241682</v>
      </c>
      <c r="H129" s="14">
        <v>461.64647969601748</v>
      </c>
      <c r="I129" s="151">
        <v>0.13970247780665743</v>
      </c>
      <c r="J129" s="151">
        <v>0.13193088123122654</v>
      </c>
      <c r="K129" s="12">
        <v>1.4225086921788701E-13</v>
      </c>
      <c r="L129" s="12">
        <v>2.4182647767040789E-13</v>
      </c>
      <c r="M129" s="12">
        <v>1.4210854715202004E-13</v>
      </c>
      <c r="N129" s="12">
        <v>2.4158453015843406E-13</v>
      </c>
      <c r="O129" s="18">
        <v>0.17050895595757148</v>
      </c>
      <c r="P129" s="19">
        <v>0.49873700952645333</v>
      </c>
      <c r="Q129" s="12">
        <v>268.77210609920297</v>
      </c>
      <c r="R129" s="12">
        <v>149.43951720406463</v>
      </c>
      <c r="S129" s="12">
        <v>280.22719660828454</v>
      </c>
      <c r="T129" s="12">
        <v>179.89930318574235</v>
      </c>
      <c r="U129" s="11">
        <v>2166.6958835497508</v>
      </c>
      <c r="V129" s="12">
        <v>1150.4512302641335</v>
      </c>
      <c r="W129" s="12">
        <v>5798.0062777034309</v>
      </c>
      <c r="X129" s="12">
        <v>3441.0260140956702</v>
      </c>
      <c r="Z129" s="14">
        <v>840.28958323288407</v>
      </c>
      <c r="AA129" s="14">
        <v>470.03795305215755</v>
      </c>
      <c r="AB129" s="14">
        <v>1310.3275362850416</v>
      </c>
      <c r="AC129" s="14">
        <v>315.70417094511726</v>
      </c>
      <c r="AD129" s="14">
        <v>181.55946391535764</v>
      </c>
      <c r="AE129" s="14">
        <v>497.26363486047489</v>
      </c>
      <c r="AF129" s="151">
        <v>0.14492733242878097</v>
      </c>
      <c r="AG129" s="151">
        <v>0.1365981980742704</v>
      </c>
      <c r="AH129" s="12">
        <v>1.0099811714469977E-12</v>
      </c>
      <c r="AI129" s="12">
        <v>4.2675260765366099E-13</v>
      </c>
      <c r="AJ129" s="12">
        <v>-1.0089706847793423E-12</v>
      </c>
      <c r="AK129" s="12">
        <v>4.2632564145606011E-13</v>
      </c>
      <c r="AL129" s="18">
        <v>0.1027837630819593</v>
      </c>
      <c r="AM129" s="19">
        <v>0.3917366453750592</v>
      </c>
      <c r="AN129" s="12">
        <v>268.77210609920297</v>
      </c>
      <c r="AO129" s="12">
        <v>149.43951720406463</v>
      </c>
      <c r="AP129" s="12">
        <v>280.22719660828454</v>
      </c>
      <c r="AQ129" s="12">
        <v>179.89930318574235</v>
      </c>
      <c r="AR129" s="11">
        <v>2165.5612240956616</v>
      </c>
      <c r="AS129" s="12">
        <v>1140.5839589906311</v>
      </c>
      <c r="AT129" s="12">
        <v>5798.0062777034309</v>
      </c>
      <c r="AU129" s="12">
        <v>3441.0260140956702</v>
      </c>
      <c r="AW129" s="14">
        <v>799.54157982989886</v>
      </c>
      <c r="AX129" s="14">
        <v>448.38439163516523</v>
      </c>
      <c r="AY129" s="14">
        <v>1247.9259714650641</v>
      </c>
      <c r="AZ129" s="14">
        <v>294.61289966028221</v>
      </c>
      <c r="BA129" s="14">
        <v>159.90590249836535</v>
      </c>
      <c r="BB129" s="14">
        <v>454.51880215864753</v>
      </c>
      <c r="BC129" s="151">
        <v>0.13789939878205762</v>
      </c>
      <c r="BD129" s="151">
        <v>0.13030543500642622</v>
      </c>
      <c r="BE129" s="12">
        <v>4.409776945754497E-13</v>
      </c>
      <c r="BF129" s="12">
        <v>5.3344075956707628E-13</v>
      </c>
      <c r="BG129" s="12">
        <v>4.4053649617126212E-13</v>
      </c>
      <c r="BH129" s="12">
        <v>-5.3290705182007514E-13</v>
      </c>
      <c r="BI129" s="18">
        <v>0.32774739195028829</v>
      </c>
      <c r="BJ129" s="19">
        <v>0.59835649311799588</v>
      </c>
      <c r="BK129" s="12">
        <v>268.77210609920297</v>
      </c>
      <c r="BL129" s="12">
        <v>149.43951720406463</v>
      </c>
      <c r="BM129" s="12">
        <v>280.22719660828454</v>
      </c>
      <c r="BN129" s="12">
        <v>179.89930318574235</v>
      </c>
      <c r="BO129" s="11">
        <v>2168.1421826816991</v>
      </c>
      <c r="BP129" s="12">
        <v>1160.4859430697172</v>
      </c>
      <c r="BQ129" s="12">
        <v>5798.0062777034309</v>
      </c>
      <c r="BR129" s="12">
        <v>3441.0260140956702</v>
      </c>
      <c r="BT129" s="14"/>
      <c r="BU129" s="14"/>
      <c r="BV129" s="14"/>
      <c r="BW129" s="14"/>
      <c r="BX129" s="14"/>
      <c r="BY129" s="14"/>
      <c r="BZ129" s="151"/>
      <c r="CA129" s="151"/>
      <c r="CB129" s="12"/>
      <c r="CC129" s="12"/>
      <c r="CD129" s="12"/>
      <c r="CE129" s="12"/>
      <c r="CF129" s="18"/>
      <c r="CG129" s="19"/>
      <c r="CH129" s="12"/>
      <c r="CI129" s="12"/>
      <c r="CJ129" s="12"/>
      <c r="CK129" s="12"/>
      <c r="CL129" s="11"/>
      <c r="CM129" s="12"/>
      <c r="CN129" s="12"/>
      <c r="CO129" s="12"/>
      <c r="CQ129" s="14">
        <v>800.67657267543439</v>
      </c>
      <c r="CR129" s="14">
        <v>450.19323624636911</v>
      </c>
      <c r="CS129" s="14">
        <v>1250.8698089218035</v>
      </c>
      <c r="CT129" s="14">
        <v>250.46060825450519</v>
      </c>
      <c r="CU129" s="14">
        <v>160.25338748800974</v>
      </c>
      <c r="CV129" s="14">
        <v>410.71399574251495</v>
      </c>
      <c r="CW129" s="151">
        <v>0.13809515449379256</v>
      </c>
      <c r="CX129" s="151">
        <v>0.1308311051419597</v>
      </c>
      <c r="CY129" s="12">
        <v>6.1879128109780842E-13</v>
      </c>
      <c r="CZ129" s="12">
        <v>1.849261299832531E-13</v>
      </c>
      <c r="DA129" s="12">
        <v>-6.1817218011128716E-13</v>
      </c>
      <c r="DB129" s="12">
        <v>1.8474111129762605E-13</v>
      </c>
      <c r="DC129" s="18">
        <v>0.24108137575681451</v>
      </c>
      <c r="DD129" s="19">
        <v>0.33180896808959687</v>
      </c>
      <c r="DE129" s="12">
        <v>268.77210609920297</v>
      </c>
      <c r="DF129" s="12">
        <v>149.43951720406463</v>
      </c>
      <c r="DG129" s="12">
        <v>280.22719660828454</v>
      </c>
      <c r="DH129" s="12">
        <v>179.89930318574235</v>
      </c>
      <c r="DI129" s="11">
        <v>2166.7796442236267</v>
      </c>
      <c r="DJ129" s="12">
        <v>1140.908053713564</v>
      </c>
      <c r="DK129" s="12">
        <v>5798.0062777034309</v>
      </c>
      <c r="DL129" s="12">
        <v>3441.0260140956702</v>
      </c>
    </row>
    <row r="130" spans="1:116" x14ac:dyDescent="0.25">
      <c r="A130" s="10" t="str">
        <f>'Scenario List'!$A$7</f>
        <v>5- Clean Resource Plan (2027)</v>
      </c>
      <c r="B130" s="2">
        <v>2035</v>
      </c>
      <c r="C130" s="14">
        <v>828.16004949083231</v>
      </c>
      <c r="D130" s="14">
        <v>463.52365560619256</v>
      </c>
      <c r="E130" s="14">
        <v>1291.6837050970248</v>
      </c>
      <c r="F130" s="14">
        <v>297.17169576700263</v>
      </c>
      <c r="G130" s="14">
        <v>168.94713880005534</v>
      </c>
      <c r="H130" s="14">
        <v>466.118834567058</v>
      </c>
      <c r="I130" s="151">
        <v>0.14266480752970367</v>
      </c>
      <c r="J130" s="151">
        <v>0.13466859534553957</v>
      </c>
      <c r="K130" s="12">
        <v>4.1252752073187228E-13</v>
      </c>
      <c r="L130" s="12">
        <v>4.6231532495813279E-13</v>
      </c>
      <c r="M130" s="12">
        <v>-4.1211478674085811E-13</v>
      </c>
      <c r="N130" s="12">
        <v>-4.6185277824406512E-13</v>
      </c>
      <c r="O130" s="18">
        <v>0.15775850858948776</v>
      </c>
      <c r="P130" s="19">
        <v>0.44708552571943833</v>
      </c>
      <c r="Q130" s="12">
        <v>273.25179029920298</v>
      </c>
      <c r="R130" s="12">
        <v>151.40263140406458</v>
      </c>
      <c r="S130" s="12">
        <v>283.13498199641242</v>
      </c>
      <c r="T130" s="12">
        <v>181.42074154190672</v>
      </c>
      <c r="U130" s="11">
        <v>2169.9063468421969</v>
      </c>
      <c r="V130" s="12">
        <v>1157.0294876394917</v>
      </c>
      <c r="W130" s="12">
        <v>5804.9358060389513</v>
      </c>
      <c r="X130" s="12">
        <v>3441.958048324926</v>
      </c>
      <c r="Z130" s="14">
        <v>863.89022467293876</v>
      </c>
      <c r="AA130" s="14">
        <v>482.75243242463819</v>
      </c>
      <c r="AB130" s="14">
        <v>1346.6426570975768</v>
      </c>
      <c r="AC130" s="14">
        <v>319.65775929385688</v>
      </c>
      <c r="AD130" s="14">
        <v>188.17591561850097</v>
      </c>
      <c r="AE130" s="14">
        <v>507.83367491235788</v>
      </c>
      <c r="AF130" s="151">
        <v>0.14881994453310274</v>
      </c>
      <c r="AG130" s="151">
        <v>0.14025517616624525</v>
      </c>
      <c r="AH130" s="12">
        <v>4.2675260765366099E-14</v>
      </c>
      <c r="AI130" s="12">
        <v>1.4225086921788701E-13</v>
      </c>
      <c r="AJ130" s="12">
        <v>0</v>
      </c>
      <c r="AK130" s="12">
        <v>1.4210854715202004E-13</v>
      </c>
      <c r="AL130" s="18">
        <v>8.1903651830680879E-2</v>
      </c>
      <c r="AM130" s="19">
        <v>0.31769750258968621</v>
      </c>
      <c r="AN130" s="12">
        <v>273.25179029920298</v>
      </c>
      <c r="AO130" s="12">
        <v>151.40263140406458</v>
      </c>
      <c r="AP130" s="12">
        <v>283.13498199641242</v>
      </c>
      <c r="AQ130" s="12">
        <v>181.42074154190672</v>
      </c>
      <c r="AR130" s="11">
        <v>2167.7639383376249</v>
      </c>
      <c r="AS130" s="12">
        <v>1144.3237154378214</v>
      </c>
      <c r="AT130" s="12">
        <v>5804.9358060389513</v>
      </c>
      <c r="AU130" s="12">
        <v>3441.958048324926</v>
      </c>
      <c r="AW130" s="14">
        <v>816.55296370245492</v>
      </c>
      <c r="AX130" s="14">
        <v>457.424975381678</v>
      </c>
      <c r="AY130" s="14">
        <v>1273.9779390841329</v>
      </c>
      <c r="AZ130" s="14">
        <v>296.58393163809973</v>
      </c>
      <c r="BA130" s="14">
        <v>162.8484585755408</v>
      </c>
      <c r="BB130" s="14">
        <v>459.43239021364053</v>
      </c>
      <c r="BC130" s="151">
        <v>0.14066528743573428</v>
      </c>
      <c r="BD130" s="151">
        <v>0.13289673173218652</v>
      </c>
      <c r="BE130" s="12">
        <v>1.5647595613967569E-13</v>
      </c>
      <c r="BF130" s="12">
        <v>3.6985225996650621E-13</v>
      </c>
      <c r="BG130" s="12">
        <v>1.5631940186722204E-13</v>
      </c>
      <c r="BH130" s="12">
        <v>3.694822225952521E-13</v>
      </c>
      <c r="BI130" s="18">
        <v>0.33943668376097297</v>
      </c>
      <c r="BJ130" s="19">
        <v>0.5662142693105191</v>
      </c>
      <c r="BK130" s="12">
        <v>273.25179029920298</v>
      </c>
      <c r="BL130" s="12">
        <v>151.40263140406458</v>
      </c>
      <c r="BM130" s="12">
        <v>283.13498199641242</v>
      </c>
      <c r="BN130" s="12">
        <v>181.42074154190672</v>
      </c>
      <c r="BO130" s="11">
        <v>2173.0758096618233</v>
      </c>
      <c r="BP130" s="12">
        <v>1168.6797027761938</v>
      </c>
      <c r="BQ130" s="12">
        <v>5804.9358060389513</v>
      </c>
      <c r="BR130" s="12">
        <v>3441.958048324926</v>
      </c>
      <c r="BT130" s="14"/>
      <c r="BU130" s="14"/>
      <c r="BV130" s="14"/>
      <c r="BW130" s="14"/>
      <c r="BX130" s="14"/>
      <c r="BY130" s="14"/>
      <c r="BZ130" s="151"/>
      <c r="CA130" s="151"/>
      <c r="CB130" s="12"/>
      <c r="CC130" s="12"/>
      <c r="CD130" s="12"/>
      <c r="CE130" s="12"/>
      <c r="CF130" s="18"/>
      <c r="CG130" s="19"/>
      <c r="CH130" s="12"/>
      <c r="CI130" s="12"/>
      <c r="CJ130" s="12"/>
      <c r="CK130" s="12"/>
      <c r="CL130" s="11"/>
      <c r="CM130" s="12"/>
      <c r="CN130" s="12"/>
      <c r="CO130" s="12"/>
      <c r="CQ130" s="14">
        <v>822.48974313972155</v>
      </c>
      <c r="CR130" s="14">
        <v>461.76748643757116</v>
      </c>
      <c r="CS130" s="14">
        <v>1284.2572295772927</v>
      </c>
      <c r="CT130" s="14">
        <v>255.98645375009593</v>
      </c>
      <c r="CU130" s="14">
        <v>163.64171606781227</v>
      </c>
      <c r="CV130" s="14">
        <v>419.6281698179082</v>
      </c>
      <c r="CW130" s="151">
        <v>0.14168799976807231</v>
      </c>
      <c r="CX130" s="151">
        <v>0.13415837147181278</v>
      </c>
      <c r="CY130" s="12">
        <v>5.5477838994975926E-13</v>
      </c>
      <c r="CZ130" s="12">
        <v>7.1125434608943493E-15</v>
      </c>
      <c r="DA130" s="12">
        <v>5.5422333389287814E-13</v>
      </c>
      <c r="DB130" s="12">
        <v>0</v>
      </c>
      <c r="DC130" s="18">
        <v>0.22425283788832978</v>
      </c>
      <c r="DD130" s="19">
        <v>0.28595729691288874</v>
      </c>
      <c r="DE130" s="12">
        <v>273.25179029920298</v>
      </c>
      <c r="DF130" s="12">
        <v>151.40263140406458</v>
      </c>
      <c r="DG130" s="12">
        <v>283.13498199641242</v>
      </c>
      <c r="DH130" s="12">
        <v>181.42074154190672</v>
      </c>
      <c r="DI130" s="11">
        <v>2167.3507382840439</v>
      </c>
      <c r="DJ130" s="12">
        <v>1140.2376568772659</v>
      </c>
      <c r="DK130" s="12">
        <v>5804.9358060389513</v>
      </c>
      <c r="DL130" s="12">
        <v>3441.958048324926</v>
      </c>
    </row>
    <row r="131" spans="1:116" x14ac:dyDescent="0.25">
      <c r="A131" s="10" t="str">
        <f>'Scenario List'!$A$7</f>
        <v>5- Clean Resource Plan (2027)</v>
      </c>
      <c r="B131" s="2">
        <v>2036</v>
      </c>
      <c r="C131" s="14">
        <v>851.97060084771215</v>
      </c>
      <c r="D131" s="14">
        <v>477.3270214942645</v>
      </c>
      <c r="E131" s="14">
        <v>1329.2976223419766</v>
      </c>
      <c r="F131" s="14">
        <v>312.7782581339975</v>
      </c>
      <c r="G131" s="14">
        <v>176.52920029026251</v>
      </c>
      <c r="H131" s="14">
        <v>489.30745842426001</v>
      </c>
      <c r="I131" s="151">
        <v>0.14656699629927122</v>
      </c>
      <c r="J131" s="151">
        <v>0.13861242590044076</v>
      </c>
      <c r="K131" s="12">
        <v>7.2547943301122366E-13</v>
      </c>
      <c r="L131" s="12">
        <v>4.7654041187992144E-13</v>
      </c>
      <c r="M131" s="12">
        <v>-7.2475359047530219E-13</v>
      </c>
      <c r="N131" s="12">
        <v>-4.7606363295926712E-13</v>
      </c>
      <c r="O131" s="18">
        <v>0.20388421631063935</v>
      </c>
      <c r="P131" s="19">
        <v>0.48699449182957938</v>
      </c>
      <c r="Q131" s="12">
        <v>334.28814389920296</v>
      </c>
      <c r="R131" s="12">
        <v>183.33230220406458</v>
      </c>
      <c r="S131" s="12">
        <v>332.97012002654941</v>
      </c>
      <c r="T131" s="12">
        <v>207.49594323779712</v>
      </c>
      <c r="U131" s="11">
        <v>2193.6962564919518</v>
      </c>
      <c r="V131" s="12">
        <v>1165.6817251993264</v>
      </c>
      <c r="W131" s="12">
        <v>5812.8406964695941</v>
      </c>
      <c r="X131" s="12">
        <v>3443.609174238878</v>
      </c>
      <c r="Z131" s="14">
        <v>884.6503946336037</v>
      </c>
      <c r="AA131" s="14">
        <v>495.86655515035545</v>
      </c>
      <c r="AB131" s="14">
        <v>1380.5169497839593</v>
      </c>
      <c r="AC131" s="14">
        <v>332.37223626137006</v>
      </c>
      <c r="AD131" s="14">
        <v>195.06873394635346</v>
      </c>
      <c r="AE131" s="14">
        <v>527.44097020772347</v>
      </c>
      <c r="AF131" s="151">
        <v>0.15218899688252124</v>
      </c>
      <c r="AG131" s="151">
        <v>0.14399617670316903</v>
      </c>
      <c r="AH131" s="12">
        <v>1.2660327360391944E-12</v>
      </c>
      <c r="AI131" s="12">
        <v>5.6900347687154795E-14</v>
      </c>
      <c r="AJ131" s="12">
        <v>1.2647660696529783E-12</v>
      </c>
      <c r="AK131" s="12">
        <v>0</v>
      </c>
      <c r="AL131" s="18">
        <v>0.12049752770783301</v>
      </c>
      <c r="AM131" s="19">
        <v>0.36055889279876779</v>
      </c>
      <c r="AN131" s="12">
        <v>334.28814389920296</v>
      </c>
      <c r="AO131" s="12">
        <v>183.33230220406458</v>
      </c>
      <c r="AP131" s="12">
        <v>332.97012002654941</v>
      </c>
      <c r="AQ131" s="12">
        <v>207.49594323779712</v>
      </c>
      <c r="AR131" s="11">
        <v>2182.8517409494789</v>
      </c>
      <c r="AS131" s="12">
        <v>1144.3519588745824</v>
      </c>
      <c r="AT131" s="12">
        <v>5812.8406964695941</v>
      </c>
      <c r="AU131" s="12">
        <v>3443.609174238878</v>
      </c>
      <c r="AW131" s="14">
        <v>839.85196053483992</v>
      </c>
      <c r="AX131" s="14">
        <v>470.6462388903401</v>
      </c>
      <c r="AY131" s="14">
        <v>1310.49819942518</v>
      </c>
      <c r="AZ131" s="14">
        <v>312.10097151800073</v>
      </c>
      <c r="BA131" s="14">
        <v>169.84841768633808</v>
      </c>
      <c r="BB131" s="14">
        <v>481.94938920433879</v>
      </c>
      <c r="BC131" s="151">
        <v>0.1444821911333164</v>
      </c>
      <c r="BD131" s="151">
        <v>0.1366723733956727</v>
      </c>
      <c r="BE131" s="12">
        <v>8.5350521530732198E-14</v>
      </c>
      <c r="BF131" s="12">
        <v>6.116787376369141E-13</v>
      </c>
      <c r="BG131" s="12">
        <v>0</v>
      </c>
      <c r="BH131" s="12">
        <v>-6.1106675275368616E-13</v>
      </c>
      <c r="BI131" s="18">
        <v>0.37526690130014445</v>
      </c>
      <c r="BJ131" s="19">
        <v>0.60774302491863208</v>
      </c>
      <c r="BK131" s="12">
        <v>334.28814389920296</v>
      </c>
      <c r="BL131" s="12">
        <v>183.33230220406458</v>
      </c>
      <c r="BM131" s="12">
        <v>332.97012002654941</v>
      </c>
      <c r="BN131" s="12">
        <v>207.49594323779712</v>
      </c>
      <c r="BO131" s="11">
        <v>2205.1088585883008</v>
      </c>
      <c r="BP131" s="12">
        <v>1184.393339225378</v>
      </c>
      <c r="BQ131" s="12">
        <v>5812.8406964695941</v>
      </c>
      <c r="BR131" s="12">
        <v>3443.609174238878</v>
      </c>
      <c r="BT131" s="14"/>
      <c r="BU131" s="14"/>
      <c r="BV131" s="14"/>
      <c r="BW131" s="14"/>
      <c r="BX131" s="14"/>
      <c r="BY131" s="14"/>
      <c r="BZ131" s="151"/>
      <c r="CA131" s="151"/>
      <c r="CB131" s="12"/>
      <c r="CC131" s="12"/>
      <c r="CD131" s="12"/>
      <c r="CE131" s="12"/>
      <c r="CF131" s="18"/>
      <c r="CG131" s="19"/>
      <c r="CH131" s="12"/>
      <c r="CI131" s="12"/>
      <c r="CJ131" s="12"/>
      <c r="CK131" s="12"/>
      <c r="CL131" s="11"/>
      <c r="CM131" s="12"/>
      <c r="CN131" s="12"/>
      <c r="CO131" s="12"/>
      <c r="CQ131" s="14">
        <v>844.49507149745614</v>
      </c>
      <c r="CR131" s="14">
        <v>475.78030205770642</v>
      </c>
      <c r="CS131" s="14">
        <v>1320.2753735551626</v>
      </c>
      <c r="CT131" s="14">
        <v>264.62552764835726</v>
      </c>
      <c r="CU131" s="14">
        <v>171.05182674014446</v>
      </c>
      <c r="CV131" s="14">
        <v>435.67735438850173</v>
      </c>
      <c r="CW131" s="151">
        <v>0.14528095910324137</v>
      </c>
      <c r="CX131" s="151">
        <v>0.13816326940262189</v>
      </c>
      <c r="CY131" s="12">
        <v>0</v>
      </c>
      <c r="CZ131" s="12">
        <v>3.8407734688829492E-13</v>
      </c>
      <c r="DA131" s="12">
        <v>0</v>
      </c>
      <c r="DB131" s="12">
        <v>-3.836930773104541E-13</v>
      </c>
      <c r="DC131" s="18">
        <v>0.24012703977689526</v>
      </c>
      <c r="DD131" s="19">
        <v>0.30089959615894019</v>
      </c>
      <c r="DE131" s="12">
        <v>334.28814389920296</v>
      </c>
      <c r="DF131" s="12">
        <v>183.33230220406458</v>
      </c>
      <c r="DG131" s="12">
        <v>332.97012002654941</v>
      </c>
      <c r="DH131" s="12">
        <v>207.49594323779712</v>
      </c>
      <c r="DI131" s="11">
        <v>2182.9527249421294</v>
      </c>
      <c r="DJ131" s="12">
        <v>1145.9663460001022</v>
      </c>
      <c r="DK131" s="12">
        <v>5812.8406964695941</v>
      </c>
      <c r="DL131" s="12">
        <v>3443.609174238878</v>
      </c>
    </row>
    <row r="132" spans="1:116" x14ac:dyDescent="0.25">
      <c r="A132" s="10" t="str">
        <f>'Scenario List'!$A$7</f>
        <v>5- Clean Resource Plan (2027)</v>
      </c>
      <c r="B132" s="2">
        <v>2037</v>
      </c>
      <c r="C132" s="14">
        <v>868.48893310865515</v>
      </c>
      <c r="D132" s="14">
        <v>486.09931443484953</v>
      </c>
      <c r="E132" s="14">
        <v>1354.5882475435046</v>
      </c>
      <c r="F132" s="14">
        <v>311.67207572396785</v>
      </c>
      <c r="G132" s="14">
        <v>178.9536664398056</v>
      </c>
      <c r="H132" s="14">
        <v>490.62574216377345</v>
      </c>
      <c r="I132" s="151">
        <v>0.14917230618645144</v>
      </c>
      <c r="J132" s="151">
        <v>0.14104913725936222</v>
      </c>
      <c r="K132" s="12">
        <v>7.1125434608943503E-14</v>
      </c>
      <c r="L132" s="12">
        <v>6.3301636801959718E-13</v>
      </c>
      <c r="M132" s="12">
        <v>0</v>
      </c>
      <c r="N132" s="12">
        <v>6.3238303482648917E-13</v>
      </c>
      <c r="O132" s="18">
        <v>0.20604879168422383</v>
      </c>
      <c r="P132" s="19">
        <v>0.43301100838728579</v>
      </c>
      <c r="Q132" s="12">
        <v>334.26079589920295</v>
      </c>
      <c r="R132" s="12">
        <v>183.22958820406458</v>
      </c>
      <c r="S132" s="12">
        <v>332.97012002654941</v>
      </c>
      <c r="T132" s="12">
        <v>207.49594323779712</v>
      </c>
      <c r="U132" s="11">
        <v>2184.4946135974724</v>
      </c>
      <c r="V132" s="12">
        <v>1159.6065650436033</v>
      </c>
      <c r="W132" s="12">
        <v>5822.0520638939852</v>
      </c>
      <c r="X132" s="12">
        <v>3446.3118589729938</v>
      </c>
      <c r="Z132" s="14">
        <v>903.69192784701545</v>
      </c>
      <c r="AA132" s="14">
        <v>506.44193753730553</v>
      </c>
      <c r="AB132" s="14">
        <v>1410.1338653843209</v>
      </c>
      <c r="AC132" s="14">
        <v>331.38666884238131</v>
      </c>
      <c r="AD132" s="14">
        <v>199.29628954226172</v>
      </c>
      <c r="AE132" s="14">
        <v>530.68295838464303</v>
      </c>
      <c r="AF132" s="151">
        <v>0.15521879878940756</v>
      </c>
      <c r="AG132" s="151">
        <v>0.14695185991909218</v>
      </c>
      <c r="AH132" s="12">
        <v>7.11254346089435E-13</v>
      </c>
      <c r="AI132" s="12">
        <v>5.8322856379333668E-13</v>
      </c>
      <c r="AJ132" s="12">
        <v>-7.1054273576010019E-13</v>
      </c>
      <c r="AK132" s="12">
        <v>-5.8264504332328215E-13</v>
      </c>
      <c r="AL132" s="18">
        <v>0.110257817457663</v>
      </c>
      <c r="AM132" s="19">
        <v>0.28866562109765931</v>
      </c>
      <c r="AN132" s="12">
        <v>334.26079589920295</v>
      </c>
      <c r="AO132" s="12">
        <v>183.22958820406458</v>
      </c>
      <c r="AP132" s="12">
        <v>332.97012002654941</v>
      </c>
      <c r="AQ132" s="12">
        <v>207.49594323779712</v>
      </c>
      <c r="AR132" s="11">
        <v>2175.599023693148</v>
      </c>
      <c r="AS132" s="12">
        <v>1141.7526118869328</v>
      </c>
      <c r="AT132" s="12">
        <v>5822.0520638939852</v>
      </c>
      <c r="AU132" s="12">
        <v>3446.3118589729938</v>
      </c>
      <c r="AW132" s="14">
        <v>855.70219989686962</v>
      </c>
      <c r="AX132" s="14">
        <v>479.05321564039036</v>
      </c>
      <c r="AY132" s="14">
        <v>1334.75541553726</v>
      </c>
      <c r="AZ132" s="14">
        <v>310.555875409973</v>
      </c>
      <c r="BA132" s="14">
        <v>171.90756764534646</v>
      </c>
      <c r="BB132" s="14">
        <v>482.46344305531943</v>
      </c>
      <c r="BC132" s="151">
        <v>0.14697604736371028</v>
      </c>
      <c r="BD132" s="151">
        <v>0.13900460412284016</v>
      </c>
      <c r="BE132" s="12">
        <v>3.556271730447175E-13</v>
      </c>
      <c r="BF132" s="12">
        <v>4.0541497727097795E-13</v>
      </c>
      <c r="BG132" s="12">
        <v>3.5527136788005009E-13</v>
      </c>
      <c r="BH132" s="12">
        <v>-4.0500935938325711E-13</v>
      </c>
      <c r="BI132" s="18">
        <v>0.36472114555581819</v>
      </c>
      <c r="BJ132" s="19">
        <v>0.55437069216206014</v>
      </c>
      <c r="BK132" s="12">
        <v>334.26079589920295</v>
      </c>
      <c r="BL132" s="12">
        <v>183.22958820406458</v>
      </c>
      <c r="BM132" s="12">
        <v>332.97012002654941</v>
      </c>
      <c r="BN132" s="12">
        <v>207.49594323779712</v>
      </c>
      <c r="BO132" s="11">
        <v>2196.8236518582626</v>
      </c>
      <c r="BP132" s="12">
        <v>1182.9244085790358</v>
      </c>
      <c r="BQ132" s="12">
        <v>5822.0520638939852</v>
      </c>
      <c r="BR132" s="12">
        <v>3446.3118589729938</v>
      </c>
      <c r="BT132" s="14"/>
      <c r="BU132" s="14"/>
      <c r="BV132" s="14"/>
      <c r="BW132" s="14"/>
      <c r="BX132" s="14"/>
      <c r="BY132" s="14"/>
      <c r="BZ132" s="151"/>
      <c r="CA132" s="151"/>
      <c r="CB132" s="12"/>
      <c r="CC132" s="12"/>
      <c r="CD132" s="12"/>
      <c r="CE132" s="12"/>
      <c r="CF132" s="18"/>
      <c r="CG132" s="19"/>
      <c r="CH132" s="12"/>
      <c r="CI132" s="12"/>
      <c r="CJ132" s="12"/>
      <c r="CK132" s="12"/>
      <c r="CL132" s="11"/>
      <c r="CM132" s="12"/>
      <c r="CN132" s="12"/>
      <c r="CO132" s="12"/>
      <c r="CQ132" s="14">
        <v>861.18844592479854</v>
      </c>
      <c r="CR132" s="14">
        <v>486.84874667313238</v>
      </c>
      <c r="CS132" s="14">
        <v>1348.0371925979309</v>
      </c>
      <c r="CT132" s="14">
        <v>264.75627947019672</v>
      </c>
      <c r="CU132" s="14">
        <v>173.58769324508506</v>
      </c>
      <c r="CV132" s="14">
        <v>438.34397271528178</v>
      </c>
      <c r="CW132" s="151">
        <v>0.14791836906879299</v>
      </c>
      <c r="CX132" s="151">
        <v>0.14126659646472448</v>
      </c>
      <c r="CY132" s="12">
        <v>6.5435399840228017E-13</v>
      </c>
      <c r="CZ132" s="12">
        <v>2.9161428189666834E-13</v>
      </c>
      <c r="DA132" s="12">
        <v>6.5369931689929217E-13</v>
      </c>
      <c r="DB132" s="12">
        <v>-2.9132252166164108E-13</v>
      </c>
      <c r="DC132" s="18">
        <v>0.21652651197677916</v>
      </c>
      <c r="DD132" s="19">
        <v>0.25393451219710594</v>
      </c>
      <c r="DE132" s="12">
        <v>334.26079589920295</v>
      </c>
      <c r="DF132" s="12">
        <v>183.22958820406458</v>
      </c>
      <c r="DG132" s="12">
        <v>332.97012002654941</v>
      </c>
      <c r="DH132" s="12">
        <v>207.49594323779712</v>
      </c>
      <c r="DI132" s="11">
        <v>2174.3150882412092</v>
      </c>
      <c r="DJ132" s="12">
        <v>1136.622855074294</v>
      </c>
      <c r="DK132" s="12">
        <v>5822.0520638939852</v>
      </c>
      <c r="DL132" s="12">
        <v>3446.3118589729938</v>
      </c>
    </row>
    <row r="133" spans="1:116" x14ac:dyDescent="0.25">
      <c r="A133" s="10" t="str">
        <f>'Scenario List'!$A$7</f>
        <v>5- Clean Resource Plan (2027)</v>
      </c>
      <c r="B133" s="2">
        <v>2038</v>
      </c>
      <c r="C133" s="14">
        <v>893.92708151765373</v>
      </c>
      <c r="D133" s="14">
        <v>499.20187420360691</v>
      </c>
      <c r="E133" s="14">
        <v>1393.1289557212606</v>
      </c>
      <c r="F133" s="14">
        <v>327.67582411172032</v>
      </c>
      <c r="G133" s="14">
        <v>185.57636368209103</v>
      </c>
      <c r="H133" s="14">
        <v>513.25218779381134</v>
      </c>
      <c r="I133" s="151">
        <v>0.1532629418602528</v>
      </c>
      <c r="J133" s="151">
        <v>0.14472295217870379</v>
      </c>
      <c r="K133" s="12">
        <v>7.8237978069837849E-13</v>
      </c>
      <c r="L133" s="12">
        <v>5.1210312918439319E-13</v>
      </c>
      <c r="M133" s="12">
        <v>-7.815970093361102E-13</v>
      </c>
      <c r="N133" s="12">
        <v>5.1159076974727213E-13</v>
      </c>
      <c r="O133" s="18">
        <v>0.21086269673251912</v>
      </c>
      <c r="P133" s="19">
        <v>0.44315392881884302</v>
      </c>
      <c r="Q133" s="12">
        <v>345.01696609920305</v>
      </c>
      <c r="R133" s="12">
        <v>186.3036111040646</v>
      </c>
      <c r="S133" s="12">
        <v>349.20864752654938</v>
      </c>
      <c r="T133" s="12">
        <v>215.99241573779713</v>
      </c>
      <c r="U133" s="11">
        <v>2313.8856698588515</v>
      </c>
      <c r="V133" s="12">
        <v>1225.2301452990187</v>
      </c>
      <c r="W133" s="12">
        <v>5832.6368440242286</v>
      </c>
      <c r="X133" s="12">
        <v>3449.362154989713</v>
      </c>
      <c r="Z133" s="14">
        <v>927.03859488902401</v>
      </c>
      <c r="AA133" s="14">
        <v>518.39763257011032</v>
      </c>
      <c r="AB133" s="14">
        <v>1445.4362274591344</v>
      </c>
      <c r="AC133" s="14">
        <v>346.75822840313282</v>
      </c>
      <c r="AD133" s="14">
        <v>204.77212204859447</v>
      </c>
      <c r="AE133" s="14">
        <v>551.53035045172726</v>
      </c>
      <c r="AF133" s="151">
        <v>0.15893987911124835</v>
      </c>
      <c r="AG133" s="151">
        <v>0.15028796898586497</v>
      </c>
      <c r="AH133" s="12">
        <v>6.9702925916764634E-13</v>
      </c>
      <c r="AI133" s="12">
        <v>1.0099811714469977E-12</v>
      </c>
      <c r="AJ133" s="12">
        <v>6.9633188104489818E-13</v>
      </c>
      <c r="AK133" s="12">
        <v>1.0089706847793423E-12</v>
      </c>
      <c r="AL133" s="18">
        <v>0.12343727564589971</v>
      </c>
      <c r="AM133" s="19">
        <v>0.32044021882658696</v>
      </c>
      <c r="AN133" s="12">
        <v>345.01696609920305</v>
      </c>
      <c r="AO133" s="12">
        <v>186.3036111040646</v>
      </c>
      <c r="AP133" s="12">
        <v>349.20864752654938</v>
      </c>
      <c r="AQ133" s="12">
        <v>215.99241573779713</v>
      </c>
      <c r="AR133" s="11">
        <v>2306.3767405616782</v>
      </c>
      <c r="AS133" s="12">
        <v>1206.6803662380355</v>
      </c>
      <c r="AT133" s="12">
        <v>5832.6368440242286</v>
      </c>
      <c r="AU133" s="12">
        <v>3449.362154989713</v>
      </c>
      <c r="AW133" s="14">
        <v>882.71476449391412</v>
      </c>
      <c r="AX133" s="14">
        <v>492.77946221099364</v>
      </c>
      <c r="AY133" s="14">
        <v>1375.4942267049078</v>
      </c>
      <c r="AZ133" s="14">
        <v>328.73558430501282</v>
      </c>
      <c r="BA133" s="14">
        <v>179.15395168947779</v>
      </c>
      <c r="BB133" s="14">
        <v>507.88953599449064</v>
      </c>
      <c r="BC133" s="151">
        <v>0.15134060084647494</v>
      </c>
      <c r="BD133" s="151">
        <v>0.14286103924986771</v>
      </c>
      <c r="BE133" s="12">
        <v>3.6985225996650621E-13</v>
      </c>
      <c r="BF133" s="12">
        <v>4.6231532495813279E-13</v>
      </c>
      <c r="BG133" s="12">
        <v>3.694822225952521E-13</v>
      </c>
      <c r="BH133" s="12">
        <v>-4.6185277824406512E-13</v>
      </c>
      <c r="BI133" s="18">
        <v>0.35945157967933883</v>
      </c>
      <c r="BJ133" s="19">
        <v>0.56724362206467516</v>
      </c>
      <c r="BK133" s="12">
        <v>345.01696609920305</v>
      </c>
      <c r="BL133" s="12">
        <v>186.3036111040646</v>
      </c>
      <c r="BM133" s="12">
        <v>349.20864752654938</v>
      </c>
      <c r="BN133" s="12">
        <v>215.99241573779713</v>
      </c>
      <c r="BO133" s="11">
        <v>2329.4041256733935</v>
      </c>
      <c r="BP133" s="12">
        <v>1253.8586007910421</v>
      </c>
      <c r="BQ133" s="12">
        <v>5832.6368440242286</v>
      </c>
      <c r="BR133" s="12">
        <v>3449.362154989713</v>
      </c>
      <c r="BT133" s="14"/>
      <c r="BU133" s="14"/>
      <c r="BV133" s="14"/>
      <c r="BW133" s="14"/>
      <c r="BX133" s="14"/>
      <c r="BY133" s="14"/>
      <c r="BZ133" s="151"/>
      <c r="CA133" s="151"/>
      <c r="CB133" s="12"/>
      <c r="CC133" s="12"/>
      <c r="CD133" s="12"/>
      <c r="CE133" s="12"/>
      <c r="CF133" s="18"/>
      <c r="CG133" s="19"/>
      <c r="CH133" s="12"/>
      <c r="CI133" s="12"/>
      <c r="CJ133" s="12"/>
      <c r="CK133" s="12"/>
      <c r="CL133" s="11"/>
      <c r="CM133" s="12"/>
      <c r="CN133" s="12"/>
      <c r="CO133" s="12"/>
      <c r="CQ133" s="14">
        <v>875.14156458996899</v>
      </c>
      <c r="CR133" s="14">
        <v>495.74294239275036</v>
      </c>
      <c r="CS133" s="14">
        <v>1370.8845069827194</v>
      </c>
      <c r="CT133" s="14">
        <v>268.33514383365264</v>
      </c>
      <c r="CU133" s="14">
        <v>177.26333517659575</v>
      </c>
      <c r="CV133" s="14">
        <v>445.59847901024841</v>
      </c>
      <c r="CW133" s="151">
        <v>0.15004218297708469</v>
      </c>
      <c r="CX133" s="151">
        <v>0.14372017785248439</v>
      </c>
      <c r="CY133" s="12">
        <v>1.707010430614644E-13</v>
      </c>
      <c r="CZ133" s="12">
        <v>4.1252752073187228E-13</v>
      </c>
      <c r="DA133" s="12">
        <v>-1.7053025658242404E-13</v>
      </c>
      <c r="DB133" s="12">
        <v>4.1211478674085811E-13</v>
      </c>
      <c r="DC133" s="18">
        <v>0.19581822587746245</v>
      </c>
      <c r="DD133" s="19">
        <v>0.25311515215409358</v>
      </c>
      <c r="DE133" s="12">
        <v>345.01696609920305</v>
      </c>
      <c r="DF133" s="12">
        <v>186.3036111040646</v>
      </c>
      <c r="DG133" s="12">
        <v>349.20864752654938</v>
      </c>
      <c r="DH133" s="12">
        <v>215.99241573779713</v>
      </c>
      <c r="DI133" s="11">
        <v>2300.0009639016398</v>
      </c>
      <c r="DJ133" s="12">
        <v>1196.713055840991</v>
      </c>
      <c r="DK133" s="12">
        <v>5832.6368440242286</v>
      </c>
      <c r="DL133" s="12">
        <v>3449.362154989713</v>
      </c>
    </row>
    <row r="134" spans="1:116" x14ac:dyDescent="0.25">
      <c r="A134" s="10" t="str">
        <f>'Scenario List'!$A$7</f>
        <v>5- Clean Resource Plan (2027)</v>
      </c>
      <c r="B134" s="2">
        <v>2039</v>
      </c>
      <c r="C134" s="14">
        <v>910.02703977139458</v>
      </c>
      <c r="D134" s="14">
        <v>509.4383062949758</v>
      </c>
      <c r="E134" s="14">
        <v>1419.4653460663703</v>
      </c>
      <c r="F134" s="14">
        <v>326.02293759572876</v>
      </c>
      <c r="G134" s="14">
        <v>189.19915449360289</v>
      </c>
      <c r="H134" s="14">
        <v>515.22209208933168</v>
      </c>
      <c r="I134" s="151">
        <v>0.15568826363021354</v>
      </c>
      <c r="J134" s="151">
        <v>0.14751154106591116</v>
      </c>
      <c r="K134" s="12">
        <v>8.819553891508994E-13</v>
      </c>
      <c r="L134" s="12">
        <v>1.707010430614644E-13</v>
      </c>
      <c r="M134" s="12">
        <v>8.8107299234252423E-13</v>
      </c>
      <c r="N134" s="12">
        <v>-1.7053025658242404E-13</v>
      </c>
      <c r="O134" s="18">
        <v>0.20514444871302195</v>
      </c>
      <c r="P134" s="19">
        <v>0.40062712340394646</v>
      </c>
      <c r="Q134" s="12">
        <v>344.94745129920301</v>
      </c>
      <c r="R134" s="12">
        <v>187.23605070406458</v>
      </c>
      <c r="S134" s="12">
        <v>349.20864752654938</v>
      </c>
      <c r="T134" s="12">
        <v>215.99241573779713</v>
      </c>
      <c r="U134" s="11">
        <v>2316.3679634867676</v>
      </c>
      <c r="V134" s="12">
        <v>1226.1664656591915</v>
      </c>
      <c r="W134" s="12">
        <v>5845.1871615246837</v>
      </c>
      <c r="X134" s="12">
        <v>3453.5488044786161</v>
      </c>
      <c r="Z134" s="14">
        <v>945.80003072471857</v>
      </c>
      <c r="AA134" s="14">
        <v>530.76957884427918</v>
      </c>
      <c r="AB134" s="14">
        <v>1476.5696095689977</v>
      </c>
      <c r="AC134" s="14">
        <v>347.46744285188618</v>
      </c>
      <c r="AD134" s="14">
        <v>210.53042704290624</v>
      </c>
      <c r="AE134" s="14">
        <v>557.99786989479242</v>
      </c>
      <c r="AF134" s="151">
        <v>0.16180833985100523</v>
      </c>
      <c r="AG134" s="151">
        <v>0.15368816510019168</v>
      </c>
      <c r="AH134" s="12">
        <v>7.3970451993301242E-13</v>
      </c>
      <c r="AI134" s="12">
        <v>1.4225086921788701E-13</v>
      </c>
      <c r="AJ134" s="12">
        <v>7.3896444519050419E-13</v>
      </c>
      <c r="AK134" s="12">
        <v>1.4210854715202004E-13</v>
      </c>
      <c r="AL134" s="18">
        <v>0.11967761765415669</v>
      </c>
      <c r="AM134" s="19">
        <v>0.28005160382177646</v>
      </c>
      <c r="AN134" s="12">
        <v>344.94745129920301</v>
      </c>
      <c r="AO134" s="12">
        <v>187.23605070406458</v>
      </c>
      <c r="AP134" s="12">
        <v>349.20864752654938</v>
      </c>
      <c r="AQ134" s="12">
        <v>215.99241573779713</v>
      </c>
      <c r="AR134" s="11">
        <v>2303.6381982211515</v>
      </c>
      <c r="AS134" s="12">
        <v>1204.1151428728558</v>
      </c>
      <c r="AT134" s="12">
        <v>5845.1871615246837</v>
      </c>
      <c r="AU134" s="12">
        <v>3453.5488044786161</v>
      </c>
      <c r="AW134" s="14">
        <v>897.56295548212029</v>
      </c>
      <c r="AX134" s="14">
        <v>502.097399392802</v>
      </c>
      <c r="AY134" s="14">
        <v>1399.6603548749222</v>
      </c>
      <c r="AZ134" s="14">
        <v>326.75068008647128</v>
      </c>
      <c r="BA134" s="14">
        <v>181.85824759142912</v>
      </c>
      <c r="BB134" s="14">
        <v>508.6089276779004</v>
      </c>
      <c r="BC134" s="151">
        <v>0.15355589661700347</v>
      </c>
      <c r="BD134" s="151">
        <v>0.14538592845182158</v>
      </c>
      <c r="BE134" s="12">
        <v>1.9915121690504181E-13</v>
      </c>
      <c r="BF134" s="12">
        <v>1.2091323883520394E-13</v>
      </c>
      <c r="BG134" s="12">
        <v>-1.9895196601282805E-13</v>
      </c>
      <c r="BH134" s="12">
        <v>1.2079226507921703E-13</v>
      </c>
      <c r="BI134" s="18">
        <v>0.36416984048659434</v>
      </c>
      <c r="BJ134" s="19">
        <v>0.53176652244242817</v>
      </c>
      <c r="BK134" s="12">
        <v>344.94745129920301</v>
      </c>
      <c r="BL134" s="12">
        <v>187.23605070406458</v>
      </c>
      <c r="BM134" s="12">
        <v>349.20864752654938</v>
      </c>
      <c r="BN134" s="12">
        <v>215.99241573779713</v>
      </c>
      <c r="BO134" s="11">
        <v>2333.0444384053553</v>
      </c>
      <c r="BP134" s="12">
        <v>1259.8951274488477</v>
      </c>
      <c r="BQ134" s="12">
        <v>5845.1871615246837</v>
      </c>
      <c r="BR134" s="12">
        <v>3453.5488044786161</v>
      </c>
      <c r="BT134" s="14"/>
      <c r="BU134" s="14"/>
      <c r="BV134" s="14"/>
      <c r="BW134" s="14"/>
      <c r="BX134" s="14"/>
      <c r="BY134" s="14"/>
      <c r="BZ134" s="151"/>
      <c r="CA134" s="151"/>
      <c r="CB134" s="12"/>
      <c r="CC134" s="12"/>
      <c r="CD134" s="12"/>
      <c r="CE134" s="12"/>
      <c r="CF134" s="18"/>
      <c r="CG134" s="19"/>
      <c r="CH134" s="12"/>
      <c r="CI134" s="12"/>
      <c r="CJ134" s="12"/>
      <c r="CK134" s="12"/>
      <c r="CL134" s="11"/>
      <c r="CM134" s="12"/>
      <c r="CN134" s="12"/>
      <c r="CO134" s="12"/>
      <c r="CQ134" s="14">
        <v>894.02860660178192</v>
      </c>
      <c r="CR134" s="14">
        <v>508.76868905605306</v>
      </c>
      <c r="CS134" s="14">
        <v>1402.7972956578351</v>
      </c>
      <c r="CT134" s="14">
        <v>270.35453820270027</v>
      </c>
      <c r="CU134" s="14">
        <v>181.61138888213046</v>
      </c>
      <c r="CV134" s="14">
        <v>451.9659270848307</v>
      </c>
      <c r="CW134" s="151">
        <v>0.1529512369572405</v>
      </c>
      <c r="CX134" s="151">
        <v>0.14731764855799168</v>
      </c>
      <c r="CY134" s="12">
        <v>3.2717699920114008E-13</v>
      </c>
      <c r="CZ134" s="12">
        <v>4.1964006419276666E-13</v>
      </c>
      <c r="DA134" s="12">
        <v>-3.2684965844964609E-13</v>
      </c>
      <c r="DB134" s="12">
        <v>4.1922021409845911E-13</v>
      </c>
      <c r="DC134" s="18">
        <v>0.19920687961569114</v>
      </c>
      <c r="DD134" s="19">
        <v>0.23611301411825072</v>
      </c>
      <c r="DE134" s="12">
        <v>344.94745129920301</v>
      </c>
      <c r="DF134" s="12">
        <v>187.23605070406458</v>
      </c>
      <c r="DG134" s="12">
        <v>349.20864752654938</v>
      </c>
      <c r="DH134" s="12">
        <v>215.99241573779713</v>
      </c>
      <c r="DI134" s="11">
        <v>2298.241632848396</v>
      </c>
      <c r="DJ134" s="12">
        <v>1193.8226655412939</v>
      </c>
      <c r="DK134" s="12">
        <v>5845.1871615246837</v>
      </c>
      <c r="DL134" s="12">
        <v>3453.5488044786161</v>
      </c>
    </row>
    <row r="135" spans="1:116" x14ac:dyDescent="0.25">
      <c r="A135" s="10" t="str">
        <f>'Scenario List'!$A$7</f>
        <v>5- Clean Resource Plan (2027)</v>
      </c>
      <c r="B135" s="2">
        <v>2040</v>
      </c>
      <c r="C135" s="14">
        <v>923.92138943790019</v>
      </c>
      <c r="D135" s="14">
        <v>517.61411176759952</v>
      </c>
      <c r="E135" s="14">
        <v>1441.5355012054997</v>
      </c>
      <c r="F135" s="14">
        <v>326.59661596693485</v>
      </c>
      <c r="G135" s="14">
        <v>190.62376804304267</v>
      </c>
      <c r="H135" s="14">
        <v>517.22038400997758</v>
      </c>
      <c r="I135" s="151">
        <v>0.1576776295011201</v>
      </c>
      <c r="J135" s="151">
        <v>0.14964178919889851</v>
      </c>
      <c r="K135" s="12">
        <v>4.2675260765366099E-13</v>
      </c>
      <c r="L135" s="12">
        <v>4.8365295534081577E-13</v>
      </c>
      <c r="M135" s="12">
        <v>-4.2632564145606011E-13</v>
      </c>
      <c r="N135" s="12">
        <v>-4.8316906031686813E-13</v>
      </c>
      <c r="O135" s="18">
        <v>0.22891680646879375</v>
      </c>
      <c r="P135" s="19">
        <v>0.39701993952507736</v>
      </c>
      <c r="Q135" s="12">
        <v>345.87852760518507</v>
      </c>
      <c r="R135" s="12">
        <v>188.31566070406458</v>
      </c>
      <c r="S135" s="12">
        <v>350.20923863253148</v>
      </c>
      <c r="T135" s="12">
        <v>215.99241573779713</v>
      </c>
      <c r="U135" s="11">
        <v>2324.9282648324024</v>
      </c>
      <c r="V135" s="12">
        <v>1233.4030679374698</v>
      </c>
      <c r="W135" s="12">
        <v>5859.5591039839728</v>
      </c>
      <c r="X135" s="12">
        <v>3459.0211366666126</v>
      </c>
      <c r="Z135" s="14">
        <v>962.08604037019882</v>
      </c>
      <c r="AA135" s="14">
        <v>540.7019548577756</v>
      </c>
      <c r="AB135" s="14">
        <v>1502.7879952279745</v>
      </c>
      <c r="AC135" s="14">
        <v>350.62329470060882</v>
      </c>
      <c r="AD135" s="14">
        <v>213.71161113321872</v>
      </c>
      <c r="AE135" s="14">
        <v>564.33490583382752</v>
      </c>
      <c r="AF135" s="151">
        <v>0.16419085861188207</v>
      </c>
      <c r="AG135" s="151">
        <v>0.15631646454142195</v>
      </c>
      <c r="AH135" s="12">
        <v>1.6785602567710666E-12</v>
      </c>
      <c r="AI135" s="12">
        <v>2.133763038268305E-13</v>
      </c>
      <c r="AJ135" s="12">
        <v>1.6768808563938364E-12</v>
      </c>
      <c r="AK135" s="12">
        <v>-2.1316282072803006E-13</v>
      </c>
      <c r="AL135" s="18">
        <v>0.14318021246100343</v>
      </c>
      <c r="AM135" s="19">
        <v>0.28042503932221224</v>
      </c>
      <c r="AN135" s="12">
        <v>345.87852760518507</v>
      </c>
      <c r="AO135" s="12">
        <v>188.31566070406458</v>
      </c>
      <c r="AP135" s="12">
        <v>350.20923863253148</v>
      </c>
      <c r="AQ135" s="12">
        <v>215.99241573779713</v>
      </c>
      <c r="AR135" s="11">
        <v>2309.347290300334</v>
      </c>
      <c r="AS135" s="12">
        <v>1204.602866947303</v>
      </c>
      <c r="AT135" s="12">
        <v>5859.5591039839728</v>
      </c>
      <c r="AU135" s="12">
        <v>3459.0211366666126</v>
      </c>
      <c r="AW135" s="14">
        <v>910.95684174181292</v>
      </c>
      <c r="AX135" s="14">
        <v>509.83413458704854</v>
      </c>
      <c r="AY135" s="14">
        <v>1420.7909763288615</v>
      </c>
      <c r="AZ135" s="14">
        <v>327.5912952512877</v>
      </c>
      <c r="BA135" s="14">
        <v>182.8437908624916</v>
      </c>
      <c r="BB135" s="14">
        <v>510.43508611377933</v>
      </c>
      <c r="BC135" s="151">
        <v>0.15546508288011709</v>
      </c>
      <c r="BD135" s="151">
        <v>0.14739260456741968</v>
      </c>
      <c r="BE135" s="12">
        <v>2.4182647767040789E-13</v>
      </c>
      <c r="BF135" s="12">
        <v>4.2675260765366099E-13</v>
      </c>
      <c r="BG135" s="12">
        <v>2.4158453015843406E-13</v>
      </c>
      <c r="BH135" s="12">
        <v>-4.2632564145606011E-13</v>
      </c>
      <c r="BI135" s="18">
        <v>0.37260905126987287</v>
      </c>
      <c r="BJ135" s="19">
        <v>0.52946562918794549</v>
      </c>
      <c r="BK135" s="12">
        <v>345.87852760518507</v>
      </c>
      <c r="BL135" s="12">
        <v>188.31566070406458</v>
      </c>
      <c r="BM135" s="12">
        <v>350.20923863253148</v>
      </c>
      <c r="BN135" s="12">
        <v>215.99241573779713</v>
      </c>
      <c r="BO135" s="11">
        <v>2340.7890454074936</v>
      </c>
      <c r="BP135" s="12">
        <v>1263.6833985129492</v>
      </c>
      <c r="BQ135" s="12">
        <v>5859.5591039839728</v>
      </c>
      <c r="BR135" s="12">
        <v>3459.0211366666126</v>
      </c>
      <c r="BT135" s="14"/>
      <c r="BU135" s="14"/>
      <c r="BV135" s="14"/>
      <c r="BW135" s="14"/>
      <c r="BX135" s="14"/>
      <c r="BY135" s="14"/>
      <c r="BZ135" s="151"/>
      <c r="CA135" s="151"/>
      <c r="CB135" s="12"/>
      <c r="CC135" s="12"/>
      <c r="CD135" s="12"/>
      <c r="CE135" s="12"/>
      <c r="CF135" s="18"/>
      <c r="CG135" s="19"/>
      <c r="CH135" s="12"/>
      <c r="CI135" s="12"/>
      <c r="CJ135" s="12"/>
      <c r="CK135" s="12"/>
      <c r="CL135" s="11"/>
      <c r="CM135" s="12"/>
      <c r="CN135" s="12"/>
      <c r="CO135" s="12"/>
      <c r="CQ135" s="14">
        <v>911.05765536221566</v>
      </c>
      <c r="CR135" s="14">
        <v>520.24440729208288</v>
      </c>
      <c r="CS135" s="14">
        <v>1431.3020626542984</v>
      </c>
      <c r="CT135" s="14">
        <v>271.79199034749882</v>
      </c>
      <c r="CU135" s="14">
        <v>185.05708361651023</v>
      </c>
      <c r="CV135" s="14">
        <v>456.84907396400905</v>
      </c>
      <c r="CW135" s="151">
        <v>0.15548228786407811</v>
      </c>
      <c r="CX135" s="151">
        <v>0.15040220534570994</v>
      </c>
      <c r="CY135" s="12">
        <v>6.116787376369141E-13</v>
      </c>
      <c r="CZ135" s="12">
        <v>3.9830243381008363E-13</v>
      </c>
      <c r="DA135" s="12">
        <v>6.1106675275368616E-13</v>
      </c>
      <c r="DB135" s="12">
        <v>3.979039320256561E-13</v>
      </c>
      <c r="DC135" s="18">
        <v>0.2036102979560207</v>
      </c>
      <c r="DD135" s="19">
        <v>0.22702564106623335</v>
      </c>
      <c r="DE135" s="12">
        <v>345.87852760518507</v>
      </c>
      <c r="DF135" s="12">
        <v>188.31566070406458</v>
      </c>
      <c r="DG135" s="12">
        <v>350.20923863253148</v>
      </c>
      <c r="DH135" s="12">
        <v>215.99241573779713</v>
      </c>
      <c r="DI135" s="11">
        <v>2302.5074418854269</v>
      </c>
      <c r="DJ135" s="12">
        <v>1196.4827129582254</v>
      </c>
      <c r="DK135" s="12">
        <v>5859.5591039839728</v>
      </c>
      <c r="DL135" s="12">
        <v>3459.0211366666126</v>
      </c>
    </row>
    <row r="136" spans="1:116" x14ac:dyDescent="0.25">
      <c r="A136" s="10" t="str">
        <f>'Scenario List'!$A$7</f>
        <v>5- Clean Resource Plan (2027)</v>
      </c>
      <c r="B136" s="2">
        <v>2041</v>
      </c>
      <c r="C136" s="14">
        <v>938.32206745537042</v>
      </c>
      <c r="D136" s="14">
        <v>526.76583000280402</v>
      </c>
      <c r="E136" s="14">
        <v>1465.0878974581744</v>
      </c>
      <c r="F136" s="14">
        <v>327.44420352893809</v>
      </c>
      <c r="G136" s="14">
        <v>192.88804634973175</v>
      </c>
      <c r="H136" s="14">
        <v>520.33224987866981</v>
      </c>
      <c r="I136" s="151">
        <v>0.1596709350728614</v>
      </c>
      <c r="J136" s="151">
        <v>0.15193962276622844</v>
      </c>
      <c r="K136" s="12">
        <v>4.2675260765366099E-13</v>
      </c>
      <c r="L136" s="12">
        <v>4.1252752073187228E-13</v>
      </c>
      <c r="M136" s="12">
        <v>4.2632564145606011E-13</v>
      </c>
      <c r="N136" s="12">
        <v>4.1211478674085811E-13</v>
      </c>
      <c r="O136" s="18">
        <v>0.22910900392053932</v>
      </c>
      <c r="P136" s="19">
        <v>0.36806283415188268</v>
      </c>
      <c r="Q136" s="12">
        <v>373.25188601176626</v>
      </c>
      <c r="R136" s="12">
        <v>201.40833669455532</v>
      </c>
      <c r="S136" s="12">
        <v>384.30914582279144</v>
      </c>
      <c r="T136" s="12">
        <v>234.3580229956176</v>
      </c>
      <c r="U136" s="11">
        <v>2622.3340265101006</v>
      </c>
      <c r="V136" s="12">
        <v>1393.2970724412394</v>
      </c>
      <c r="W136" s="12">
        <v>5876.5990631118502</v>
      </c>
      <c r="X136" s="12">
        <v>3466.9418049910287</v>
      </c>
      <c r="Z136" s="14">
        <v>977.90649507274884</v>
      </c>
      <c r="AA136" s="14">
        <v>551.45221726804402</v>
      </c>
      <c r="AB136" s="14">
        <v>1529.3587123407929</v>
      </c>
      <c r="AC136" s="14">
        <v>351.87300943274363</v>
      </c>
      <c r="AD136" s="14">
        <v>217.57443361497175</v>
      </c>
      <c r="AE136" s="14">
        <v>569.44744304771541</v>
      </c>
      <c r="AF136" s="151">
        <v>0.16640687659146097</v>
      </c>
      <c r="AG136" s="151">
        <v>0.15906013088369997</v>
      </c>
      <c r="AH136" s="12">
        <v>8.9618047607268806E-13</v>
      </c>
      <c r="AI136" s="12">
        <v>2.2760139074861918E-13</v>
      </c>
      <c r="AJ136" s="12">
        <v>-8.9528384705772623E-13</v>
      </c>
      <c r="AK136" s="12">
        <v>2.2737367544323206E-13</v>
      </c>
      <c r="AL136" s="18">
        <v>0.13767013889682478</v>
      </c>
      <c r="AM136" s="19">
        <v>0.24422675125082516</v>
      </c>
      <c r="AN136" s="12">
        <v>373.25188601176626</v>
      </c>
      <c r="AO136" s="12">
        <v>201.40833669455532</v>
      </c>
      <c r="AP136" s="12">
        <v>384.30914582279144</v>
      </c>
      <c r="AQ136" s="12">
        <v>234.3580229956176</v>
      </c>
      <c r="AR136" s="11">
        <v>2601.8917535076312</v>
      </c>
      <c r="AS136" s="12">
        <v>1357.4595880264817</v>
      </c>
      <c r="AT136" s="12">
        <v>5876.5990631118502</v>
      </c>
      <c r="AU136" s="12">
        <v>3466.9418049910287</v>
      </c>
      <c r="AW136" s="14">
        <v>925.21363044469535</v>
      </c>
      <c r="AX136" s="14">
        <v>518.50696129898779</v>
      </c>
      <c r="AY136" s="14">
        <v>1443.7205917436831</v>
      </c>
      <c r="AZ136" s="14">
        <v>327.52892829297747</v>
      </c>
      <c r="BA136" s="14">
        <v>184.62917764591549</v>
      </c>
      <c r="BB136" s="14">
        <v>512.15810593889296</v>
      </c>
      <c r="BC136" s="151">
        <v>0.15744031888314067</v>
      </c>
      <c r="BD136" s="151">
        <v>0.14955744585978983</v>
      </c>
      <c r="BE136" s="12">
        <v>3.8407734688829492E-13</v>
      </c>
      <c r="BF136" s="12">
        <v>1.4936341267878136E-13</v>
      </c>
      <c r="BG136" s="12">
        <v>-3.836930773104541E-13</v>
      </c>
      <c r="BH136" s="12">
        <v>-1.4921397450962104E-13</v>
      </c>
      <c r="BI136" s="18">
        <v>0.36387849901572389</v>
      </c>
      <c r="BJ136" s="19">
        <v>0.4903709454733744</v>
      </c>
      <c r="BK136" s="12">
        <v>373.25188601176626</v>
      </c>
      <c r="BL136" s="12">
        <v>201.40833669455532</v>
      </c>
      <c r="BM136" s="12">
        <v>384.30914582279144</v>
      </c>
      <c r="BN136" s="12">
        <v>234.3580229956176</v>
      </c>
      <c r="BO136" s="11">
        <v>2636.9288733337035</v>
      </c>
      <c r="BP136" s="12">
        <v>1424.5993940363435</v>
      </c>
      <c r="BQ136" s="12">
        <v>5876.5990631118502</v>
      </c>
      <c r="BR136" s="12">
        <v>3466.9418049910287</v>
      </c>
      <c r="BT136" s="14"/>
      <c r="BU136" s="14"/>
      <c r="BV136" s="14"/>
      <c r="BW136" s="14"/>
      <c r="BX136" s="14"/>
      <c r="BY136" s="14"/>
      <c r="BZ136" s="151"/>
      <c r="CA136" s="151"/>
      <c r="CB136" s="12"/>
      <c r="CC136" s="12"/>
      <c r="CD136" s="12"/>
      <c r="CE136" s="12"/>
      <c r="CF136" s="18"/>
      <c r="CG136" s="19"/>
      <c r="CH136" s="12"/>
      <c r="CI136" s="12"/>
      <c r="CJ136" s="12"/>
      <c r="CK136" s="12"/>
      <c r="CL136" s="11"/>
      <c r="CM136" s="12"/>
      <c r="CN136" s="12"/>
      <c r="CO136" s="12"/>
      <c r="CQ136" s="14">
        <v>924.8505715921242</v>
      </c>
      <c r="CR136" s="14">
        <v>527.68240840029944</v>
      </c>
      <c r="CS136" s="14">
        <v>1452.5329799924236</v>
      </c>
      <c r="CT136" s="14">
        <v>272.1879852059302</v>
      </c>
      <c r="CU136" s="14">
        <v>185.44647429953801</v>
      </c>
      <c r="CV136" s="14">
        <v>457.63445950546821</v>
      </c>
      <c r="CW136" s="151">
        <v>0.15737853844709729</v>
      </c>
      <c r="CX136" s="151">
        <v>0.15220399939815688</v>
      </c>
      <c r="CY136" s="12">
        <v>2.6316410805309097E-13</v>
      </c>
      <c r="CZ136" s="12">
        <v>3.6273971650561183E-13</v>
      </c>
      <c r="DA136" s="12">
        <v>2.6290081223123707E-13</v>
      </c>
      <c r="DB136" s="12">
        <v>3.6237679523765109E-13</v>
      </c>
      <c r="DC136" s="18">
        <v>0.18927435409403254</v>
      </c>
      <c r="DD136" s="19">
        <v>0.19169334083182402</v>
      </c>
      <c r="DE136" s="12">
        <v>373.25188601176626</v>
      </c>
      <c r="DF136" s="12">
        <v>201.40833669455532</v>
      </c>
      <c r="DG136" s="12">
        <v>384.30914582279144</v>
      </c>
      <c r="DH136" s="12">
        <v>234.3580229956176</v>
      </c>
      <c r="DI136" s="11">
        <v>2597.5489457161352</v>
      </c>
      <c r="DJ136" s="12">
        <v>1352.8484784803111</v>
      </c>
      <c r="DK136" s="12">
        <v>5876.5990631118502</v>
      </c>
      <c r="DL136" s="12">
        <v>3466.9418049910287</v>
      </c>
    </row>
    <row r="137" spans="1:116" x14ac:dyDescent="0.25">
      <c r="A137" s="10" t="str">
        <f>'Scenario List'!$A$7</f>
        <v>5- Clean Resource Plan (2027)</v>
      </c>
      <c r="B137" s="2">
        <v>2042</v>
      </c>
      <c r="C137" s="14">
        <v>963.33308449340416</v>
      </c>
      <c r="D137" s="14">
        <v>540.79943206635517</v>
      </c>
      <c r="E137" s="14">
        <v>1504.1325165597593</v>
      </c>
      <c r="F137" s="14">
        <v>344.02158473918382</v>
      </c>
      <c r="G137" s="14">
        <v>199.89386788246321</v>
      </c>
      <c r="H137" s="14">
        <v>543.91545262164709</v>
      </c>
      <c r="I137" s="151">
        <v>0.16337605784696338</v>
      </c>
      <c r="J137" s="151">
        <v>0.1555223918300854</v>
      </c>
      <c r="K137" s="12">
        <v>6.9702925916764634E-13</v>
      </c>
      <c r="L137" s="12">
        <v>1.849261299832531E-13</v>
      </c>
      <c r="M137" s="12">
        <v>-6.9633188104489818E-13</v>
      </c>
      <c r="N137" s="12">
        <v>-1.8474111129762605E-13</v>
      </c>
      <c r="O137" s="18">
        <v>0.23586421261767604</v>
      </c>
      <c r="P137" s="19">
        <v>0.39730338679684241</v>
      </c>
      <c r="Q137" s="12">
        <v>384.00805621176625</v>
      </c>
      <c r="R137" s="12">
        <v>206.36332062559836</v>
      </c>
      <c r="S137" s="12">
        <v>400.54767332279147</v>
      </c>
      <c r="T137" s="12">
        <v>244.01232452666062</v>
      </c>
      <c r="U137" s="11">
        <v>2755.8519108399651</v>
      </c>
      <c r="V137" s="12">
        <v>1461.1337023743763</v>
      </c>
      <c r="W137" s="12">
        <v>5896.4152837851652</v>
      </c>
      <c r="X137" s="12">
        <v>3477.3091238025759</v>
      </c>
      <c r="Z137" s="14">
        <v>1001.5279156490927</v>
      </c>
      <c r="AA137" s="14">
        <v>565.01629388765923</v>
      </c>
      <c r="AB137" s="14">
        <v>1566.5442095367521</v>
      </c>
      <c r="AC137" s="14">
        <v>366.41870206371959</v>
      </c>
      <c r="AD137" s="14">
        <v>224.11072970376719</v>
      </c>
      <c r="AE137" s="14">
        <v>590.52943176748681</v>
      </c>
      <c r="AF137" s="151">
        <v>0.16985369371849407</v>
      </c>
      <c r="AG137" s="151">
        <v>0.16248664521082079</v>
      </c>
      <c r="AH137" s="12">
        <v>6.6857908532406893E-13</v>
      </c>
      <c r="AI137" s="12">
        <v>2.133763038268305E-13</v>
      </c>
      <c r="AJ137" s="12">
        <v>-6.6791017161449417E-13</v>
      </c>
      <c r="AK137" s="12">
        <v>2.1316282072803006E-13</v>
      </c>
      <c r="AL137" s="18">
        <v>0.14262193924903954</v>
      </c>
      <c r="AM137" s="19">
        <v>0.27214798161479858</v>
      </c>
      <c r="AN137" s="12">
        <v>384.00805621176625</v>
      </c>
      <c r="AO137" s="12">
        <v>206.36332062559836</v>
      </c>
      <c r="AP137" s="12">
        <v>400.54767332279147</v>
      </c>
      <c r="AQ137" s="12">
        <v>244.01232452666062</v>
      </c>
      <c r="AR137" s="11">
        <v>2735.2511302469684</v>
      </c>
      <c r="AS137" s="12">
        <v>1425.1328022167108</v>
      </c>
      <c r="AT137" s="12">
        <v>5896.4152837851652</v>
      </c>
      <c r="AU137" s="12">
        <v>3477.3091238025759</v>
      </c>
      <c r="AW137" s="14">
        <v>950.35379050415895</v>
      </c>
      <c r="AX137" s="14">
        <v>532.77249713080664</v>
      </c>
      <c r="AY137" s="14">
        <v>1483.1262876349656</v>
      </c>
      <c r="AZ137" s="14">
        <v>345.6240197178102</v>
      </c>
      <c r="BA137" s="14">
        <v>191.86693294691469</v>
      </c>
      <c r="BB137" s="14">
        <v>537.49095266472489</v>
      </c>
      <c r="BC137" s="151">
        <v>0.16117484009608046</v>
      </c>
      <c r="BD137" s="151">
        <v>0.1532140164024873</v>
      </c>
      <c r="BE137" s="12">
        <v>5.4766584648886493E-13</v>
      </c>
      <c r="BF137" s="12">
        <v>2.5605156459219659E-13</v>
      </c>
      <c r="BG137" s="12">
        <v>5.4711790653527714E-13</v>
      </c>
      <c r="BH137" s="12">
        <v>-2.5579538487363607E-13</v>
      </c>
      <c r="BI137" s="18">
        <v>0.38547178010895594</v>
      </c>
      <c r="BJ137" s="19">
        <v>0.53005769989631757</v>
      </c>
      <c r="BK137" s="12">
        <v>384.00805621176625</v>
      </c>
      <c r="BL137" s="12">
        <v>206.36332062559836</v>
      </c>
      <c r="BM137" s="12">
        <v>400.54767332279147</v>
      </c>
      <c r="BN137" s="12">
        <v>244.01232452666062</v>
      </c>
      <c r="BO137" s="11">
        <v>2773.3376920078849</v>
      </c>
      <c r="BP137" s="12">
        <v>1498.1130311527236</v>
      </c>
      <c r="BQ137" s="12">
        <v>5896.4152837851652</v>
      </c>
      <c r="BR137" s="12">
        <v>3477.3091238025759</v>
      </c>
      <c r="BT137" s="14"/>
      <c r="BU137" s="14"/>
      <c r="BV137" s="14"/>
      <c r="BW137" s="14"/>
      <c r="BX137" s="14"/>
      <c r="BY137" s="14"/>
      <c r="BZ137" s="151"/>
      <c r="CA137" s="151"/>
      <c r="CB137" s="12"/>
      <c r="CC137" s="12"/>
      <c r="CD137" s="12"/>
      <c r="CE137" s="12"/>
      <c r="CF137" s="18"/>
      <c r="CG137" s="19"/>
      <c r="CH137" s="12"/>
      <c r="CI137" s="12"/>
      <c r="CJ137" s="12"/>
      <c r="CK137" s="12"/>
      <c r="CL137" s="11"/>
      <c r="CM137" s="12"/>
      <c r="CN137" s="12"/>
      <c r="CO137" s="12"/>
      <c r="CQ137" s="14">
        <v>943.11746169280514</v>
      </c>
      <c r="CR137" s="14">
        <v>539.38792327698684</v>
      </c>
      <c r="CS137" s="14">
        <v>1482.505384969792</v>
      </c>
      <c r="CT137" s="14">
        <v>279.8205579594453</v>
      </c>
      <c r="CU137" s="14">
        <v>191.62276067098375</v>
      </c>
      <c r="CV137" s="14">
        <v>471.44331863042908</v>
      </c>
      <c r="CW137" s="151">
        <v>0.15994759804085187</v>
      </c>
      <c r="CX137" s="151">
        <v>0.15511647198254974</v>
      </c>
      <c r="CY137" s="12">
        <v>3.5562717304471751E-14</v>
      </c>
      <c r="CZ137" s="12">
        <v>1.1380069537430959E-13</v>
      </c>
      <c r="DA137" s="12">
        <v>3.5527136788005009E-14</v>
      </c>
      <c r="DB137" s="12">
        <v>1.1368683772161603E-13</v>
      </c>
      <c r="DC137" s="18">
        <v>0.19527647632333278</v>
      </c>
      <c r="DD137" s="19">
        <v>0.22135002134904144</v>
      </c>
      <c r="DE137" s="12">
        <v>384.00805621176625</v>
      </c>
      <c r="DF137" s="12">
        <v>206.36332062559836</v>
      </c>
      <c r="DG137" s="12">
        <v>400.54767332279147</v>
      </c>
      <c r="DH137" s="12">
        <v>244.01232452666062</v>
      </c>
      <c r="DI137" s="11">
        <v>2731.0453159888129</v>
      </c>
      <c r="DJ137" s="12">
        <v>1420.9675443927424</v>
      </c>
      <c r="DK137" s="12">
        <v>5896.4152837851652</v>
      </c>
      <c r="DL137" s="12">
        <v>3477.3091238025759</v>
      </c>
    </row>
    <row r="138" spans="1:116" x14ac:dyDescent="0.25">
      <c r="A138" s="10" t="str">
        <f>'Scenario List'!$A$7</f>
        <v>5- Clean Resource Plan (2027)</v>
      </c>
      <c r="B138" s="2">
        <v>2043</v>
      </c>
      <c r="C138" s="14">
        <v>1000.2567354995548</v>
      </c>
      <c r="D138" s="14">
        <v>568.75710105202268</v>
      </c>
      <c r="E138" s="14">
        <v>1569.0138365515775</v>
      </c>
      <c r="F138" s="14">
        <v>361.22239353159739</v>
      </c>
      <c r="G138" s="14">
        <v>220.67661014738326</v>
      </c>
      <c r="H138" s="14">
        <v>581.89900367898065</v>
      </c>
      <c r="I138" s="151">
        <v>0.16897520049118508</v>
      </c>
      <c r="J138" s="151">
        <v>0.16299362065883805</v>
      </c>
      <c r="K138" s="12">
        <v>3.1295191227935138E-13</v>
      </c>
      <c r="L138" s="12">
        <v>1.0668815191341525E-13</v>
      </c>
      <c r="M138" s="12">
        <v>-3.1263880373444408E-13</v>
      </c>
      <c r="N138" s="12">
        <v>-1.0658141036401503E-13</v>
      </c>
      <c r="O138" s="18">
        <v>0.25108401148982262</v>
      </c>
      <c r="P138" s="19">
        <v>0.34005778245250706</v>
      </c>
      <c r="Q138" s="12">
        <v>395.16801029035628</v>
      </c>
      <c r="R138" s="12">
        <v>243.70557799904068</v>
      </c>
      <c r="S138" s="12">
        <v>417.39187664067657</v>
      </c>
      <c r="T138" s="12">
        <v>284.56235584507613</v>
      </c>
      <c r="U138" s="11">
        <v>2889.8206098309884</v>
      </c>
      <c r="V138" s="12">
        <v>1553.4263299933102</v>
      </c>
      <c r="W138" s="12">
        <v>5919.5475584107098</v>
      </c>
      <c r="X138" s="12">
        <v>3489.4439350021444</v>
      </c>
      <c r="Z138" s="14">
        <v>1044.3114092921462</v>
      </c>
      <c r="AA138" s="14">
        <v>597.06104580425585</v>
      </c>
      <c r="AB138" s="14">
        <v>1641.3724550964021</v>
      </c>
      <c r="AC138" s="14">
        <v>390.19029595753153</v>
      </c>
      <c r="AD138" s="14">
        <v>248.98055489961649</v>
      </c>
      <c r="AE138" s="14">
        <v>639.17085085714803</v>
      </c>
      <c r="AF138" s="151">
        <v>0.17641743714151775</v>
      </c>
      <c r="AG138" s="151">
        <v>0.17110492586375053</v>
      </c>
      <c r="AH138" s="12">
        <v>9.5308082375984289E-13</v>
      </c>
      <c r="AI138" s="12">
        <v>1.0099811714469977E-12</v>
      </c>
      <c r="AJ138" s="12">
        <v>-9.5212726591853425E-13</v>
      </c>
      <c r="AK138" s="12">
        <v>1.0089706847793423E-12</v>
      </c>
      <c r="AL138" s="18">
        <v>0.15664698433730578</v>
      </c>
      <c r="AM138" s="19">
        <v>0.22127488801492226</v>
      </c>
      <c r="AN138" s="12">
        <v>395.16801029035628</v>
      </c>
      <c r="AO138" s="12">
        <v>243.70557799904068</v>
      </c>
      <c r="AP138" s="12">
        <v>417.39187664067657</v>
      </c>
      <c r="AQ138" s="12">
        <v>284.56235584507613</v>
      </c>
      <c r="AR138" s="11">
        <v>2862.8165463270479</v>
      </c>
      <c r="AS138" s="12">
        <v>1506.854643209173</v>
      </c>
      <c r="AT138" s="12">
        <v>5919.5475584107098</v>
      </c>
      <c r="AU138" s="12">
        <v>3489.4439350021444</v>
      </c>
      <c r="AW138" s="14">
        <v>984.50262030294448</v>
      </c>
      <c r="AX138" s="14">
        <v>558.92164607593963</v>
      </c>
      <c r="AY138" s="14">
        <v>1543.4242663788841</v>
      </c>
      <c r="AZ138" s="14">
        <v>359.3799070675127</v>
      </c>
      <c r="BA138" s="14">
        <v>210.84115517130022</v>
      </c>
      <c r="BB138" s="14">
        <v>570.22106223881292</v>
      </c>
      <c r="BC138" s="151">
        <v>0.16631382898581956</v>
      </c>
      <c r="BD138" s="151">
        <v>0.16017498962212046</v>
      </c>
      <c r="BE138" s="12">
        <v>6.3301636801959718E-13</v>
      </c>
      <c r="BF138" s="12">
        <v>2.9872682535756272E-13</v>
      </c>
      <c r="BG138" s="12">
        <v>-6.3238303482648917E-13</v>
      </c>
      <c r="BH138" s="12">
        <v>2.9842794901924208E-13</v>
      </c>
      <c r="BI138" s="18">
        <v>0.37653209287395417</v>
      </c>
      <c r="BJ138" s="19">
        <v>0.45961268786392939</v>
      </c>
      <c r="BK138" s="12">
        <v>395.16801029035628</v>
      </c>
      <c r="BL138" s="12">
        <v>243.70557799904068</v>
      </c>
      <c r="BM138" s="12">
        <v>417.39187664067657</v>
      </c>
      <c r="BN138" s="12">
        <v>284.56235584507613</v>
      </c>
      <c r="BO138" s="11">
        <v>2903.5346242320543</v>
      </c>
      <c r="BP138" s="12">
        <v>1582.0971008136817</v>
      </c>
      <c r="BQ138" s="12">
        <v>5919.5475584107098</v>
      </c>
      <c r="BR138" s="12">
        <v>3489.4439350021444</v>
      </c>
      <c r="BT138" s="14"/>
      <c r="BU138" s="14"/>
      <c r="BV138" s="14"/>
      <c r="BW138" s="14"/>
      <c r="BX138" s="14"/>
      <c r="BY138" s="14"/>
      <c r="BZ138" s="151"/>
      <c r="CA138" s="151"/>
      <c r="CB138" s="12"/>
      <c r="CC138" s="12"/>
      <c r="CD138" s="12"/>
      <c r="CE138" s="12"/>
      <c r="CF138" s="18"/>
      <c r="CG138" s="19"/>
      <c r="CH138" s="12"/>
      <c r="CI138" s="12"/>
      <c r="CJ138" s="12"/>
      <c r="CK138" s="12"/>
      <c r="CL138" s="11"/>
      <c r="CM138" s="12"/>
      <c r="CN138" s="12"/>
      <c r="CO138" s="12"/>
      <c r="CQ138" s="14">
        <v>987.09533652448874</v>
      </c>
      <c r="CR138" s="14">
        <v>573.07228782002858</v>
      </c>
      <c r="CS138" s="14">
        <v>1560.1676243445172</v>
      </c>
      <c r="CT138" s="14">
        <v>307.03161243509561</v>
      </c>
      <c r="CU138" s="14">
        <v>217.15557827415901</v>
      </c>
      <c r="CV138" s="14">
        <v>524.18719070925465</v>
      </c>
      <c r="CW138" s="151">
        <v>0.16675182128100105</v>
      </c>
      <c r="CX138" s="151">
        <v>0.16423026089389695</v>
      </c>
      <c r="CY138" s="12">
        <v>3.4140208612292879E-13</v>
      </c>
      <c r="CZ138" s="12">
        <v>9.9575608452520906E-14</v>
      </c>
      <c r="DA138" s="12">
        <v>3.4106051316484809E-13</v>
      </c>
      <c r="DB138" s="12">
        <v>-9.9475983006414026E-14</v>
      </c>
      <c r="DC138" s="18">
        <v>0.20833075111160329</v>
      </c>
      <c r="DD138" s="19">
        <v>0.20512745131077786</v>
      </c>
      <c r="DE138" s="12">
        <v>395.16801029035628</v>
      </c>
      <c r="DF138" s="12">
        <v>243.70557799904068</v>
      </c>
      <c r="DG138" s="12">
        <v>417.39187664067657</v>
      </c>
      <c r="DH138" s="12">
        <v>284.56235584507613</v>
      </c>
      <c r="DI138" s="11">
        <v>2864.8474733163748</v>
      </c>
      <c r="DJ138" s="12">
        <v>1507.7084477684768</v>
      </c>
      <c r="DK138" s="12">
        <v>5919.5475584107098</v>
      </c>
      <c r="DL138" s="12">
        <v>3489.4439350021444</v>
      </c>
    </row>
    <row r="139" spans="1:116" x14ac:dyDescent="0.25">
      <c r="A139" s="10" t="str">
        <f>'Scenario List'!$A$7</f>
        <v>5- Clean Resource Plan (2027)</v>
      </c>
      <c r="B139" s="2">
        <v>2044</v>
      </c>
      <c r="C139" s="14">
        <v>1021.6655215337769</v>
      </c>
      <c r="D139" s="14">
        <v>579.38498926677357</v>
      </c>
      <c r="E139" s="14">
        <v>1601.0505108005505</v>
      </c>
      <c r="F139" s="14">
        <v>379.71562868286333</v>
      </c>
      <c r="G139" s="14">
        <v>223.97932432503461</v>
      </c>
      <c r="H139" s="14">
        <v>603.69495300789799</v>
      </c>
      <c r="I139" s="151">
        <v>0.17180511053545605</v>
      </c>
      <c r="J139" s="151">
        <v>0.16534905111669379</v>
      </c>
      <c r="K139" s="12">
        <v>1.1380069537430959E-13</v>
      </c>
      <c r="L139" s="12">
        <v>5.5477838994975926E-13</v>
      </c>
      <c r="M139" s="12">
        <v>1.1368683772161603E-13</v>
      </c>
      <c r="N139" s="12">
        <v>5.5422333389287814E-13</v>
      </c>
      <c r="O139" s="18">
        <v>0.33558746404618239</v>
      </c>
      <c r="P139" s="19">
        <v>0.44106253422145647</v>
      </c>
      <c r="Q139" s="12">
        <v>406.33205499541975</v>
      </c>
      <c r="R139" s="12">
        <v>243.61424839904069</v>
      </c>
      <c r="S139" s="12">
        <v>417.05108335649112</v>
      </c>
      <c r="T139" s="12">
        <v>284.56235584507613</v>
      </c>
      <c r="U139" s="11">
        <v>2911.9252773367289</v>
      </c>
      <c r="V139" s="12">
        <v>1589.0120816016565</v>
      </c>
      <c r="W139" s="12">
        <v>5946.653847197008</v>
      </c>
      <c r="X139" s="12">
        <v>3504.0115764430798</v>
      </c>
      <c r="Z139" s="14">
        <v>1068.1111880488038</v>
      </c>
      <c r="AA139" s="14">
        <v>608.83758587585305</v>
      </c>
      <c r="AB139" s="14">
        <v>1676.948773924657</v>
      </c>
      <c r="AC139" s="14">
        <v>407.96093783118903</v>
      </c>
      <c r="AD139" s="14">
        <v>253.43192093411406</v>
      </c>
      <c r="AE139" s="14">
        <v>661.39285876530312</v>
      </c>
      <c r="AF139" s="151">
        <v>0.17961549730227944</v>
      </c>
      <c r="AG139" s="151">
        <v>0.17375444475382806</v>
      </c>
      <c r="AH139" s="12">
        <v>6.2590382455870275E-13</v>
      </c>
      <c r="AI139" s="12">
        <v>2.133763038268305E-13</v>
      </c>
      <c r="AJ139" s="12">
        <v>6.2527760746888816E-13</v>
      </c>
      <c r="AK139" s="12">
        <v>2.1316282072803006E-13</v>
      </c>
      <c r="AL139" s="18">
        <v>0.22122704189284098</v>
      </c>
      <c r="AM139" s="19">
        <v>0.29560998918751952</v>
      </c>
      <c r="AN139" s="12">
        <v>406.33205499541975</v>
      </c>
      <c r="AO139" s="12">
        <v>243.61424839904069</v>
      </c>
      <c r="AP139" s="12">
        <v>417.05108335649112</v>
      </c>
      <c r="AQ139" s="12">
        <v>284.56235584507613</v>
      </c>
      <c r="AR139" s="11">
        <v>2872.1567331236574</v>
      </c>
      <c r="AS139" s="12">
        <v>1522.6924806048305</v>
      </c>
      <c r="AT139" s="12">
        <v>5946.653847197008</v>
      </c>
      <c r="AU139" s="12">
        <v>3504.0115764430798</v>
      </c>
      <c r="AW139" s="14">
        <v>1004.8183921529277</v>
      </c>
      <c r="AX139" s="14">
        <v>568.88483310872834</v>
      </c>
      <c r="AY139" s="14">
        <v>1573.7032252616559</v>
      </c>
      <c r="AZ139" s="14">
        <v>379.86665928321003</v>
      </c>
      <c r="BA139" s="14">
        <v>213.47916816698941</v>
      </c>
      <c r="BB139" s="14">
        <v>593.34582745019941</v>
      </c>
      <c r="BC139" s="151">
        <v>0.16897206697621303</v>
      </c>
      <c r="BD139" s="151">
        <v>0.16235244110871433</v>
      </c>
      <c r="BE139" s="12">
        <v>2.9872682535756272E-13</v>
      </c>
      <c r="BF139" s="12">
        <v>7.8237978069837844E-14</v>
      </c>
      <c r="BG139" s="12">
        <v>-2.9842794901924208E-13</v>
      </c>
      <c r="BH139" s="12">
        <v>7.815970093361102E-14</v>
      </c>
      <c r="BI139" s="18">
        <v>0.49524215848084707</v>
      </c>
      <c r="BJ139" s="19">
        <v>0.5880562767835168</v>
      </c>
      <c r="BK139" s="12">
        <v>406.33205499541975</v>
      </c>
      <c r="BL139" s="12">
        <v>243.61424839904069</v>
      </c>
      <c r="BM139" s="12">
        <v>417.05108335649112</v>
      </c>
      <c r="BN139" s="12">
        <v>284.56235584507613</v>
      </c>
      <c r="BO139" s="11">
        <v>2932.2622518239768</v>
      </c>
      <c r="BP139" s="12">
        <v>1631.7541033891443</v>
      </c>
      <c r="BQ139" s="12">
        <v>5946.653847197008</v>
      </c>
      <c r="BR139" s="12">
        <v>3504.0115764430798</v>
      </c>
      <c r="BT139" s="14"/>
      <c r="BU139" s="14"/>
      <c r="BV139" s="14"/>
      <c r="BW139" s="14"/>
      <c r="BX139" s="14"/>
      <c r="BY139" s="14"/>
      <c r="BZ139" s="151"/>
      <c r="CA139" s="151"/>
      <c r="CB139" s="12"/>
      <c r="CC139" s="12"/>
      <c r="CD139" s="12"/>
      <c r="CE139" s="12"/>
      <c r="CF139" s="18"/>
      <c r="CG139" s="19"/>
      <c r="CH139" s="12"/>
      <c r="CI139" s="12"/>
      <c r="CJ139" s="12"/>
      <c r="CK139" s="12"/>
      <c r="CL139" s="11"/>
      <c r="CM139" s="12"/>
      <c r="CN139" s="12"/>
      <c r="CO139" s="12"/>
      <c r="CQ139" s="14">
        <v>1001.640650916614</v>
      </c>
      <c r="CR139" s="14">
        <v>579.48855121989322</v>
      </c>
      <c r="CS139" s="14">
        <v>1581.1292021365073</v>
      </c>
      <c r="CT139" s="14">
        <v>306.27234580964614</v>
      </c>
      <c r="CU139" s="14">
        <v>215.82457300133757</v>
      </c>
      <c r="CV139" s="14">
        <v>522.09691881098365</v>
      </c>
      <c r="CW139" s="151">
        <v>0.16843769229795402</v>
      </c>
      <c r="CX139" s="151">
        <v>0.16537860637096746</v>
      </c>
      <c r="CY139" s="12">
        <v>2.4182647767040789E-13</v>
      </c>
      <c r="CZ139" s="12">
        <v>2.8450173843577401E-13</v>
      </c>
      <c r="DA139" s="12">
        <v>-2.4158453015843406E-13</v>
      </c>
      <c r="DB139" s="12">
        <v>2.8421709430404007E-13</v>
      </c>
      <c r="DC139" s="18">
        <v>0.26360584104163232</v>
      </c>
      <c r="DD139" s="19">
        <v>0.26188495128454919</v>
      </c>
      <c r="DE139" s="12">
        <v>406.33205499541975</v>
      </c>
      <c r="DF139" s="12">
        <v>243.61424839904069</v>
      </c>
      <c r="DG139" s="12">
        <v>417.05108335649112</v>
      </c>
      <c r="DH139" s="12">
        <v>284.56235584507613</v>
      </c>
      <c r="DI139" s="11">
        <v>2875.6380996465437</v>
      </c>
      <c r="DJ139" s="12">
        <v>1526.7762951958821</v>
      </c>
      <c r="DK139" s="12">
        <v>5946.653847197008</v>
      </c>
      <c r="DL139" s="12">
        <v>3504.0115764430798</v>
      </c>
    </row>
    <row r="140" spans="1:116" x14ac:dyDescent="0.25">
      <c r="A140" s="10" t="str">
        <f>'Scenario List'!$A$7</f>
        <v>5- Clean Resource Plan (2027)</v>
      </c>
      <c r="B140" s="2">
        <v>2045</v>
      </c>
      <c r="C140" s="14">
        <v>1051.4885552846179</v>
      </c>
      <c r="D140" s="14">
        <v>593.04059928993888</v>
      </c>
      <c r="E140" s="14">
        <v>1644.5291545745567</v>
      </c>
      <c r="F140" s="14">
        <v>388.71867438690356</v>
      </c>
      <c r="G140" s="14">
        <v>230.15633877139695</v>
      </c>
      <c r="H140" s="14">
        <v>618.87501315830048</v>
      </c>
      <c r="I140" s="151">
        <v>0.1758779738391264</v>
      </c>
      <c r="J140" s="151">
        <v>0.16843500230115316</v>
      </c>
      <c r="K140" s="12">
        <v>3.8407734688829492E-13</v>
      </c>
      <c r="L140" s="12">
        <v>1.707010430614644E-13</v>
      </c>
      <c r="M140" s="12">
        <v>3.836930773104541E-13</v>
      </c>
      <c r="N140" s="12">
        <v>1.7053025658242404E-13</v>
      </c>
      <c r="O140" s="18">
        <v>0.29519665898551206</v>
      </c>
      <c r="P140" s="19">
        <v>0.38060232298501778</v>
      </c>
      <c r="Q140" s="12">
        <v>418.90643246648517</v>
      </c>
      <c r="R140" s="12">
        <v>243.5229187990407</v>
      </c>
      <c r="S140" s="12">
        <v>423.24675952655156</v>
      </c>
      <c r="T140" s="12">
        <v>284.56235584507613</v>
      </c>
      <c r="U140" s="11">
        <v>2937.3052349358913</v>
      </c>
      <c r="V140" s="12">
        <v>1592.3180834748512</v>
      </c>
      <c r="W140" s="12">
        <v>5978.5118757758864</v>
      </c>
      <c r="X140" s="12">
        <v>3520.8869367283451</v>
      </c>
      <c r="Z140" s="14">
        <v>1102.043050027049</v>
      </c>
      <c r="AA140" s="14">
        <v>626.31980214354462</v>
      </c>
      <c r="AB140" s="14">
        <v>1728.3628521705937</v>
      </c>
      <c r="AC140" s="14">
        <v>421.83077604181705</v>
      </c>
      <c r="AD140" s="14">
        <v>263.43554162500266</v>
      </c>
      <c r="AE140" s="14">
        <v>685.26631766681976</v>
      </c>
      <c r="AF140" s="151">
        <v>0.18433400701140645</v>
      </c>
      <c r="AG140" s="151">
        <v>0.17788693968274066</v>
      </c>
      <c r="AH140" s="12">
        <v>4.8365295534081577E-13</v>
      </c>
      <c r="AI140" s="12">
        <v>2.133763038268305E-13</v>
      </c>
      <c r="AJ140" s="12">
        <v>4.8316906031686813E-13</v>
      </c>
      <c r="AK140" s="12">
        <v>-2.1316282072803006E-13</v>
      </c>
      <c r="AL140" s="18">
        <v>0.18649802402959123</v>
      </c>
      <c r="AM140" s="19">
        <v>0.24390428955991927</v>
      </c>
      <c r="AN140" s="12">
        <v>418.90643246648517</v>
      </c>
      <c r="AO140" s="12">
        <v>243.5229187990407</v>
      </c>
      <c r="AP140" s="12">
        <v>423.24675952655156</v>
      </c>
      <c r="AQ140" s="12">
        <v>284.56235584507613</v>
      </c>
      <c r="AR140" s="11">
        <v>2900.5138301829934</v>
      </c>
      <c r="AS140" s="12">
        <v>1527.4429038023927</v>
      </c>
      <c r="AT140" s="12">
        <v>5978.5118757758864</v>
      </c>
      <c r="AU140" s="12">
        <v>3520.8869367283451</v>
      </c>
      <c r="AW140" s="14">
        <v>1033.3214439957135</v>
      </c>
      <c r="AX140" s="14">
        <v>580.80811286935125</v>
      </c>
      <c r="AY140" s="14">
        <v>1614.1295568650648</v>
      </c>
      <c r="AZ140" s="14">
        <v>384.30929976171529</v>
      </c>
      <c r="BA140" s="14">
        <v>217.92385235080931</v>
      </c>
      <c r="BB140" s="14">
        <v>602.23315211252464</v>
      </c>
      <c r="BC140" s="151">
        <v>0.17283923917297728</v>
      </c>
      <c r="BD140" s="151">
        <v>0.16496073952577581</v>
      </c>
      <c r="BE140" s="12">
        <v>2.8450173843577401E-13</v>
      </c>
      <c r="BF140" s="12">
        <v>4.0541497727097795E-13</v>
      </c>
      <c r="BG140" s="12">
        <v>2.8421709430404007E-13</v>
      </c>
      <c r="BH140" s="12">
        <v>-4.0500935938325711E-13</v>
      </c>
      <c r="BI140" s="18">
        <v>0.40993190398369772</v>
      </c>
      <c r="BJ140" s="19">
        <v>0.49077574640445315</v>
      </c>
      <c r="BK140" s="12">
        <v>418.90643246648517</v>
      </c>
      <c r="BL140" s="12">
        <v>243.5229187990407</v>
      </c>
      <c r="BM140" s="12">
        <v>423.24675952655156</v>
      </c>
      <c r="BN140" s="12">
        <v>284.56235584507613</v>
      </c>
      <c r="BO140" s="11">
        <v>2951.9949571717107</v>
      </c>
      <c r="BP140" s="12">
        <v>1619.9483878504293</v>
      </c>
      <c r="BQ140" s="12">
        <v>5978.5118757758864</v>
      </c>
      <c r="BR140" s="12">
        <v>3520.8869367283451</v>
      </c>
      <c r="BT140" s="14"/>
      <c r="BU140" s="14"/>
      <c r="BV140" s="14"/>
      <c r="BW140" s="14"/>
      <c r="BX140" s="14"/>
      <c r="BY140" s="14"/>
      <c r="BZ140" s="151"/>
      <c r="CA140" s="151"/>
      <c r="CB140" s="12"/>
      <c r="CC140" s="12"/>
      <c r="CD140" s="12"/>
      <c r="CE140" s="12"/>
      <c r="CF140" s="18"/>
      <c r="CG140" s="19"/>
      <c r="CH140" s="12"/>
      <c r="CI140" s="12"/>
      <c r="CJ140" s="12"/>
      <c r="CK140" s="12"/>
      <c r="CL140" s="11"/>
      <c r="CM140" s="12"/>
      <c r="CN140" s="12"/>
      <c r="CO140" s="12"/>
      <c r="CQ140" s="14">
        <v>1035.8982494374648</v>
      </c>
      <c r="CR140" s="14">
        <v>598.27975422525856</v>
      </c>
      <c r="CS140" s="14">
        <v>1634.1780036627233</v>
      </c>
      <c r="CT140" s="14">
        <v>325.11786922864405</v>
      </c>
      <c r="CU140" s="14">
        <v>226.2986622063857</v>
      </c>
      <c r="CV140" s="14">
        <v>551.41653143502981</v>
      </c>
      <c r="CW140" s="151">
        <v>0.17327025035022225</v>
      </c>
      <c r="CX140" s="151">
        <v>0.16992302365187223</v>
      </c>
      <c r="CY140" s="12">
        <v>1.4225086921788701E-13</v>
      </c>
      <c r="CZ140" s="12">
        <v>4.8365295534081577E-13</v>
      </c>
      <c r="DA140" s="12">
        <v>-1.4210854715202004E-13</v>
      </c>
      <c r="DB140" s="12">
        <v>-4.8316906031686813E-13</v>
      </c>
      <c r="DC140" s="18">
        <v>0.24000359148146316</v>
      </c>
      <c r="DD140" s="19">
        <v>0.23220004390556453</v>
      </c>
      <c r="DE140" s="12">
        <v>418.90643246648517</v>
      </c>
      <c r="DF140" s="12">
        <v>243.5229187990407</v>
      </c>
      <c r="DG140" s="12">
        <v>423.24675952655156</v>
      </c>
      <c r="DH140" s="12">
        <v>284.56235584507613</v>
      </c>
      <c r="DI140" s="11">
        <v>2898.961012659151</v>
      </c>
      <c r="DJ140" s="12">
        <v>1531.8221367587819</v>
      </c>
      <c r="DK140" s="12">
        <v>5978.5118757758864</v>
      </c>
      <c r="DL140" s="12">
        <v>3520.8869367283451</v>
      </c>
    </row>
    <row r="141" spans="1:116" x14ac:dyDescent="0.25">
      <c r="A141" s="10" t="str">
        <f>'Scenario List'!$A$7</f>
        <v>5- Clean Resource Plan (2027)</v>
      </c>
      <c r="B141" s="3" t="s">
        <v>6</v>
      </c>
      <c r="C141" s="20">
        <f t="shared" ref="C141:H141" si="80">NPV($A$3,C117:C140)</f>
        <v>8787.2221169638142</v>
      </c>
      <c r="D141" s="20">
        <f t="shared" si="80"/>
        <v>4951.3319380908661</v>
      </c>
      <c r="E141" s="20">
        <f t="shared" si="80"/>
        <v>13738.554055054683</v>
      </c>
      <c r="F141" s="20">
        <f t="shared" si="80"/>
        <v>3420.4802823325299</v>
      </c>
      <c r="G141" s="20">
        <f t="shared" si="80"/>
        <v>1758.3759794920047</v>
      </c>
      <c r="H141" s="20">
        <f t="shared" si="80"/>
        <v>5178.8562618245351</v>
      </c>
      <c r="I141" s="21"/>
      <c r="J141" s="21"/>
      <c r="K141" s="111">
        <f t="shared" ref="K141:P141" si="81">NPV($A$3,K117:K140)</f>
        <v>5.3018213019116904E-12</v>
      </c>
      <c r="L141" s="111">
        <f t="shared" si="81"/>
        <v>4.3689928278208058E-12</v>
      </c>
      <c r="M141" s="111">
        <f t="shared" si="81"/>
        <v>8.1836013267126748E-13</v>
      </c>
      <c r="N141" s="111">
        <f t="shared" si="81"/>
        <v>9.4713586091232779E-14</v>
      </c>
      <c r="O141" s="111">
        <f t="shared" si="81"/>
        <v>4.0288065096224477</v>
      </c>
      <c r="P141" s="111">
        <f t="shared" si="81"/>
        <v>9.2968055792385815</v>
      </c>
      <c r="Q141" s="20"/>
      <c r="R141" s="20"/>
      <c r="S141" s="20"/>
      <c r="T141" s="20"/>
      <c r="U141" s="20"/>
      <c r="V141" s="20"/>
      <c r="W141" s="20"/>
      <c r="X141" s="20"/>
      <c r="Z141" s="20">
        <f t="shared" ref="Z141:AE141" si="82">NPV($A$3,Z117:Z140)</f>
        <v>9124.7971855823362</v>
      </c>
      <c r="AA141" s="20">
        <f t="shared" si="82"/>
        <v>5104.3085546519178</v>
      </c>
      <c r="AB141" s="20">
        <f t="shared" si="82"/>
        <v>14229.105740234254</v>
      </c>
      <c r="AC141" s="20">
        <f t="shared" si="82"/>
        <v>3624.8846627762459</v>
      </c>
      <c r="AD141" s="20">
        <f t="shared" si="82"/>
        <v>1911.3525960530553</v>
      </c>
      <c r="AE141" s="20">
        <f t="shared" si="82"/>
        <v>5536.237258829301</v>
      </c>
      <c r="AF141" s="21"/>
      <c r="AG141" s="21"/>
      <c r="AH141" s="111">
        <f t="shared" ref="AH141:AM141" si="83">NPV($A$3,AH117:AH140)</f>
        <v>8.136096259345589E-12</v>
      </c>
      <c r="AI141" s="111">
        <f t="shared" si="83"/>
        <v>4.898959136353179E-12</v>
      </c>
      <c r="AJ141" s="111">
        <f t="shared" si="83"/>
        <v>9.7746911564176161E-14</v>
      </c>
      <c r="AK141" s="111">
        <f t="shared" si="83"/>
        <v>3.8440576293113382E-13</v>
      </c>
      <c r="AL141" s="111">
        <f t="shared" si="83"/>
        <v>2.9200747863714653</v>
      </c>
      <c r="AM141" s="111">
        <f t="shared" si="83"/>
        <v>7.6658222980526407</v>
      </c>
      <c r="AN141" s="20"/>
      <c r="AO141" s="20"/>
      <c r="AP141" s="20"/>
      <c r="AQ141" s="20"/>
      <c r="AR141" s="20"/>
      <c r="AS141" s="20"/>
      <c r="AT141" s="20"/>
      <c r="AU141" s="20"/>
      <c r="AW141" s="20">
        <f t="shared" ref="AW141:BB141" si="84">NPV($A$3,AW117:AW140)</f>
        <v>8667.7303051378985</v>
      </c>
      <c r="AX141" s="20">
        <f t="shared" si="84"/>
        <v>4897.3696832598735</v>
      </c>
      <c r="AY141" s="20">
        <f t="shared" si="84"/>
        <v>13565.099988397771</v>
      </c>
      <c r="AZ141" s="20">
        <f t="shared" si="84"/>
        <v>3414.3039379866709</v>
      </c>
      <c r="BA141" s="20">
        <f t="shared" si="84"/>
        <v>1704.4137246610119</v>
      </c>
      <c r="BB141" s="20">
        <f t="shared" si="84"/>
        <v>5118.7176626476812</v>
      </c>
      <c r="BC141" s="21"/>
      <c r="BD141" s="21"/>
      <c r="BE141" s="111">
        <f t="shared" ref="BE141:BJ141" si="85">NPV($A$3,BE117:BE140)</f>
        <v>3.9458632573799178E-12</v>
      </c>
      <c r="BF141" s="111">
        <f t="shared" si="85"/>
        <v>3.1762242609891162E-12</v>
      </c>
      <c r="BG141" s="111">
        <f t="shared" si="85"/>
        <v>1.1230029800238645E-12</v>
      </c>
      <c r="BH141" s="111">
        <f t="shared" si="85"/>
        <v>-1.0627800845490601E-12</v>
      </c>
      <c r="BI141" s="111">
        <f t="shared" si="85"/>
        <v>6.4029646044928725</v>
      </c>
      <c r="BJ141" s="111">
        <f t="shared" si="85"/>
        <v>10.767015820368014</v>
      </c>
      <c r="BK141" s="20"/>
      <c r="BL141" s="20"/>
      <c r="BM141" s="20"/>
      <c r="BN141" s="20"/>
      <c r="BO141" s="20"/>
      <c r="BP141" s="20"/>
      <c r="BQ141" s="20"/>
      <c r="BR141" s="20"/>
      <c r="BT141" s="20">
        <f t="shared" ref="BT141:BY141" si="86">NPV($A$3,BT117:BT140)</f>
        <v>0</v>
      </c>
      <c r="BU141" s="20">
        <f t="shared" si="86"/>
        <v>0</v>
      </c>
      <c r="BV141" s="20">
        <f t="shared" si="86"/>
        <v>0</v>
      </c>
      <c r="BW141" s="20">
        <f t="shared" si="86"/>
        <v>0</v>
      </c>
      <c r="BX141" s="20">
        <f t="shared" si="86"/>
        <v>0</v>
      </c>
      <c r="BY141" s="20">
        <f t="shared" si="86"/>
        <v>0</v>
      </c>
      <c r="BZ141" s="21"/>
      <c r="CA141" s="21"/>
      <c r="CB141" s="111">
        <f t="shared" ref="CB141:CG141" si="87">NPV($A$3,CB117:CB140)</f>
        <v>0</v>
      </c>
      <c r="CC141" s="111">
        <f t="shared" si="87"/>
        <v>0</v>
      </c>
      <c r="CD141" s="111">
        <f t="shared" si="87"/>
        <v>0</v>
      </c>
      <c r="CE141" s="111">
        <f t="shared" si="87"/>
        <v>0</v>
      </c>
      <c r="CF141" s="111">
        <f t="shared" si="87"/>
        <v>0</v>
      </c>
      <c r="CG141" s="111">
        <f t="shared" si="87"/>
        <v>0</v>
      </c>
      <c r="CH141" s="20"/>
      <c r="CI141" s="20"/>
      <c r="CJ141" s="20"/>
      <c r="CK141" s="20"/>
      <c r="CL141" s="20"/>
      <c r="CM141" s="20"/>
      <c r="CN141" s="20"/>
      <c r="CO141" s="20"/>
      <c r="CQ141" s="20">
        <f t="shared" ref="CQ141:CV141" si="88">NPV($A$3,CQ117:CQ140)</f>
        <v>8811.0582922034246</v>
      </c>
      <c r="CR141" s="20">
        <f t="shared" si="88"/>
        <v>4907.7782469705535</v>
      </c>
      <c r="CS141" s="20">
        <f t="shared" si="88"/>
        <v>13718.836539173981</v>
      </c>
      <c r="CT141" s="20">
        <f t="shared" si="88"/>
        <v>2821.7166395774261</v>
      </c>
      <c r="CU141" s="20">
        <f t="shared" si="88"/>
        <v>1749.805024365224</v>
      </c>
      <c r="CV141" s="20">
        <f t="shared" si="88"/>
        <v>4571.5216639426508</v>
      </c>
      <c r="CW141" s="21"/>
      <c r="CX141" s="21"/>
      <c r="CY141" s="111">
        <f t="shared" ref="CY141:DD141" si="89">NPV($A$3,CY117:CY140)</f>
        <v>4.8387676629747397E-12</v>
      </c>
      <c r="CZ141" s="111">
        <f t="shared" si="89"/>
        <v>2.4209342204413994E-12</v>
      </c>
      <c r="DA141" s="111">
        <f t="shared" si="89"/>
        <v>2.9072000393009629E-13</v>
      </c>
      <c r="DB141" s="111">
        <f t="shared" si="89"/>
        <v>5.4373244315257531E-13</v>
      </c>
      <c r="DC141" s="111">
        <f t="shared" si="89"/>
        <v>5.5441023688558477</v>
      </c>
      <c r="DD141" s="111">
        <f t="shared" si="89"/>
        <v>7.6515513781163627</v>
      </c>
      <c r="DE141" s="20"/>
      <c r="DF141" s="20"/>
      <c r="DG141" s="20"/>
      <c r="DH141" s="20"/>
      <c r="DI141" s="20"/>
      <c r="DJ141" s="20"/>
      <c r="DK141" s="20"/>
      <c r="DL141" s="20"/>
    </row>
    <row r="142" spans="1:116" x14ac:dyDescent="0.25">
      <c r="A142" s="10" t="str">
        <f>'Scenario List'!$A$7</f>
        <v>5- Clean Resource Plan (2027)</v>
      </c>
      <c r="B142" s="3" t="s">
        <v>7</v>
      </c>
      <c r="C142" s="20">
        <f t="shared" ref="C142:H142" si="90">-PMT($A$3,COUNT(C117:C140),C141)</f>
        <v>744.75536431611522</v>
      </c>
      <c r="D142" s="20">
        <f t="shared" si="90"/>
        <v>419.64695694718665</v>
      </c>
      <c r="E142" s="20">
        <f t="shared" si="90"/>
        <v>1164.4023212633022</v>
      </c>
      <c r="F142" s="20">
        <f t="shared" si="90"/>
        <v>289.9006085082147</v>
      </c>
      <c r="G142" s="20">
        <f t="shared" si="90"/>
        <v>149.03002630184531</v>
      </c>
      <c r="H142" s="20">
        <f t="shared" si="90"/>
        <v>438.93063481005998</v>
      </c>
      <c r="I142" s="21"/>
      <c r="J142" s="21"/>
      <c r="K142" s="111">
        <f t="shared" ref="K142:P142" si="91">-PMT($A$3,COUNT(K117:K140),K141)</f>
        <v>4.4935245777177408E-13</v>
      </c>
      <c r="L142" s="111">
        <f t="shared" si="91"/>
        <v>3.7029117983675733E-13</v>
      </c>
      <c r="M142" s="111">
        <f t="shared" si="91"/>
        <v>6.9359587209337885E-14</v>
      </c>
      <c r="N142" s="111">
        <f t="shared" si="91"/>
        <v>8.0273891311893307E-15</v>
      </c>
      <c r="O142" s="111">
        <f t="shared" si="91"/>
        <v>0.34145890702370629</v>
      </c>
      <c r="P142" s="111">
        <f t="shared" si="91"/>
        <v>0.78794478322965955</v>
      </c>
      <c r="Q142" s="20"/>
      <c r="R142" s="20"/>
      <c r="S142" s="20"/>
      <c r="T142" s="20"/>
      <c r="U142" s="20"/>
      <c r="V142" s="20"/>
      <c r="W142" s="20"/>
      <c r="X142" s="20"/>
      <c r="Z142" s="20">
        <f t="shared" ref="Z142:AE142" si="92">-PMT($A$3,COUNT(Z117:Z140),Z141)</f>
        <v>773.36632234887895</v>
      </c>
      <c r="AA142" s="20">
        <f t="shared" si="92"/>
        <v>432.61239178908392</v>
      </c>
      <c r="AB142" s="20">
        <f t="shared" si="92"/>
        <v>1205.9787141379629</v>
      </c>
      <c r="AC142" s="20">
        <f t="shared" si="92"/>
        <v>307.22477043320868</v>
      </c>
      <c r="AD142" s="20">
        <f t="shared" si="92"/>
        <v>161.99546114374246</v>
      </c>
      <c r="AE142" s="20">
        <f t="shared" si="92"/>
        <v>469.22023157695111</v>
      </c>
      <c r="AF142" s="21"/>
      <c r="AG142" s="21"/>
      <c r="AH142" s="111">
        <f t="shared" ref="AH142:AM142" si="93">-PMT($A$3,COUNT(AH117:AH140),AH141)</f>
        <v>6.8956961063294121E-13</v>
      </c>
      <c r="AI142" s="111">
        <f t="shared" si="93"/>
        <v>4.1520813378791915E-13</v>
      </c>
      <c r="AJ142" s="111">
        <f t="shared" si="93"/>
        <v>8.2844766825931016E-15</v>
      </c>
      <c r="AK142" s="111">
        <f t="shared" si="93"/>
        <v>3.2580063438285988E-14</v>
      </c>
      <c r="AL142" s="111">
        <f t="shared" si="93"/>
        <v>0.24748906223230943</v>
      </c>
      <c r="AM142" s="111">
        <f t="shared" si="93"/>
        <v>0.64971184321689146</v>
      </c>
      <c r="AN142" s="20"/>
      <c r="AO142" s="20"/>
      <c r="AP142" s="20"/>
      <c r="AQ142" s="20"/>
      <c r="AR142" s="20"/>
      <c r="AS142" s="20"/>
      <c r="AT142" s="20"/>
      <c r="AU142" s="20"/>
      <c r="AW142" s="20">
        <f t="shared" ref="AW142:BB142" si="94">-PMT($A$3,COUNT(AW117:AW140),AW141)</f>
        <v>734.62791258396862</v>
      </c>
      <c r="AX142" s="20">
        <f t="shared" si="94"/>
        <v>415.07342071229505</v>
      </c>
      <c r="AY142" s="20">
        <f t="shared" si="94"/>
        <v>1149.7013332962636</v>
      </c>
      <c r="AZ142" s="20">
        <f t="shared" si="94"/>
        <v>289.37713641177572</v>
      </c>
      <c r="BA142" s="20">
        <f t="shared" si="94"/>
        <v>144.45649006695368</v>
      </c>
      <c r="BB142" s="20">
        <f t="shared" si="94"/>
        <v>433.83362647872929</v>
      </c>
      <c r="BC142" s="21"/>
      <c r="BD142" s="21"/>
      <c r="BE142" s="111">
        <f t="shared" ref="BE142:BJ142" si="95">-PMT($A$3,COUNT(BE117:BE140),BE141)</f>
        <v>3.3442910497486585E-13</v>
      </c>
      <c r="BF142" s="111">
        <f t="shared" si="95"/>
        <v>2.6919884636533703E-13</v>
      </c>
      <c r="BG142" s="111">
        <f t="shared" si="95"/>
        <v>9.5179395989222897E-14</v>
      </c>
      <c r="BH142" s="111">
        <f t="shared" si="95"/>
        <v>-9.0075243179323695E-14</v>
      </c>
      <c r="BI142" s="111">
        <f t="shared" si="95"/>
        <v>0.54267915084522245</v>
      </c>
      <c r="BJ142" s="111">
        <f t="shared" si="95"/>
        <v>0.91255150753674508</v>
      </c>
      <c r="BK142" s="20"/>
      <c r="BL142" s="20"/>
      <c r="BM142" s="20"/>
      <c r="BN142" s="20"/>
      <c r="BO142" s="20"/>
      <c r="BP142" s="20"/>
      <c r="BQ142" s="20"/>
      <c r="BR142" s="20"/>
      <c r="BT142" s="20" t="e">
        <f t="shared" ref="BT142:BY142" si="96">-PMT($A$3,COUNT(BT117:BT140),BT141)</f>
        <v>#NUM!</v>
      </c>
      <c r="BU142" s="20" t="e">
        <f t="shared" si="96"/>
        <v>#NUM!</v>
      </c>
      <c r="BV142" s="20" t="e">
        <f t="shared" si="96"/>
        <v>#NUM!</v>
      </c>
      <c r="BW142" s="20" t="e">
        <f t="shared" si="96"/>
        <v>#NUM!</v>
      </c>
      <c r="BX142" s="20" t="e">
        <f t="shared" si="96"/>
        <v>#NUM!</v>
      </c>
      <c r="BY142" s="20" t="e">
        <f t="shared" si="96"/>
        <v>#NUM!</v>
      </c>
      <c r="BZ142" s="21"/>
      <c r="CA142" s="21"/>
      <c r="CB142" s="111" t="e">
        <f t="shared" ref="CB142:CG142" si="97">-PMT($A$3,COUNT(CB117:CB140),CB141)</f>
        <v>#NUM!</v>
      </c>
      <c r="CC142" s="111" t="e">
        <f t="shared" si="97"/>
        <v>#NUM!</v>
      </c>
      <c r="CD142" s="111" t="e">
        <f t="shared" si="97"/>
        <v>#NUM!</v>
      </c>
      <c r="CE142" s="111" t="e">
        <f t="shared" si="97"/>
        <v>#NUM!</v>
      </c>
      <c r="CF142" s="111" t="e">
        <f t="shared" si="97"/>
        <v>#NUM!</v>
      </c>
      <c r="CG142" s="111" t="e">
        <f t="shared" si="97"/>
        <v>#NUM!</v>
      </c>
      <c r="CH142" s="20"/>
      <c r="CI142" s="20"/>
      <c r="CJ142" s="20"/>
      <c r="CK142" s="20"/>
      <c r="CL142" s="20"/>
      <c r="CM142" s="20"/>
      <c r="CN142" s="20"/>
      <c r="CO142" s="20"/>
      <c r="CQ142" s="20">
        <f t="shared" ref="CQ142:CV142" si="98">-PMT($A$3,COUNT(CQ117:CQ140),CQ141)</f>
        <v>746.77558403267483</v>
      </c>
      <c r="CR142" s="20">
        <f t="shared" si="98"/>
        <v>415.95559184159771</v>
      </c>
      <c r="CS142" s="20">
        <f t="shared" si="98"/>
        <v>1162.7311758742728</v>
      </c>
      <c r="CT142" s="20">
        <f t="shared" si="98"/>
        <v>239.15278070055692</v>
      </c>
      <c r="CU142" s="20">
        <f t="shared" si="98"/>
        <v>148.30360050732034</v>
      </c>
      <c r="CV142" s="20">
        <f t="shared" si="98"/>
        <v>387.45638120787737</v>
      </c>
      <c r="CW142" s="21"/>
      <c r="CX142" s="21"/>
      <c r="CY142" s="111">
        <f t="shared" ref="CY142:DD142" si="99">-PMT($A$3,COUNT(CY117:CY140),CY141)</f>
        <v>4.1010664413760716E-13</v>
      </c>
      <c r="CZ142" s="111">
        <f t="shared" si="99"/>
        <v>2.0518472428840388E-13</v>
      </c>
      <c r="DA142" s="111">
        <f t="shared" si="99"/>
        <v>2.4639787131698489E-14</v>
      </c>
      <c r="DB142" s="111">
        <f t="shared" si="99"/>
        <v>4.608369384550237E-14</v>
      </c>
      <c r="DC142" s="111">
        <f t="shared" si="99"/>
        <v>0.46988683392354469</v>
      </c>
      <c r="DD142" s="111">
        <f t="shared" si="99"/>
        <v>0.6485023205674354</v>
      </c>
      <c r="DE142" s="20"/>
      <c r="DF142" s="20"/>
      <c r="DG142" s="20"/>
      <c r="DH142" s="20"/>
      <c r="DI142" s="20"/>
      <c r="DJ142" s="20"/>
      <c r="DK142" s="20"/>
      <c r="DL142" s="20"/>
    </row>
    <row r="145" spans="1:116" x14ac:dyDescent="0.25">
      <c r="A145" s="10" t="str">
        <f>'Scenario List'!$A$8</f>
        <v>6- Clean Resource Plan (2045)</v>
      </c>
      <c r="B145" s="2">
        <v>2022</v>
      </c>
      <c r="C145" s="14">
        <v>568.48814322256965</v>
      </c>
      <c r="D145" s="14">
        <v>307.31844006097896</v>
      </c>
      <c r="E145" s="14">
        <v>875.80658328354866</v>
      </c>
      <c r="F145" s="14">
        <v>247.43171173664697</v>
      </c>
      <c r="G145" s="14">
        <v>83.278080345224041</v>
      </c>
      <c r="H145" s="14">
        <v>330.709792081871</v>
      </c>
      <c r="I145" s="151">
        <v>0.10035529682636549</v>
      </c>
      <c r="J145" s="151">
        <v>8.9661604591395147E-2</v>
      </c>
      <c r="K145" s="12">
        <v>4.409776945754497E-13</v>
      </c>
      <c r="L145" s="12">
        <v>1.1380069537430959E-13</v>
      </c>
      <c r="M145" s="12">
        <v>4.4053649617126212E-13</v>
      </c>
      <c r="N145" s="12">
        <v>1.1368683772161603E-13</v>
      </c>
      <c r="O145" s="18">
        <v>1.0521046978948911</v>
      </c>
      <c r="P145" s="19">
        <v>1.6772484468125</v>
      </c>
      <c r="Q145" s="12">
        <v>0</v>
      </c>
      <c r="R145" s="12">
        <v>0</v>
      </c>
      <c r="S145" s="12">
        <v>0</v>
      </c>
      <c r="T145" s="12">
        <v>0</v>
      </c>
      <c r="U145" s="11">
        <v>0</v>
      </c>
      <c r="V145" s="12">
        <v>0</v>
      </c>
      <c r="W145" s="12">
        <v>5664.7547384187064</v>
      </c>
      <c r="X145" s="12">
        <v>3427.5366971345993</v>
      </c>
      <c r="Z145" s="14">
        <v>588.83389556738541</v>
      </c>
      <c r="AA145" s="14">
        <v>314.75261184321789</v>
      </c>
      <c r="AB145" s="14">
        <v>903.5865074106033</v>
      </c>
      <c r="AC145" s="14">
        <v>255.45188959047968</v>
      </c>
      <c r="AD145" s="14">
        <v>90.712252127462961</v>
      </c>
      <c r="AE145" s="14">
        <v>346.16414171794264</v>
      </c>
      <c r="AF145" s="151">
        <v>0.10394693552641893</v>
      </c>
      <c r="AG145" s="151">
        <v>9.1830559277847917E-2</v>
      </c>
      <c r="AH145" s="12">
        <v>1.1095567798995185E-12</v>
      </c>
      <c r="AI145" s="12">
        <v>2.3471393420951356E-13</v>
      </c>
      <c r="AJ145" s="12">
        <v>-1.1084466677857563E-12</v>
      </c>
      <c r="AK145" s="12">
        <v>2.3447910280083306E-13</v>
      </c>
      <c r="AL145" s="18">
        <v>0.92700936500060438</v>
      </c>
      <c r="AM145" s="19">
        <v>1.4813006144124998</v>
      </c>
      <c r="AN145" s="12">
        <v>0</v>
      </c>
      <c r="AO145" s="12">
        <v>0</v>
      </c>
      <c r="AP145" s="12">
        <v>0</v>
      </c>
      <c r="AQ145" s="12">
        <v>0</v>
      </c>
      <c r="AR145" s="11">
        <v>0</v>
      </c>
      <c r="AS145" s="12">
        <v>0</v>
      </c>
      <c r="AT145" s="12">
        <v>5664.7547384187064</v>
      </c>
      <c r="AU145" s="12">
        <v>3427.5366971345993</v>
      </c>
      <c r="AW145" s="14">
        <v>560.8931272337752</v>
      </c>
      <c r="AX145" s="14">
        <v>304.43305055840096</v>
      </c>
      <c r="AY145" s="14">
        <v>865.32617779217617</v>
      </c>
      <c r="AZ145" s="14">
        <v>249.11772954726737</v>
      </c>
      <c r="BA145" s="14">
        <v>80.392690842646033</v>
      </c>
      <c r="BB145" s="14">
        <v>329.51042038991341</v>
      </c>
      <c r="BC145" s="151">
        <v>9.9014547519553561E-2</v>
      </c>
      <c r="BD145" s="151">
        <v>8.8819778592860943E-2</v>
      </c>
      <c r="BE145" s="12">
        <v>1.4225086921788699E-14</v>
      </c>
      <c r="BF145" s="12">
        <v>2.6316410805309097E-13</v>
      </c>
      <c r="BG145" s="12">
        <v>0</v>
      </c>
      <c r="BH145" s="12">
        <v>-2.6290081223123707E-13</v>
      </c>
      <c r="BI145" s="18">
        <v>1.2381039493049721</v>
      </c>
      <c r="BJ145" s="19">
        <v>1.7963936019437501</v>
      </c>
      <c r="BK145" s="12">
        <v>0</v>
      </c>
      <c r="BL145" s="12">
        <v>0</v>
      </c>
      <c r="BM145" s="12">
        <v>0</v>
      </c>
      <c r="BN145" s="12">
        <v>0</v>
      </c>
      <c r="BO145" s="11">
        <v>0</v>
      </c>
      <c r="BP145" s="12">
        <v>0</v>
      </c>
      <c r="BQ145" s="12">
        <v>5664.7547384187064</v>
      </c>
      <c r="BR145" s="12">
        <v>3427.5366971345993</v>
      </c>
      <c r="BT145" s="14"/>
      <c r="BU145" s="14"/>
      <c r="BV145" s="14"/>
      <c r="BW145" s="14"/>
      <c r="BX145" s="14"/>
      <c r="BY145" s="14"/>
      <c r="BZ145" s="151"/>
      <c r="CA145" s="151"/>
      <c r="CB145" s="12"/>
      <c r="CC145" s="12"/>
      <c r="CD145" s="12"/>
      <c r="CE145" s="12"/>
      <c r="CF145" s="18"/>
      <c r="CG145" s="19"/>
      <c r="CH145" s="12"/>
      <c r="CI145" s="12"/>
      <c r="CJ145" s="12"/>
      <c r="CK145" s="12"/>
      <c r="CL145" s="11"/>
      <c r="CM145" s="12"/>
      <c r="CN145" s="12"/>
      <c r="CO145" s="12"/>
      <c r="CQ145" s="14">
        <v>575.00153303248101</v>
      </c>
      <c r="CR145" s="14">
        <v>311.66617586507425</v>
      </c>
      <c r="CS145" s="14">
        <v>886.66770889755526</v>
      </c>
      <c r="CT145" s="14">
        <v>165.93475124905893</v>
      </c>
      <c r="CU145" s="14">
        <v>87.457710423395071</v>
      </c>
      <c r="CV145" s="14">
        <v>253.392461672454</v>
      </c>
      <c r="CW145" s="151">
        <v>0.1015051065022791</v>
      </c>
      <c r="CX145" s="151">
        <v>9.0930077021677214E-2</v>
      </c>
      <c r="CY145" s="12">
        <v>6.8280417224585759E-13</v>
      </c>
      <c r="CZ145" s="12">
        <v>2.8450173843577397E-14</v>
      </c>
      <c r="DA145" s="12">
        <v>-6.8212102632969618E-13</v>
      </c>
      <c r="DB145" s="12">
        <v>0</v>
      </c>
      <c r="DC145" s="18">
        <v>1.1263712819699452</v>
      </c>
      <c r="DD145" s="19">
        <v>1.4199990073812501</v>
      </c>
      <c r="DE145" s="12">
        <v>0</v>
      </c>
      <c r="DF145" s="12">
        <v>0</v>
      </c>
      <c r="DG145" s="12">
        <v>0</v>
      </c>
      <c r="DH145" s="12">
        <v>0</v>
      </c>
      <c r="DI145" s="11">
        <v>0</v>
      </c>
      <c r="DJ145" s="12">
        <v>0</v>
      </c>
      <c r="DK145" s="12">
        <v>5664.7547384187064</v>
      </c>
      <c r="DL145" s="12">
        <v>3427.5366971345993</v>
      </c>
    </row>
    <row r="146" spans="1:116" x14ac:dyDescent="0.25">
      <c r="A146" s="10" t="str">
        <f>'Scenario List'!$A$8</f>
        <v>6- Clean Resource Plan (2045)</v>
      </c>
      <c r="B146" s="2">
        <v>2023</v>
      </c>
      <c r="C146" s="14">
        <v>598.96495496717807</v>
      </c>
      <c r="D146" s="14">
        <v>329.91922740210038</v>
      </c>
      <c r="E146" s="14">
        <v>928.88418236927851</v>
      </c>
      <c r="F146" s="14">
        <v>264.28485689885179</v>
      </c>
      <c r="G146" s="14">
        <v>101.10358586556028</v>
      </c>
      <c r="H146" s="14">
        <v>365.38844276441205</v>
      </c>
      <c r="I146" s="151">
        <v>0.10524870809367236</v>
      </c>
      <c r="J146" s="151">
        <v>9.6085992088474292E-2</v>
      </c>
      <c r="K146" s="12">
        <v>8.5350521530732198E-14</v>
      </c>
      <c r="L146" s="12">
        <v>3.0583936881845705E-13</v>
      </c>
      <c r="M146" s="12">
        <v>0</v>
      </c>
      <c r="N146" s="12">
        <v>-3.0553337637684308E-13</v>
      </c>
      <c r="O146" s="18">
        <v>0.80633169098259705</v>
      </c>
      <c r="P146" s="19">
        <v>1.5525892166624999</v>
      </c>
      <c r="Q146" s="12">
        <v>36.455024999999992</v>
      </c>
      <c r="R146" s="12">
        <v>6.5159749999999992</v>
      </c>
      <c r="S146" s="12">
        <v>69.190584999999999</v>
      </c>
      <c r="T146" s="12">
        <v>6.5159749999999992</v>
      </c>
      <c r="U146" s="11">
        <v>604.88596456298751</v>
      </c>
      <c r="V146" s="12">
        <v>368.30822489014014</v>
      </c>
      <c r="W146" s="12">
        <v>5690.9482863589501</v>
      </c>
      <c r="X146" s="12">
        <v>3433.5829836498597</v>
      </c>
      <c r="Z146" s="14">
        <v>614.84142360852775</v>
      </c>
      <c r="AA146" s="14">
        <v>335.0001912440004</v>
      </c>
      <c r="AB146" s="14">
        <v>949.84161485252821</v>
      </c>
      <c r="AC146" s="14">
        <v>263.9219794710657</v>
      </c>
      <c r="AD146" s="14">
        <v>106.18454970746031</v>
      </c>
      <c r="AE146" s="14">
        <v>370.10652917852599</v>
      </c>
      <c r="AF146" s="151">
        <v>0.10803848368861234</v>
      </c>
      <c r="AG146" s="151">
        <v>9.7565776869006679E-2</v>
      </c>
      <c r="AH146" s="12">
        <v>9.1040556299447671E-13</v>
      </c>
      <c r="AI146" s="12">
        <v>2.4893902113130222E-13</v>
      </c>
      <c r="AJ146" s="12">
        <v>9.0949470177292824E-13</v>
      </c>
      <c r="AK146" s="12">
        <v>-2.4868995751603507E-13</v>
      </c>
      <c r="AL146" s="18">
        <v>0.64795682144348077</v>
      </c>
      <c r="AM146" s="19">
        <v>1.3094301710875</v>
      </c>
      <c r="AN146" s="12">
        <v>36.455024999999992</v>
      </c>
      <c r="AO146" s="12">
        <v>6.5159749999999992</v>
      </c>
      <c r="AP146" s="12">
        <v>69.190584999999999</v>
      </c>
      <c r="AQ146" s="12">
        <v>6.5159749999999992</v>
      </c>
      <c r="AR146" s="11">
        <v>604.88596456298751</v>
      </c>
      <c r="AS146" s="12">
        <v>368.30822489014014</v>
      </c>
      <c r="AT146" s="12">
        <v>5690.9482863589501</v>
      </c>
      <c r="AU146" s="12">
        <v>3433.5829836498597</v>
      </c>
      <c r="AW146" s="14">
        <v>593.11789512973564</v>
      </c>
      <c r="AX146" s="14">
        <v>327.96540838460879</v>
      </c>
      <c r="AY146" s="14">
        <v>921.08330351434438</v>
      </c>
      <c r="AZ146" s="14">
        <v>269.91889688892491</v>
      </c>
      <c r="BA146" s="14">
        <v>99.149766848068708</v>
      </c>
      <c r="BB146" s="14">
        <v>369.06866373699359</v>
      </c>
      <c r="BC146" s="151">
        <v>0.10422127654040071</v>
      </c>
      <c r="BD146" s="151">
        <v>9.5516959964656312E-2</v>
      </c>
      <c r="BE146" s="12">
        <v>4.1252752073187228E-13</v>
      </c>
      <c r="BF146" s="12">
        <v>3.2717699920114008E-13</v>
      </c>
      <c r="BG146" s="12">
        <v>-4.1211478674085811E-13</v>
      </c>
      <c r="BH146" s="12">
        <v>3.2684965844964609E-13</v>
      </c>
      <c r="BI146" s="18">
        <v>1.0610151852423442</v>
      </c>
      <c r="BJ146" s="19">
        <v>1.6993908093124999</v>
      </c>
      <c r="BK146" s="12">
        <v>36.455024999999992</v>
      </c>
      <c r="BL146" s="12">
        <v>6.5159749999999992</v>
      </c>
      <c r="BM146" s="12">
        <v>69.190584999999999</v>
      </c>
      <c r="BN146" s="12">
        <v>6.5159749999999992</v>
      </c>
      <c r="BO146" s="11">
        <v>604.88596456298751</v>
      </c>
      <c r="BP146" s="12">
        <v>368.30822489014014</v>
      </c>
      <c r="BQ146" s="12">
        <v>5690.9482863589501</v>
      </c>
      <c r="BR146" s="12">
        <v>3433.5829836498597</v>
      </c>
      <c r="BT146" s="14"/>
      <c r="BU146" s="14"/>
      <c r="BV146" s="14"/>
      <c r="BW146" s="14"/>
      <c r="BX146" s="14"/>
      <c r="BY146" s="14"/>
      <c r="BZ146" s="151"/>
      <c r="CA146" s="151"/>
      <c r="CB146" s="12"/>
      <c r="CC146" s="12"/>
      <c r="CD146" s="12"/>
      <c r="CE146" s="12"/>
      <c r="CF146" s="18"/>
      <c r="CG146" s="19"/>
      <c r="CH146" s="12"/>
      <c r="CI146" s="12"/>
      <c r="CJ146" s="12"/>
      <c r="CK146" s="12"/>
      <c r="CL146" s="11"/>
      <c r="CM146" s="12"/>
      <c r="CN146" s="12"/>
      <c r="CO146" s="12"/>
      <c r="CQ146" s="14">
        <v>606.24656316581729</v>
      </c>
      <c r="CR146" s="14">
        <v>333.31982379274262</v>
      </c>
      <c r="CS146" s="14">
        <v>939.56638695855986</v>
      </c>
      <c r="CT146" s="14">
        <v>189.27763506681569</v>
      </c>
      <c r="CU146" s="14">
        <v>105.55730007778001</v>
      </c>
      <c r="CV146" s="14">
        <v>294.8349351445957</v>
      </c>
      <c r="CW146" s="151">
        <v>0.10652821509887447</v>
      </c>
      <c r="CX146" s="151">
        <v>9.7076385041501873E-2</v>
      </c>
      <c r="CY146" s="12">
        <v>8.819553891508994E-13</v>
      </c>
      <c r="CZ146" s="12">
        <v>2.5605156459219659E-13</v>
      </c>
      <c r="DA146" s="12">
        <v>8.8107299234252423E-13</v>
      </c>
      <c r="DB146" s="12">
        <v>-2.5579538487363607E-13</v>
      </c>
      <c r="DC146" s="18">
        <v>0.91312310694449306</v>
      </c>
      <c r="DD146" s="19">
        <v>1.2861587980625002</v>
      </c>
      <c r="DE146" s="12">
        <v>36.455024999999992</v>
      </c>
      <c r="DF146" s="12">
        <v>6.5159749999999992</v>
      </c>
      <c r="DG146" s="12">
        <v>69.190584999999999</v>
      </c>
      <c r="DH146" s="12">
        <v>6.5159749999999992</v>
      </c>
      <c r="DI146" s="11">
        <v>604.88596456298751</v>
      </c>
      <c r="DJ146" s="12">
        <v>368.30822489014048</v>
      </c>
      <c r="DK146" s="12">
        <v>5690.9482863589501</v>
      </c>
      <c r="DL146" s="12">
        <v>3433.5829836498597</v>
      </c>
    </row>
    <row r="147" spans="1:116" x14ac:dyDescent="0.25">
      <c r="A147" s="10" t="str">
        <f>'Scenario List'!$A$8</f>
        <v>6- Clean Resource Plan (2045)</v>
      </c>
      <c r="B147" s="2">
        <v>2024</v>
      </c>
      <c r="C147" s="14">
        <v>612.61344111896813</v>
      </c>
      <c r="D147" s="14">
        <v>340.44272385955708</v>
      </c>
      <c r="E147" s="14">
        <v>953.0561649785252</v>
      </c>
      <c r="F147" s="14">
        <v>270.07049720154879</v>
      </c>
      <c r="G147" s="14">
        <v>106.74525463134889</v>
      </c>
      <c r="H147" s="14">
        <v>376.81575183289766</v>
      </c>
      <c r="I147" s="151">
        <v>0.10725496121988488</v>
      </c>
      <c r="J147" s="151">
        <v>9.9025337885676606E-2</v>
      </c>
      <c r="K147" s="12">
        <v>7.1125434608943503E-14</v>
      </c>
      <c r="L147" s="12">
        <v>2.8450173843577401E-13</v>
      </c>
      <c r="M147" s="12">
        <v>0</v>
      </c>
      <c r="N147" s="12">
        <v>-2.8421709430404007E-13</v>
      </c>
      <c r="O147" s="18">
        <v>0.93520885639474005</v>
      </c>
      <c r="P147" s="19">
        <v>1.556094750625</v>
      </c>
      <c r="Q147" s="12">
        <v>36.632087399999989</v>
      </c>
      <c r="R147" s="12">
        <v>6.5159749999999992</v>
      </c>
      <c r="S147" s="12">
        <v>69.190584999999999</v>
      </c>
      <c r="T147" s="12">
        <v>6.5159749999999992</v>
      </c>
      <c r="U147" s="11">
        <v>606.11485526123124</v>
      </c>
      <c r="V147" s="12">
        <v>368.62645333251612</v>
      </c>
      <c r="W147" s="12">
        <v>5711.7492202812027</v>
      </c>
      <c r="X147" s="12">
        <v>3437.9354933642694</v>
      </c>
      <c r="Z147" s="14">
        <v>631.32169324552137</v>
      </c>
      <c r="AA147" s="14">
        <v>346.67073448877619</v>
      </c>
      <c r="AB147" s="14">
        <v>977.99242773429751</v>
      </c>
      <c r="AC147" s="14">
        <v>277.55187236617724</v>
      </c>
      <c r="AD147" s="14">
        <v>112.97326526056801</v>
      </c>
      <c r="AE147" s="14">
        <v>390.52513762674528</v>
      </c>
      <c r="AF147" s="151">
        <v>0.11053035924683681</v>
      </c>
      <c r="AG147" s="151">
        <v>0.10083689329189063</v>
      </c>
      <c r="AH147" s="12">
        <v>1.038431345290575E-12</v>
      </c>
      <c r="AI147" s="12">
        <v>3.4851462958382317E-13</v>
      </c>
      <c r="AJ147" s="12">
        <v>-1.0373923942097463E-12</v>
      </c>
      <c r="AK147" s="12">
        <v>-3.4816594052244909E-13</v>
      </c>
      <c r="AL147" s="18">
        <v>0.82131402879060822</v>
      </c>
      <c r="AM147" s="19">
        <v>1.4020438538375</v>
      </c>
      <c r="AN147" s="12">
        <v>36.632087399999989</v>
      </c>
      <c r="AO147" s="12">
        <v>6.5159749999999992</v>
      </c>
      <c r="AP147" s="12">
        <v>69.190584999999999</v>
      </c>
      <c r="AQ147" s="12">
        <v>6.5159749999999992</v>
      </c>
      <c r="AR147" s="11">
        <v>606.11485526123124</v>
      </c>
      <c r="AS147" s="12">
        <v>368.62645333251612</v>
      </c>
      <c r="AT147" s="12">
        <v>5711.7492202812027</v>
      </c>
      <c r="AU147" s="12">
        <v>3437.9354933642694</v>
      </c>
      <c r="AW147" s="14">
        <v>605.65803411319212</v>
      </c>
      <c r="AX147" s="14">
        <v>337.95266046471073</v>
      </c>
      <c r="AY147" s="14">
        <v>943.6106945779029</v>
      </c>
      <c r="AZ147" s="14">
        <v>273.92928078404242</v>
      </c>
      <c r="BA147" s="14">
        <v>104.25519123650254</v>
      </c>
      <c r="BB147" s="14">
        <v>378.18447202054494</v>
      </c>
      <c r="BC147" s="151">
        <v>0.10603722445702442</v>
      </c>
      <c r="BD147" s="151">
        <v>9.8301047566776628E-2</v>
      </c>
      <c r="BE147" s="12">
        <v>1.4225086921788701E-13</v>
      </c>
      <c r="BF147" s="12">
        <v>2.2048884728772485E-13</v>
      </c>
      <c r="BG147" s="12">
        <v>1.4210854715202004E-13</v>
      </c>
      <c r="BH147" s="12">
        <v>-2.2026824808563106E-13</v>
      </c>
      <c r="BI147" s="18">
        <v>1.1970735526639449</v>
      </c>
      <c r="BJ147" s="19">
        <v>1.6785591994750004</v>
      </c>
      <c r="BK147" s="12">
        <v>36.632087399999989</v>
      </c>
      <c r="BL147" s="12">
        <v>6.5159749999999992</v>
      </c>
      <c r="BM147" s="12">
        <v>69.190584999999999</v>
      </c>
      <c r="BN147" s="12">
        <v>6.5159749999999992</v>
      </c>
      <c r="BO147" s="11">
        <v>606.11485526123124</v>
      </c>
      <c r="BP147" s="12">
        <v>368.62645333251612</v>
      </c>
      <c r="BQ147" s="12">
        <v>5711.7492202812027</v>
      </c>
      <c r="BR147" s="12">
        <v>3437.9354933642694</v>
      </c>
      <c r="BT147" s="14"/>
      <c r="BU147" s="14"/>
      <c r="BV147" s="14"/>
      <c r="BW147" s="14"/>
      <c r="BX147" s="14"/>
      <c r="BY147" s="14"/>
      <c r="BZ147" s="151"/>
      <c r="CA147" s="151"/>
      <c r="CB147" s="12"/>
      <c r="CC147" s="12"/>
      <c r="CD147" s="12"/>
      <c r="CE147" s="12"/>
      <c r="CF147" s="18"/>
      <c r="CG147" s="19"/>
      <c r="CH147" s="12"/>
      <c r="CI147" s="12"/>
      <c r="CJ147" s="12"/>
      <c r="CK147" s="12"/>
      <c r="CL147" s="11"/>
      <c r="CM147" s="12"/>
      <c r="CN147" s="12"/>
      <c r="CO147" s="12"/>
      <c r="CQ147" s="14">
        <v>631.77273508257417</v>
      </c>
      <c r="CR147" s="14">
        <v>349.02460678852879</v>
      </c>
      <c r="CS147" s="14">
        <v>980.79734187110296</v>
      </c>
      <c r="CT147" s="14">
        <v>199.5368952948794</v>
      </c>
      <c r="CU147" s="14">
        <v>115.92210325595178</v>
      </c>
      <c r="CV147" s="14">
        <v>315.45899855083121</v>
      </c>
      <c r="CW147" s="151">
        <v>0.11060932662086843</v>
      </c>
      <c r="CX147" s="151">
        <v>0.10152156940181065</v>
      </c>
      <c r="CY147" s="12">
        <v>3.1295191227935138E-13</v>
      </c>
      <c r="CZ147" s="12">
        <v>1.4225086921788701E-13</v>
      </c>
      <c r="DA147" s="12">
        <v>-3.1263880373444408E-13</v>
      </c>
      <c r="DB147" s="12">
        <v>1.4210854715202004E-13</v>
      </c>
      <c r="DC147" s="18">
        <v>1.0564823638893028</v>
      </c>
      <c r="DD147" s="19">
        <v>1.3348022807187498</v>
      </c>
      <c r="DE147" s="12">
        <v>36.632087399999989</v>
      </c>
      <c r="DF147" s="12">
        <v>6.5159749999999992</v>
      </c>
      <c r="DG147" s="12">
        <v>69.190584999999999</v>
      </c>
      <c r="DH147" s="12">
        <v>6.5159749999999992</v>
      </c>
      <c r="DI147" s="11">
        <v>606.11485526123124</v>
      </c>
      <c r="DJ147" s="12">
        <v>368.62645333251623</v>
      </c>
      <c r="DK147" s="12">
        <v>5711.7492202812027</v>
      </c>
      <c r="DL147" s="12">
        <v>3437.9354933642694</v>
      </c>
    </row>
    <row r="148" spans="1:116" x14ac:dyDescent="0.25">
      <c r="A148" s="10" t="str">
        <f>'Scenario List'!$A$8</f>
        <v>6- Clean Resource Plan (2045)</v>
      </c>
      <c r="B148" s="2">
        <v>2025</v>
      </c>
      <c r="C148" s="14">
        <v>640.8298721860682</v>
      </c>
      <c r="D148" s="14">
        <v>363.17164221165945</v>
      </c>
      <c r="E148" s="14">
        <v>1004.0015143977276</v>
      </c>
      <c r="F148" s="14">
        <v>279.92476092946782</v>
      </c>
      <c r="G148" s="14">
        <v>124.48284704896489</v>
      </c>
      <c r="H148" s="14">
        <v>404.40760797843268</v>
      </c>
      <c r="I148" s="151">
        <v>0.11184180936553204</v>
      </c>
      <c r="J148" s="151">
        <v>0.10555842218713389</v>
      </c>
      <c r="K148" s="12">
        <v>3.6985225996650621E-13</v>
      </c>
      <c r="L148" s="12">
        <v>1.2091323883520394E-13</v>
      </c>
      <c r="M148" s="12">
        <v>3.694822225952521E-13</v>
      </c>
      <c r="N148" s="12">
        <v>-1.2079226507921703E-13</v>
      </c>
      <c r="O148" s="18">
        <v>0.80547866490941589</v>
      </c>
      <c r="P148" s="19">
        <v>1.3983175877500003</v>
      </c>
      <c r="Q148" s="12">
        <v>39.561566999999989</v>
      </c>
      <c r="R148" s="12">
        <v>39.786974999999998</v>
      </c>
      <c r="S148" s="12">
        <v>69.190584999999999</v>
      </c>
      <c r="T148" s="12">
        <v>39.786974999999998</v>
      </c>
      <c r="U148" s="11">
        <v>604.88596456298751</v>
      </c>
      <c r="V148" s="12">
        <v>793.2207248901401</v>
      </c>
      <c r="W148" s="12">
        <v>5729.7881339852711</v>
      </c>
      <c r="X148" s="12">
        <v>3440.4800174810216</v>
      </c>
      <c r="Z148" s="14">
        <v>665.97474541747602</v>
      </c>
      <c r="AA148" s="14">
        <v>366.47208538873946</v>
      </c>
      <c r="AB148" s="14">
        <v>1032.4468308062155</v>
      </c>
      <c r="AC148" s="14">
        <v>292.774804122018</v>
      </c>
      <c r="AD148" s="14">
        <v>127.78329022604495</v>
      </c>
      <c r="AE148" s="14">
        <v>420.55809434806292</v>
      </c>
      <c r="AF148" s="151">
        <v>0.1162302566594669</v>
      </c>
      <c r="AG148" s="151">
        <v>0.10651771948295032</v>
      </c>
      <c r="AH148" s="12">
        <v>1.1237818668213072E-12</v>
      </c>
      <c r="AI148" s="12">
        <v>2.9161428189666834E-13</v>
      </c>
      <c r="AJ148" s="12">
        <v>-1.1226575225009583E-12</v>
      </c>
      <c r="AK148" s="12">
        <v>-2.9132252166164108E-13</v>
      </c>
      <c r="AL148" s="18">
        <v>0.7012343409303432</v>
      </c>
      <c r="AM148" s="19">
        <v>1.2175635447124999</v>
      </c>
      <c r="AN148" s="12">
        <v>39.561566999999989</v>
      </c>
      <c r="AO148" s="12">
        <v>39.786974999999998</v>
      </c>
      <c r="AP148" s="12">
        <v>69.190584999999999</v>
      </c>
      <c r="AQ148" s="12">
        <v>39.786974999999998</v>
      </c>
      <c r="AR148" s="11">
        <v>604.88596456298751</v>
      </c>
      <c r="AS148" s="12">
        <v>793.2207248901401</v>
      </c>
      <c r="AT148" s="12">
        <v>5729.7881339852711</v>
      </c>
      <c r="AU148" s="12">
        <v>3440.4800174810216</v>
      </c>
      <c r="AW148" s="14">
        <v>632.30653894271393</v>
      </c>
      <c r="AX148" s="14">
        <v>361.75725728785073</v>
      </c>
      <c r="AY148" s="14">
        <v>994.06379623056466</v>
      </c>
      <c r="AZ148" s="14">
        <v>279.5319660066815</v>
      </c>
      <c r="BA148" s="14">
        <v>123.06846212515623</v>
      </c>
      <c r="BB148" s="14">
        <v>402.6004281318377</v>
      </c>
      <c r="BC148" s="151">
        <v>0.1103542616510189</v>
      </c>
      <c r="BD148" s="151">
        <v>0.10514732114407528</v>
      </c>
      <c r="BE148" s="12">
        <v>4.1252752073187228E-13</v>
      </c>
      <c r="BF148" s="12">
        <v>3.5562717304471751E-14</v>
      </c>
      <c r="BG148" s="12">
        <v>4.1211478674085811E-13</v>
      </c>
      <c r="BH148" s="12">
        <v>0</v>
      </c>
      <c r="BI148" s="18">
        <v>0.98793596138013662</v>
      </c>
      <c r="BJ148" s="19">
        <v>1.4620299428999999</v>
      </c>
      <c r="BK148" s="12">
        <v>39.561566999999989</v>
      </c>
      <c r="BL148" s="12">
        <v>39.786974999999998</v>
      </c>
      <c r="BM148" s="12">
        <v>69.190584999999999</v>
      </c>
      <c r="BN148" s="12">
        <v>39.786974999999998</v>
      </c>
      <c r="BO148" s="11">
        <v>604.88596456298751</v>
      </c>
      <c r="BP148" s="12">
        <v>793.2207248901401</v>
      </c>
      <c r="BQ148" s="12">
        <v>5729.7881339852711</v>
      </c>
      <c r="BR148" s="12">
        <v>3440.4800174810216</v>
      </c>
      <c r="BT148" s="14"/>
      <c r="BU148" s="14"/>
      <c r="BV148" s="14"/>
      <c r="BW148" s="14"/>
      <c r="BX148" s="14"/>
      <c r="BY148" s="14"/>
      <c r="BZ148" s="151"/>
      <c r="CA148" s="151"/>
      <c r="CB148" s="12"/>
      <c r="CC148" s="12"/>
      <c r="CD148" s="12"/>
      <c r="CE148" s="12"/>
      <c r="CF148" s="18"/>
      <c r="CG148" s="19"/>
      <c r="CH148" s="12"/>
      <c r="CI148" s="12"/>
      <c r="CJ148" s="12"/>
      <c r="CK148" s="12"/>
      <c r="CL148" s="11"/>
      <c r="CM148" s="12"/>
      <c r="CN148" s="12"/>
      <c r="CO148" s="12"/>
      <c r="CQ148" s="14">
        <v>689.28666449832144</v>
      </c>
      <c r="CR148" s="14">
        <v>362.11309392583854</v>
      </c>
      <c r="CS148" s="14">
        <v>1051.3997584241599</v>
      </c>
      <c r="CT148" s="14">
        <v>236.0878300603666</v>
      </c>
      <c r="CU148" s="14">
        <v>129.45231517907334</v>
      </c>
      <c r="CV148" s="14">
        <v>365.54014523943994</v>
      </c>
      <c r="CW148" s="151">
        <v>0.120298804838862</v>
      </c>
      <c r="CX148" s="151">
        <v>0.10525074759508787</v>
      </c>
      <c r="CY148" s="12">
        <v>8.5350521530732198E-13</v>
      </c>
      <c r="CZ148" s="12">
        <v>7.468170633939068E-14</v>
      </c>
      <c r="DA148" s="12">
        <v>8.5265128291212022E-13</v>
      </c>
      <c r="DB148" s="12">
        <v>7.460698725481052E-14</v>
      </c>
      <c r="DC148" s="18">
        <v>0.87715671502405135</v>
      </c>
      <c r="DD148" s="19">
        <v>1.1182203353765499</v>
      </c>
      <c r="DE148" s="12">
        <v>39.561566999999989</v>
      </c>
      <c r="DF148" s="12">
        <v>39.786974999999998</v>
      </c>
      <c r="DG148" s="12">
        <v>69.190584999999999</v>
      </c>
      <c r="DH148" s="12">
        <v>39.786974999999998</v>
      </c>
      <c r="DI148" s="11">
        <v>604.88596456298751</v>
      </c>
      <c r="DJ148" s="12">
        <v>793.22072489014045</v>
      </c>
      <c r="DK148" s="12">
        <v>5729.7881339852711</v>
      </c>
      <c r="DL148" s="12">
        <v>3440.4800174810216</v>
      </c>
    </row>
    <row r="149" spans="1:116" x14ac:dyDescent="0.25">
      <c r="A149" s="10" t="str">
        <f>'Scenario List'!$A$8</f>
        <v>6- Clean Resource Plan (2045)</v>
      </c>
      <c r="B149" s="2">
        <v>2026</v>
      </c>
      <c r="C149" s="14">
        <v>641.75581458725969</v>
      </c>
      <c r="D149" s="14">
        <v>373.24300830629289</v>
      </c>
      <c r="E149" s="14">
        <v>1014.9988228935526</v>
      </c>
      <c r="F149" s="14">
        <v>276.48428602310594</v>
      </c>
      <c r="G149" s="14">
        <v>129.44861273742708</v>
      </c>
      <c r="H149" s="14">
        <v>405.93289876053302</v>
      </c>
      <c r="I149" s="151">
        <v>0.11179504080380437</v>
      </c>
      <c r="J149" s="151">
        <v>0.10855236942047682</v>
      </c>
      <c r="K149" s="12">
        <v>5.5477838994975926E-13</v>
      </c>
      <c r="L149" s="12">
        <v>8.5350521530732198E-14</v>
      </c>
      <c r="M149" s="12">
        <v>-5.5422333389287814E-13</v>
      </c>
      <c r="N149" s="12">
        <v>-8.5265128291212022E-14</v>
      </c>
      <c r="O149" s="18">
        <v>0.83787797315397872</v>
      </c>
      <c r="P149" s="19">
        <v>1.5017129098250002</v>
      </c>
      <c r="Q149" s="12">
        <v>61.42875879999999</v>
      </c>
      <c r="R149" s="12">
        <v>48.836551199999995</v>
      </c>
      <c r="S149" s="12">
        <v>98.840225799999999</v>
      </c>
      <c r="T149" s="12">
        <v>48.836551199999995</v>
      </c>
      <c r="U149" s="11">
        <v>883.84102081299011</v>
      </c>
      <c r="V149" s="12">
        <v>939.1781686401406</v>
      </c>
      <c r="W149" s="12">
        <v>5740.4676448351083</v>
      </c>
      <c r="X149" s="12">
        <v>3438.3681378758192</v>
      </c>
      <c r="Z149" s="14">
        <v>673.02262163803925</v>
      </c>
      <c r="AA149" s="14">
        <v>373.09734236485582</v>
      </c>
      <c r="AB149" s="14">
        <v>1046.1199640028951</v>
      </c>
      <c r="AC149" s="14">
        <v>298.33908010208478</v>
      </c>
      <c r="AD149" s="14">
        <v>129.30294679599004</v>
      </c>
      <c r="AE149" s="14">
        <v>427.64202689807485</v>
      </c>
      <c r="AF149" s="151">
        <v>0.11724177598032111</v>
      </c>
      <c r="AG149" s="151">
        <v>0.10851000457308527</v>
      </c>
      <c r="AH149" s="12">
        <v>1.9915121690504181E-13</v>
      </c>
      <c r="AI149" s="12">
        <v>1.3513832575699265E-13</v>
      </c>
      <c r="AJ149" s="12">
        <v>1.9895196601282805E-13</v>
      </c>
      <c r="AK149" s="12">
        <v>-1.3500311979441904E-13</v>
      </c>
      <c r="AL149" s="18">
        <v>0.7426898542272673</v>
      </c>
      <c r="AM149" s="19">
        <v>1.3711381023875</v>
      </c>
      <c r="AN149" s="12">
        <v>61.42875879999999</v>
      </c>
      <c r="AO149" s="12">
        <v>48.836551199999995</v>
      </c>
      <c r="AP149" s="12">
        <v>98.840225799999999</v>
      </c>
      <c r="AQ149" s="12">
        <v>48.836551199999995</v>
      </c>
      <c r="AR149" s="11">
        <v>883.84102081299011</v>
      </c>
      <c r="AS149" s="12">
        <v>939.1781686401406</v>
      </c>
      <c r="AT149" s="12">
        <v>5740.4676448351083</v>
      </c>
      <c r="AU149" s="12">
        <v>3438.3681378758192</v>
      </c>
      <c r="AW149" s="14">
        <v>630.64700685136427</v>
      </c>
      <c r="AX149" s="14">
        <v>373.34714964737952</v>
      </c>
      <c r="AY149" s="14">
        <v>1003.9941564987438</v>
      </c>
      <c r="AZ149" s="14">
        <v>272.30095566161538</v>
      </c>
      <c r="BA149" s="14">
        <v>129.55275407851369</v>
      </c>
      <c r="BB149" s="14">
        <v>401.85370974012903</v>
      </c>
      <c r="BC149" s="151">
        <v>0.10985986610668881</v>
      </c>
      <c r="BD149" s="151">
        <v>0.10858265743412476</v>
      </c>
      <c r="BE149" s="12">
        <v>8.2505504146374457E-13</v>
      </c>
      <c r="BF149" s="12">
        <v>2.9872682535756272E-13</v>
      </c>
      <c r="BG149" s="12">
        <v>8.2422957348171622E-13</v>
      </c>
      <c r="BH149" s="12">
        <v>2.9842794901924208E-13</v>
      </c>
      <c r="BI149" s="18">
        <v>1.0200862058451201</v>
      </c>
      <c r="BJ149" s="19">
        <v>1.5412909281687501</v>
      </c>
      <c r="BK149" s="12">
        <v>61.42875879999999</v>
      </c>
      <c r="BL149" s="12">
        <v>48.836551199999995</v>
      </c>
      <c r="BM149" s="12">
        <v>98.840225799999999</v>
      </c>
      <c r="BN149" s="12">
        <v>48.836551199999995</v>
      </c>
      <c r="BO149" s="11">
        <v>883.84102081299011</v>
      </c>
      <c r="BP149" s="12">
        <v>939.1781686401406</v>
      </c>
      <c r="BQ149" s="12">
        <v>5740.4676448351083</v>
      </c>
      <c r="BR149" s="12">
        <v>3438.3681378758192</v>
      </c>
      <c r="BT149" s="14"/>
      <c r="BU149" s="14"/>
      <c r="BV149" s="14"/>
      <c r="BW149" s="14"/>
      <c r="BX149" s="14"/>
      <c r="BY149" s="14"/>
      <c r="BZ149" s="151"/>
      <c r="CA149" s="151"/>
      <c r="CB149" s="12"/>
      <c r="CC149" s="12"/>
      <c r="CD149" s="12"/>
      <c r="CE149" s="12"/>
      <c r="CF149" s="18"/>
      <c r="CG149" s="19"/>
      <c r="CH149" s="12"/>
      <c r="CI149" s="12"/>
      <c r="CJ149" s="12"/>
      <c r="CK149" s="12"/>
      <c r="CL149" s="11"/>
      <c r="CM149" s="12"/>
      <c r="CN149" s="12"/>
      <c r="CO149" s="12"/>
      <c r="CQ149" s="14">
        <v>670.86531802517686</v>
      </c>
      <c r="CR149" s="14">
        <v>360.9982660377301</v>
      </c>
      <c r="CS149" s="14">
        <v>1031.863584062907</v>
      </c>
      <c r="CT149" s="14">
        <v>238.36726229636633</v>
      </c>
      <c r="CU149" s="14">
        <v>123.49323067957731</v>
      </c>
      <c r="CV149" s="14">
        <v>361.86049297594366</v>
      </c>
      <c r="CW149" s="151">
        <v>0.11686596973136447</v>
      </c>
      <c r="CX149" s="151">
        <v>0.10499116195880942</v>
      </c>
      <c r="CY149" s="12">
        <v>5.5477838994975926E-13</v>
      </c>
      <c r="CZ149" s="12">
        <v>6.7569162878496326E-14</v>
      </c>
      <c r="DA149" s="12">
        <v>-5.5422333389287814E-13</v>
      </c>
      <c r="DB149" s="12">
        <v>6.7501559897209518E-14</v>
      </c>
      <c r="DC149" s="18">
        <v>0.92117355696557779</v>
      </c>
      <c r="DD149" s="19">
        <v>1.2358813267062501</v>
      </c>
      <c r="DE149" s="12">
        <v>61.42875879999999</v>
      </c>
      <c r="DF149" s="12">
        <v>48.836551199999995</v>
      </c>
      <c r="DG149" s="12">
        <v>98.840225799999999</v>
      </c>
      <c r="DH149" s="12">
        <v>48.836551199999995</v>
      </c>
      <c r="DI149" s="11">
        <v>883.84102081299011</v>
      </c>
      <c r="DJ149" s="12">
        <v>939.17816864014094</v>
      </c>
      <c r="DK149" s="12">
        <v>5740.4676448351083</v>
      </c>
      <c r="DL149" s="12">
        <v>3438.3681378758192</v>
      </c>
    </row>
    <row r="150" spans="1:116" x14ac:dyDescent="0.25">
      <c r="A150" s="10" t="str">
        <f>'Scenario List'!$A$8</f>
        <v>6- Clean Resource Plan (2045)</v>
      </c>
      <c r="B150" s="2">
        <v>2027</v>
      </c>
      <c r="C150" s="14">
        <v>701.53353111911974</v>
      </c>
      <c r="D150" s="14">
        <v>399.2767383828683</v>
      </c>
      <c r="E150" s="14">
        <v>1100.8102695019879</v>
      </c>
      <c r="F150" s="14">
        <v>284.36431996322551</v>
      </c>
      <c r="G150" s="14">
        <v>150.26337016424702</v>
      </c>
      <c r="H150" s="14">
        <v>434.62769012747253</v>
      </c>
      <c r="I150" s="151">
        <v>0.12202968088160671</v>
      </c>
      <c r="J150" s="151">
        <v>0.1161931949466882</v>
      </c>
      <c r="K150" s="12">
        <v>3.8407734688829492E-13</v>
      </c>
      <c r="L150" s="12">
        <v>2.3471393420951356E-13</v>
      </c>
      <c r="M150" s="12">
        <v>3.836930773104541E-13</v>
      </c>
      <c r="N150" s="12">
        <v>-2.3447910280083306E-13</v>
      </c>
      <c r="O150" s="18">
        <v>0.32287002808944631</v>
      </c>
      <c r="P150" s="19">
        <v>0.87109236472499996</v>
      </c>
      <c r="Q150" s="12">
        <v>187.49733087653595</v>
      </c>
      <c r="R150" s="12">
        <v>75.890583761578696</v>
      </c>
      <c r="S150" s="12">
        <v>167.48330284670391</v>
      </c>
      <c r="T150" s="12">
        <v>79.457094860243359</v>
      </c>
      <c r="U150" s="11">
        <v>1514.0724519808105</v>
      </c>
      <c r="V150" s="12">
        <v>1209.1574858355298</v>
      </c>
      <c r="W150" s="12">
        <v>5748.8762246272536</v>
      </c>
      <c r="X150" s="12">
        <v>3436.3177513628452</v>
      </c>
      <c r="Z150" s="14">
        <v>725.2074148461719</v>
      </c>
      <c r="AA150" s="14">
        <v>395.32226150218031</v>
      </c>
      <c r="AB150" s="14">
        <v>1120.5296763483523</v>
      </c>
      <c r="AC150" s="14">
        <v>303.16687252529397</v>
      </c>
      <c r="AD150" s="14">
        <v>146.30889328355903</v>
      </c>
      <c r="AE150" s="14">
        <v>449.475765808853</v>
      </c>
      <c r="AF150" s="151">
        <v>0.12614768287052361</v>
      </c>
      <c r="AG150" s="151">
        <v>0.11504240588501902</v>
      </c>
      <c r="AH150" s="12">
        <v>1.3371581706481379E-12</v>
      </c>
      <c r="AI150" s="12">
        <v>1.2091323883520394E-13</v>
      </c>
      <c r="AJ150" s="12">
        <v>-1.3358203432289883E-12</v>
      </c>
      <c r="AK150" s="12">
        <v>-1.2079226507921703E-13</v>
      </c>
      <c r="AL150" s="18">
        <v>0.27576022554251189</v>
      </c>
      <c r="AM150" s="19">
        <v>0.81012176862500007</v>
      </c>
      <c r="AN150" s="12">
        <v>187.49733087653595</v>
      </c>
      <c r="AO150" s="12">
        <v>75.890583761578696</v>
      </c>
      <c r="AP150" s="12">
        <v>167.48330284670391</v>
      </c>
      <c r="AQ150" s="12">
        <v>79.457094860243359</v>
      </c>
      <c r="AR150" s="11">
        <v>1515.9752302108591</v>
      </c>
      <c r="AS150" s="12">
        <v>1210.0631867853042</v>
      </c>
      <c r="AT150" s="12">
        <v>5748.8762246272536</v>
      </c>
      <c r="AU150" s="12">
        <v>3436.3177513628452</v>
      </c>
      <c r="AW150" s="14">
        <v>693.32697112983556</v>
      </c>
      <c r="AX150" s="14">
        <v>400.70652298078483</v>
      </c>
      <c r="AY150" s="14">
        <v>1094.0334941106203</v>
      </c>
      <c r="AZ150" s="14">
        <v>280.86732554799363</v>
      </c>
      <c r="BA150" s="14">
        <v>151.69315476216352</v>
      </c>
      <c r="BB150" s="14">
        <v>432.56048031015712</v>
      </c>
      <c r="BC150" s="151">
        <v>0.12060217406660022</v>
      </c>
      <c r="BD150" s="151">
        <v>0.11660927538550951</v>
      </c>
      <c r="BE150" s="12">
        <v>5.6900347687154795E-14</v>
      </c>
      <c r="BF150" s="12">
        <v>1.6358849960057004E-13</v>
      </c>
      <c r="BG150" s="12">
        <v>0</v>
      </c>
      <c r="BH150" s="12">
        <v>1.6342482922482304E-13</v>
      </c>
      <c r="BI150" s="18">
        <v>0.44229155760046501</v>
      </c>
      <c r="BJ150" s="19">
        <v>0.88998090155625009</v>
      </c>
      <c r="BK150" s="12">
        <v>187.49733087653595</v>
      </c>
      <c r="BL150" s="12">
        <v>75.890583761578696</v>
      </c>
      <c r="BM150" s="12">
        <v>167.48330284670391</v>
      </c>
      <c r="BN150" s="12">
        <v>79.457094860243359</v>
      </c>
      <c r="BO150" s="11">
        <v>1513.3416743061468</v>
      </c>
      <c r="BP150" s="12">
        <v>1208.8312139793545</v>
      </c>
      <c r="BQ150" s="12">
        <v>5748.8762246272536</v>
      </c>
      <c r="BR150" s="12">
        <v>3436.3177513628452</v>
      </c>
      <c r="BT150" s="14"/>
      <c r="BU150" s="14"/>
      <c r="BV150" s="14"/>
      <c r="BW150" s="14"/>
      <c r="BX150" s="14"/>
      <c r="BY150" s="14"/>
      <c r="BZ150" s="151"/>
      <c r="CA150" s="151"/>
      <c r="CB150" s="12"/>
      <c r="CC150" s="12"/>
      <c r="CD150" s="12"/>
      <c r="CE150" s="12"/>
      <c r="CF150" s="18"/>
      <c r="CG150" s="19"/>
      <c r="CH150" s="12"/>
      <c r="CI150" s="12"/>
      <c r="CJ150" s="12"/>
      <c r="CK150" s="12"/>
      <c r="CL150" s="11"/>
      <c r="CM150" s="12"/>
      <c r="CN150" s="12"/>
      <c r="CO150" s="12"/>
      <c r="CQ150" s="14">
        <v>712.62797006107462</v>
      </c>
      <c r="CR150" s="14">
        <v>382.86571183319381</v>
      </c>
      <c r="CS150" s="14">
        <v>1095.4936818942683</v>
      </c>
      <c r="CT150" s="14">
        <v>264.48026210228397</v>
      </c>
      <c r="CU150" s="14">
        <v>136.15285293218335</v>
      </c>
      <c r="CV150" s="14">
        <v>400.63311503446732</v>
      </c>
      <c r="CW150" s="151">
        <v>0.12395952569100235</v>
      </c>
      <c r="CX150" s="151">
        <v>0.11141743562025051</v>
      </c>
      <c r="CY150" s="12">
        <v>3.6985225996650621E-13</v>
      </c>
      <c r="CZ150" s="12">
        <v>1.867042658484767E-14</v>
      </c>
      <c r="DA150" s="12">
        <v>3.694822225952521E-13</v>
      </c>
      <c r="DB150" s="12">
        <v>-1.865174681370263E-14</v>
      </c>
      <c r="DC150" s="18">
        <v>0.40801494929666682</v>
      </c>
      <c r="DD150" s="19">
        <v>0.66224384429374994</v>
      </c>
      <c r="DE150" s="12">
        <v>187.49733087653595</v>
      </c>
      <c r="DF150" s="12">
        <v>75.890583761578696</v>
      </c>
      <c r="DG150" s="12">
        <v>167.48330284670391</v>
      </c>
      <c r="DH150" s="12">
        <v>79.457094860243359</v>
      </c>
      <c r="DI150" s="11">
        <v>1508.1869421250719</v>
      </c>
      <c r="DJ150" s="12">
        <v>1209.8459294165768</v>
      </c>
      <c r="DK150" s="12">
        <v>5748.8762246272536</v>
      </c>
      <c r="DL150" s="12">
        <v>3436.3177513628452</v>
      </c>
    </row>
    <row r="151" spans="1:116" x14ac:dyDescent="0.25">
      <c r="A151" s="10" t="str">
        <f>'Scenario List'!$A$8</f>
        <v>6- Clean Resource Plan (2045)</v>
      </c>
      <c r="B151" s="2">
        <v>2028</v>
      </c>
      <c r="C151" s="14">
        <v>717.97751280217062</v>
      </c>
      <c r="D151" s="14">
        <v>403.65501366609294</v>
      </c>
      <c r="E151" s="14">
        <v>1121.6325264682637</v>
      </c>
      <c r="F151" s="14">
        <v>289.09292263096643</v>
      </c>
      <c r="G151" s="14">
        <v>149.31072033434447</v>
      </c>
      <c r="H151" s="14">
        <v>438.40364296531089</v>
      </c>
      <c r="I151" s="151">
        <v>0.12469269311152942</v>
      </c>
      <c r="J151" s="151">
        <v>0.1175371924343861</v>
      </c>
      <c r="K151" s="12">
        <v>5.9745365071512544E-13</v>
      </c>
      <c r="L151" s="12">
        <v>1.707010430614644E-13</v>
      </c>
      <c r="M151" s="12">
        <v>-5.9685589803848416E-13</v>
      </c>
      <c r="N151" s="12">
        <v>1.7053025658242404E-13</v>
      </c>
      <c r="O151" s="18">
        <v>0.38363162692878305</v>
      </c>
      <c r="P151" s="19">
        <v>0.89222656793749988</v>
      </c>
      <c r="Q151" s="12">
        <v>191.28885048304386</v>
      </c>
      <c r="R151" s="12">
        <v>76.02719820088133</v>
      </c>
      <c r="S151" s="12">
        <v>167.48331125646575</v>
      </c>
      <c r="T151" s="12">
        <v>79.45709926047671</v>
      </c>
      <c r="U151" s="11">
        <v>1516.4934462689409</v>
      </c>
      <c r="V151" s="12">
        <v>1211.7878503403419</v>
      </c>
      <c r="W151" s="12">
        <v>5757.9758275008699</v>
      </c>
      <c r="X151" s="12">
        <v>3434.2747627856529</v>
      </c>
      <c r="Z151" s="14">
        <v>743.28147845807848</v>
      </c>
      <c r="AA151" s="14">
        <v>399.08884992626702</v>
      </c>
      <c r="AB151" s="14">
        <v>1142.3703283843456</v>
      </c>
      <c r="AC151" s="14">
        <v>308.78216447344158</v>
      </c>
      <c r="AD151" s="14">
        <v>144.74455659451849</v>
      </c>
      <c r="AE151" s="14">
        <v>453.52672106796007</v>
      </c>
      <c r="AF151" s="151">
        <v>0.1290872870476576</v>
      </c>
      <c r="AG151" s="151">
        <v>0.11620760640670258</v>
      </c>
      <c r="AH151" s="12">
        <v>8.3928012838553332E-13</v>
      </c>
      <c r="AI151" s="12">
        <v>2.6316410805309097E-13</v>
      </c>
      <c r="AJ151" s="12">
        <v>-8.3844042819691822E-13</v>
      </c>
      <c r="AK151" s="12">
        <v>2.6290081223123707E-13</v>
      </c>
      <c r="AL151" s="18">
        <v>0.34099064716871219</v>
      </c>
      <c r="AM151" s="19">
        <v>0.82555922375000002</v>
      </c>
      <c r="AN151" s="12">
        <v>191.28885048304386</v>
      </c>
      <c r="AO151" s="12">
        <v>76.02719820088133</v>
      </c>
      <c r="AP151" s="12">
        <v>167.48331125646575</v>
      </c>
      <c r="AQ151" s="12">
        <v>79.45709926047671</v>
      </c>
      <c r="AR151" s="11">
        <v>1517.1480863667739</v>
      </c>
      <c r="AS151" s="12">
        <v>1211.9806443522896</v>
      </c>
      <c r="AT151" s="12">
        <v>5757.9758275008699</v>
      </c>
      <c r="AU151" s="12">
        <v>3434.2747627856529</v>
      </c>
      <c r="AW151" s="14">
        <v>709.19328623502975</v>
      </c>
      <c r="AX151" s="14">
        <v>405.14919186255133</v>
      </c>
      <c r="AY151" s="14">
        <v>1114.3424780975811</v>
      </c>
      <c r="AZ151" s="14">
        <v>285.16822814939019</v>
      </c>
      <c r="BA151" s="14">
        <v>150.80489853080283</v>
      </c>
      <c r="BB151" s="14">
        <v>435.97312668019299</v>
      </c>
      <c r="BC151" s="151">
        <v>0.1231671176610063</v>
      </c>
      <c r="BD151" s="151">
        <v>0.11797227066768576</v>
      </c>
      <c r="BE151" s="12">
        <v>8.819553891508994E-13</v>
      </c>
      <c r="BF151" s="12">
        <v>3.2006445574024576E-13</v>
      </c>
      <c r="BG151" s="12">
        <v>8.8107299234252423E-13</v>
      </c>
      <c r="BH151" s="12">
        <v>-3.1974423109204508E-13</v>
      </c>
      <c r="BI151" s="18">
        <v>0.48452219680753178</v>
      </c>
      <c r="BJ151" s="19">
        <v>0.90656779956875</v>
      </c>
      <c r="BK151" s="12">
        <v>191.28885048304386</v>
      </c>
      <c r="BL151" s="12">
        <v>76.02719820088133</v>
      </c>
      <c r="BM151" s="12">
        <v>167.48331125646575</v>
      </c>
      <c r="BN151" s="12">
        <v>79.45709926047671</v>
      </c>
      <c r="BO151" s="11">
        <v>1516.1680381780002</v>
      </c>
      <c r="BP151" s="12">
        <v>1211.4720903097871</v>
      </c>
      <c r="BQ151" s="12">
        <v>5757.9758275008699</v>
      </c>
      <c r="BR151" s="12">
        <v>3434.2747627856529</v>
      </c>
      <c r="BT151" s="14"/>
      <c r="BU151" s="14"/>
      <c r="BV151" s="14"/>
      <c r="BW151" s="14"/>
      <c r="BX151" s="14"/>
      <c r="BY151" s="14"/>
      <c r="BZ151" s="151"/>
      <c r="CA151" s="151"/>
      <c r="CB151" s="12"/>
      <c r="CC151" s="12"/>
      <c r="CD151" s="12"/>
      <c r="CE151" s="12"/>
      <c r="CF151" s="18"/>
      <c r="CG151" s="19"/>
      <c r="CH151" s="12"/>
      <c r="CI151" s="12"/>
      <c r="CJ151" s="12"/>
      <c r="CK151" s="12"/>
      <c r="CL151" s="11"/>
      <c r="CM151" s="12"/>
      <c r="CN151" s="12"/>
      <c r="CO151" s="12"/>
      <c r="CQ151" s="14">
        <v>728.03772606776761</v>
      </c>
      <c r="CR151" s="14">
        <v>387.05408588031349</v>
      </c>
      <c r="CS151" s="14">
        <v>1115.0918119480812</v>
      </c>
      <c r="CT151" s="14">
        <v>263.58321443579706</v>
      </c>
      <c r="CU151" s="14">
        <v>132.24125672608301</v>
      </c>
      <c r="CV151" s="14">
        <v>395.82447116188007</v>
      </c>
      <c r="CW151" s="151">
        <v>0.12643987190612388</v>
      </c>
      <c r="CX151" s="151">
        <v>0.11270329621685868</v>
      </c>
      <c r="CY151" s="12">
        <v>8.5350521530732198E-14</v>
      </c>
      <c r="CZ151" s="12">
        <v>4.4453396630589688E-14</v>
      </c>
      <c r="DA151" s="12">
        <v>0</v>
      </c>
      <c r="DB151" s="12">
        <v>-4.4408920985006262E-14</v>
      </c>
      <c r="DC151" s="18">
        <v>0.43473130507872543</v>
      </c>
      <c r="DD151" s="19">
        <v>0.6563846499624999</v>
      </c>
      <c r="DE151" s="12">
        <v>191.28885048304386</v>
      </c>
      <c r="DF151" s="12">
        <v>76.02719820088133</v>
      </c>
      <c r="DG151" s="12">
        <v>167.48331125646575</v>
      </c>
      <c r="DH151" s="12">
        <v>79.45709926047671</v>
      </c>
      <c r="DI151" s="11">
        <v>1512.317992280578</v>
      </c>
      <c r="DJ151" s="12">
        <v>1212.1314267858957</v>
      </c>
      <c r="DK151" s="12">
        <v>5757.9758275008699</v>
      </c>
      <c r="DL151" s="12">
        <v>3434.2747627856529</v>
      </c>
    </row>
    <row r="152" spans="1:116" x14ac:dyDescent="0.25">
      <c r="A152" s="10" t="str">
        <f>'Scenario List'!$A$8</f>
        <v>6- Clean Resource Plan (2045)</v>
      </c>
      <c r="B152" s="2">
        <v>2029</v>
      </c>
      <c r="C152" s="14">
        <v>736.358840154262</v>
      </c>
      <c r="D152" s="14">
        <v>412.45972494726027</v>
      </c>
      <c r="E152" s="14">
        <v>1148.8185651015224</v>
      </c>
      <c r="F152" s="14">
        <v>290.67324417324573</v>
      </c>
      <c r="G152" s="14">
        <v>152.67553032438832</v>
      </c>
      <c r="H152" s="14">
        <v>443.34877449763405</v>
      </c>
      <c r="I152" s="151">
        <v>0.1276861112103419</v>
      </c>
      <c r="J152" s="151">
        <v>0.12017412497212075</v>
      </c>
      <c r="K152" s="12">
        <v>6.4012891148049151E-13</v>
      </c>
      <c r="L152" s="12">
        <v>3.4851462958382317E-13</v>
      </c>
      <c r="M152" s="12">
        <v>-6.3948846218409017E-13</v>
      </c>
      <c r="N152" s="12">
        <v>3.4816594052244909E-13</v>
      </c>
      <c r="O152" s="18">
        <v>0.36991719634870024</v>
      </c>
      <c r="P152" s="19">
        <v>0.80039425674999998</v>
      </c>
      <c r="Q152" s="12">
        <v>202.49726936930387</v>
      </c>
      <c r="R152" s="12">
        <v>78.047579400881332</v>
      </c>
      <c r="S152" s="12">
        <v>167.17696773439332</v>
      </c>
      <c r="T152" s="12">
        <v>79.45709926047671</v>
      </c>
      <c r="U152" s="11">
        <v>1508.8766788285513</v>
      </c>
      <c r="V152" s="12">
        <v>1208.778864009324</v>
      </c>
      <c r="W152" s="12">
        <v>5766.9454663023744</v>
      </c>
      <c r="X152" s="12">
        <v>3432.1841331729852</v>
      </c>
      <c r="Z152" s="14">
        <v>764.3214388090679</v>
      </c>
      <c r="AA152" s="14">
        <v>409.00869861615968</v>
      </c>
      <c r="AB152" s="14">
        <v>1173.3301374252276</v>
      </c>
      <c r="AC152" s="14">
        <v>312.76065119023593</v>
      </c>
      <c r="AD152" s="14">
        <v>149.2245039932877</v>
      </c>
      <c r="AE152" s="14">
        <v>461.9851551835236</v>
      </c>
      <c r="AF152" s="151">
        <v>0.13253488233505567</v>
      </c>
      <c r="AG152" s="151">
        <v>0.11916863511575043</v>
      </c>
      <c r="AH152" s="12">
        <v>1.180682214508462E-12</v>
      </c>
      <c r="AI152" s="12">
        <v>7.1125434608943493E-15</v>
      </c>
      <c r="AJ152" s="12">
        <v>1.1795009413617663E-12</v>
      </c>
      <c r="AK152" s="12">
        <v>0</v>
      </c>
      <c r="AL152" s="18">
        <v>0.33180485078400085</v>
      </c>
      <c r="AM152" s="19">
        <v>0.7352338126750001</v>
      </c>
      <c r="AN152" s="12">
        <v>202.49726936930387</v>
      </c>
      <c r="AO152" s="12">
        <v>78.047579400881332</v>
      </c>
      <c r="AP152" s="12">
        <v>167.17696773439332</v>
      </c>
      <c r="AQ152" s="12">
        <v>79.45709926047671</v>
      </c>
      <c r="AR152" s="11">
        <v>1508.3322256091844</v>
      </c>
      <c r="AS152" s="12">
        <v>1209.7323303683863</v>
      </c>
      <c r="AT152" s="12">
        <v>5766.9454663023744</v>
      </c>
      <c r="AU152" s="12">
        <v>3432.1841331729852</v>
      </c>
      <c r="AW152" s="14">
        <v>726.46948844627047</v>
      </c>
      <c r="AX152" s="14">
        <v>413.70881386168242</v>
      </c>
      <c r="AY152" s="14">
        <v>1140.1783023079529</v>
      </c>
      <c r="AZ152" s="14">
        <v>286.78555443654523</v>
      </c>
      <c r="BA152" s="14">
        <v>153.92461923881044</v>
      </c>
      <c r="BB152" s="14">
        <v>440.71017367535569</v>
      </c>
      <c r="BC152" s="151">
        <v>0.12597127763583052</v>
      </c>
      <c r="BD152" s="151">
        <v>0.12053805909277278</v>
      </c>
      <c r="BE152" s="12">
        <v>1.4225086921788701E-13</v>
      </c>
      <c r="BF152" s="12">
        <v>7.1125434608943503E-14</v>
      </c>
      <c r="BG152" s="12">
        <v>1.4210854715202004E-13</v>
      </c>
      <c r="BH152" s="12">
        <v>-7.1054273576010019E-14</v>
      </c>
      <c r="BI152" s="18">
        <v>0.47405012528324908</v>
      </c>
      <c r="BJ152" s="19">
        <v>0.83021410361875003</v>
      </c>
      <c r="BK152" s="12">
        <v>202.49726936930387</v>
      </c>
      <c r="BL152" s="12">
        <v>78.047579400881332</v>
      </c>
      <c r="BM152" s="12">
        <v>167.17696773439332</v>
      </c>
      <c r="BN152" s="12">
        <v>79.45709926047671</v>
      </c>
      <c r="BO152" s="11">
        <v>1508.4608729013783</v>
      </c>
      <c r="BP152" s="12">
        <v>1208.5883969799015</v>
      </c>
      <c r="BQ152" s="12">
        <v>5766.9454663023744</v>
      </c>
      <c r="BR152" s="12">
        <v>3432.1841331729852</v>
      </c>
      <c r="BT152" s="14"/>
      <c r="BU152" s="14"/>
      <c r="BV152" s="14"/>
      <c r="BW152" s="14"/>
      <c r="BX152" s="14"/>
      <c r="BY152" s="14"/>
      <c r="BZ152" s="151"/>
      <c r="CA152" s="151"/>
      <c r="CB152" s="12"/>
      <c r="CC152" s="12"/>
      <c r="CD152" s="12"/>
      <c r="CE152" s="12"/>
      <c r="CF152" s="18"/>
      <c r="CG152" s="19"/>
      <c r="CH152" s="12"/>
      <c r="CI152" s="12"/>
      <c r="CJ152" s="12"/>
      <c r="CK152" s="12"/>
      <c r="CL152" s="11"/>
      <c r="CM152" s="12"/>
      <c r="CN152" s="12"/>
      <c r="CO152" s="12"/>
      <c r="CQ152" s="14">
        <v>750.83313769303777</v>
      </c>
      <c r="CR152" s="14">
        <v>397.53128683282745</v>
      </c>
      <c r="CS152" s="14">
        <v>1148.3644245258652</v>
      </c>
      <c r="CT152" s="14">
        <v>268.68101687192438</v>
      </c>
      <c r="CU152" s="14">
        <v>135.63252376795842</v>
      </c>
      <c r="CV152" s="14">
        <v>404.31354063988283</v>
      </c>
      <c r="CW152" s="151">
        <v>0.1301959836589982</v>
      </c>
      <c r="CX152" s="151">
        <v>0.11582458032789684</v>
      </c>
      <c r="CY152" s="12">
        <v>5.8322856379333668E-13</v>
      </c>
      <c r="CZ152" s="12">
        <v>5.8678483552378389E-14</v>
      </c>
      <c r="DA152" s="12">
        <v>-5.8264504332328215E-13</v>
      </c>
      <c r="DB152" s="12">
        <v>-5.8619775700208265E-14</v>
      </c>
      <c r="DC152" s="18">
        <v>0.40243553401611598</v>
      </c>
      <c r="DD152" s="19">
        <v>0.56593433623124989</v>
      </c>
      <c r="DE152" s="12">
        <v>202.49726936930387</v>
      </c>
      <c r="DF152" s="12">
        <v>78.047579400881332</v>
      </c>
      <c r="DG152" s="12">
        <v>167.17696773439332</v>
      </c>
      <c r="DH152" s="12">
        <v>79.45709926047671</v>
      </c>
      <c r="DI152" s="11">
        <v>1504.2887329327693</v>
      </c>
      <c r="DJ152" s="12">
        <v>1209.7047442007581</v>
      </c>
      <c r="DK152" s="12">
        <v>5766.9454663023744</v>
      </c>
      <c r="DL152" s="12">
        <v>3432.1841331729852</v>
      </c>
    </row>
    <row r="153" spans="1:116" x14ac:dyDescent="0.25">
      <c r="A153" s="10" t="str">
        <f>'Scenario List'!$A$8</f>
        <v>6- Clean Resource Plan (2045)</v>
      </c>
      <c r="B153" s="2">
        <v>2030</v>
      </c>
      <c r="C153" s="14">
        <v>752.17918032149782</v>
      </c>
      <c r="D153" s="14">
        <v>420.1954339593143</v>
      </c>
      <c r="E153" s="14">
        <v>1172.3746142808122</v>
      </c>
      <c r="F153" s="14">
        <v>294.44125031392235</v>
      </c>
      <c r="G153" s="14">
        <v>154.86390471132131</v>
      </c>
      <c r="H153" s="14">
        <v>449.30515502524366</v>
      </c>
      <c r="I153" s="151">
        <v>0.1303389122612445</v>
      </c>
      <c r="J153" s="151">
        <v>0.12257266140299992</v>
      </c>
      <c r="K153" s="12">
        <v>7.8237978069837849E-13</v>
      </c>
      <c r="L153" s="12">
        <v>2.8450173843577401E-13</v>
      </c>
      <c r="M153" s="12">
        <v>7.815970093361102E-13</v>
      </c>
      <c r="N153" s="12">
        <v>2.8421709430404007E-13</v>
      </c>
      <c r="O153" s="18">
        <v>0.39484889185349048</v>
      </c>
      <c r="P153" s="19">
        <v>0.82411873883749998</v>
      </c>
      <c r="Q153" s="12">
        <v>202.83931016930387</v>
      </c>
      <c r="R153" s="12">
        <v>81.200867400881336</v>
      </c>
      <c r="S153" s="12">
        <v>167.17696773439332</v>
      </c>
      <c r="T153" s="12">
        <v>79.45709926047671</v>
      </c>
      <c r="U153" s="11">
        <v>1509.1690896815107</v>
      </c>
      <c r="V153" s="12">
        <v>1207.9561706491338</v>
      </c>
      <c r="W153" s="12">
        <v>5770.9487310579143</v>
      </c>
      <c r="X153" s="12">
        <v>3428.1333957315064</v>
      </c>
      <c r="Z153" s="14">
        <v>782.65167448018838</v>
      </c>
      <c r="AA153" s="14">
        <v>417.44756788035966</v>
      </c>
      <c r="AB153" s="14">
        <v>1200.099242360548</v>
      </c>
      <c r="AC153" s="14">
        <v>317.04184300966006</v>
      </c>
      <c r="AD153" s="14">
        <v>152.1160386323667</v>
      </c>
      <c r="AE153" s="14">
        <v>469.15788164202672</v>
      </c>
      <c r="AF153" s="151">
        <v>0.13561923887282826</v>
      </c>
      <c r="AG153" s="151">
        <v>0.1217710980559096</v>
      </c>
      <c r="AH153" s="12">
        <v>1.6501100829274891E-12</v>
      </c>
      <c r="AI153" s="12">
        <v>4.4809023803634403E-13</v>
      </c>
      <c r="AJ153" s="12">
        <v>1.6484591469634324E-12</v>
      </c>
      <c r="AK153" s="12">
        <v>4.4764192352886312E-13</v>
      </c>
      <c r="AL153" s="18">
        <v>0.3519251032936202</v>
      </c>
      <c r="AM153" s="19">
        <v>0.73884385853750001</v>
      </c>
      <c r="AN153" s="12">
        <v>202.83931016930387</v>
      </c>
      <c r="AO153" s="12">
        <v>81.200867400881336</v>
      </c>
      <c r="AP153" s="12">
        <v>167.17696773439332</v>
      </c>
      <c r="AQ153" s="12">
        <v>79.45709926047671</v>
      </c>
      <c r="AR153" s="11">
        <v>1506.8993632984912</v>
      </c>
      <c r="AS153" s="12">
        <v>1208.2905400302166</v>
      </c>
      <c r="AT153" s="12">
        <v>5770.9487310579143</v>
      </c>
      <c r="AU153" s="12">
        <v>3428.1333957315064</v>
      </c>
      <c r="AW153" s="14">
        <v>741.48729492018492</v>
      </c>
      <c r="AX153" s="14">
        <v>420.96235022814221</v>
      </c>
      <c r="AY153" s="14">
        <v>1162.4496451483271</v>
      </c>
      <c r="AZ153" s="14">
        <v>290.31756375235886</v>
      </c>
      <c r="BA153" s="14">
        <v>155.63082098014925</v>
      </c>
      <c r="BB153" s="14">
        <v>445.94838473250809</v>
      </c>
      <c r="BC153" s="151">
        <v>0.12848620382462791</v>
      </c>
      <c r="BD153" s="151">
        <v>0.12279637389615519</v>
      </c>
      <c r="BE153" s="12">
        <v>1.0242062583687864E-12</v>
      </c>
      <c r="BF153" s="12">
        <v>3.5562717304471751E-14</v>
      </c>
      <c r="BG153" s="12">
        <v>-1.0231815394945443E-12</v>
      </c>
      <c r="BH153" s="12">
        <v>0</v>
      </c>
      <c r="BI153" s="18">
        <v>0.50490219625056021</v>
      </c>
      <c r="BJ153" s="19">
        <v>0.85367362305000005</v>
      </c>
      <c r="BK153" s="12">
        <v>202.83931016930387</v>
      </c>
      <c r="BL153" s="12">
        <v>81.200867400881336</v>
      </c>
      <c r="BM153" s="12">
        <v>167.17696773439332</v>
      </c>
      <c r="BN153" s="12">
        <v>79.45709926047671</v>
      </c>
      <c r="BO153" s="11">
        <v>1507.6774381788837</v>
      </c>
      <c r="BP153" s="12">
        <v>1207.7894923650776</v>
      </c>
      <c r="BQ153" s="12">
        <v>5770.9487310579143</v>
      </c>
      <c r="BR153" s="12">
        <v>3428.1333957315064</v>
      </c>
      <c r="BT153" s="14"/>
      <c r="BU153" s="14"/>
      <c r="BV153" s="14"/>
      <c r="BW153" s="14"/>
      <c r="BX153" s="14"/>
      <c r="BY153" s="14"/>
      <c r="BZ153" s="151"/>
      <c r="CA153" s="151"/>
      <c r="CB153" s="12"/>
      <c r="CC153" s="12"/>
      <c r="CD153" s="12"/>
      <c r="CE153" s="12"/>
      <c r="CF153" s="18"/>
      <c r="CG153" s="19"/>
      <c r="CH153" s="12"/>
      <c r="CI153" s="12"/>
      <c r="CJ153" s="12"/>
      <c r="CK153" s="12"/>
      <c r="CL153" s="11"/>
      <c r="CM153" s="12"/>
      <c r="CN153" s="12"/>
      <c r="CO153" s="12"/>
      <c r="CQ153" s="14">
        <v>764.15062017454864</v>
      </c>
      <c r="CR153" s="14">
        <v>404.45565641468187</v>
      </c>
      <c r="CS153" s="14">
        <v>1168.6062765892304</v>
      </c>
      <c r="CT153" s="14">
        <v>266.86297017617829</v>
      </c>
      <c r="CU153" s="14">
        <v>133.11712685008209</v>
      </c>
      <c r="CV153" s="14">
        <v>399.98009702626041</v>
      </c>
      <c r="CW153" s="151">
        <v>0.13241334411135319</v>
      </c>
      <c r="CX153" s="151">
        <v>0.11798130636289834</v>
      </c>
      <c r="CY153" s="12">
        <v>7.2547943301122366E-13</v>
      </c>
      <c r="CZ153" s="12">
        <v>3.734085316969534E-14</v>
      </c>
      <c r="DA153" s="12">
        <v>7.2475359047530219E-13</v>
      </c>
      <c r="DB153" s="12">
        <v>-3.730349362740526E-14</v>
      </c>
      <c r="DC153" s="18">
        <v>0.41301160830475397</v>
      </c>
      <c r="DD153" s="19">
        <v>0.56353734112499998</v>
      </c>
      <c r="DE153" s="12">
        <v>202.83931016930387</v>
      </c>
      <c r="DF153" s="12">
        <v>81.200867400881336</v>
      </c>
      <c r="DG153" s="12">
        <v>167.17696773439332</v>
      </c>
      <c r="DH153" s="12">
        <v>79.45709926047671</v>
      </c>
      <c r="DI153" s="11">
        <v>1494.5430529540513</v>
      </c>
      <c r="DJ153" s="12">
        <v>1208.4697406113357</v>
      </c>
      <c r="DK153" s="12">
        <v>5770.9487310579143</v>
      </c>
      <c r="DL153" s="12">
        <v>3428.1333957315064</v>
      </c>
    </row>
    <row r="154" spans="1:116" x14ac:dyDescent="0.25">
      <c r="A154" s="10" t="str">
        <f>'Scenario List'!$A$8</f>
        <v>6- Clean Resource Plan (2045)</v>
      </c>
      <c r="B154" s="2">
        <v>2031</v>
      </c>
      <c r="C154" s="14">
        <v>779.15720586729367</v>
      </c>
      <c r="D154" s="14">
        <v>431.40402839854045</v>
      </c>
      <c r="E154" s="14">
        <v>1210.5612342658342</v>
      </c>
      <c r="F154" s="14">
        <v>305.0928380419133</v>
      </c>
      <c r="G154" s="14">
        <v>160.41873154282231</v>
      </c>
      <c r="H154" s="14">
        <v>465.51156958473564</v>
      </c>
      <c r="I154" s="151">
        <v>0.13491911053214453</v>
      </c>
      <c r="J154" s="151">
        <v>0.12597484060107256</v>
      </c>
      <c r="K154" s="12">
        <v>6.2590382455870275E-13</v>
      </c>
      <c r="L154" s="12">
        <v>6.4012891148049149E-14</v>
      </c>
      <c r="M154" s="12">
        <v>-6.2527760746888816E-13</v>
      </c>
      <c r="N154" s="12">
        <v>6.3948846218409017E-14</v>
      </c>
      <c r="O154" s="18">
        <v>0.38128605118207859</v>
      </c>
      <c r="P154" s="19">
        <v>0.7521944745625001</v>
      </c>
      <c r="Q154" s="12">
        <v>259.4392308652159</v>
      </c>
      <c r="R154" s="12">
        <v>105.04367757833401</v>
      </c>
      <c r="S154" s="12">
        <v>206.16727953386032</v>
      </c>
      <c r="T154" s="12">
        <v>100.10736480916549</v>
      </c>
      <c r="U154" s="11">
        <v>1836.2283354621436</v>
      </c>
      <c r="V154" s="12">
        <v>1379.8835387575664</v>
      </c>
      <c r="W154" s="12">
        <v>5774.9951270369456</v>
      </c>
      <c r="X154" s="12">
        <v>3424.5252967985693</v>
      </c>
      <c r="Z154" s="14">
        <v>811.22494450109457</v>
      </c>
      <c r="AA154" s="14">
        <v>428.8305216108555</v>
      </c>
      <c r="AB154" s="14">
        <v>1240.05546611195</v>
      </c>
      <c r="AC154" s="14">
        <v>329.32670853139103</v>
      </c>
      <c r="AD154" s="14">
        <v>157.84522475513734</v>
      </c>
      <c r="AE154" s="14">
        <v>487.17193328652837</v>
      </c>
      <c r="AF154" s="151">
        <v>0.14047197039234918</v>
      </c>
      <c r="AG154" s="151">
        <v>0.12522334760141773</v>
      </c>
      <c r="AH154" s="12">
        <v>1.0953316929777299E-12</v>
      </c>
      <c r="AI154" s="12">
        <v>0</v>
      </c>
      <c r="AJ154" s="12">
        <v>-1.0942358130705543E-12</v>
      </c>
      <c r="AK154" s="12">
        <v>0</v>
      </c>
      <c r="AL154" s="18">
        <v>0.34046765087396902</v>
      </c>
      <c r="AM154" s="19">
        <v>0.67352478804999993</v>
      </c>
      <c r="AN154" s="12">
        <v>259.4392308652159</v>
      </c>
      <c r="AO154" s="12">
        <v>105.04367757833401</v>
      </c>
      <c r="AP154" s="12">
        <v>206.16727953386032</v>
      </c>
      <c r="AQ154" s="12">
        <v>100.10736480916549</v>
      </c>
      <c r="AR154" s="11">
        <v>1831.487640718449</v>
      </c>
      <c r="AS154" s="12">
        <v>1380.0980422776331</v>
      </c>
      <c r="AT154" s="12">
        <v>5774.9951270369456</v>
      </c>
      <c r="AU154" s="12">
        <v>3424.5252967985693</v>
      </c>
      <c r="AW154" s="14">
        <v>767.55384015063805</v>
      </c>
      <c r="AX154" s="14">
        <v>432.12007991078514</v>
      </c>
      <c r="AY154" s="14">
        <v>1199.6739200614231</v>
      </c>
      <c r="AZ154" s="14">
        <v>301.54684192373702</v>
      </c>
      <c r="BA154" s="14">
        <v>161.134783055067</v>
      </c>
      <c r="BB154" s="14">
        <v>462.68162497880405</v>
      </c>
      <c r="BC154" s="151">
        <v>0.13290986802000251</v>
      </c>
      <c r="BD154" s="151">
        <v>0.12618393571650771</v>
      </c>
      <c r="BE154" s="12">
        <v>3.8407734688829492E-13</v>
      </c>
      <c r="BF154" s="12">
        <v>7.8237978069837844E-14</v>
      </c>
      <c r="BG154" s="12">
        <v>-3.836930773104541E-13</v>
      </c>
      <c r="BH154" s="12">
        <v>-7.815970093361102E-14</v>
      </c>
      <c r="BI154" s="18">
        <v>0.50961017378876405</v>
      </c>
      <c r="BJ154" s="19">
        <v>0.79610356079374989</v>
      </c>
      <c r="BK154" s="12">
        <v>259.4392308652159</v>
      </c>
      <c r="BL154" s="12">
        <v>105.04367757833401</v>
      </c>
      <c r="BM154" s="12">
        <v>206.16727953386032</v>
      </c>
      <c r="BN154" s="12">
        <v>100.10736480916549</v>
      </c>
      <c r="BO154" s="11">
        <v>1835.3283121023833</v>
      </c>
      <c r="BP154" s="12">
        <v>1379.6124628853663</v>
      </c>
      <c r="BQ154" s="12">
        <v>5774.9951270369456</v>
      </c>
      <c r="BR154" s="12">
        <v>3424.5252967985693</v>
      </c>
      <c r="BT154" s="14"/>
      <c r="BU154" s="14"/>
      <c r="BV154" s="14"/>
      <c r="BW154" s="14"/>
      <c r="BX154" s="14"/>
      <c r="BY154" s="14"/>
      <c r="BZ154" s="151"/>
      <c r="CA154" s="151"/>
      <c r="CB154" s="12"/>
      <c r="CC154" s="12"/>
      <c r="CD154" s="12"/>
      <c r="CE154" s="12"/>
      <c r="CF154" s="18"/>
      <c r="CG154" s="19"/>
      <c r="CH154" s="12"/>
      <c r="CI154" s="12"/>
      <c r="CJ154" s="12"/>
      <c r="CK154" s="12"/>
      <c r="CL154" s="11"/>
      <c r="CM154" s="12"/>
      <c r="CN154" s="12"/>
      <c r="CO154" s="12"/>
      <c r="CQ154" s="14">
        <v>792.12517293502219</v>
      </c>
      <c r="CR154" s="14">
        <v>419.49643465964868</v>
      </c>
      <c r="CS154" s="14">
        <v>1211.6216075946709</v>
      </c>
      <c r="CT154" s="14">
        <v>279.25799548343673</v>
      </c>
      <c r="CU154" s="14">
        <v>139.93694567124535</v>
      </c>
      <c r="CV154" s="14">
        <v>419.19494115468206</v>
      </c>
      <c r="CW154" s="151">
        <v>0.13716464784991922</v>
      </c>
      <c r="CX154" s="151">
        <v>0.12249768896489582</v>
      </c>
      <c r="CY154" s="12">
        <v>7.11254346089435E-13</v>
      </c>
      <c r="CZ154" s="12">
        <v>2.0448562450071255E-14</v>
      </c>
      <c r="DA154" s="12">
        <v>7.1054273576010019E-13</v>
      </c>
      <c r="DB154" s="12">
        <v>-2.042810365310288E-14</v>
      </c>
      <c r="DC154" s="18">
        <v>0.39348352919222385</v>
      </c>
      <c r="DD154" s="19">
        <v>0.49570055501249999</v>
      </c>
      <c r="DE154" s="12">
        <v>259.4392308652159</v>
      </c>
      <c r="DF154" s="12">
        <v>105.04367757833401</v>
      </c>
      <c r="DG154" s="12">
        <v>206.16727953386032</v>
      </c>
      <c r="DH154" s="12">
        <v>100.10736480916549</v>
      </c>
      <c r="DI154" s="11">
        <v>1819.0919073856721</v>
      </c>
      <c r="DJ154" s="12">
        <v>1380.133896262241</v>
      </c>
      <c r="DK154" s="12">
        <v>5774.9951270369456</v>
      </c>
      <c r="DL154" s="12">
        <v>3424.5252967985693</v>
      </c>
    </row>
    <row r="155" spans="1:116" x14ac:dyDescent="0.25">
      <c r="A155" s="10" t="str">
        <f>'Scenario List'!$A$8</f>
        <v>6- Clean Resource Plan (2045)</v>
      </c>
      <c r="B155" s="2">
        <v>2032</v>
      </c>
      <c r="C155" s="14">
        <v>788.39524035765112</v>
      </c>
      <c r="D155" s="14">
        <v>436.60221799753702</v>
      </c>
      <c r="E155" s="14">
        <v>1224.9974583551882</v>
      </c>
      <c r="F155" s="14">
        <v>302.33829604855543</v>
      </c>
      <c r="G155" s="14">
        <v>159.85720075497608</v>
      </c>
      <c r="H155" s="14">
        <v>462.19549680353151</v>
      </c>
      <c r="I155" s="151">
        <v>0.1364164272918883</v>
      </c>
      <c r="J155" s="151">
        <v>0.12760040800918596</v>
      </c>
      <c r="K155" s="12">
        <v>6.2590382455870275E-13</v>
      </c>
      <c r="L155" s="12">
        <v>1.9203867344414746E-13</v>
      </c>
      <c r="M155" s="12">
        <v>6.2527760746888816E-13</v>
      </c>
      <c r="N155" s="12">
        <v>1.9184653865522705E-13</v>
      </c>
      <c r="O155" s="18">
        <v>0.40756820022418827</v>
      </c>
      <c r="P155" s="19">
        <v>0.76477951427500013</v>
      </c>
      <c r="Q155" s="12">
        <v>259.3549608652159</v>
      </c>
      <c r="R155" s="12">
        <v>107.09452317833401</v>
      </c>
      <c r="S155" s="12">
        <v>206.16727953386032</v>
      </c>
      <c r="T155" s="12">
        <v>100.10736480916549</v>
      </c>
      <c r="U155" s="11">
        <v>1836.637360705899</v>
      </c>
      <c r="V155" s="12">
        <v>1382.1321572198499</v>
      </c>
      <c r="W155" s="12">
        <v>5779.3277247375272</v>
      </c>
      <c r="X155" s="12">
        <v>3421.6365355673943</v>
      </c>
      <c r="Z155" s="14">
        <v>821.44427595295417</v>
      </c>
      <c r="AA155" s="14">
        <v>433.55147969782422</v>
      </c>
      <c r="AB155" s="14">
        <v>1254.9957556507784</v>
      </c>
      <c r="AC155" s="14">
        <v>326.49037450787426</v>
      </c>
      <c r="AD155" s="14">
        <v>156.80646245526327</v>
      </c>
      <c r="AE155" s="14">
        <v>483.29683696313754</v>
      </c>
      <c r="AF155" s="151">
        <v>0.14213491864060376</v>
      </c>
      <c r="AG155" s="151">
        <v>0.12670880591527539</v>
      </c>
      <c r="AH155" s="12">
        <v>5.6900347687154802E-13</v>
      </c>
      <c r="AI155" s="12">
        <v>4.9787804226260453E-14</v>
      </c>
      <c r="AJ155" s="12">
        <v>5.6843418860808015E-13</v>
      </c>
      <c r="AK155" s="12">
        <v>0</v>
      </c>
      <c r="AL155" s="18">
        <v>0.36012129216667221</v>
      </c>
      <c r="AM155" s="19">
        <v>0.68031094553750004</v>
      </c>
      <c r="AN155" s="12">
        <v>259.3549608652159</v>
      </c>
      <c r="AO155" s="12">
        <v>107.09452317833401</v>
      </c>
      <c r="AP155" s="12">
        <v>206.16727953386032</v>
      </c>
      <c r="AQ155" s="12">
        <v>100.10736480916549</v>
      </c>
      <c r="AR155" s="11">
        <v>1833.222969410522</v>
      </c>
      <c r="AS155" s="12">
        <v>1382.4600477151232</v>
      </c>
      <c r="AT155" s="12">
        <v>5779.3277247375272</v>
      </c>
      <c r="AU155" s="12">
        <v>3421.6365355673943</v>
      </c>
      <c r="AW155" s="14">
        <v>776.21270544582671</v>
      </c>
      <c r="AX155" s="14">
        <v>437.05750981160293</v>
      </c>
      <c r="AY155" s="14">
        <v>1213.2702152574298</v>
      </c>
      <c r="AZ155" s="14">
        <v>299.13997059056351</v>
      </c>
      <c r="BA155" s="14">
        <v>160.31249256904201</v>
      </c>
      <c r="BB155" s="14">
        <v>459.45246315960549</v>
      </c>
      <c r="BC155" s="151">
        <v>0.13430847711289448</v>
      </c>
      <c r="BD155" s="151">
        <v>0.12773347059760914</v>
      </c>
      <c r="BE155" s="12">
        <v>1.707010430614644E-13</v>
      </c>
      <c r="BF155" s="12">
        <v>1.4225086921788701E-13</v>
      </c>
      <c r="BG155" s="12">
        <v>1.7053025658242404E-13</v>
      </c>
      <c r="BH155" s="12">
        <v>1.4210854715202004E-13</v>
      </c>
      <c r="BI155" s="18">
        <v>0.52364586112294687</v>
      </c>
      <c r="BJ155" s="19">
        <v>0.81122230360000003</v>
      </c>
      <c r="BK155" s="12">
        <v>259.3549608652159</v>
      </c>
      <c r="BL155" s="12">
        <v>107.09452317833401</v>
      </c>
      <c r="BM155" s="12">
        <v>206.16727953386032</v>
      </c>
      <c r="BN155" s="12">
        <v>100.10736480916549</v>
      </c>
      <c r="BO155" s="11">
        <v>1838.0396374317268</v>
      </c>
      <c r="BP155" s="12">
        <v>1381.9944263768491</v>
      </c>
      <c r="BQ155" s="12">
        <v>5779.3277247375272</v>
      </c>
      <c r="BR155" s="12">
        <v>3421.6365355673943</v>
      </c>
      <c r="BT155" s="14"/>
      <c r="BU155" s="14"/>
      <c r="BV155" s="14"/>
      <c r="BW155" s="14"/>
      <c r="BX155" s="14"/>
      <c r="BY155" s="14"/>
      <c r="BZ155" s="151"/>
      <c r="CA155" s="151"/>
      <c r="CB155" s="12"/>
      <c r="CC155" s="12"/>
      <c r="CD155" s="12"/>
      <c r="CE155" s="12"/>
      <c r="CF155" s="18"/>
      <c r="CG155" s="19"/>
      <c r="CH155" s="12"/>
      <c r="CI155" s="12"/>
      <c r="CJ155" s="12"/>
      <c r="CK155" s="12"/>
      <c r="CL155" s="11"/>
      <c r="CM155" s="12"/>
      <c r="CN155" s="12"/>
      <c r="CO155" s="12"/>
      <c r="CQ155" s="14">
        <v>800.73725802062336</v>
      </c>
      <c r="CR155" s="14">
        <v>423.78876858950144</v>
      </c>
      <c r="CS155" s="14">
        <v>1224.5260266101247</v>
      </c>
      <c r="CT155" s="14">
        <v>272.74101031894025</v>
      </c>
      <c r="CU155" s="14">
        <v>136.79588599899282</v>
      </c>
      <c r="CV155" s="14">
        <v>409.53689631793304</v>
      </c>
      <c r="CW155" s="151">
        <v>0.1385519728519963</v>
      </c>
      <c r="CX155" s="151">
        <v>0.12385557734852352</v>
      </c>
      <c r="CY155" s="12">
        <v>9.9575608452520906E-14</v>
      </c>
      <c r="CZ155" s="12">
        <v>4.8898736293648656E-14</v>
      </c>
      <c r="DA155" s="12">
        <v>0</v>
      </c>
      <c r="DB155" s="12">
        <v>-4.8849813083506888E-14</v>
      </c>
      <c r="DC155" s="18">
        <v>0.38661902408666404</v>
      </c>
      <c r="DD155" s="19">
        <v>0.48187632415624998</v>
      </c>
      <c r="DE155" s="12">
        <v>259.3549608652159</v>
      </c>
      <c r="DF155" s="12">
        <v>107.09452317833401</v>
      </c>
      <c r="DG155" s="12">
        <v>206.16727953386032</v>
      </c>
      <c r="DH155" s="12">
        <v>100.10736480916549</v>
      </c>
      <c r="DI155" s="11">
        <v>1828.3007818803972</v>
      </c>
      <c r="DJ155" s="12">
        <v>1382.401995402093</v>
      </c>
      <c r="DK155" s="12">
        <v>5779.3277247375272</v>
      </c>
      <c r="DL155" s="12">
        <v>3421.6365355673943</v>
      </c>
    </row>
    <row r="156" spans="1:116" x14ac:dyDescent="0.25">
      <c r="A156" s="10" t="str">
        <f>'Scenario List'!$A$8</f>
        <v>6- Clean Resource Plan (2045)</v>
      </c>
      <c r="B156" s="2">
        <v>2033</v>
      </c>
      <c r="C156" s="14">
        <v>811.33389818244177</v>
      </c>
      <c r="D156" s="14">
        <v>445.9832387602055</v>
      </c>
      <c r="E156" s="14">
        <v>1257.3171369426473</v>
      </c>
      <c r="F156" s="14">
        <v>309.52152659492674</v>
      </c>
      <c r="G156" s="14">
        <v>163.36778805225634</v>
      </c>
      <c r="H156" s="14">
        <v>472.88931464718308</v>
      </c>
      <c r="I156" s="151">
        <v>0.1402687055934678</v>
      </c>
      <c r="J156" s="151">
        <v>0.13042285045462013</v>
      </c>
      <c r="K156" s="12">
        <v>8.5350521530732198E-14</v>
      </c>
      <c r="L156" s="12">
        <v>1.2091323883520394E-13</v>
      </c>
      <c r="M156" s="12">
        <v>0</v>
      </c>
      <c r="N156" s="12">
        <v>1.2079226507921703E-13</v>
      </c>
      <c r="O156" s="18">
        <v>0.38867667901210085</v>
      </c>
      <c r="P156" s="19">
        <v>0.69963021788749991</v>
      </c>
      <c r="Q156" s="12">
        <v>271.5643756043217</v>
      </c>
      <c r="R156" s="12">
        <v>107.78649117833402</v>
      </c>
      <c r="S156" s="12">
        <v>205.79665081248677</v>
      </c>
      <c r="T156" s="12">
        <v>100.10736480916549</v>
      </c>
      <c r="U156" s="11">
        <v>1831.30421931667</v>
      </c>
      <c r="V156" s="12">
        <v>1379.3458076044267</v>
      </c>
      <c r="W156" s="12">
        <v>5784.1404805850361</v>
      </c>
      <c r="X156" s="12">
        <v>3419.5176474492314</v>
      </c>
      <c r="Z156" s="14">
        <v>847.84351399820207</v>
      </c>
      <c r="AA156" s="14">
        <v>443.98216776298671</v>
      </c>
      <c r="AB156" s="14">
        <v>1291.8256817611887</v>
      </c>
      <c r="AC156" s="14">
        <v>337.35748270021406</v>
      </c>
      <c r="AD156" s="14">
        <v>161.36671705503755</v>
      </c>
      <c r="AE156" s="14">
        <v>498.72419975525162</v>
      </c>
      <c r="AF156" s="151">
        <v>0.146580726530426</v>
      </c>
      <c r="AG156" s="151">
        <v>0.12983765944128772</v>
      </c>
      <c r="AH156" s="12">
        <v>1.4225086921788701E-13</v>
      </c>
      <c r="AI156" s="12">
        <v>1.9915121690504181E-13</v>
      </c>
      <c r="AJ156" s="12">
        <v>0</v>
      </c>
      <c r="AK156" s="12">
        <v>-1.9895196601282805E-13</v>
      </c>
      <c r="AL156" s="18">
        <v>0.34287516785898464</v>
      </c>
      <c r="AM156" s="19">
        <v>0.62221329707499995</v>
      </c>
      <c r="AN156" s="12">
        <v>271.5643756043217</v>
      </c>
      <c r="AO156" s="12">
        <v>107.78649117833402</v>
      </c>
      <c r="AP156" s="12">
        <v>205.79665081248677</v>
      </c>
      <c r="AQ156" s="12">
        <v>100.10736480916549</v>
      </c>
      <c r="AR156" s="11">
        <v>1829.5340136976763</v>
      </c>
      <c r="AS156" s="12">
        <v>1379.9290365142429</v>
      </c>
      <c r="AT156" s="12">
        <v>5784.1404805850361</v>
      </c>
      <c r="AU156" s="12">
        <v>3419.5176474492314</v>
      </c>
      <c r="AW156" s="14">
        <v>798.33480993729574</v>
      </c>
      <c r="AX156" s="14">
        <v>446.6938124516181</v>
      </c>
      <c r="AY156" s="14">
        <v>1245.0286223889138</v>
      </c>
      <c r="AZ156" s="14">
        <v>304.42368042854042</v>
      </c>
      <c r="BA156" s="14">
        <v>164.07836174366889</v>
      </c>
      <c r="BB156" s="14">
        <v>468.50204217220931</v>
      </c>
      <c r="BC156" s="151">
        <v>0.13802133828128399</v>
      </c>
      <c r="BD156" s="151">
        <v>0.13063064984759667</v>
      </c>
      <c r="BE156" s="12">
        <v>5.8322856379333668E-13</v>
      </c>
      <c r="BF156" s="12">
        <v>7.1125434608943503E-14</v>
      </c>
      <c r="BG156" s="12">
        <v>5.8264504332328215E-13</v>
      </c>
      <c r="BH156" s="12">
        <v>7.1054273576010019E-14</v>
      </c>
      <c r="BI156" s="18">
        <v>0.496718078378106</v>
      </c>
      <c r="BJ156" s="19">
        <v>0.73780272200624997</v>
      </c>
      <c r="BK156" s="12">
        <v>271.5643756043217</v>
      </c>
      <c r="BL156" s="12">
        <v>107.78649117833402</v>
      </c>
      <c r="BM156" s="12">
        <v>205.79665081248677</v>
      </c>
      <c r="BN156" s="12">
        <v>100.10736480916549</v>
      </c>
      <c r="BO156" s="11">
        <v>1832.8126347379173</v>
      </c>
      <c r="BP156" s="12">
        <v>1379.155938411933</v>
      </c>
      <c r="BQ156" s="12">
        <v>5784.1404805850361</v>
      </c>
      <c r="BR156" s="12">
        <v>3419.5176474492314</v>
      </c>
      <c r="BT156" s="14"/>
      <c r="BU156" s="14"/>
      <c r="BV156" s="14"/>
      <c r="BW156" s="14"/>
      <c r="BX156" s="14"/>
      <c r="BY156" s="14"/>
      <c r="BZ156" s="151"/>
      <c r="CA156" s="151"/>
      <c r="CB156" s="12"/>
      <c r="CC156" s="12"/>
      <c r="CD156" s="12"/>
      <c r="CE156" s="12"/>
      <c r="CF156" s="18"/>
      <c r="CG156" s="19"/>
      <c r="CH156" s="12"/>
      <c r="CI156" s="12"/>
      <c r="CJ156" s="12"/>
      <c r="CK156" s="12"/>
      <c r="CL156" s="11"/>
      <c r="CM156" s="12"/>
      <c r="CN156" s="12"/>
      <c r="CO156" s="12"/>
      <c r="CQ156" s="14">
        <v>824.27959802527835</v>
      </c>
      <c r="CR156" s="14">
        <v>433.6785579388557</v>
      </c>
      <c r="CS156" s="14">
        <v>1257.958155964134</v>
      </c>
      <c r="CT156" s="14">
        <v>280.66827245511308</v>
      </c>
      <c r="CU156" s="14">
        <v>140.00495562516107</v>
      </c>
      <c r="CV156" s="14">
        <v>420.67322808027416</v>
      </c>
      <c r="CW156" s="151">
        <v>0.14250684276981923</v>
      </c>
      <c r="CX156" s="151">
        <v>0.1268244830560695</v>
      </c>
      <c r="CY156" s="12">
        <v>2.8450173843577397E-14</v>
      </c>
      <c r="CZ156" s="12">
        <v>1.1202255950908601E-13</v>
      </c>
      <c r="DA156" s="12">
        <v>0</v>
      </c>
      <c r="DB156" s="12">
        <v>1.1191048088221578E-13</v>
      </c>
      <c r="DC156" s="18">
        <v>0.35998620006296123</v>
      </c>
      <c r="DD156" s="19">
        <v>0.42861381639529994</v>
      </c>
      <c r="DE156" s="12">
        <v>271.5643756043217</v>
      </c>
      <c r="DF156" s="12">
        <v>107.78649117833402</v>
      </c>
      <c r="DG156" s="12">
        <v>205.79665081248677</v>
      </c>
      <c r="DH156" s="12">
        <v>100.10736480916549</v>
      </c>
      <c r="DI156" s="11">
        <v>1824.8754972314637</v>
      </c>
      <c r="DJ156" s="12">
        <v>1379.2923412594059</v>
      </c>
      <c r="DK156" s="12">
        <v>5784.1404805850361</v>
      </c>
      <c r="DL156" s="12">
        <v>3419.5176474492314</v>
      </c>
    </row>
    <row r="157" spans="1:116" x14ac:dyDescent="0.25">
      <c r="A157" s="10" t="str">
        <f>'Scenario List'!$A$8</f>
        <v>6- Clean Resource Plan (2045)</v>
      </c>
      <c r="B157" s="2">
        <v>2034</v>
      </c>
      <c r="C157" s="14">
        <v>827.73099295869201</v>
      </c>
      <c r="D157" s="14">
        <v>454.03770896197864</v>
      </c>
      <c r="E157" s="14">
        <v>1281.7687019206705</v>
      </c>
      <c r="F157" s="14">
        <v>313.24593331993344</v>
      </c>
      <c r="G157" s="14">
        <v>165.43734341075555</v>
      </c>
      <c r="H157" s="14">
        <v>478.68327673068899</v>
      </c>
      <c r="I157" s="151">
        <v>0.14296784804866469</v>
      </c>
      <c r="J157" s="151">
        <v>0.13282851628745718</v>
      </c>
      <c r="K157" s="12">
        <v>8.819553891508994E-13</v>
      </c>
      <c r="L157" s="12">
        <v>2.2048884728772485E-13</v>
      </c>
      <c r="M157" s="12">
        <v>-8.8107299234252423E-13</v>
      </c>
      <c r="N157" s="12">
        <v>-2.2026824808563106E-13</v>
      </c>
      <c r="O157" s="18">
        <v>0.40543272476255654</v>
      </c>
      <c r="P157" s="19">
        <v>0.70528838075</v>
      </c>
      <c r="Q157" s="12">
        <v>271.46744920432172</v>
      </c>
      <c r="R157" s="12">
        <v>108.03853797833402</v>
      </c>
      <c r="S157" s="12">
        <v>205.79665081248677</v>
      </c>
      <c r="T157" s="12">
        <v>100.10736480916549</v>
      </c>
      <c r="U157" s="11">
        <v>1829.5546540044729</v>
      </c>
      <c r="V157" s="12">
        <v>1379.4263833557659</v>
      </c>
      <c r="W157" s="12">
        <v>5789.6303557492274</v>
      </c>
      <c r="X157" s="12">
        <v>3418.2246527499065</v>
      </c>
      <c r="Z157" s="14">
        <v>867.12164780396051</v>
      </c>
      <c r="AA157" s="14">
        <v>451.9461153621458</v>
      </c>
      <c r="AB157" s="14">
        <v>1319.0677631661063</v>
      </c>
      <c r="AC157" s="14">
        <v>342.00998218440236</v>
      </c>
      <c r="AD157" s="14">
        <v>163.34574981092271</v>
      </c>
      <c r="AE157" s="14">
        <v>505.35573199532507</v>
      </c>
      <c r="AF157" s="151">
        <v>0.14977150431424177</v>
      </c>
      <c r="AG157" s="151">
        <v>0.13221662157241842</v>
      </c>
      <c r="AH157" s="12">
        <v>5.6900347687154802E-13</v>
      </c>
      <c r="AI157" s="12">
        <v>2.6316410805309097E-13</v>
      </c>
      <c r="AJ157" s="12">
        <v>-5.6843418860808015E-13</v>
      </c>
      <c r="AK157" s="12">
        <v>2.6290081223123707E-13</v>
      </c>
      <c r="AL157" s="18">
        <v>0.35044897118601787</v>
      </c>
      <c r="AM157" s="19">
        <v>0.6121386767125</v>
      </c>
      <c r="AN157" s="12">
        <v>271.46744920432172</v>
      </c>
      <c r="AO157" s="12">
        <v>108.03853797833402</v>
      </c>
      <c r="AP157" s="12">
        <v>205.79665081248677</v>
      </c>
      <c r="AQ157" s="12">
        <v>100.10736480916549</v>
      </c>
      <c r="AR157" s="11">
        <v>1825.968139534406</v>
      </c>
      <c r="AS157" s="12">
        <v>1380.1681522477872</v>
      </c>
      <c r="AT157" s="12">
        <v>5789.6303557492274</v>
      </c>
      <c r="AU157" s="12">
        <v>3418.2246527499065</v>
      </c>
      <c r="AW157" s="14">
        <v>814.27138108021052</v>
      </c>
      <c r="AX157" s="14">
        <v>454.48744301337251</v>
      </c>
      <c r="AY157" s="14">
        <v>1268.7588240935829</v>
      </c>
      <c r="AZ157" s="14">
        <v>308.61929878422063</v>
      </c>
      <c r="BA157" s="14">
        <v>165.88707746214939</v>
      </c>
      <c r="BB157" s="14">
        <v>474.50637624637</v>
      </c>
      <c r="BC157" s="151">
        <v>0.14064306890881584</v>
      </c>
      <c r="BD157" s="151">
        <v>0.13296008577076546</v>
      </c>
      <c r="BE157" s="12">
        <v>3.4140208612292879E-13</v>
      </c>
      <c r="BF157" s="12">
        <v>2.5605156459219659E-13</v>
      </c>
      <c r="BG157" s="12">
        <v>-3.4106051316484809E-13</v>
      </c>
      <c r="BH157" s="12">
        <v>2.5579538487363607E-13</v>
      </c>
      <c r="BI157" s="18">
        <v>0.50079684710280137</v>
      </c>
      <c r="BJ157" s="19">
        <v>0.74614285612499998</v>
      </c>
      <c r="BK157" s="12">
        <v>271.46744920432172</v>
      </c>
      <c r="BL157" s="12">
        <v>108.03853797833402</v>
      </c>
      <c r="BM157" s="12">
        <v>205.79665081248677</v>
      </c>
      <c r="BN157" s="12">
        <v>100.10736480916549</v>
      </c>
      <c r="BO157" s="11">
        <v>1831.2094092717718</v>
      </c>
      <c r="BP157" s="12">
        <v>1379.5436998476218</v>
      </c>
      <c r="BQ157" s="12">
        <v>5789.6303557492274</v>
      </c>
      <c r="BR157" s="12">
        <v>3418.2246527499065</v>
      </c>
      <c r="BT157" s="14"/>
      <c r="BU157" s="14"/>
      <c r="BV157" s="14"/>
      <c r="BW157" s="14"/>
      <c r="BX157" s="14"/>
      <c r="BY157" s="14"/>
      <c r="BZ157" s="151"/>
      <c r="CA157" s="151"/>
      <c r="CB157" s="12"/>
      <c r="CC157" s="12"/>
      <c r="CD157" s="12"/>
      <c r="CE157" s="12"/>
      <c r="CF157" s="18"/>
      <c r="CG157" s="19"/>
      <c r="CH157" s="12"/>
      <c r="CI157" s="12"/>
      <c r="CJ157" s="12"/>
      <c r="CK157" s="12"/>
      <c r="CL157" s="11"/>
      <c r="CM157" s="12"/>
      <c r="CN157" s="12"/>
      <c r="CO157" s="12"/>
      <c r="CQ157" s="14">
        <v>838.04055664225871</v>
      </c>
      <c r="CR157" s="14">
        <v>442.02680283000967</v>
      </c>
      <c r="CS157" s="14">
        <v>1280.0673594722684</v>
      </c>
      <c r="CT157" s="14">
        <v>279.97738390599125</v>
      </c>
      <c r="CU157" s="14">
        <v>139.24982254123117</v>
      </c>
      <c r="CV157" s="14">
        <v>419.22720644722244</v>
      </c>
      <c r="CW157" s="151">
        <v>0.14474854267856088</v>
      </c>
      <c r="CX157" s="151">
        <v>0.12931473139847793</v>
      </c>
      <c r="CY157" s="12">
        <v>3.4140208612292879E-13</v>
      </c>
      <c r="CZ157" s="12">
        <v>5.5122211821931212E-14</v>
      </c>
      <c r="DA157" s="12">
        <v>-3.4106051316484809E-13</v>
      </c>
      <c r="DB157" s="12">
        <v>-5.5067062021407764E-14</v>
      </c>
      <c r="DC157" s="18">
        <v>0.35680450856646118</v>
      </c>
      <c r="DD157" s="19">
        <v>0.41995108637499995</v>
      </c>
      <c r="DE157" s="12">
        <v>271.46744920432172</v>
      </c>
      <c r="DF157" s="12">
        <v>108.03853797833402</v>
      </c>
      <c r="DG157" s="12">
        <v>205.79665081248677</v>
      </c>
      <c r="DH157" s="12">
        <v>100.10736480916549</v>
      </c>
      <c r="DI157" s="11">
        <v>1818.6011863938857</v>
      </c>
      <c r="DJ157" s="12">
        <v>1379.4400944091019</v>
      </c>
      <c r="DK157" s="12">
        <v>5789.6303557492274</v>
      </c>
      <c r="DL157" s="12">
        <v>3418.2246527499065</v>
      </c>
    </row>
    <row r="158" spans="1:116" x14ac:dyDescent="0.25">
      <c r="A158" s="10" t="str">
        <f>'Scenario List'!$A$8</f>
        <v>6- Clean Resource Plan (2045)</v>
      </c>
      <c r="B158" s="2">
        <v>2035</v>
      </c>
      <c r="C158" s="14">
        <v>845.89432574846387</v>
      </c>
      <c r="D158" s="14">
        <v>463.14744512533366</v>
      </c>
      <c r="E158" s="14">
        <v>1309.0417708737975</v>
      </c>
      <c r="F158" s="14">
        <v>313.97271065922081</v>
      </c>
      <c r="G158" s="14">
        <v>168.44340690487968</v>
      </c>
      <c r="H158" s="14">
        <v>482.41611756410049</v>
      </c>
      <c r="I158" s="151">
        <v>0.14594456953577822</v>
      </c>
      <c r="J158" s="151">
        <v>0.13550649105918303</v>
      </c>
      <c r="K158" s="12">
        <v>1.1949073014302509E-12</v>
      </c>
      <c r="L158" s="12">
        <v>4.409776945754497E-13</v>
      </c>
      <c r="M158" s="12">
        <v>-1.1937117960769683E-12</v>
      </c>
      <c r="N158" s="12">
        <v>4.4053649617126212E-13</v>
      </c>
      <c r="O158" s="18">
        <v>0.39064173357400644</v>
      </c>
      <c r="P158" s="19">
        <v>0.6468648160249999</v>
      </c>
      <c r="Q158" s="12">
        <v>271.44010120432171</v>
      </c>
      <c r="R158" s="12">
        <v>109.6352631969048</v>
      </c>
      <c r="S158" s="12">
        <v>205.79665081248677</v>
      </c>
      <c r="T158" s="12">
        <v>101.69067042773628</v>
      </c>
      <c r="U158" s="11">
        <v>1821.2210595617905</v>
      </c>
      <c r="V158" s="12">
        <v>1379.5356619387355</v>
      </c>
      <c r="W158" s="12">
        <v>5795.9972641605782</v>
      </c>
      <c r="X158" s="12">
        <v>3417.8985929393752</v>
      </c>
      <c r="Z158" s="14">
        <v>891.375012699801</v>
      </c>
      <c r="AA158" s="14">
        <v>462.32442771142621</v>
      </c>
      <c r="AB158" s="14">
        <v>1353.6994404112272</v>
      </c>
      <c r="AC158" s="14">
        <v>346.4011496885563</v>
      </c>
      <c r="AD158" s="14">
        <v>167.62038949097229</v>
      </c>
      <c r="AE158" s="14">
        <v>514.02153917952865</v>
      </c>
      <c r="AF158" s="151">
        <v>0.15379148265158765</v>
      </c>
      <c r="AG158" s="151">
        <v>0.13526569473608333</v>
      </c>
      <c r="AH158" s="12">
        <v>9.1040556299447671E-13</v>
      </c>
      <c r="AI158" s="12">
        <v>1.9915121690504181E-13</v>
      </c>
      <c r="AJ158" s="12">
        <v>-9.0949470177292824E-13</v>
      </c>
      <c r="AK158" s="12">
        <v>-1.9895196601282805E-13</v>
      </c>
      <c r="AL158" s="18">
        <v>0.32576299119756202</v>
      </c>
      <c r="AM158" s="19">
        <v>0.52964832668750006</v>
      </c>
      <c r="AN158" s="12">
        <v>271.44010120432171</v>
      </c>
      <c r="AO158" s="12">
        <v>109.6352631969048</v>
      </c>
      <c r="AP158" s="12">
        <v>205.79665081248677</v>
      </c>
      <c r="AQ158" s="12">
        <v>101.69067042773628</v>
      </c>
      <c r="AR158" s="11">
        <v>1815.3714676599379</v>
      </c>
      <c r="AS158" s="12">
        <v>1380.2049702386905</v>
      </c>
      <c r="AT158" s="12">
        <v>5795.9972641605782</v>
      </c>
      <c r="AU158" s="12">
        <v>3417.8985929393752</v>
      </c>
      <c r="AW158" s="14">
        <v>831.24355455124964</v>
      </c>
      <c r="AX158" s="14">
        <v>463.54042475807375</v>
      </c>
      <c r="AY158" s="14">
        <v>1294.7839793093235</v>
      </c>
      <c r="AZ158" s="14">
        <v>310.09142087201224</v>
      </c>
      <c r="BA158" s="14">
        <v>168.83638653761977</v>
      </c>
      <c r="BB158" s="14">
        <v>478.92780740963201</v>
      </c>
      <c r="BC158" s="151">
        <v>0.14341683004083283</v>
      </c>
      <c r="BD158" s="151">
        <v>0.13562146803174502</v>
      </c>
      <c r="BE158" s="12">
        <v>2.2760139074861918E-13</v>
      </c>
      <c r="BF158" s="12">
        <v>3.9830243381008363E-13</v>
      </c>
      <c r="BG158" s="12">
        <v>2.2737367544323206E-13</v>
      </c>
      <c r="BH158" s="12">
        <v>3.979039320256561E-13</v>
      </c>
      <c r="BI158" s="18">
        <v>0.5089380815063167</v>
      </c>
      <c r="BJ158" s="19">
        <v>0.70812640795624993</v>
      </c>
      <c r="BK158" s="12">
        <v>271.44010120432171</v>
      </c>
      <c r="BL158" s="12">
        <v>109.6352631969048</v>
      </c>
      <c r="BM158" s="12">
        <v>205.79665081248677</v>
      </c>
      <c r="BN158" s="12">
        <v>101.69067042773628</v>
      </c>
      <c r="BO158" s="11">
        <v>1822.9632271642813</v>
      </c>
      <c r="BP158" s="12">
        <v>1379.1584450140069</v>
      </c>
      <c r="BQ158" s="12">
        <v>5795.9972641605782</v>
      </c>
      <c r="BR158" s="12">
        <v>3417.8985929393752</v>
      </c>
      <c r="BT158" s="14"/>
      <c r="BU158" s="14"/>
      <c r="BV158" s="14"/>
      <c r="BW158" s="14"/>
      <c r="BX158" s="14"/>
      <c r="BY158" s="14"/>
      <c r="BZ158" s="151"/>
      <c r="CA158" s="151"/>
      <c r="CB158" s="12"/>
      <c r="CC158" s="12"/>
      <c r="CD158" s="12"/>
      <c r="CE158" s="12"/>
      <c r="CF158" s="18"/>
      <c r="CG158" s="19"/>
      <c r="CH158" s="12"/>
      <c r="CI158" s="12"/>
      <c r="CJ158" s="12"/>
      <c r="CK158" s="12"/>
      <c r="CL158" s="11"/>
      <c r="CM158" s="12"/>
      <c r="CN158" s="12"/>
      <c r="CO158" s="12"/>
      <c r="CQ158" s="14">
        <v>859.43742872454959</v>
      </c>
      <c r="CR158" s="14">
        <v>451.82543906365237</v>
      </c>
      <c r="CS158" s="14">
        <v>1311.2628677882019</v>
      </c>
      <c r="CT158" s="14">
        <v>285.05993866104973</v>
      </c>
      <c r="CU158" s="14">
        <v>139.54242754395807</v>
      </c>
      <c r="CV158" s="14">
        <v>424.6023662050078</v>
      </c>
      <c r="CW158" s="151">
        <v>0.14828119986164626</v>
      </c>
      <c r="CX158" s="151">
        <v>0.13219392757790535</v>
      </c>
      <c r="CY158" s="12">
        <v>4.1252752073187228E-13</v>
      </c>
      <c r="CZ158" s="12">
        <v>8.8906793261179375E-14</v>
      </c>
      <c r="DA158" s="12">
        <v>-4.1211478674085811E-13</v>
      </c>
      <c r="DB158" s="12">
        <v>-8.8817841970012523E-14</v>
      </c>
      <c r="DC158" s="18">
        <v>0.34410510708831343</v>
      </c>
      <c r="DD158" s="19">
        <v>0.37673124915</v>
      </c>
      <c r="DE158" s="12">
        <v>271.44010120432171</v>
      </c>
      <c r="DF158" s="12">
        <v>109.6352631969048</v>
      </c>
      <c r="DG158" s="12">
        <v>205.79665081248677</v>
      </c>
      <c r="DH158" s="12">
        <v>101.69067042773628</v>
      </c>
      <c r="DI158" s="11">
        <v>1807.036285678495</v>
      </c>
      <c r="DJ158" s="12">
        <v>1378.6779242940943</v>
      </c>
      <c r="DK158" s="12">
        <v>5795.9972641605782</v>
      </c>
      <c r="DL158" s="12">
        <v>3417.8985929393752</v>
      </c>
    </row>
    <row r="159" spans="1:116" x14ac:dyDescent="0.25">
      <c r="A159" s="10" t="str">
        <f>'Scenario List'!$A$8</f>
        <v>6- Clean Resource Plan (2045)</v>
      </c>
      <c r="B159" s="2">
        <v>2036</v>
      </c>
      <c r="C159" s="14">
        <v>876.22545749776828</v>
      </c>
      <c r="D159" s="14">
        <v>480.5981358683477</v>
      </c>
      <c r="E159" s="14">
        <v>1356.823593366116</v>
      </c>
      <c r="F159" s="14">
        <v>334.43577709700747</v>
      </c>
      <c r="G159" s="14">
        <v>179.66850387402704</v>
      </c>
      <c r="H159" s="14">
        <v>514.10428097103454</v>
      </c>
      <c r="I159" s="151">
        <v>0.15098467447790923</v>
      </c>
      <c r="J159" s="151">
        <v>0.14058802801283674</v>
      </c>
      <c r="K159" s="12">
        <v>9.9575608452520886E-13</v>
      </c>
      <c r="L159" s="12">
        <v>1.3513832575699265E-13</v>
      </c>
      <c r="M159" s="12">
        <v>9.9475983006414026E-13</v>
      </c>
      <c r="N159" s="12">
        <v>-1.3500311979441904E-13</v>
      </c>
      <c r="O159" s="18">
        <v>0.42362570617187406</v>
      </c>
      <c r="P159" s="19">
        <v>0.66843916451249996</v>
      </c>
      <c r="Q159" s="12">
        <v>326.14493980796522</v>
      </c>
      <c r="R159" s="12">
        <v>144.33015837833403</v>
      </c>
      <c r="S159" s="12">
        <v>203.60567667634103</v>
      </c>
      <c r="T159" s="12">
        <v>98.652364809165476</v>
      </c>
      <c r="U159" s="11">
        <v>1822.3085331988407</v>
      </c>
      <c r="V159" s="12">
        <v>1380.819707991232</v>
      </c>
      <c r="W159" s="12">
        <v>5803.4066075094925</v>
      </c>
      <c r="X159" s="12">
        <v>3418.4855045016029</v>
      </c>
      <c r="Z159" s="14">
        <v>918.67556294753535</v>
      </c>
      <c r="AA159" s="14">
        <v>479.00178071675339</v>
      </c>
      <c r="AB159" s="14">
        <v>1397.6773436642889</v>
      </c>
      <c r="AC159" s="14">
        <v>364.78938438949007</v>
      </c>
      <c r="AD159" s="14">
        <v>178.07214872243276</v>
      </c>
      <c r="AE159" s="14">
        <v>542.86153311192288</v>
      </c>
      <c r="AF159" s="151">
        <v>0.15829936192283814</v>
      </c>
      <c r="AG159" s="151">
        <v>0.14012105070680689</v>
      </c>
      <c r="AH159" s="12">
        <v>1.3656083444917152E-12</v>
      </c>
      <c r="AI159" s="12">
        <v>1.2091323883520394E-13</v>
      </c>
      <c r="AJ159" s="12">
        <v>1.3642420526593924E-12</v>
      </c>
      <c r="AK159" s="12">
        <v>1.2079226507921703E-13</v>
      </c>
      <c r="AL159" s="18">
        <v>0.36250220571652531</v>
      </c>
      <c r="AM159" s="19">
        <v>0.5692676230125</v>
      </c>
      <c r="AN159" s="12">
        <v>326.14493980796522</v>
      </c>
      <c r="AO159" s="12">
        <v>144.33015837833403</v>
      </c>
      <c r="AP159" s="12">
        <v>203.60567667634103</v>
      </c>
      <c r="AQ159" s="12">
        <v>98.652364809165476</v>
      </c>
      <c r="AR159" s="11">
        <v>1819.6403371819426</v>
      </c>
      <c r="AS159" s="12">
        <v>1381.8350552950196</v>
      </c>
      <c r="AT159" s="12">
        <v>5803.4066075094925</v>
      </c>
      <c r="AU159" s="12">
        <v>3418.4855045016029</v>
      </c>
      <c r="AW159" s="14">
        <v>860.72264403194799</v>
      </c>
      <c r="AX159" s="14">
        <v>480.64203370941721</v>
      </c>
      <c r="AY159" s="14">
        <v>1341.3646777413651</v>
      </c>
      <c r="AZ159" s="14">
        <v>329.32534840597469</v>
      </c>
      <c r="BA159" s="14">
        <v>179.71240171509658</v>
      </c>
      <c r="BB159" s="14">
        <v>509.03775012107127</v>
      </c>
      <c r="BC159" s="151">
        <v>0.14831334459973733</v>
      </c>
      <c r="BD159" s="151">
        <v>0.14060086932546237</v>
      </c>
      <c r="BE159" s="12">
        <v>2.4182647767040789E-13</v>
      </c>
      <c r="BF159" s="12">
        <v>3.5562717304471751E-14</v>
      </c>
      <c r="BG159" s="12">
        <v>2.4158453015843406E-13</v>
      </c>
      <c r="BH159" s="12">
        <v>0</v>
      </c>
      <c r="BI159" s="18">
        <v>0.52543605029656892</v>
      </c>
      <c r="BJ159" s="19">
        <v>0.72212960044375007</v>
      </c>
      <c r="BK159" s="12">
        <v>326.14493980796522</v>
      </c>
      <c r="BL159" s="12">
        <v>144.33015837833403</v>
      </c>
      <c r="BM159" s="12">
        <v>203.60567667634103</v>
      </c>
      <c r="BN159" s="12">
        <v>98.652364809165476</v>
      </c>
      <c r="BO159" s="11">
        <v>1824.0599546878307</v>
      </c>
      <c r="BP159" s="12">
        <v>1380.1070303782183</v>
      </c>
      <c r="BQ159" s="12">
        <v>5803.4066075094925</v>
      </c>
      <c r="BR159" s="12">
        <v>3418.4855045016029</v>
      </c>
      <c r="BT159" s="14"/>
      <c r="BU159" s="14"/>
      <c r="BV159" s="14"/>
      <c r="BW159" s="14"/>
      <c r="BX159" s="14"/>
      <c r="BY159" s="14"/>
      <c r="BZ159" s="151"/>
      <c r="CA159" s="151"/>
      <c r="CB159" s="12"/>
      <c r="CC159" s="12"/>
      <c r="CD159" s="12"/>
      <c r="CE159" s="12"/>
      <c r="CF159" s="18"/>
      <c r="CG159" s="19"/>
      <c r="CH159" s="12"/>
      <c r="CI159" s="12"/>
      <c r="CJ159" s="12"/>
      <c r="CK159" s="12"/>
      <c r="CL159" s="11"/>
      <c r="CM159" s="12"/>
      <c r="CN159" s="12"/>
      <c r="CO159" s="12"/>
      <c r="CQ159" s="14">
        <v>887.55221482777972</v>
      </c>
      <c r="CR159" s="14">
        <v>468.63939419342319</v>
      </c>
      <c r="CS159" s="14">
        <v>1356.191609021203</v>
      </c>
      <c r="CT159" s="14">
        <v>299.36550762312044</v>
      </c>
      <c r="CU159" s="14">
        <v>149.56186626893785</v>
      </c>
      <c r="CV159" s="14">
        <v>448.92737389205831</v>
      </c>
      <c r="CW159" s="151">
        <v>0.15293641732414628</v>
      </c>
      <c r="CX159" s="151">
        <v>0.13708977077021373</v>
      </c>
      <c r="CY159" s="12">
        <v>7.1125434608943503E-14</v>
      </c>
      <c r="CZ159" s="12">
        <v>5.3344075956707624E-15</v>
      </c>
      <c r="DA159" s="12">
        <v>0</v>
      </c>
      <c r="DB159" s="12">
        <v>0</v>
      </c>
      <c r="DC159" s="18">
        <v>0.34951296756756661</v>
      </c>
      <c r="DD159" s="19">
        <v>0.38136766548750001</v>
      </c>
      <c r="DE159" s="12">
        <v>326.14493980796522</v>
      </c>
      <c r="DF159" s="12">
        <v>144.33015837833403</v>
      </c>
      <c r="DG159" s="12">
        <v>203.60567667634103</v>
      </c>
      <c r="DH159" s="12">
        <v>98.652364809165476</v>
      </c>
      <c r="DI159" s="11">
        <v>1823.229892017931</v>
      </c>
      <c r="DJ159" s="12">
        <v>1392.3842461151455</v>
      </c>
      <c r="DK159" s="12">
        <v>5803.4066075094925</v>
      </c>
      <c r="DL159" s="12">
        <v>3418.4855045016029</v>
      </c>
    </row>
    <row r="160" spans="1:116" x14ac:dyDescent="0.25">
      <c r="A160" s="10" t="str">
        <f>'Scenario List'!$A$8</f>
        <v>6- Clean Resource Plan (2045)</v>
      </c>
      <c r="B160" s="2">
        <v>2037</v>
      </c>
      <c r="C160" s="14">
        <v>893.00544480670828</v>
      </c>
      <c r="D160" s="14">
        <v>491.42162580902686</v>
      </c>
      <c r="E160" s="14">
        <v>1384.4270706157351</v>
      </c>
      <c r="F160" s="14">
        <v>333.49489305391984</v>
      </c>
      <c r="G160" s="14">
        <v>184.14033475466678</v>
      </c>
      <c r="H160" s="14">
        <v>517.63522780858659</v>
      </c>
      <c r="I160" s="151">
        <v>0.15364371605829158</v>
      </c>
      <c r="J160" s="151">
        <v>0.14367729619986136</v>
      </c>
      <c r="K160" s="12">
        <v>1.0242062583687864E-12</v>
      </c>
      <c r="L160" s="12">
        <v>3.556271730447175E-13</v>
      </c>
      <c r="M160" s="12">
        <v>1.0231815394945443E-12</v>
      </c>
      <c r="N160" s="12">
        <v>-3.5527136788005009E-13</v>
      </c>
      <c r="O160" s="18">
        <v>0.40335652672805866</v>
      </c>
      <c r="P160" s="19">
        <v>0.59538366706875001</v>
      </c>
      <c r="Q160" s="12">
        <v>326.07542500796524</v>
      </c>
      <c r="R160" s="12">
        <v>144.25886277833402</v>
      </c>
      <c r="S160" s="12">
        <v>203.60567667634103</v>
      </c>
      <c r="T160" s="12">
        <v>98.652364809165476</v>
      </c>
      <c r="U160" s="11">
        <v>1816.2252400409129</v>
      </c>
      <c r="V160" s="12">
        <v>1376.1190510773392</v>
      </c>
      <c r="W160" s="12">
        <v>5812.1833272237891</v>
      </c>
      <c r="X160" s="12">
        <v>3420.315100622704</v>
      </c>
      <c r="Z160" s="14">
        <v>938.32096647713092</v>
      </c>
      <c r="AA160" s="14">
        <v>491.76834115021978</v>
      </c>
      <c r="AB160" s="14">
        <v>1430.0893076273508</v>
      </c>
      <c r="AC160" s="14">
        <v>364.20789036580783</v>
      </c>
      <c r="AD160" s="14">
        <v>184.48705009585967</v>
      </c>
      <c r="AE160" s="14">
        <v>548.69494046166756</v>
      </c>
      <c r="AF160" s="151">
        <v>0.16144035961187125</v>
      </c>
      <c r="AG160" s="151">
        <v>0.143778665614957</v>
      </c>
      <c r="AH160" s="12">
        <v>1.1095567798995185E-12</v>
      </c>
      <c r="AI160" s="12">
        <v>2.8450173843577401E-13</v>
      </c>
      <c r="AJ160" s="12">
        <v>1.1084466677857563E-12</v>
      </c>
      <c r="AK160" s="12">
        <v>2.8421709430404007E-13</v>
      </c>
      <c r="AL160" s="18">
        <v>0.32431681391106282</v>
      </c>
      <c r="AM160" s="19">
        <v>0.47251938920000003</v>
      </c>
      <c r="AN160" s="12">
        <v>326.07542500796524</v>
      </c>
      <c r="AO160" s="12">
        <v>144.25886277833402</v>
      </c>
      <c r="AP160" s="12">
        <v>203.60567667634103</v>
      </c>
      <c r="AQ160" s="12">
        <v>98.652364809165476</v>
      </c>
      <c r="AR160" s="11">
        <v>1813.8939399544765</v>
      </c>
      <c r="AS160" s="12">
        <v>1377.6027296853592</v>
      </c>
      <c r="AT160" s="12">
        <v>5812.1833272237891</v>
      </c>
      <c r="AU160" s="12">
        <v>3420.315100622704</v>
      </c>
      <c r="AW160" s="14">
        <v>876.91509510722733</v>
      </c>
      <c r="AX160" s="14">
        <v>491.8046045977851</v>
      </c>
      <c r="AY160" s="14">
        <v>1368.7196997050123</v>
      </c>
      <c r="AZ160" s="14">
        <v>327.96546526829394</v>
      </c>
      <c r="BA160" s="14">
        <v>184.52331354342502</v>
      </c>
      <c r="BB160" s="14">
        <v>512.48877881171893</v>
      </c>
      <c r="BC160" s="151">
        <v>0.15087533302671804</v>
      </c>
      <c r="BD160" s="151">
        <v>0.14378926798535227</v>
      </c>
      <c r="BE160" s="12">
        <v>5.9745365071512544E-13</v>
      </c>
      <c r="BF160" s="12">
        <v>1.4225086921788699E-14</v>
      </c>
      <c r="BG160" s="12">
        <v>5.9685589803848416E-13</v>
      </c>
      <c r="BH160" s="12">
        <v>0</v>
      </c>
      <c r="BI160" s="18">
        <v>0.49138684590027759</v>
      </c>
      <c r="BJ160" s="19">
        <v>0.64741280944375001</v>
      </c>
      <c r="BK160" s="12">
        <v>326.07542500796524</v>
      </c>
      <c r="BL160" s="12">
        <v>144.25886277833402</v>
      </c>
      <c r="BM160" s="12">
        <v>203.60567667634103</v>
      </c>
      <c r="BN160" s="12">
        <v>98.652364809165476</v>
      </c>
      <c r="BO160" s="11">
        <v>1816.8665645696187</v>
      </c>
      <c r="BP160" s="12">
        <v>1376.0351012867789</v>
      </c>
      <c r="BQ160" s="12">
        <v>5812.1833272237891</v>
      </c>
      <c r="BR160" s="12">
        <v>3420.315100622704</v>
      </c>
      <c r="BT160" s="14"/>
      <c r="BU160" s="14"/>
      <c r="BV160" s="14"/>
      <c r="BW160" s="14"/>
      <c r="BX160" s="14"/>
      <c r="BY160" s="14"/>
      <c r="BZ160" s="151"/>
      <c r="CA160" s="151"/>
      <c r="CB160" s="12"/>
      <c r="CC160" s="12"/>
      <c r="CD160" s="12"/>
      <c r="CE160" s="12"/>
      <c r="CF160" s="18"/>
      <c r="CG160" s="19"/>
      <c r="CH160" s="12"/>
      <c r="CI160" s="12"/>
      <c r="CJ160" s="12"/>
      <c r="CK160" s="12"/>
      <c r="CL160" s="11"/>
      <c r="CM160" s="12"/>
      <c r="CN160" s="12"/>
      <c r="CO160" s="12"/>
      <c r="CQ160" s="14">
        <v>903.40546188670601</v>
      </c>
      <c r="CR160" s="14">
        <v>476.45779376139899</v>
      </c>
      <c r="CS160" s="14">
        <v>1379.863255648105</v>
      </c>
      <c r="CT160" s="14">
        <v>298.71812001819279</v>
      </c>
      <c r="CU160" s="14">
        <v>149.87892748960016</v>
      </c>
      <c r="CV160" s="14">
        <v>448.59704750779292</v>
      </c>
      <c r="CW160" s="151">
        <v>0.15543306379467231</v>
      </c>
      <c r="CX160" s="151">
        <v>0.13930230980024469</v>
      </c>
      <c r="CY160" s="12">
        <v>3.556271730447175E-13</v>
      </c>
      <c r="CZ160" s="12">
        <v>9.4241200856850135E-14</v>
      </c>
      <c r="DA160" s="12">
        <v>3.5527136788005009E-13</v>
      </c>
      <c r="DB160" s="12">
        <v>-9.4146912488213275E-14</v>
      </c>
      <c r="DC160" s="18">
        <v>0.31497050212208627</v>
      </c>
      <c r="DD160" s="19">
        <v>0.32566881018904997</v>
      </c>
      <c r="DE160" s="12">
        <v>326.07542500796524</v>
      </c>
      <c r="DF160" s="12">
        <v>144.25886277833402</v>
      </c>
      <c r="DG160" s="12">
        <v>203.60567667634103</v>
      </c>
      <c r="DH160" s="12">
        <v>98.652364809165476</v>
      </c>
      <c r="DI160" s="11">
        <v>1818.4187401839276</v>
      </c>
      <c r="DJ160" s="12">
        <v>1393.3827884089376</v>
      </c>
      <c r="DK160" s="12">
        <v>5812.1833272237891</v>
      </c>
      <c r="DL160" s="12">
        <v>3420.315100622704</v>
      </c>
    </row>
    <row r="161" spans="1:116" x14ac:dyDescent="0.25">
      <c r="A161" s="10" t="str">
        <f>'Scenario List'!$A$8</f>
        <v>6- Clean Resource Plan (2045)</v>
      </c>
      <c r="B161" s="2">
        <v>2038</v>
      </c>
      <c r="C161" s="14">
        <v>917.40179138653025</v>
      </c>
      <c r="D161" s="14">
        <v>505.82391764546719</v>
      </c>
      <c r="E161" s="14">
        <v>1423.2257090319974</v>
      </c>
      <c r="F161" s="14">
        <v>348.57747563744584</v>
      </c>
      <c r="G161" s="14">
        <v>192.05956142999111</v>
      </c>
      <c r="H161" s="14">
        <v>540.63703706743695</v>
      </c>
      <c r="I161" s="151">
        <v>0.15756501861576092</v>
      </c>
      <c r="J161" s="151">
        <v>0.14778630694764333</v>
      </c>
      <c r="K161" s="12">
        <v>1.0953316929777299E-12</v>
      </c>
      <c r="L161" s="12">
        <v>1.4225086921788699E-14</v>
      </c>
      <c r="M161" s="12">
        <v>1.0942358130705543E-12</v>
      </c>
      <c r="N161" s="12">
        <v>0</v>
      </c>
      <c r="O161" s="18">
        <v>0.42356152512634337</v>
      </c>
      <c r="P161" s="19">
        <v>0.62508905056249997</v>
      </c>
      <c r="Q161" s="12">
        <v>336.78726600796523</v>
      </c>
      <c r="R161" s="12">
        <v>147.32531727833401</v>
      </c>
      <c r="S161" s="12">
        <v>219.84420417634104</v>
      </c>
      <c r="T161" s="12">
        <v>107.14883730916549</v>
      </c>
      <c r="U161" s="11">
        <v>1947.8782298563624</v>
      </c>
      <c r="V161" s="12">
        <v>1445.558277564669</v>
      </c>
      <c r="W161" s="12">
        <v>5822.3697077313354</v>
      </c>
      <c r="X161" s="12">
        <v>3422.6710721221748</v>
      </c>
      <c r="Z161" s="14">
        <v>960.85966456105041</v>
      </c>
      <c r="AA161" s="14">
        <v>503.25774857519923</v>
      </c>
      <c r="AB161" s="14">
        <v>1464.1174131362495</v>
      </c>
      <c r="AC161" s="14">
        <v>378.87759805114928</v>
      </c>
      <c r="AD161" s="14">
        <v>189.49339235972315</v>
      </c>
      <c r="AE161" s="14">
        <v>568.37099041087242</v>
      </c>
      <c r="AF161" s="151">
        <v>0.16502896806521167</v>
      </c>
      <c r="AG161" s="151">
        <v>0.14703655068529911</v>
      </c>
      <c r="AH161" s="12">
        <v>5.9745365071512544E-13</v>
      </c>
      <c r="AI161" s="12">
        <v>3.6273971650561183E-13</v>
      </c>
      <c r="AJ161" s="12">
        <v>5.9685589803848416E-13</v>
      </c>
      <c r="AK161" s="12">
        <v>3.6237679523765109E-13</v>
      </c>
      <c r="AL161" s="18">
        <v>0.35629300087496768</v>
      </c>
      <c r="AM161" s="19">
        <v>0.52625317357500001</v>
      </c>
      <c r="AN161" s="12">
        <v>336.78726600796523</v>
      </c>
      <c r="AO161" s="12">
        <v>147.32531727833401</v>
      </c>
      <c r="AP161" s="12">
        <v>219.84420417634104</v>
      </c>
      <c r="AQ161" s="12">
        <v>107.14883730916549</v>
      </c>
      <c r="AR161" s="11">
        <v>1944.0450299785755</v>
      </c>
      <c r="AS161" s="12">
        <v>1447.0406197071229</v>
      </c>
      <c r="AT161" s="12">
        <v>5822.3697077313354</v>
      </c>
      <c r="AU161" s="12">
        <v>3422.6710721221748</v>
      </c>
      <c r="AW161" s="14">
        <v>902.53361598493461</v>
      </c>
      <c r="AX161" s="14">
        <v>506.87697998042893</v>
      </c>
      <c r="AY161" s="14">
        <v>1409.4105959653634</v>
      </c>
      <c r="AZ161" s="14">
        <v>344.43999676072582</v>
      </c>
      <c r="BA161" s="14">
        <v>193.11262376495282</v>
      </c>
      <c r="BB161" s="14">
        <v>537.55262052567866</v>
      </c>
      <c r="BC161" s="151">
        <v>0.15501138905461287</v>
      </c>
      <c r="BD161" s="151">
        <v>0.14809397961404092</v>
      </c>
      <c r="BE161" s="12">
        <v>1.849261299832531E-13</v>
      </c>
      <c r="BF161" s="12">
        <v>1.7781358652235875E-13</v>
      </c>
      <c r="BG161" s="12">
        <v>1.8474111129762605E-13</v>
      </c>
      <c r="BH161" s="12">
        <v>-1.7763568394002505E-13</v>
      </c>
      <c r="BI161" s="18">
        <v>0.49615846683717313</v>
      </c>
      <c r="BJ161" s="19">
        <v>0.67048542091875007</v>
      </c>
      <c r="BK161" s="12">
        <v>336.78726600796523</v>
      </c>
      <c r="BL161" s="12">
        <v>147.32531727833401</v>
      </c>
      <c r="BM161" s="12">
        <v>219.84420417634104</v>
      </c>
      <c r="BN161" s="12">
        <v>107.14883730916549</v>
      </c>
      <c r="BO161" s="11">
        <v>1948.3162933478327</v>
      </c>
      <c r="BP161" s="12">
        <v>1444.7834629982267</v>
      </c>
      <c r="BQ161" s="12">
        <v>5822.3697077313354</v>
      </c>
      <c r="BR161" s="12">
        <v>3422.6710721221748</v>
      </c>
      <c r="BT161" s="14"/>
      <c r="BU161" s="14"/>
      <c r="BV161" s="14"/>
      <c r="BW161" s="14"/>
      <c r="BX161" s="14"/>
      <c r="BY161" s="14"/>
      <c r="BZ161" s="151"/>
      <c r="CA161" s="151"/>
      <c r="CB161" s="12"/>
      <c r="CC161" s="12"/>
      <c r="CD161" s="12"/>
      <c r="CE161" s="12"/>
      <c r="CF161" s="18"/>
      <c r="CG161" s="19"/>
      <c r="CH161" s="12"/>
      <c r="CI161" s="12"/>
      <c r="CJ161" s="12"/>
      <c r="CK161" s="12"/>
      <c r="CL161" s="11"/>
      <c r="CM161" s="12"/>
      <c r="CN161" s="12"/>
      <c r="CO161" s="12"/>
      <c r="CQ161" s="14">
        <v>916.15415222803426</v>
      </c>
      <c r="CR161" s="14">
        <v>484.81218799290951</v>
      </c>
      <c r="CS161" s="14">
        <v>1400.9663402209437</v>
      </c>
      <c r="CT161" s="14">
        <v>301.03478663500749</v>
      </c>
      <c r="CU161" s="14">
        <v>150.10097744667368</v>
      </c>
      <c r="CV161" s="14">
        <v>451.13576408168115</v>
      </c>
      <c r="CW161" s="151">
        <v>0.15735073487544135</v>
      </c>
      <c r="CX161" s="151">
        <v>0.14164732098907451</v>
      </c>
      <c r="CY161" s="12">
        <v>8.819553891508994E-13</v>
      </c>
      <c r="CZ161" s="12">
        <v>2.50050356047067E-15</v>
      </c>
      <c r="DA161" s="12">
        <v>8.8107299234252423E-13</v>
      </c>
      <c r="DB161" s="12">
        <v>2.4980018054066022E-15</v>
      </c>
      <c r="DC161" s="18">
        <v>0.3169264869856192</v>
      </c>
      <c r="DD161" s="19">
        <v>0.3500699048625</v>
      </c>
      <c r="DE161" s="12">
        <v>336.78726600796523</v>
      </c>
      <c r="DF161" s="12">
        <v>147.32531727833401</v>
      </c>
      <c r="DG161" s="12">
        <v>219.84420417634104</v>
      </c>
      <c r="DH161" s="12">
        <v>107.14883730916549</v>
      </c>
      <c r="DI161" s="11">
        <v>1956.3129690865298</v>
      </c>
      <c r="DJ161" s="12">
        <v>1467.6110246650153</v>
      </c>
      <c r="DK161" s="12">
        <v>5822.3697077313354</v>
      </c>
      <c r="DL161" s="12">
        <v>3422.6710721221748</v>
      </c>
    </row>
    <row r="162" spans="1:116" x14ac:dyDescent="0.25">
      <c r="A162" s="10" t="str">
        <f>'Scenario List'!$A$8</f>
        <v>6- Clean Resource Plan (2045)</v>
      </c>
      <c r="B162" s="2">
        <v>2039</v>
      </c>
      <c r="C162" s="14">
        <v>935.13386794801261</v>
      </c>
      <c r="D162" s="14">
        <v>512.62925393382079</v>
      </c>
      <c r="E162" s="14">
        <v>1447.7631218818333</v>
      </c>
      <c r="F162" s="14">
        <v>348.13812338496655</v>
      </c>
      <c r="G162" s="14">
        <v>192.24855399518387</v>
      </c>
      <c r="H162" s="14">
        <v>540.38667738015045</v>
      </c>
      <c r="I162" s="151">
        <v>0.16027558343356604</v>
      </c>
      <c r="J162" s="151">
        <v>0.14961626134788186</v>
      </c>
      <c r="K162" s="12">
        <v>4.2675260765366099E-13</v>
      </c>
      <c r="L162" s="12">
        <v>9.2463064991626552E-14</v>
      </c>
      <c r="M162" s="12">
        <v>-4.2632564145606011E-13</v>
      </c>
      <c r="N162" s="12">
        <v>9.2370555648813024E-14</v>
      </c>
      <c r="O162" s="18">
        <v>0.4139755528878975</v>
      </c>
      <c r="P162" s="19">
        <v>0.57736723718749994</v>
      </c>
      <c r="Q162" s="12">
        <v>336.71775120796525</v>
      </c>
      <c r="R162" s="12">
        <v>147.27888927833402</v>
      </c>
      <c r="S162" s="12">
        <v>219.84420417634104</v>
      </c>
      <c r="T162" s="12">
        <v>107.14883730916549</v>
      </c>
      <c r="U162" s="11">
        <v>1945.1328160297498</v>
      </c>
      <c r="V162" s="12">
        <v>1444.9369838192365</v>
      </c>
      <c r="W162" s="12">
        <v>5834.5372883052023</v>
      </c>
      <c r="X162" s="12">
        <v>3426.2937017379104</v>
      </c>
      <c r="Z162" s="14">
        <v>981.72863813115862</v>
      </c>
      <c r="AA162" s="14">
        <v>510.13971910222449</v>
      </c>
      <c r="AB162" s="14">
        <v>1491.868357233383</v>
      </c>
      <c r="AC162" s="14">
        <v>381.73794763851271</v>
      </c>
      <c r="AD162" s="14">
        <v>189.7590191635876</v>
      </c>
      <c r="AE162" s="14">
        <v>571.49696680210036</v>
      </c>
      <c r="AF162" s="151">
        <v>0.16826161006785303</v>
      </c>
      <c r="AG162" s="151">
        <v>0.14888966431671272</v>
      </c>
      <c r="AH162" s="12">
        <v>9.9575608452520886E-13</v>
      </c>
      <c r="AI162" s="12">
        <v>3.2006445574024576E-13</v>
      </c>
      <c r="AJ162" s="12">
        <v>9.9475983006414026E-13</v>
      </c>
      <c r="AK162" s="12">
        <v>3.1974423109204508E-13</v>
      </c>
      <c r="AL162" s="18">
        <v>0.35157855927765547</v>
      </c>
      <c r="AM162" s="19">
        <v>0.484052520175</v>
      </c>
      <c r="AN162" s="12">
        <v>336.71775120796525</v>
      </c>
      <c r="AO162" s="12">
        <v>147.27888927833402</v>
      </c>
      <c r="AP162" s="12">
        <v>219.84420417634104</v>
      </c>
      <c r="AQ162" s="12">
        <v>107.14883730916549</v>
      </c>
      <c r="AR162" s="11">
        <v>1940.8310620479701</v>
      </c>
      <c r="AS162" s="12">
        <v>1445.9936340171514</v>
      </c>
      <c r="AT162" s="12">
        <v>5834.5372883052023</v>
      </c>
      <c r="AU162" s="12">
        <v>3426.2937017379104</v>
      </c>
      <c r="AW162" s="14">
        <v>919.07909117783947</v>
      </c>
      <c r="AX162" s="14">
        <v>513.45190399267881</v>
      </c>
      <c r="AY162" s="14">
        <v>1432.5309951705183</v>
      </c>
      <c r="AZ162" s="14">
        <v>343.52086140669581</v>
      </c>
      <c r="BA162" s="14">
        <v>193.07120405404191</v>
      </c>
      <c r="BB162" s="14">
        <v>536.59206546073779</v>
      </c>
      <c r="BC162" s="151">
        <v>0.15752390391266324</v>
      </c>
      <c r="BD162" s="151">
        <v>0.14985636045510106</v>
      </c>
      <c r="BE162" s="12">
        <v>8.6773030222911064E-13</v>
      </c>
      <c r="BF162" s="12">
        <v>9.2463064991626552E-14</v>
      </c>
      <c r="BG162" s="12">
        <v>8.6686213762732223E-13</v>
      </c>
      <c r="BH162" s="12">
        <v>9.2370555648813024E-14</v>
      </c>
      <c r="BI162" s="18">
        <v>0.49694683648430615</v>
      </c>
      <c r="BJ162" s="19">
        <v>0.63190187409374998</v>
      </c>
      <c r="BK162" s="12">
        <v>336.71775120796525</v>
      </c>
      <c r="BL162" s="12">
        <v>147.27888927833402</v>
      </c>
      <c r="BM162" s="12">
        <v>219.84420417634104</v>
      </c>
      <c r="BN162" s="12">
        <v>107.14883730916549</v>
      </c>
      <c r="BO162" s="11">
        <v>1944.8938373668943</v>
      </c>
      <c r="BP162" s="12">
        <v>1443.87921135948</v>
      </c>
      <c r="BQ162" s="12">
        <v>5834.5372883052023</v>
      </c>
      <c r="BR162" s="12">
        <v>3426.2937017379104</v>
      </c>
      <c r="BT162" s="14"/>
      <c r="BU162" s="14"/>
      <c r="BV162" s="14"/>
      <c r="BW162" s="14"/>
      <c r="BX162" s="14"/>
      <c r="BY162" s="14"/>
      <c r="BZ162" s="151"/>
      <c r="CA162" s="151"/>
      <c r="CB162" s="12"/>
      <c r="CC162" s="12"/>
      <c r="CD162" s="12"/>
      <c r="CE162" s="12"/>
      <c r="CF162" s="18"/>
      <c r="CG162" s="19"/>
      <c r="CH162" s="12"/>
      <c r="CI162" s="12"/>
      <c r="CJ162" s="12"/>
      <c r="CK162" s="12"/>
      <c r="CL162" s="11"/>
      <c r="CM162" s="12"/>
      <c r="CN162" s="12"/>
      <c r="CO162" s="12"/>
      <c r="CQ162" s="14">
        <v>936.36295498322397</v>
      </c>
      <c r="CR162" s="14">
        <v>492.45189946087089</v>
      </c>
      <c r="CS162" s="14">
        <v>1428.8148544440949</v>
      </c>
      <c r="CT162" s="14">
        <v>305.01610381615131</v>
      </c>
      <c r="CU162" s="14">
        <v>148.04243607719991</v>
      </c>
      <c r="CV162" s="14">
        <v>453.05853989335122</v>
      </c>
      <c r="CW162" s="151">
        <v>0.16048624059016267</v>
      </c>
      <c r="CX162" s="151">
        <v>0.14372728736333543</v>
      </c>
      <c r="CY162" s="12">
        <v>7.6815469377658983E-13</v>
      </c>
      <c r="CZ162" s="12">
        <v>0</v>
      </c>
      <c r="DA162" s="12">
        <v>-7.673861546209082E-13</v>
      </c>
      <c r="DB162" s="12">
        <v>0</v>
      </c>
      <c r="DC162" s="18">
        <v>0.32010760806781358</v>
      </c>
      <c r="DD162" s="19">
        <v>0.33671161722499998</v>
      </c>
      <c r="DE162" s="12">
        <v>336.71775120796525</v>
      </c>
      <c r="DF162" s="12">
        <v>147.27888927833402</v>
      </c>
      <c r="DG162" s="12">
        <v>219.84420417634104</v>
      </c>
      <c r="DH162" s="12">
        <v>107.14883730916549</v>
      </c>
      <c r="DI162" s="11">
        <v>1963.7333201714669</v>
      </c>
      <c r="DJ162" s="12">
        <v>1471.6370157699221</v>
      </c>
      <c r="DK162" s="12">
        <v>5834.5372883052023</v>
      </c>
      <c r="DL162" s="12">
        <v>3426.2937017379104</v>
      </c>
    </row>
    <row r="163" spans="1:116" x14ac:dyDescent="0.25">
      <c r="A163" s="10" t="str">
        <f>'Scenario List'!$A$8</f>
        <v>6- Clean Resource Plan (2045)</v>
      </c>
      <c r="B163" s="2">
        <v>2040</v>
      </c>
      <c r="C163" s="14">
        <v>952.53338970799848</v>
      </c>
      <c r="D163" s="14">
        <v>525.79760687926023</v>
      </c>
      <c r="E163" s="14">
        <v>1478.3309965872586</v>
      </c>
      <c r="F163" s="14">
        <v>353.49504863060122</v>
      </c>
      <c r="G163" s="14">
        <v>198.66331109167101</v>
      </c>
      <c r="H163" s="14">
        <v>552.15835972227228</v>
      </c>
      <c r="I163" s="151">
        <v>0.16286657947526825</v>
      </c>
      <c r="J163" s="151">
        <v>0.15323574501564644</v>
      </c>
      <c r="K163" s="12">
        <v>8.3928012838553332E-13</v>
      </c>
      <c r="L163" s="12">
        <v>3.6273971650561183E-13</v>
      </c>
      <c r="M163" s="12">
        <v>8.3844042819691822E-13</v>
      </c>
      <c r="N163" s="12">
        <v>-3.6237679523765109E-13</v>
      </c>
      <c r="O163" s="18">
        <v>0.41435310276503545</v>
      </c>
      <c r="P163" s="19">
        <v>0.56847206920000004</v>
      </c>
      <c r="Q163" s="12">
        <v>347.47392140796518</v>
      </c>
      <c r="R163" s="12">
        <v>150.35882697833401</v>
      </c>
      <c r="S163" s="12">
        <v>236.08273167634101</v>
      </c>
      <c r="T163" s="12">
        <v>115.64530980916547</v>
      </c>
      <c r="U163" s="11">
        <v>2079.1382275812275</v>
      </c>
      <c r="V163" s="12">
        <v>1517.5010506789122</v>
      </c>
      <c r="W163" s="12">
        <v>5848.550345791743</v>
      </c>
      <c r="X163" s="12">
        <v>3431.2986622381914</v>
      </c>
      <c r="Z163" s="14">
        <v>996.79347037489481</v>
      </c>
      <c r="AA163" s="14">
        <v>520.00162895329413</v>
      </c>
      <c r="AB163" s="14">
        <v>1516.7950993281888</v>
      </c>
      <c r="AC163" s="14">
        <v>385.23688795256726</v>
      </c>
      <c r="AD163" s="14">
        <v>192.86733316570505</v>
      </c>
      <c r="AE163" s="14">
        <v>578.10422111827233</v>
      </c>
      <c r="AF163" s="151">
        <v>0.17043428053793297</v>
      </c>
      <c r="AG163" s="151">
        <v>0.15154659507665935</v>
      </c>
      <c r="AH163" s="12">
        <v>8.2505504146374457E-13</v>
      </c>
      <c r="AI163" s="12">
        <v>6.4012891148049149E-14</v>
      </c>
      <c r="AJ163" s="12">
        <v>8.2422957348171622E-13</v>
      </c>
      <c r="AK163" s="12">
        <v>6.3948846218409017E-14</v>
      </c>
      <c r="AL163" s="18">
        <v>0.35839964671290941</v>
      </c>
      <c r="AM163" s="19">
        <v>0.4849024803375</v>
      </c>
      <c r="AN163" s="12">
        <v>347.47392140796518</v>
      </c>
      <c r="AO163" s="12">
        <v>150.35882697833401</v>
      </c>
      <c r="AP163" s="12">
        <v>236.08273167634101</v>
      </c>
      <c r="AQ163" s="12">
        <v>115.64530980916547</v>
      </c>
      <c r="AR163" s="11">
        <v>2071.2412756154013</v>
      </c>
      <c r="AS163" s="12">
        <v>1518.086592150187</v>
      </c>
      <c r="AT163" s="12">
        <v>5848.550345791743</v>
      </c>
      <c r="AU163" s="12">
        <v>3431.2986622381914</v>
      </c>
      <c r="AW163" s="14">
        <v>937.24447848704972</v>
      </c>
      <c r="AX163" s="14">
        <v>526.95979419748164</v>
      </c>
      <c r="AY163" s="14">
        <v>1464.2042726845314</v>
      </c>
      <c r="AZ163" s="14">
        <v>350.4864532707885</v>
      </c>
      <c r="BA163" s="14">
        <v>199.82549840989248</v>
      </c>
      <c r="BB163" s="14">
        <v>550.31195168068098</v>
      </c>
      <c r="BC163" s="151">
        <v>0.16025244258373073</v>
      </c>
      <c r="BD163" s="151">
        <v>0.15357444689870065</v>
      </c>
      <c r="BE163" s="12">
        <v>2.8450173843577397E-14</v>
      </c>
      <c r="BF163" s="12">
        <v>4.0541497727097795E-13</v>
      </c>
      <c r="BG163" s="12">
        <v>0</v>
      </c>
      <c r="BH163" s="12">
        <v>-4.0500935938325711E-13</v>
      </c>
      <c r="BI163" s="18">
        <v>0.49156358370865166</v>
      </c>
      <c r="BJ163" s="19">
        <v>0.63070527715625002</v>
      </c>
      <c r="BK163" s="12">
        <v>347.47392140796518</v>
      </c>
      <c r="BL163" s="12">
        <v>150.35882697833401</v>
      </c>
      <c r="BM163" s="12">
        <v>236.08273167634101</v>
      </c>
      <c r="BN163" s="12">
        <v>115.64530980916547</v>
      </c>
      <c r="BO163" s="11">
        <v>2078.0402667838061</v>
      </c>
      <c r="BP163" s="12">
        <v>1516.8809782854557</v>
      </c>
      <c r="BQ163" s="12">
        <v>5848.550345791743</v>
      </c>
      <c r="BR163" s="12">
        <v>3431.2986622381914</v>
      </c>
      <c r="BT163" s="14"/>
      <c r="BU163" s="14"/>
      <c r="BV163" s="14"/>
      <c r="BW163" s="14"/>
      <c r="BX163" s="14"/>
      <c r="BY163" s="14"/>
      <c r="BZ163" s="151"/>
      <c r="CA163" s="151"/>
      <c r="CB163" s="12"/>
      <c r="CC163" s="12"/>
      <c r="CD163" s="12"/>
      <c r="CE163" s="12"/>
      <c r="CF163" s="18"/>
      <c r="CG163" s="19"/>
      <c r="CH163" s="12"/>
      <c r="CI163" s="12"/>
      <c r="CJ163" s="12"/>
      <c r="CK163" s="12"/>
      <c r="CL163" s="11"/>
      <c r="CM163" s="12"/>
      <c r="CN163" s="12"/>
      <c r="CO163" s="12"/>
      <c r="CQ163" s="14">
        <v>946.94286011875374</v>
      </c>
      <c r="CR163" s="14">
        <v>503.79153808108617</v>
      </c>
      <c r="CS163" s="14">
        <v>1450.7343981998399</v>
      </c>
      <c r="CT163" s="14">
        <v>302.48198450996836</v>
      </c>
      <c r="CU163" s="14">
        <v>152.48854578248077</v>
      </c>
      <c r="CV163" s="14">
        <v>454.9705302924491</v>
      </c>
      <c r="CW163" s="151">
        <v>0.16191069651988471</v>
      </c>
      <c r="CX163" s="151">
        <v>0.14682240972648808</v>
      </c>
      <c r="CY163" s="12">
        <v>6.9702925916764634E-13</v>
      </c>
      <c r="CZ163" s="12">
        <v>1.3336018989176906E-14</v>
      </c>
      <c r="DA163" s="12">
        <v>6.9633188104489818E-13</v>
      </c>
      <c r="DB163" s="12">
        <v>-1.3322676295501878E-14</v>
      </c>
      <c r="DC163" s="18">
        <v>0.31025614215076003</v>
      </c>
      <c r="DD163" s="19">
        <v>0.32394021700624998</v>
      </c>
      <c r="DE163" s="12">
        <v>347.47392140796518</v>
      </c>
      <c r="DF163" s="12">
        <v>150.35882697833401</v>
      </c>
      <c r="DG163" s="12">
        <v>236.08273167634101</v>
      </c>
      <c r="DH163" s="12">
        <v>115.64530980916547</v>
      </c>
      <c r="DI163" s="11">
        <v>2078.626325623628</v>
      </c>
      <c r="DJ163" s="12">
        <v>1542.0139489750643</v>
      </c>
      <c r="DK163" s="12">
        <v>5848.550345791743</v>
      </c>
      <c r="DL163" s="12">
        <v>3431.2986622381914</v>
      </c>
    </row>
    <row r="164" spans="1:116" x14ac:dyDescent="0.25">
      <c r="A164" s="10" t="str">
        <f>'Scenario List'!$A$8</f>
        <v>6- Clean Resource Plan (2045)</v>
      </c>
      <c r="B164" s="2">
        <v>2041</v>
      </c>
      <c r="C164" s="14">
        <v>963.30689692725832</v>
      </c>
      <c r="D164" s="14">
        <v>529.44681228986849</v>
      </c>
      <c r="E164" s="14">
        <v>1492.7537092171269</v>
      </c>
      <c r="F164" s="14">
        <v>348.75993632083129</v>
      </c>
      <c r="G164" s="14">
        <v>195.42316242704183</v>
      </c>
      <c r="H164" s="14">
        <v>544.18309874787315</v>
      </c>
      <c r="I164" s="151">
        <v>0.1642394085109064</v>
      </c>
      <c r="J164" s="151">
        <v>0.15395647752454583</v>
      </c>
      <c r="K164" s="12">
        <v>3.8407734688829492E-13</v>
      </c>
      <c r="L164" s="12">
        <v>1.0668815191341525E-14</v>
      </c>
      <c r="M164" s="12">
        <v>-3.836930773104541E-13</v>
      </c>
      <c r="N164" s="12">
        <v>0</v>
      </c>
      <c r="O164" s="18">
        <v>0.41201079638767901</v>
      </c>
      <c r="P164" s="19">
        <v>0.50956189465625001</v>
      </c>
      <c r="Q164" s="12">
        <v>370.31117536436483</v>
      </c>
      <c r="R164" s="12">
        <v>159.87257537902664</v>
      </c>
      <c r="S164" s="12">
        <v>255.24908207496387</v>
      </c>
      <c r="T164" s="12">
        <v>125.5395219583931</v>
      </c>
      <c r="U164" s="11">
        <v>2224.9463108778086</v>
      </c>
      <c r="V164" s="12">
        <v>1594.4624645705921</v>
      </c>
      <c r="W164" s="12">
        <v>5865.2603882416524</v>
      </c>
      <c r="X164" s="12">
        <v>3438.9382038534682</v>
      </c>
      <c r="Z164" s="14">
        <v>1013.7263875312672</v>
      </c>
      <c r="AA164" s="14">
        <v>526.5515276914424</v>
      </c>
      <c r="AB164" s="14">
        <v>1540.2779152227095</v>
      </c>
      <c r="AC164" s="14">
        <v>386.20208085345587</v>
      </c>
      <c r="AD164" s="14">
        <v>192.52787782861577</v>
      </c>
      <c r="AE164" s="14">
        <v>578.72995868207158</v>
      </c>
      <c r="AF164" s="151">
        <v>0.17283570045134389</v>
      </c>
      <c r="AG164" s="151">
        <v>0.15311456515892619</v>
      </c>
      <c r="AH164" s="12">
        <v>7.6815469377658983E-13</v>
      </c>
      <c r="AI164" s="12">
        <v>1.0668815191341525E-13</v>
      </c>
      <c r="AJ164" s="12">
        <v>-7.673861546209082E-13</v>
      </c>
      <c r="AK164" s="12">
        <v>1.0658141036401503E-13</v>
      </c>
      <c r="AL164" s="18">
        <v>0.3563882744460628</v>
      </c>
      <c r="AM164" s="19">
        <v>0.42633677937500003</v>
      </c>
      <c r="AN164" s="12">
        <v>370.31117536436483</v>
      </c>
      <c r="AO164" s="12">
        <v>159.87257537902664</v>
      </c>
      <c r="AP164" s="12">
        <v>255.24908207496387</v>
      </c>
      <c r="AQ164" s="12">
        <v>125.5395219583931</v>
      </c>
      <c r="AR164" s="11">
        <v>2216.6576651066189</v>
      </c>
      <c r="AS164" s="12">
        <v>1594.2179012318054</v>
      </c>
      <c r="AT164" s="12">
        <v>5865.2603882416524</v>
      </c>
      <c r="AU164" s="12">
        <v>3438.9382038534682</v>
      </c>
      <c r="AW164" s="14">
        <v>946.80631421970725</v>
      </c>
      <c r="AX164" s="14">
        <v>530.54375854547834</v>
      </c>
      <c r="AY164" s="14">
        <v>1477.3500727651856</v>
      </c>
      <c r="AZ164" s="14">
        <v>343.78631247701247</v>
      </c>
      <c r="BA164" s="14">
        <v>196.52010868265168</v>
      </c>
      <c r="BB164" s="14">
        <v>540.30642115966418</v>
      </c>
      <c r="BC164" s="151">
        <v>0.16142613482562715</v>
      </c>
      <c r="BD164" s="151">
        <v>0.15427545570635226</v>
      </c>
      <c r="BE164" s="12">
        <v>6.3301636801959718E-13</v>
      </c>
      <c r="BF164" s="12">
        <v>1.0313188018296807E-13</v>
      </c>
      <c r="BG164" s="12">
        <v>6.3238303482648917E-13</v>
      </c>
      <c r="BH164" s="12">
        <v>1.0302869668521453E-13</v>
      </c>
      <c r="BI164" s="18">
        <v>0.47449861140289828</v>
      </c>
      <c r="BJ164" s="19">
        <v>0.55864936562500001</v>
      </c>
      <c r="BK164" s="12">
        <v>370.31117536436483</v>
      </c>
      <c r="BL164" s="12">
        <v>159.87257537902664</v>
      </c>
      <c r="BM164" s="12">
        <v>255.24908207496387</v>
      </c>
      <c r="BN164" s="12">
        <v>125.5395219583931</v>
      </c>
      <c r="BO164" s="11">
        <v>2224.7267235707304</v>
      </c>
      <c r="BP164" s="12">
        <v>1593.7506469408897</v>
      </c>
      <c r="BQ164" s="12">
        <v>5865.2603882416524</v>
      </c>
      <c r="BR164" s="12">
        <v>3438.9382038534682</v>
      </c>
      <c r="BT164" s="14"/>
      <c r="BU164" s="14"/>
      <c r="BV164" s="14"/>
      <c r="BW164" s="14"/>
      <c r="BX164" s="14"/>
      <c r="BY164" s="14"/>
      <c r="BZ164" s="151"/>
      <c r="CA164" s="151"/>
      <c r="CB164" s="12"/>
      <c r="CC164" s="12"/>
      <c r="CD164" s="12"/>
      <c r="CE164" s="12"/>
      <c r="CF164" s="18"/>
      <c r="CG164" s="19"/>
      <c r="CH164" s="12"/>
      <c r="CI164" s="12"/>
      <c r="CJ164" s="12"/>
      <c r="CK164" s="12"/>
      <c r="CL164" s="11"/>
      <c r="CM164" s="12"/>
      <c r="CN164" s="12"/>
      <c r="CO164" s="12"/>
      <c r="CQ164" s="14">
        <v>966.46653069479464</v>
      </c>
      <c r="CR164" s="14">
        <v>511.17523703192342</v>
      </c>
      <c r="CS164" s="14">
        <v>1477.6417677267182</v>
      </c>
      <c r="CT164" s="14">
        <v>304.85711867182511</v>
      </c>
      <c r="CU164" s="14">
        <v>153.15799138100451</v>
      </c>
      <c r="CV164" s="14">
        <v>458.01511005282964</v>
      </c>
      <c r="CW164" s="151">
        <v>0.16477811157920849</v>
      </c>
      <c r="CX164" s="151">
        <v>0.14864333312507072</v>
      </c>
      <c r="CY164" s="12">
        <v>1.4225086921788701E-13</v>
      </c>
      <c r="CZ164" s="12">
        <v>9.2463064991626552E-14</v>
      </c>
      <c r="DA164" s="12">
        <v>1.4210854715202004E-13</v>
      </c>
      <c r="DB164" s="12">
        <v>-9.2370555648813024E-14</v>
      </c>
      <c r="DC164" s="18">
        <v>0.29933565641420906</v>
      </c>
      <c r="DD164" s="19">
        <v>0.27038453937655005</v>
      </c>
      <c r="DE164" s="12">
        <v>370.31117536436483</v>
      </c>
      <c r="DF164" s="12">
        <v>159.87257537902664</v>
      </c>
      <c r="DG164" s="12">
        <v>255.24908207496387</v>
      </c>
      <c r="DH164" s="12">
        <v>125.5395219583931</v>
      </c>
      <c r="DI164" s="11">
        <v>2234.3103829564729</v>
      </c>
      <c r="DJ164" s="12">
        <v>1614.9782501042325</v>
      </c>
      <c r="DK164" s="12">
        <v>5865.2603882416524</v>
      </c>
      <c r="DL164" s="12">
        <v>3438.9382038534682</v>
      </c>
    </row>
    <row r="165" spans="1:116" x14ac:dyDescent="0.25">
      <c r="A165" s="10" t="str">
        <f>'Scenario List'!$A$8</f>
        <v>6- Clean Resource Plan (2045)</v>
      </c>
      <c r="B165" s="2">
        <v>2042</v>
      </c>
      <c r="C165" s="14">
        <v>986.60479228883526</v>
      </c>
      <c r="D165" s="14">
        <v>543.09634496504441</v>
      </c>
      <c r="E165" s="14">
        <v>1529.7011372538796</v>
      </c>
      <c r="F165" s="14">
        <v>363.0696369331813</v>
      </c>
      <c r="G165" s="14">
        <v>202.04296068437537</v>
      </c>
      <c r="H165" s="14">
        <v>565.11259761755673</v>
      </c>
      <c r="I165" s="151">
        <v>0.16765459238773978</v>
      </c>
      <c r="J165" s="151">
        <v>0.1574660308643144</v>
      </c>
      <c r="K165" s="12">
        <v>9.2463064991626557E-13</v>
      </c>
      <c r="L165" s="12">
        <v>2.4893902113130222E-13</v>
      </c>
      <c r="M165" s="12">
        <v>9.2370555648813024E-13</v>
      </c>
      <c r="N165" s="12">
        <v>-2.4868995751603507E-13</v>
      </c>
      <c r="O165" s="18">
        <v>0.43519372640899401</v>
      </c>
      <c r="P165" s="19">
        <v>0.55123783642500002</v>
      </c>
      <c r="Q165" s="12">
        <v>381.01042356436483</v>
      </c>
      <c r="R165" s="12">
        <v>163.73672055845822</v>
      </c>
      <c r="S165" s="12">
        <v>271.48760957496393</v>
      </c>
      <c r="T165" s="12">
        <v>134.81078913782471</v>
      </c>
      <c r="U165" s="11">
        <v>2341.7152014560288</v>
      </c>
      <c r="V165" s="12">
        <v>1659.4875333586849</v>
      </c>
      <c r="W165" s="12">
        <v>5884.7465985726467</v>
      </c>
      <c r="X165" s="12">
        <v>3448.974626362562</v>
      </c>
      <c r="Z165" s="14">
        <v>1035.4349266778202</v>
      </c>
      <c r="AA165" s="14">
        <v>538.81298843161073</v>
      </c>
      <c r="AB165" s="14">
        <v>1574.2479151094308</v>
      </c>
      <c r="AC165" s="14">
        <v>398.44628740830296</v>
      </c>
      <c r="AD165" s="14">
        <v>197.7596041509417</v>
      </c>
      <c r="AE165" s="14">
        <v>596.20589155924472</v>
      </c>
      <c r="AF165" s="151">
        <v>0.17595233870035565</v>
      </c>
      <c r="AG165" s="151">
        <v>0.15622410913468107</v>
      </c>
      <c r="AH165" s="12">
        <v>9.6730591068163155E-13</v>
      </c>
      <c r="AI165" s="12">
        <v>2.453827494008551E-13</v>
      </c>
      <c r="AJ165" s="12">
        <v>-9.6633812063373625E-13</v>
      </c>
      <c r="AK165" s="12">
        <v>2.4513724383723456E-13</v>
      </c>
      <c r="AL165" s="18">
        <v>0.37671729367259454</v>
      </c>
      <c r="AM165" s="19">
        <v>0.46661745770000007</v>
      </c>
      <c r="AN165" s="12">
        <v>381.01042356436483</v>
      </c>
      <c r="AO165" s="12">
        <v>163.73672055845822</v>
      </c>
      <c r="AP165" s="12">
        <v>271.48760957496393</v>
      </c>
      <c r="AQ165" s="12">
        <v>134.81078913782471</v>
      </c>
      <c r="AR165" s="11">
        <v>2336.4267839921058</v>
      </c>
      <c r="AS165" s="12">
        <v>1660.2710333334803</v>
      </c>
      <c r="AT165" s="12">
        <v>5884.7465985726467</v>
      </c>
      <c r="AU165" s="12">
        <v>3448.974626362562</v>
      </c>
      <c r="AW165" s="14">
        <v>970.4253524928306</v>
      </c>
      <c r="AX165" s="14">
        <v>544.62166000265381</v>
      </c>
      <c r="AY165" s="14">
        <v>1515.0470124954845</v>
      </c>
      <c r="AZ165" s="14">
        <v>359.44307217294124</v>
      </c>
      <c r="BA165" s="14">
        <v>203.5682757219848</v>
      </c>
      <c r="BB165" s="14">
        <v>563.01134789492608</v>
      </c>
      <c r="BC165" s="151">
        <v>0.16490520640739376</v>
      </c>
      <c r="BD165" s="151">
        <v>0.1579082826066005</v>
      </c>
      <c r="BE165" s="12">
        <v>6.4012891148049151E-13</v>
      </c>
      <c r="BF165" s="12">
        <v>2.9161428189666834E-13</v>
      </c>
      <c r="BG165" s="12">
        <v>6.3948846218409017E-13</v>
      </c>
      <c r="BH165" s="12">
        <v>2.9132252166164108E-13</v>
      </c>
      <c r="BI165" s="18">
        <v>0.50702979050371488</v>
      </c>
      <c r="BJ165" s="19">
        <v>0.6077095573937501</v>
      </c>
      <c r="BK165" s="12">
        <v>381.01042356436483</v>
      </c>
      <c r="BL165" s="12">
        <v>163.73672055845822</v>
      </c>
      <c r="BM165" s="12">
        <v>271.48760957496393</v>
      </c>
      <c r="BN165" s="12">
        <v>134.81078913782471</v>
      </c>
      <c r="BO165" s="11">
        <v>2345.5373695308967</v>
      </c>
      <c r="BP165" s="12">
        <v>1659.3993308279664</v>
      </c>
      <c r="BQ165" s="12">
        <v>5884.7465985726467</v>
      </c>
      <c r="BR165" s="12">
        <v>3448.974626362562</v>
      </c>
      <c r="BT165" s="14"/>
      <c r="BU165" s="14"/>
      <c r="BV165" s="14"/>
      <c r="BW165" s="14"/>
      <c r="BX165" s="14"/>
      <c r="BY165" s="14"/>
      <c r="BZ165" s="151"/>
      <c r="CA165" s="151"/>
      <c r="CB165" s="12"/>
      <c r="CC165" s="12"/>
      <c r="CD165" s="12"/>
      <c r="CE165" s="12"/>
      <c r="CF165" s="18"/>
      <c r="CG165" s="19"/>
      <c r="CH165" s="12"/>
      <c r="CI165" s="12"/>
      <c r="CJ165" s="12"/>
      <c r="CK165" s="12"/>
      <c r="CL165" s="11"/>
      <c r="CM165" s="12"/>
      <c r="CN165" s="12"/>
      <c r="CO165" s="12"/>
      <c r="CQ165" s="14">
        <v>979.22588365699721</v>
      </c>
      <c r="CR165" s="14">
        <v>522.52764441581769</v>
      </c>
      <c r="CS165" s="14">
        <v>1501.7535280728148</v>
      </c>
      <c r="CT165" s="14">
        <v>306.85691365087541</v>
      </c>
      <c r="CU165" s="14">
        <v>154.92467261219136</v>
      </c>
      <c r="CV165" s="14">
        <v>461.78158626306674</v>
      </c>
      <c r="CW165" s="151">
        <v>0.16640068816123871</v>
      </c>
      <c r="CX165" s="151">
        <v>0.15150231620198898</v>
      </c>
      <c r="CY165" s="12">
        <v>2.4893902113130222E-13</v>
      </c>
      <c r="CZ165" s="12">
        <v>1.1735696710475678E-13</v>
      </c>
      <c r="DA165" s="12">
        <v>-2.4868995751603507E-13</v>
      </c>
      <c r="DB165" s="12">
        <v>1.1723955140041653E-13</v>
      </c>
      <c r="DC165" s="18">
        <v>0.32208318030800692</v>
      </c>
      <c r="DD165" s="19">
        <v>0.31698868687499998</v>
      </c>
      <c r="DE165" s="12">
        <v>381.01042356436483</v>
      </c>
      <c r="DF165" s="12">
        <v>163.73672055845822</v>
      </c>
      <c r="DG165" s="12">
        <v>271.48760957496393</v>
      </c>
      <c r="DH165" s="12">
        <v>134.81078913782471</v>
      </c>
      <c r="DI165" s="11">
        <v>2367.0495217378366</v>
      </c>
      <c r="DJ165" s="12">
        <v>1691.6713415723386</v>
      </c>
      <c r="DK165" s="12">
        <v>5884.7465985726467</v>
      </c>
      <c r="DL165" s="12">
        <v>3448.974626362562</v>
      </c>
    </row>
    <row r="166" spans="1:116" x14ac:dyDescent="0.25">
      <c r="A166" s="10" t="str">
        <f>'Scenario List'!$A$8</f>
        <v>6- Clean Resource Plan (2045)</v>
      </c>
      <c r="B166" s="2">
        <v>2043</v>
      </c>
      <c r="C166" s="14">
        <v>1025.2861464021278</v>
      </c>
      <c r="D166" s="14">
        <v>563.27887026278177</v>
      </c>
      <c r="E166" s="14">
        <v>1588.5650166649095</v>
      </c>
      <c r="F166" s="14">
        <v>381.82960267308226</v>
      </c>
      <c r="G166" s="14">
        <v>215.04851542696574</v>
      </c>
      <c r="H166" s="14">
        <v>596.87811810004803</v>
      </c>
      <c r="I166" s="151">
        <v>0.17355667545380826</v>
      </c>
      <c r="J166" s="151">
        <v>0.16276033045066354</v>
      </c>
      <c r="K166" s="12">
        <v>1.5647595613967569E-13</v>
      </c>
      <c r="L166" s="12">
        <v>5.6900347687154795E-14</v>
      </c>
      <c r="M166" s="12">
        <v>1.5631940186722204E-13</v>
      </c>
      <c r="N166" s="12">
        <v>-5.6843418860808015E-14</v>
      </c>
      <c r="O166" s="18">
        <v>0.43121442261928905</v>
      </c>
      <c r="P166" s="19">
        <v>0.47840053591249998</v>
      </c>
      <c r="Q166" s="12">
        <v>392.12119723386201</v>
      </c>
      <c r="R166" s="12">
        <v>171.97025348530653</v>
      </c>
      <c r="S166" s="12">
        <v>288.25804227920969</v>
      </c>
      <c r="T166" s="12">
        <v>142.51977531735491</v>
      </c>
      <c r="U166" s="11">
        <v>2466.6084002478046</v>
      </c>
      <c r="V166" s="12">
        <v>1723.2677708416606</v>
      </c>
      <c r="W166" s="12">
        <v>5907.500496430087</v>
      </c>
      <c r="X166" s="12">
        <v>3460.7872121120126</v>
      </c>
      <c r="Z166" s="14">
        <v>1079.0659621758614</v>
      </c>
      <c r="AA166" s="14">
        <v>560.83265533384406</v>
      </c>
      <c r="AB166" s="14">
        <v>1639.8986175097054</v>
      </c>
      <c r="AC166" s="14">
        <v>423.50234429793284</v>
      </c>
      <c r="AD166" s="14">
        <v>212.60230049802809</v>
      </c>
      <c r="AE166" s="14">
        <v>636.10464479596089</v>
      </c>
      <c r="AF166" s="151">
        <v>0.18266032526411854</v>
      </c>
      <c r="AG166" s="151">
        <v>0.16205349273455766</v>
      </c>
      <c r="AH166" s="12">
        <v>1.1380069537430959E-13</v>
      </c>
      <c r="AI166" s="12">
        <v>3.3073327093158725E-13</v>
      </c>
      <c r="AJ166" s="12">
        <v>0</v>
      </c>
      <c r="AK166" s="12">
        <v>3.3040237212844659E-13</v>
      </c>
      <c r="AL166" s="18">
        <v>0.38002887824911535</v>
      </c>
      <c r="AM166" s="19">
        <v>0.40853899446250003</v>
      </c>
      <c r="AN166" s="12">
        <v>392.12119723386201</v>
      </c>
      <c r="AO166" s="12">
        <v>171.97025348530653</v>
      </c>
      <c r="AP166" s="12">
        <v>288.25804227920969</v>
      </c>
      <c r="AQ166" s="12">
        <v>142.51977531735491</v>
      </c>
      <c r="AR166" s="11">
        <v>2459.1535589318623</v>
      </c>
      <c r="AS166" s="12">
        <v>1722.4142419583732</v>
      </c>
      <c r="AT166" s="12">
        <v>5907.500496430087</v>
      </c>
      <c r="AU166" s="12">
        <v>3460.7872121120126</v>
      </c>
      <c r="AW166" s="14">
        <v>1006.3445842717047</v>
      </c>
      <c r="AX166" s="14">
        <v>563.57632056827538</v>
      </c>
      <c r="AY166" s="14">
        <v>1569.92090483998</v>
      </c>
      <c r="AZ166" s="14">
        <v>375.08448372596195</v>
      </c>
      <c r="BA166" s="14">
        <v>215.34596573245935</v>
      </c>
      <c r="BB166" s="14">
        <v>590.43044945842132</v>
      </c>
      <c r="BC166" s="151">
        <v>0.17035031734315392</v>
      </c>
      <c r="BD166" s="151">
        <v>0.16284627919216738</v>
      </c>
      <c r="BE166" s="12">
        <v>6.2590382455870275E-13</v>
      </c>
      <c r="BF166" s="12">
        <v>3.4140208612292879E-13</v>
      </c>
      <c r="BG166" s="12">
        <v>-6.2527760746888816E-13</v>
      </c>
      <c r="BH166" s="12">
        <v>3.4106051316484809E-13</v>
      </c>
      <c r="BI166" s="18">
        <v>0.49034244347711237</v>
      </c>
      <c r="BJ166" s="19">
        <v>0.53330567011250007</v>
      </c>
      <c r="BK166" s="12">
        <v>392.12119723386201</v>
      </c>
      <c r="BL166" s="12">
        <v>171.97025348530653</v>
      </c>
      <c r="BM166" s="12">
        <v>288.25804227920969</v>
      </c>
      <c r="BN166" s="12">
        <v>142.51977531735491</v>
      </c>
      <c r="BO166" s="11">
        <v>2468.683234390629</v>
      </c>
      <c r="BP166" s="12">
        <v>1723.0282337164226</v>
      </c>
      <c r="BQ166" s="12">
        <v>5907.500496430087</v>
      </c>
      <c r="BR166" s="12">
        <v>3460.7872121120126</v>
      </c>
      <c r="BT166" s="14"/>
      <c r="BU166" s="14"/>
      <c r="BV166" s="14"/>
      <c r="BW166" s="14"/>
      <c r="BX166" s="14"/>
      <c r="BY166" s="14"/>
      <c r="BZ166" s="151"/>
      <c r="CA166" s="151"/>
      <c r="CB166" s="12"/>
      <c r="CC166" s="12"/>
      <c r="CD166" s="12"/>
      <c r="CE166" s="12"/>
      <c r="CF166" s="18"/>
      <c r="CG166" s="19"/>
      <c r="CH166" s="12"/>
      <c r="CI166" s="12"/>
      <c r="CJ166" s="12"/>
      <c r="CK166" s="12"/>
      <c r="CL166" s="11"/>
      <c r="CM166" s="12"/>
      <c r="CN166" s="12"/>
      <c r="CO166" s="12"/>
      <c r="CQ166" s="14">
        <v>1020.3851479890864</v>
      </c>
      <c r="CR166" s="14">
        <v>544.09847367871225</v>
      </c>
      <c r="CS166" s="14">
        <v>1564.4836216677986</v>
      </c>
      <c r="CT166" s="14">
        <v>332.25040129377447</v>
      </c>
      <c r="CU166" s="14">
        <v>165.77685940140552</v>
      </c>
      <c r="CV166" s="14">
        <v>498.02726069517996</v>
      </c>
      <c r="CW166" s="151">
        <v>0.17272705243202383</v>
      </c>
      <c r="CX166" s="151">
        <v>0.15721812418125111</v>
      </c>
      <c r="CY166" s="12">
        <v>6.2590382455870275E-13</v>
      </c>
      <c r="CZ166" s="12">
        <v>1.1735696710475678E-13</v>
      </c>
      <c r="DA166" s="12">
        <v>6.2527760746888816E-13</v>
      </c>
      <c r="DB166" s="12">
        <v>-1.1723955140041653E-13</v>
      </c>
      <c r="DC166" s="18">
        <v>0.32661050908476191</v>
      </c>
      <c r="DD166" s="19">
        <v>0.29349992260625002</v>
      </c>
      <c r="DE166" s="12">
        <v>392.12119723386201</v>
      </c>
      <c r="DF166" s="12">
        <v>171.97025348530653</v>
      </c>
      <c r="DG166" s="12">
        <v>288.25804227920969</v>
      </c>
      <c r="DH166" s="12">
        <v>142.51977531735491</v>
      </c>
      <c r="DI166" s="11">
        <v>2500.5809730539459</v>
      </c>
      <c r="DJ166" s="12">
        <v>1762.2102732843773</v>
      </c>
      <c r="DK166" s="12">
        <v>5907.500496430087</v>
      </c>
      <c r="DL166" s="12">
        <v>3460.7872121120126</v>
      </c>
    </row>
    <row r="167" spans="1:116" x14ac:dyDescent="0.25">
      <c r="A167" s="10" t="str">
        <f>'Scenario List'!$A$8</f>
        <v>6- Clean Resource Plan (2045)</v>
      </c>
      <c r="B167" s="2">
        <v>2044</v>
      </c>
      <c r="C167" s="14">
        <v>1049.4769660908712</v>
      </c>
      <c r="D167" s="14">
        <v>576.67561816648367</v>
      </c>
      <c r="E167" s="14">
        <v>1626.1525842573549</v>
      </c>
      <c r="F167" s="14">
        <v>401.14678154775004</v>
      </c>
      <c r="G167" s="14">
        <v>221.12005629649593</v>
      </c>
      <c r="H167" s="14">
        <v>622.26683784424597</v>
      </c>
      <c r="I167" s="151">
        <v>0.17684216479880716</v>
      </c>
      <c r="J167" s="151">
        <v>0.16593350604502372</v>
      </c>
      <c r="K167" s="12">
        <v>8.5350521530732198E-13</v>
      </c>
      <c r="L167" s="12">
        <v>2.0270748863548898E-13</v>
      </c>
      <c r="M167" s="12">
        <v>8.5265128291212022E-13</v>
      </c>
      <c r="N167" s="12">
        <v>-2.0250467969162855E-13</v>
      </c>
      <c r="O167" s="18">
        <v>0.46801355121748245</v>
      </c>
      <c r="P167" s="19">
        <v>0.53919296075625001</v>
      </c>
      <c r="Q167" s="12">
        <v>403.81542294895371</v>
      </c>
      <c r="R167" s="12">
        <v>181.10925148530652</v>
      </c>
      <c r="S167" s="12">
        <v>287.90169131889905</v>
      </c>
      <c r="T167" s="12">
        <v>167.25477531735493</v>
      </c>
      <c r="U167" s="11">
        <v>2468.4903711025954</v>
      </c>
      <c r="V167" s="12">
        <v>1931.321492655537</v>
      </c>
      <c r="W167" s="12">
        <v>5934.5403698538648</v>
      </c>
      <c r="X167" s="12">
        <v>3475.3416106932068</v>
      </c>
      <c r="Z167" s="14">
        <v>1106.2168925276594</v>
      </c>
      <c r="AA167" s="14">
        <v>566.16948295816962</v>
      </c>
      <c r="AB167" s="14">
        <v>1672.3863754858289</v>
      </c>
      <c r="AC167" s="14">
        <v>443.9922932009938</v>
      </c>
      <c r="AD167" s="14">
        <v>210.6139210881818</v>
      </c>
      <c r="AE167" s="14">
        <v>654.60621428917557</v>
      </c>
      <c r="AF167" s="151">
        <v>0.18640312873209075</v>
      </c>
      <c r="AG167" s="151">
        <v>0.16291045496538656</v>
      </c>
      <c r="AH167" s="12">
        <v>9.6730591068163155E-13</v>
      </c>
      <c r="AI167" s="12">
        <v>5.6900347687154795E-14</v>
      </c>
      <c r="AJ167" s="12">
        <v>-9.6633812063373625E-13</v>
      </c>
      <c r="AK167" s="12">
        <v>5.6843418860808015E-14</v>
      </c>
      <c r="AL167" s="18">
        <v>0.40960984345519413</v>
      </c>
      <c r="AM167" s="19">
        <v>0.45913091426875008</v>
      </c>
      <c r="AN167" s="12">
        <v>403.81542294895371</v>
      </c>
      <c r="AO167" s="12">
        <v>181.10925148530652</v>
      </c>
      <c r="AP167" s="12">
        <v>287.90169131889905</v>
      </c>
      <c r="AQ167" s="12">
        <v>167.25477531735493</v>
      </c>
      <c r="AR167" s="11">
        <v>2462.7536693381203</v>
      </c>
      <c r="AS167" s="12">
        <v>1930.3048448575416</v>
      </c>
      <c r="AT167" s="12">
        <v>5934.5403698538648</v>
      </c>
      <c r="AU167" s="12">
        <v>3475.3416106932068</v>
      </c>
      <c r="AW167" s="14">
        <v>1029.2262600099798</v>
      </c>
      <c r="AX167" s="14">
        <v>580.67403374408332</v>
      </c>
      <c r="AY167" s="14">
        <v>1609.9002937540631</v>
      </c>
      <c r="AZ167" s="14">
        <v>395.21033387904799</v>
      </c>
      <c r="BA167" s="14">
        <v>225.1184718740956</v>
      </c>
      <c r="BB167" s="14">
        <v>620.32880575314357</v>
      </c>
      <c r="BC167" s="151">
        <v>0.1734298186323272</v>
      </c>
      <c r="BD167" s="151">
        <v>0.16708401613165721</v>
      </c>
      <c r="BE167" s="12">
        <v>6.4012891148049151E-13</v>
      </c>
      <c r="BF167" s="12">
        <v>3.1650818400979859E-13</v>
      </c>
      <c r="BG167" s="12">
        <v>-6.3948846218409017E-13</v>
      </c>
      <c r="BH167" s="12">
        <v>-3.1619151741324458E-13</v>
      </c>
      <c r="BI167" s="18">
        <v>0.5454857064198706</v>
      </c>
      <c r="BJ167" s="19">
        <v>0.60569956990624996</v>
      </c>
      <c r="BK167" s="12">
        <v>403.81542294895371</v>
      </c>
      <c r="BL167" s="12">
        <v>181.10925148530652</v>
      </c>
      <c r="BM167" s="12">
        <v>287.90169131889905</v>
      </c>
      <c r="BN167" s="12">
        <v>167.25477531735493</v>
      </c>
      <c r="BO167" s="11">
        <v>2469.0014216437867</v>
      </c>
      <c r="BP167" s="12">
        <v>1929.5570518412383</v>
      </c>
      <c r="BQ167" s="12">
        <v>5934.5403698538648</v>
      </c>
      <c r="BR167" s="12">
        <v>3475.3416106932068</v>
      </c>
      <c r="BT167" s="14"/>
      <c r="BU167" s="14"/>
      <c r="BV167" s="14"/>
      <c r="BW167" s="14"/>
      <c r="BX167" s="14"/>
      <c r="BY167" s="14"/>
      <c r="BZ167" s="151"/>
      <c r="CA167" s="151"/>
      <c r="CB167" s="12"/>
      <c r="CC167" s="12"/>
      <c r="CD167" s="12"/>
      <c r="CE167" s="12"/>
      <c r="CF167" s="18"/>
      <c r="CG167" s="19"/>
      <c r="CH167" s="12"/>
      <c r="CI167" s="12"/>
      <c r="CJ167" s="12"/>
      <c r="CK167" s="12"/>
      <c r="CL167" s="11"/>
      <c r="CM167" s="12"/>
      <c r="CN167" s="12"/>
      <c r="CO167" s="12"/>
      <c r="CQ167" s="14">
        <v>1036.2456635539602</v>
      </c>
      <c r="CR167" s="14">
        <v>537.53358444277228</v>
      </c>
      <c r="CS167" s="14">
        <v>1573.7792479967325</v>
      </c>
      <c r="CT167" s="14">
        <v>333.39588154699311</v>
      </c>
      <c r="CU167" s="14">
        <v>158.99803557171668</v>
      </c>
      <c r="CV167" s="14">
        <v>492.39391711870979</v>
      </c>
      <c r="CW167" s="151">
        <v>0.1746126235517507</v>
      </c>
      <c r="CX167" s="151">
        <v>0.15467071863924003</v>
      </c>
      <c r="CY167" s="12">
        <v>2.8450173843577401E-13</v>
      </c>
      <c r="CZ167" s="12">
        <v>2.0626376036593614E-13</v>
      </c>
      <c r="DA167" s="12">
        <v>2.8421709430404007E-13</v>
      </c>
      <c r="DB167" s="12">
        <v>-2.0605739337042905E-13</v>
      </c>
      <c r="DC167" s="18">
        <v>0.33578640140260785</v>
      </c>
      <c r="DD167" s="19">
        <v>0.31910597379529998</v>
      </c>
      <c r="DE167" s="12">
        <v>403.81542294895371</v>
      </c>
      <c r="DF167" s="12">
        <v>181.10925148530652</v>
      </c>
      <c r="DG167" s="12">
        <v>287.90169131889905</v>
      </c>
      <c r="DH167" s="12">
        <v>167.25477531735493</v>
      </c>
      <c r="DI167" s="11">
        <v>2525.2840412828123</v>
      </c>
      <c r="DJ167" s="12">
        <v>1981.3717077540184</v>
      </c>
      <c r="DK167" s="12">
        <v>5934.5403698538648</v>
      </c>
      <c r="DL167" s="12">
        <v>3475.3416106932068</v>
      </c>
    </row>
    <row r="168" spans="1:116" x14ac:dyDescent="0.25">
      <c r="A168" s="10" t="str">
        <f>'Scenario List'!$A$8</f>
        <v>6- Clean Resource Plan (2045)</v>
      </c>
      <c r="B168" s="2">
        <v>2045</v>
      </c>
      <c r="C168" s="14">
        <v>1252.0443432686789</v>
      </c>
      <c r="D168" s="14">
        <v>682.5695429819566</v>
      </c>
      <c r="E168" s="14">
        <v>1934.6138862506355</v>
      </c>
      <c r="F168" s="14">
        <v>552.7755723958403</v>
      </c>
      <c r="G168" s="14">
        <v>319.53480582624144</v>
      </c>
      <c r="H168" s="14">
        <v>872.31037822208168</v>
      </c>
      <c r="I168" s="151">
        <v>0.20985177558660909</v>
      </c>
      <c r="J168" s="151">
        <v>0.19545523271924839</v>
      </c>
      <c r="K168" s="12">
        <v>2.8450173843577401E-13</v>
      </c>
      <c r="L168" s="12">
        <v>1.6003222787012288E-13</v>
      </c>
      <c r="M168" s="12">
        <v>-2.8421709430404007E-13</v>
      </c>
      <c r="N168" s="12">
        <v>1.5987211554602254E-13</v>
      </c>
      <c r="O168" s="18">
        <v>-0.1793701084661713</v>
      </c>
      <c r="P168" s="19">
        <v>0</v>
      </c>
      <c r="Q168" s="12">
        <v>740.3719496246124</v>
      </c>
      <c r="R168" s="12">
        <v>389.33081556151819</v>
      </c>
      <c r="S168" s="12">
        <v>452.93099966051199</v>
      </c>
      <c r="T168" s="12">
        <v>243.38558132788154</v>
      </c>
      <c r="U168" s="11">
        <v>3574.3057724334822</v>
      </c>
      <c r="V168" s="12">
        <v>2442.9748787973426</v>
      </c>
      <c r="W168" s="12">
        <v>5966.3271362311671</v>
      </c>
      <c r="X168" s="12">
        <v>3492.2039869988976</v>
      </c>
      <c r="Z168" s="14">
        <v>1235.8802933803345</v>
      </c>
      <c r="AA168" s="14">
        <v>672.13371966660611</v>
      </c>
      <c r="AB168" s="14">
        <v>1908.0140130469406</v>
      </c>
      <c r="AC168" s="14">
        <v>533.27131512933045</v>
      </c>
      <c r="AD168" s="14">
        <v>309.09898251089101</v>
      </c>
      <c r="AE168" s="14">
        <v>842.37029764022145</v>
      </c>
      <c r="AF168" s="151">
        <v>0.20714256277958976</v>
      </c>
      <c r="AG168" s="151">
        <v>0.19246691263422416</v>
      </c>
      <c r="AH168" s="12">
        <v>2.1693257555727766E-13</v>
      </c>
      <c r="AI168" s="12">
        <v>1.1913510296998036E-13</v>
      </c>
      <c r="AJ168" s="12">
        <v>-2.1671553440683056E-13</v>
      </c>
      <c r="AK168" s="12">
        <v>1.1901590823981678E-13</v>
      </c>
      <c r="AL168" s="18">
        <v>-0.15586537955897289</v>
      </c>
      <c r="AM168" s="19">
        <v>0</v>
      </c>
      <c r="AN168" s="12">
        <v>740.3719496246124</v>
      </c>
      <c r="AO168" s="12">
        <v>389.33081556151819</v>
      </c>
      <c r="AP168" s="12">
        <v>452.93099966051199</v>
      </c>
      <c r="AQ168" s="12">
        <v>243.38558132788154</v>
      </c>
      <c r="AR168" s="11">
        <v>3569.6796838890486</v>
      </c>
      <c r="AS168" s="12">
        <v>2442.6262947492482</v>
      </c>
      <c r="AT168" s="12">
        <v>5966.3271362311671</v>
      </c>
      <c r="AU168" s="12">
        <v>3492.2039869988976</v>
      </c>
      <c r="AW168" s="14">
        <v>1257.754217976129</v>
      </c>
      <c r="AX168" s="14">
        <v>686.56880280894097</v>
      </c>
      <c r="AY168" s="14">
        <v>1944.32302078507</v>
      </c>
      <c r="AZ168" s="14">
        <v>559.64666535805327</v>
      </c>
      <c r="BA168" s="14">
        <v>323.53406565322587</v>
      </c>
      <c r="BB168" s="14">
        <v>883.18073101127914</v>
      </c>
      <c r="BC168" s="151">
        <v>0.21080879228667843</v>
      </c>
      <c r="BD168" s="151">
        <v>0.19660042923178694</v>
      </c>
      <c r="BE168" s="12">
        <v>2.4182647767040789E-13</v>
      </c>
      <c r="BF168" s="12">
        <v>1.1735696710475678E-13</v>
      </c>
      <c r="BG168" s="12">
        <v>2.4158453015843406E-13</v>
      </c>
      <c r="BH168" s="12">
        <v>1.1723955140041653E-13</v>
      </c>
      <c r="BI168" s="18">
        <v>-0.16576841763479355</v>
      </c>
      <c r="BJ168" s="19">
        <v>0</v>
      </c>
      <c r="BK168" s="12">
        <v>740.3719496246124</v>
      </c>
      <c r="BL168" s="12">
        <v>389.33081556151819</v>
      </c>
      <c r="BM168" s="12">
        <v>452.93099966051199</v>
      </c>
      <c r="BN168" s="12">
        <v>243.38558132788154</v>
      </c>
      <c r="BO168" s="11">
        <v>3574.9488606523182</v>
      </c>
      <c r="BP168" s="12">
        <v>2444.0758194742007</v>
      </c>
      <c r="BQ168" s="12">
        <v>5966.3271362311671</v>
      </c>
      <c r="BR168" s="12">
        <v>3492.2039869988976</v>
      </c>
      <c r="BT168" s="14"/>
      <c r="BU168" s="14"/>
      <c r="BV168" s="14"/>
      <c r="BW168" s="14"/>
      <c r="BX168" s="14"/>
      <c r="BY168" s="14"/>
      <c r="BZ168" s="151"/>
      <c r="CA168" s="151"/>
      <c r="CB168" s="12"/>
      <c r="CC168" s="12"/>
      <c r="CD168" s="12"/>
      <c r="CE168" s="12"/>
      <c r="CF168" s="18"/>
      <c r="CG168" s="19"/>
      <c r="CH168" s="12"/>
      <c r="CI168" s="12"/>
      <c r="CJ168" s="12"/>
      <c r="CK168" s="12"/>
      <c r="CL168" s="11"/>
      <c r="CM168" s="12"/>
      <c r="CN168" s="12"/>
      <c r="CO168" s="12"/>
      <c r="CQ168" s="14">
        <v>1118.0284816254111</v>
      </c>
      <c r="CR168" s="14">
        <v>577.30541906288522</v>
      </c>
      <c r="CS168" s="14">
        <v>1695.3339006882964</v>
      </c>
      <c r="CT168" s="14">
        <v>417.87636765208271</v>
      </c>
      <c r="CU168" s="14">
        <v>225.77747276296941</v>
      </c>
      <c r="CV168" s="14">
        <v>643.65384041505217</v>
      </c>
      <c r="CW168" s="151">
        <v>0.18738973846004223</v>
      </c>
      <c r="CX168" s="151">
        <v>0.16531262813172759</v>
      </c>
      <c r="CY168" s="12">
        <v>3.8407734688829492E-13</v>
      </c>
      <c r="CZ168" s="12">
        <v>6.9702925916764634E-13</v>
      </c>
      <c r="DA168" s="12">
        <v>3.836930773104541E-13</v>
      </c>
      <c r="DB168" s="12">
        <v>-6.9633188104489818E-13</v>
      </c>
      <c r="DC168" s="18">
        <v>-0.1122996646292003</v>
      </c>
      <c r="DD168" s="19">
        <v>0</v>
      </c>
      <c r="DE168" s="12">
        <v>740.3719496246124</v>
      </c>
      <c r="DF168" s="12">
        <v>389.33081556151819</v>
      </c>
      <c r="DG168" s="12">
        <v>452.93099966051199</v>
      </c>
      <c r="DH168" s="12">
        <v>243.38558132788154</v>
      </c>
      <c r="DI168" s="11">
        <v>3619.316608788808</v>
      </c>
      <c r="DJ168" s="12">
        <v>2765.5166281596416</v>
      </c>
      <c r="DK168" s="12">
        <v>5966.3271362311671</v>
      </c>
      <c r="DL168" s="12">
        <v>3492.2039869988976</v>
      </c>
    </row>
    <row r="169" spans="1:116" x14ac:dyDescent="0.25">
      <c r="A169" s="10" t="str">
        <f>'Scenario List'!$A$8</f>
        <v>6- Clean Resource Plan (2045)</v>
      </c>
      <c r="B169" s="3" t="s">
        <v>6</v>
      </c>
      <c r="C169" s="20">
        <f t="shared" ref="C169:H169" si="100">NPV($A$3,C145:C168)</f>
        <v>8976.2692420020503</v>
      </c>
      <c r="D169" s="20">
        <f t="shared" si="100"/>
        <v>4980.9477948613103</v>
      </c>
      <c r="E169" s="20">
        <f t="shared" si="100"/>
        <v>13957.21703686336</v>
      </c>
      <c r="F169" s="20">
        <f t="shared" si="100"/>
        <v>3592.7267330310879</v>
      </c>
      <c r="G169" s="20">
        <f t="shared" si="100"/>
        <v>1787.0744172220047</v>
      </c>
      <c r="H169" s="20">
        <f t="shared" si="100"/>
        <v>5379.8011502530926</v>
      </c>
      <c r="I169" s="21"/>
      <c r="J169" s="21"/>
      <c r="K169" s="111">
        <f t="shared" ref="K169:P169" si="101">NPV($A$3,K145:K168)</f>
        <v>6.3508425131844369E-12</v>
      </c>
      <c r="L169" s="111">
        <f t="shared" si="101"/>
        <v>2.3341197398922576E-12</v>
      </c>
      <c r="M169" s="111">
        <f t="shared" si="101"/>
        <v>8.6995367649597941E-13</v>
      </c>
      <c r="N169" s="111">
        <f t="shared" si="101"/>
        <v>-3.1302739908730115E-13</v>
      </c>
      <c r="O169" s="111">
        <f t="shared" si="101"/>
        <v>6.6014274234152337</v>
      </c>
      <c r="P169" s="111">
        <f t="shared" si="101"/>
        <v>11.676753328576289</v>
      </c>
      <c r="Q169" s="20"/>
      <c r="R169" s="20"/>
      <c r="S169" s="20"/>
      <c r="T169" s="20"/>
      <c r="U169" s="20"/>
      <c r="V169" s="20"/>
      <c r="W169" s="20"/>
      <c r="X169" s="20"/>
      <c r="Z169" s="20">
        <f t="shared" ref="Z169:AE169" si="102">NPV($A$3,Z145:Z168)</f>
        <v>9340.7440972942641</v>
      </c>
      <c r="AA169" s="20">
        <f t="shared" si="102"/>
        <v>4974.8906356453554</v>
      </c>
      <c r="AB169" s="20">
        <f t="shared" si="102"/>
        <v>14315.634732939621</v>
      </c>
      <c r="AC169" s="20">
        <f t="shared" si="102"/>
        <v>3833.0557036390114</v>
      </c>
      <c r="AD169" s="20">
        <f t="shared" si="102"/>
        <v>1781.0172580060491</v>
      </c>
      <c r="AE169" s="20">
        <f t="shared" si="102"/>
        <v>5614.0729616450608</v>
      </c>
      <c r="AF169" s="21"/>
      <c r="AG169" s="21"/>
      <c r="AH169" s="111">
        <f t="shared" ref="AH169:AM169" si="103">NPV($A$3,AH145:AH168)</f>
        <v>1.0721212662862353E-11</v>
      </c>
      <c r="AI169" s="111">
        <f t="shared" si="103"/>
        <v>2.4596461447951665E-12</v>
      </c>
      <c r="AJ169" s="111">
        <f t="shared" si="103"/>
        <v>-1.6010531789620666E-12</v>
      </c>
      <c r="AK169" s="111">
        <f t="shared" si="103"/>
        <v>2.6471347531567318E-13</v>
      </c>
      <c r="AL169" s="111">
        <f t="shared" si="103"/>
        <v>5.7199227830049404</v>
      </c>
      <c r="AM169" s="111">
        <f t="shared" si="103"/>
        <v>10.294989893002315</v>
      </c>
      <c r="AN169" s="20"/>
      <c r="AO169" s="20"/>
      <c r="AP169" s="20"/>
      <c r="AQ169" s="20"/>
      <c r="AR169" s="20"/>
      <c r="AS169" s="20"/>
      <c r="AT169" s="20"/>
      <c r="AU169" s="20"/>
      <c r="AW169" s="20">
        <f t="shared" ref="AW169:BB169" si="104">NPV($A$3,AW145:AW168)</f>
        <v>8848.2060535408727</v>
      </c>
      <c r="AX169" s="20">
        <f t="shared" si="104"/>
        <v>4981.4470178383644</v>
      </c>
      <c r="AY169" s="20">
        <f t="shared" si="104"/>
        <v>13829.653071379234</v>
      </c>
      <c r="AZ169" s="20">
        <f t="shared" si="104"/>
        <v>3568.8625716090683</v>
      </c>
      <c r="BA169" s="20">
        <f t="shared" si="104"/>
        <v>1787.5736401990573</v>
      </c>
      <c r="BB169" s="20">
        <f t="shared" si="104"/>
        <v>5356.4362118081253</v>
      </c>
      <c r="BC169" s="21"/>
      <c r="BD169" s="21"/>
      <c r="BE169" s="111">
        <f t="shared" ref="BE169:BJ169" si="105">NPV($A$3,BE145:BE168)</f>
        <v>4.7879709055558664E-12</v>
      </c>
      <c r="BF169" s="111">
        <f t="shared" si="105"/>
        <v>2.2586548020159844E-12</v>
      </c>
      <c r="BG169" s="111">
        <f t="shared" si="105"/>
        <v>1.5684531328725372E-12</v>
      </c>
      <c r="BH169" s="111">
        <f t="shared" si="105"/>
        <v>2.6323771334512498E-13</v>
      </c>
      <c r="BI169" s="111">
        <f t="shared" si="105"/>
        <v>8.2325133251081972</v>
      </c>
      <c r="BJ169" s="111">
        <f t="shared" si="105"/>
        <v>12.403605921127165</v>
      </c>
      <c r="BK169" s="20"/>
      <c r="BL169" s="20"/>
      <c r="BM169" s="20"/>
      <c r="BN169" s="20"/>
      <c r="BO169" s="20"/>
      <c r="BP169" s="20"/>
      <c r="BQ169" s="20"/>
      <c r="BR169" s="20"/>
      <c r="BT169" s="20">
        <f t="shared" ref="BT169:BY169" si="106">NPV($A$3,BT145:BT168)</f>
        <v>0</v>
      </c>
      <c r="BU169" s="20">
        <f t="shared" si="106"/>
        <v>0</v>
      </c>
      <c r="BV169" s="20">
        <f t="shared" si="106"/>
        <v>0</v>
      </c>
      <c r="BW169" s="20">
        <f t="shared" si="106"/>
        <v>0</v>
      </c>
      <c r="BX169" s="20">
        <f t="shared" si="106"/>
        <v>0</v>
      </c>
      <c r="BY169" s="20">
        <f t="shared" si="106"/>
        <v>0</v>
      </c>
      <c r="BZ169" s="21"/>
      <c r="CA169" s="21"/>
      <c r="CB169" s="111">
        <f t="shared" ref="CB169:CG169" si="107">NPV($A$3,CB145:CB168)</f>
        <v>0</v>
      </c>
      <c r="CC169" s="111">
        <f t="shared" si="107"/>
        <v>0</v>
      </c>
      <c r="CD169" s="111">
        <f t="shared" si="107"/>
        <v>0</v>
      </c>
      <c r="CE169" s="111">
        <f t="shared" si="107"/>
        <v>0</v>
      </c>
      <c r="CF169" s="111">
        <f t="shared" si="107"/>
        <v>0</v>
      </c>
      <c r="CG169" s="111">
        <f t="shared" si="107"/>
        <v>0</v>
      </c>
      <c r="CH169" s="20"/>
      <c r="CI169" s="20"/>
      <c r="CJ169" s="20"/>
      <c r="CK169" s="20"/>
      <c r="CL169" s="20"/>
      <c r="CM169" s="20"/>
      <c r="CN169" s="20"/>
      <c r="CO169" s="20"/>
      <c r="CQ169" s="20">
        <f t="shared" ref="CQ169:CV169" si="108">NPV($A$3,CQ145:CQ168)</f>
        <v>9093.7425666952895</v>
      </c>
      <c r="CR169" s="20">
        <f t="shared" si="108"/>
        <v>4842.3978366696201</v>
      </c>
      <c r="CS169" s="20">
        <f t="shared" si="108"/>
        <v>13936.140403364905</v>
      </c>
      <c r="CT169" s="20">
        <f t="shared" si="108"/>
        <v>3053.04008867635</v>
      </c>
      <c r="CU169" s="20">
        <f t="shared" si="108"/>
        <v>1569.0813823754713</v>
      </c>
      <c r="CV169" s="20">
        <f t="shared" si="108"/>
        <v>4622.1214710518225</v>
      </c>
      <c r="CW169" s="21"/>
      <c r="CX169" s="21"/>
      <c r="CY169" s="111">
        <f t="shared" ref="CY169:DD169" si="109">NPV($A$3,CY145:CY168)</f>
        <v>5.8308398071482324E-12</v>
      </c>
      <c r="CZ169" s="111">
        <f t="shared" si="109"/>
        <v>1.0365554826834446E-12</v>
      </c>
      <c r="DA169" s="111">
        <f t="shared" si="109"/>
        <v>1.156404012622135E-12</v>
      </c>
      <c r="DB169" s="111">
        <f t="shared" si="109"/>
        <v>-3.948556478710226E-13</v>
      </c>
      <c r="DC169" s="111">
        <f t="shared" si="109"/>
        <v>6.7875826308162113</v>
      </c>
      <c r="DD169" s="111">
        <f t="shared" si="109"/>
        <v>8.7399831125484884</v>
      </c>
      <c r="DE169" s="20"/>
      <c r="DF169" s="20"/>
      <c r="DG169" s="20"/>
      <c r="DH169" s="20"/>
      <c r="DI169" s="20"/>
      <c r="DJ169" s="20"/>
      <c r="DK169" s="20"/>
      <c r="DL169" s="20"/>
    </row>
    <row r="170" spans="1:116" x14ac:dyDescent="0.25">
      <c r="A170" s="10" t="str">
        <f>'Scenario List'!$A$8</f>
        <v>6- Clean Resource Plan (2045)</v>
      </c>
      <c r="B170" s="3" t="s">
        <v>7</v>
      </c>
      <c r="C170" s="20">
        <f t="shared" ref="C170:H170" si="110">-PMT($A$3,COUNT(C145:C168),C169)</f>
        <v>760.77793192698311</v>
      </c>
      <c r="D170" s="20">
        <f t="shared" si="110"/>
        <v>422.15702985817245</v>
      </c>
      <c r="E170" s="20">
        <f t="shared" si="110"/>
        <v>1182.9349617851556</v>
      </c>
      <c r="F170" s="20">
        <f t="shared" si="110"/>
        <v>304.49924576065354</v>
      </c>
      <c r="G170" s="20">
        <f t="shared" si="110"/>
        <v>151.46234395154352</v>
      </c>
      <c r="H170" s="20">
        <f t="shared" si="110"/>
        <v>455.96158971219705</v>
      </c>
      <c r="I170" s="21"/>
      <c r="J170" s="21"/>
      <c r="K170" s="111">
        <f t="shared" ref="K170:P170" si="111">-PMT($A$3,COUNT(K145:K168),K169)</f>
        <v>5.3826157648729272E-13</v>
      </c>
      <c r="L170" s="111">
        <f t="shared" si="111"/>
        <v>1.9782681877188437E-13</v>
      </c>
      <c r="M170" s="111">
        <f t="shared" si="111"/>
        <v>7.3732364864901375E-14</v>
      </c>
      <c r="N170" s="111">
        <f t="shared" si="111"/>
        <v>-2.6530436074687538E-14</v>
      </c>
      <c r="O170" s="111">
        <f t="shared" si="111"/>
        <v>0.55949973954120913</v>
      </c>
      <c r="P170" s="111">
        <f t="shared" si="111"/>
        <v>0.98965572549542258</v>
      </c>
      <c r="Q170" s="20"/>
      <c r="R170" s="20"/>
      <c r="S170" s="20"/>
      <c r="T170" s="20"/>
      <c r="U170" s="20"/>
      <c r="V170" s="20"/>
      <c r="W170" s="20"/>
      <c r="X170" s="20"/>
      <c r="Z170" s="20">
        <f t="shared" ref="Z170:AE170" si="112">-PMT($A$3,COUNT(Z145:Z168),Z169)</f>
        <v>791.66876409488623</v>
      </c>
      <c r="AA170" s="20">
        <f t="shared" si="112"/>
        <v>421.64365922083635</v>
      </c>
      <c r="AB170" s="20">
        <f t="shared" si="112"/>
        <v>1213.3124233157228</v>
      </c>
      <c r="AC170" s="20">
        <f t="shared" si="112"/>
        <v>324.86817324176116</v>
      </c>
      <c r="AD170" s="20">
        <f t="shared" si="112"/>
        <v>150.94897331420739</v>
      </c>
      <c r="AE170" s="20">
        <f t="shared" si="112"/>
        <v>475.81714655596858</v>
      </c>
      <c r="AF170" s="21"/>
      <c r="AG170" s="21"/>
      <c r="AH170" s="111">
        <f t="shared" ref="AH170:AM170" si="113">-PMT($A$3,COUNT(AH145:AH168),AH169)</f>
        <v>9.0866949035305479E-13</v>
      </c>
      <c r="AI170" s="111">
        <f t="shared" si="113"/>
        <v>2.0846572856275919E-13</v>
      </c>
      <c r="AJ170" s="111">
        <f t="shared" si="113"/>
        <v>-1.3569623343029453E-13</v>
      </c>
      <c r="AK170" s="111">
        <f t="shared" si="113"/>
        <v>2.2435620509411669E-14</v>
      </c>
      <c r="AL170" s="111">
        <f t="shared" si="113"/>
        <v>0.48478838015179249</v>
      </c>
      <c r="AM170" s="111">
        <f t="shared" si="113"/>
        <v>0.87254525336192068</v>
      </c>
      <c r="AN170" s="20"/>
      <c r="AO170" s="20"/>
      <c r="AP170" s="20"/>
      <c r="AQ170" s="20"/>
      <c r="AR170" s="20"/>
      <c r="AS170" s="20"/>
      <c r="AT170" s="20"/>
      <c r="AU170" s="20"/>
      <c r="AW170" s="20">
        <f t="shared" ref="AW170:BB170" si="114">-PMT($A$3,COUNT(AW145:AW168),AW169)</f>
        <v>749.92401867563103</v>
      </c>
      <c r="AX170" s="20">
        <f t="shared" si="114"/>
        <v>422.19934118081824</v>
      </c>
      <c r="AY170" s="20">
        <f t="shared" si="114"/>
        <v>1172.123359856449</v>
      </c>
      <c r="AZ170" s="20">
        <f t="shared" si="114"/>
        <v>302.47665409318631</v>
      </c>
      <c r="BA170" s="20">
        <f t="shared" si="114"/>
        <v>151.50465527418913</v>
      </c>
      <c r="BB170" s="20">
        <f t="shared" si="114"/>
        <v>453.98130936737545</v>
      </c>
      <c r="BC170" s="21"/>
      <c r="BD170" s="21"/>
      <c r="BE170" s="111">
        <f t="shared" ref="BE170:BJ170" si="115">-PMT($A$3,COUNT(BE145:BE168),BE169)</f>
        <v>4.0580139760189743E-13</v>
      </c>
      <c r="BF170" s="111">
        <f t="shared" si="115"/>
        <v>1.9143083645198413E-13</v>
      </c>
      <c r="BG170" s="111">
        <f t="shared" si="115"/>
        <v>1.3293323747105289E-13</v>
      </c>
      <c r="BH170" s="111">
        <f t="shared" si="115"/>
        <v>2.2310543251844944E-14</v>
      </c>
      <c r="BI170" s="111">
        <f t="shared" si="115"/>
        <v>0.69774137708911144</v>
      </c>
      <c r="BJ170" s="111">
        <f t="shared" si="115"/>
        <v>1.051259649939793</v>
      </c>
      <c r="BK170" s="20"/>
      <c r="BL170" s="20"/>
      <c r="BM170" s="20"/>
      <c r="BN170" s="20"/>
      <c r="BO170" s="20"/>
      <c r="BP170" s="20"/>
      <c r="BQ170" s="20"/>
      <c r="BR170" s="20"/>
      <c r="BT170" s="20" t="e">
        <f t="shared" ref="BT170:BY170" si="116">-PMT($A$3,COUNT(BT145:BT168),BT169)</f>
        <v>#NUM!</v>
      </c>
      <c r="BU170" s="20" t="e">
        <f t="shared" si="116"/>
        <v>#NUM!</v>
      </c>
      <c r="BV170" s="20" t="e">
        <f t="shared" si="116"/>
        <v>#NUM!</v>
      </c>
      <c r="BW170" s="20" t="e">
        <f t="shared" si="116"/>
        <v>#NUM!</v>
      </c>
      <c r="BX170" s="20" t="e">
        <f t="shared" si="116"/>
        <v>#NUM!</v>
      </c>
      <c r="BY170" s="20" t="e">
        <f t="shared" si="116"/>
        <v>#NUM!</v>
      </c>
      <c r="BZ170" s="21"/>
      <c r="CA170" s="21"/>
      <c r="CB170" s="111" t="e">
        <f t="shared" ref="CB170:CG170" si="117">-PMT($A$3,COUNT(CB145:CB168),CB169)</f>
        <v>#NUM!</v>
      </c>
      <c r="CC170" s="111" t="e">
        <f t="shared" si="117"/>
        <v>#NUM!</v>
      </c>
      <c r="CD170" s="111" t="e">
        <f t="shared" si="117"/>
        <v>#NUM!</v>
      </c>
      <c r="CE170" s="111" t="e">
        <f t="shared" si="117"/>
        <v>#NUM!</v>
      </c>
      <c r="CF170" s="111" t="e">
        <f t="shared" si="117"/>
        <v>#NUM!</v>
      </c>
      <c r="CG170" s="111" t="e">
        <f t="shared" si="117"/>
        <v>#NUM!</v>
      </c>
      <c r="CH170" s="20"/>
      <c r="CI170" s="20"/>
      <c r="CJ170" s="20"/>
      <c r="CK170" s="20"/>
      <c r="CL170" s="20"/>
      <c r="CM170" s="20"/>
      <c r="CN170" s="20"/>
      <c r="CO170" s="20"/>
      <c r="CQ170" s="20">
        <f t="shared" ref="CQ170:CV170" si="118">-PMT($A$3,COUNT(CQ145:CQ168),CQ169)</f>
        <v>770.7343080791735</v>
      </c>
      <c r="CR170" s="20">
        <f t="shared" si="118"/>
        <v>410.41431717655792</v>
      </c>
      <c r="CS170" s="20">
        <f t="shared" si="118"/>
        <v>1181.1486252557308</v>
      </c>
      <c r="CT170" s="20">
        <f t="shared" si="118"/>
        <v>258.75845099264416</v>
      </c>
      <c r="CU170" s="20">
        <f t="shared" si="118"/>
        <v>132.98648435399394</v>
      </c>
      <c r="CV170" s="20">
        <f t="shared" si="118"/>
        <v>391.74493534663821</v>
      </c>
      <c r="CW170" s="21"/>
      <c r="CX170" s="21"/>
      <c r="CY170" s="111">
        <f t="shared" ref="CY170:DD170" si="119">-PMT($A$3,COUNT(CY145:CY168),CY169)</f>
        <v>4.9418908126360639E-13</v>
      </c>
      <c r="CZ170" s="111">
        <f t="shared" si="119"/>
        <v>8.7852593898754473E-14</v>
      </c>
      <c r="DA170" s="111">
        <f t="shared" si="119"/>
        <v>9.8010279045341034E-14</v>
      </c>
      <c r="DB170" s="111">
        <f t="shared" si="119"/>
        <v>-3.3465736721819359E-14</v>
      </c>
      <c r="DC170" s="111">
        <f t="shared" si="119"/>
        <v>0.57527720453092546</v>
      </c>
      <c r="DD170" s="111">
        <f t="shared" si="119"/>
        <v>0.74075165285019606</v>
      </c>
      <c r="DE170" s="20"/>
      <c r="DF170" s="20"/>
      <c r="DG170" s="20"/>
      <c r="DH170" s="20"/>
      <c r="DI170" s="20"/>
      <c r="DJ170" s="20"/>
      <c r="DK170" s="20"/>
      <c r="DL170" s="20"/>
    </row>
    <row r="173" spans="1:116" x14ac:dyDescent="0.25">
      <c r="A173" s="10" t="str">
        <f>'Scenario List'!$A$17</f>
        <v>15- Colstrip Exit 2025</v>
      </c>
      <c r="B173" s="2">
        <v>2022</v>
      </c>
      <c r="C173" s="14">
        <v>571.13944138763145</v>
      </c>
      <c r="D173" s="14">
        <v>306.32598799410755</v>
      </c>
      <c r="E173" s="14">
        <v>877.465429381739</v>
      </c>
      <c r="F173" s="14">
        <v>250.80010857121877</v>
      </c>
      <c r="G173" s="14">
        <v>82.292644947520316</v>
      </c>
      <c r="H173" s="14">
        <v>333.09275351873907</v>
      </c>
      <c r="I173" s="151">
        <v>0.10078656357560015</v>
      </c>
      <c r="J173" s="151">
        <v>8.9279570715094764E-2</v>
      </c>
      <c r="K173" s="12">
        <v>2.702766515139853E-13</v>
      </c>
      <c r="L173" s="12">
        <v>1.4936341267878136E-13</v>
      </c>
      <c r="M173" s="12">
        <v>2.7000623958883807E-13</v>
      </c>
      <c r="N173" s="12">
        <v>1.4921397450962104E-13</v>
      </c>
      <c r="O173" s="18">
        <v>1.3191756730948911</v>
      </c>
      <c r="P173" s="19">
        <v>1.9443194220125</v>
      </c>
      <c r="Q173" s="12">
        <v>0</v>
      </c>
      <c r="R173" s="12">
        <v>0</v>
      </c>
      <c r="S173" s="12">
        <v>0</v>
      </c>
      <c r="T173" s="12">
        <v>0</v>
      </c>
      <c r="U173" s="11">
        <v>0</v>
      </c>
      <c r="V173" s="12">
        <v>0</v>
      </c>
      <c r="W173" s="12">
        <v>5666.8212619355645</v>
      </c>
      <c r="X173" s="12">
        <v>3431.0871517476517</v>
      </c>
      <c r="Z173" s="14">
        <v>586.63504009053656</v>
      </c>
      <c r="AA173" s="14">
        <v>311.31296532514318</v>
      </c>
      <c r="AB173" s="14">
        <v>897.94800541567975</v>
      </c>
      <c r="AC173" s="14">
        <v>254.01461262210799</v>
      </c>
      <c r="AD173" s="14">
        <v>87.279622278555948</v>
      </c>
      <c r="AE173" s="14">
        <v>341.29423490066392</v>
      </c>
      <c r="AF173" s="151">
        <v>0.1035210063940088</v>
      </c>
      <c r="AG173" s="151">
        <v>9.0733039283649036E-2</v>
      </c>
      <c r="AH173" s="12">
        <v>7.2547943301122366E-13</v>
      </c>
      <c r="AI173" s="12">
        <v>5.6900347687154795E-14</v>
      </c>
      <c r="AJ173" s="12">
        <v>-7.2475359047530219E-13</v>
      </c>
      <c r="AK173" s="12">
        <v>5.6843418860808015E-14</v>
      </c>
      <c r="AL173" s="18">
        <v>1.2091184524631045</v>
      </c>
      <c r="AM173" s="19">
        <v>1.7634097018749999</v>
      </c>
      <c r="AN173" s="12">
        <v>0</v>
      </c>
      <c r="AO173" s="12">
        <v>0</v>
      </c>
      <c r="AP173" s="12">
        <v>0</v>
      </c>
      <c r="AQ173" s="12">
        <v>0</v>
      </c>
      <c r="AR173" s="11">
        <v>0</v>
      </c>
      <c r="AS173" s="12">
        <v>0</v>
      </c>
      <c r="AT173" s="12">
        <v>5666.8212619355645</v>
      </c>
      <c r="AU173" s="12">
        <v>3431.0871517476517</v>
      </c>
      <c r="AW173" s="14">
        <v>565.23144232660832</v>
      </c>
      <c r="AX173" s="14">
        <v>304.29213083869843</v>
      </c>
      <c r="AY173" s="14">
        <v>869.52357316530674</v>
      </c>
      <c r="AZ173" s="14">
        <v>254.081352736073</v>
      </c>
      <c r="BA173" s="14">
        <v>80.258787792111249</v>
      </c>
      <c r="BB173" s="14">
        <v>334.34014052818424</v>
      </c>
      <c r="BC173" s="151">
        <v>9.9744003948617099E-2</v>
      </c>
      <c r="BD173" s="151">
        <v>8.8686797327110975E-2</v>
      </c>
      <c r="BE173" s="12">
        <v>9.6730591068163155E-13</v>
      </c>
      <c r="BF173" s="12">
        <v>2.4182647767040789E-13</v>
      </c>
      <c r="BG173" s="12">
        <v>9.6633812063373625E-13</v>
      </c>
      <c r="BH173" s="12">
        <v>-2.4158453015843406E-13</v>
      </c>
      <c r="BI173" s="18">
        <v>1.4730362315174723</v>
      </c>
      <c r="BJ173" s="19">
        <v>2.0313258841562503</v>
      </c>
      <c r="BK173" s="12">
        <v>0</v>
      </c>
      <c r="BL173" s="12">
        <v>0</v>
      </c>
      <c r="BM173" s="12">
        <v>0</v>
      </c>
      <c r="BN173" s="12">
        <v>0</v>
      </c>
      <c r="BO173" s="11">
        <v>0</v>
      </c>
      <c r="BP173" s="12">
        <v>0</v>
      </c>
      <c r="BQ173" s="12">
        <v>5666.8212619355645</v>
      </c>
      <c r="BR173" s="12">
        <v>3431.0871517476517</v>
      </c>
      <c r="BT173" s="14"/>
      <c r="BU173" s="14"/>
      <c r="BV173" s="14"/>
      <c r="BW173" s="14"/>
      <c r="BX173" s="14"/>
      <c r="BY173" s="14"/>
      <c r="BZ173" s="151"/>
      <c r="CA173" s="151"/>
      <c r="CB173" s="12"/>
      <c r="CC173" s="12"/>
      <c r="CD173" s="12"/>
      <c r="CE173" s="12"/>
      <c r="CF173" s="18"/>
      <c r="CG173" s="19"/>
      <c r="CH173" s="12"/>
      <c r="CI173" s="12"/>
      <c r="CJ173" s="12"/>
      <c r="CK173" s="12"/>
      <c r="CL173" s="11"/>
      <c r="CM173" s="12"/>
      <c r="CN173" s="12"/>
      <c r="CO173" s="12"/>
      <c r="CQ173" s="14">
        <v>579.13353253945206</v>
      </c>
      <c r="CR173" s="14">
        <v>312.81244492874407</v>
      </c>
      <c r="CS173" s="14">
        <v>891.94597746819613</v>
      </c>
      <c r="CT173" s="14">
        <v>170.05132623195797</v>
      </c>
      <c r="CU173" s="14">
        <v>87.249899617502365</v>
      </c>
      <c r="CV173" s="14">
        <v>257.30122584946037</v>
      </c>
      <c r="CW173" s="151">
        <v>0.10219724705798162</v>
      </c>
      <c r="CX173" s="151">
        <v>9.1170066831269658E-2</v>
      </c>
      <c r="CY173" s="12">
        <v>7.6815469377658983E-13</v>
      </c>
      <c r="CZ173" s="12">
        <v>4.5520278149723836E-13</v>
      </c>
      <c r="DA173" s="12">
        <v>7.673861546209082E-13</v>
      </c>
      <c r="DB173" s="12">
        <v>-4.5474735088646412E-13</v>
      </c>
      <c r="DC173" s="18">
        <v>1.2644257181699452</v>
      </c>
      <c r="DD173" s="19">
        <v>1.5580534435812501</v>
      </c>
      <c r="DE173" s="12">
        <v>0</v>
      </c>
      <c r="DF173" s="12">
        <v>0</v>
      </c>
      <c r="DG173" s="12">
        <v>0</v>
      </c>
      <c r="DH173" s="12">
        <v>0</v>
      </c>
      <c r="DI173" s="11">
        <v>0</v>
      </c>
      <c r="DJ173" s="12">
        <v>0</v>
      </c>
      <c r="DK173" s="12">
        <v>5666.8212619355645</v>
      </c>
      <c r="DL173" s="12">
        <v>3431.0871517476517</v>
      </c>
    </row>
    <row r="174" spans="1:116" x14ac:dyDescent="0.25">
      <c r="A174" s="10" t="str">
        <f>'Scenario List'!$A$17</f>
        <v>15- Colstrip Exit 2025</v>
      </c>
      <c r="B174" s="2">
        <v>2023</v>
      </c>
      <c r="C174" s="14">
        <v>591.69696024141444</v>
      </c>
      <c r="D174" s="14">
        <v>314.95225477659881</v>
      </c>
      <c r="E174" s="14">
        <v>906.64921501801325</v>
      </c>
      <c r="F174" s="14">
        <v>257.61561286710219</v>
      </c>
      <c r="G174" s="14">
        <v>86.152997159466963</v>
      </c>
      <c r="H174" s="14">
        <v>343.76861002656915</v>
      </c>
      <c r="I174" s="151">
        <v>0.10389021656515779</v>
      </c>
      <c r="J174" s="151">
        <v>9.1518131948413475E-2</v>
      </c>
      <c r="K174" s="12">
        <v>3.2717699920114008E-13</v>
      </c>
      <c r="L174" s="12">
        <v>2.4182647767040789E-13</v>
      </c>
      <c r="M174" s="12">
        <v>3.2684965844964609E-13</v>
      </c>
      <c r="N174" s="12">
        <v>2.4158453015843406E-13</v>
      </c>
      <c r="O174" s="18">
        <v>1.2011856154284797</v>
      </c>
      <c r="P174" s="19">
        <v>1.8092479683375</v>
      </c>
      <c r="Q174" s="12">
        <v>33.270999999999994</v>
      </c>
      <c r="R174" s="12">
        <v>0</v>
      </c>
      <c r="S174" s="12">
        <v>45.628799999999998</v>
      </c>
      <c r="T174" s="12">
        <v>0</v>
      </c>
      <c r="U174" s="11">
        <v>424.91250000000002</v>
      </c>
      <c r="V174" s="12">
        <v>0</v>
      </c>
      <c r="W174" s="12">
        <v>5695.4059756946835</v>
      </c>
      <c r="X174" s="12">
        <v>3441.419181874578</v>
      </c>
      <c r="Z174" s="14">
        <v>604.65280466893182</v>
      </c>
      <c r="AA174" s="14">
        <v>320.89570209324933</v>
      </c>
      <c r="AB174" s="14">
        <v>925.5485067621812</v>
      </c>
      <c r="AC174" s="14">
        <v>254.40045205108441</v>
      </c>
      <c r="AD174" s="14">
        <v>92.096444476117554</v>
      </c>
      <c r="AE174" s="14">
        <v>346.49689652720195</v>
      </c>
      <c r="AF174" s="151">
        <v>0.10616500513735208</v>
      </c>
      <c r="AG174" s="151">
        <v>9.3245165768633273E-2</v>
      </c>
      <c r="AH174" s="12">
        <v>1.038431345290575E-12</v>
      </c>
      <c r="AI174" s="12">
        <v>3.8407734688829492E-13</v>
      </c>
      <c r="AJ174" s="12">
        <v>-1.0373923942097463E-12</v>
      </c>
      <c r="AK174" s="12">
        <v>3.836930773104541E-13</v>
      </c>
      <c r="AL174" s="18">
        <v>1.0749124185446157</v>
      </c>
      <c r="AM174" s="19">
        <v>1.5880597753000001</v>
      </c>
      <c r="AN174" s="12">
        <v>33.270999999999994</v>
      </c>
      <c r="AO174" s="12">
        <v>0</v>
      </c>
      <c r="AP174" s="12">
        <v>45.628799999999998</v>
      </c>
      <c r="AQ174" s="12">
        <v>0</v>
      </c>
      <c r="AR174" s="11">
        <v>424.91250000000002</v>
      </c>
      <c r="AS174" s="12">
        <v>0</v>
      </c>
      <c r="AT174" s="12">
        <v>5695.4059756946835</v>
      </c>
      <c r="AU174" s="12">
        <v>3441.419181874578</v>
      </c>
      <c r="AW174" s="14">
        <v>586.81916682252631</v>
      </c>
      <c r="AX174" s="14">
        <v>312.70753439786063</v>
      </c>
      <c r="AY174" s="14">
        <v>899.52670122038694</v>
      </c>
      <c r="AZ174" s="14">
        <v>264.10641650981358</v>
      </c>
      <c r="BA174" s="14">
        <v>83.908276780728869</v>
      </c>
      <c r="BB174" s="14">
        <v>348.01469329054248</v>
      </c>
      <c r="BC174" s="151">
        <v>0.10303377306671285</v>
      </c>
      <c r="BD174" s="151">
        <v>9.0865866048763483E-2</v>
      </c>
      <c r="BE174" s="12">
        <v>3.6985225996650621E-13</v>
      </c>
      <c r="BF174" s="12">
        <v>4.9787804226260453E-14</v>
      </c>
      <c r="BG174" s="12">
        <v>-3.694822225952521E-13</v>
      </c>
      <c r="BH174" s="12">
        <v>0</v>
      </c>
      <c r="BI174" s="18">
        <v>1.3938784287287569</v>
      </c>
      <c r="BJ174" s="19">
        <v>1.9182398461624999</v>
      </c>
      <c r="BK174" s="12">
        <v>33.270999999999994</v>
      </c>
      <c r="BL174" s="12">
        <v>0</v>
      </c>
      <c r="BM174" s="12">
        <v>45.628799999999998</v>
      </c>
      <c r="BN174" s="12">
        <v>0</v>
      </c>
      <c r="BO174" s="11">
        <v>424.91250000000002</v>
      </c>
      <c r="BP174" s="12">
        <v>0</v>
      </c>
      <c r="BQ174" s="12">
        <v>5695.4059756946835</v>
      </c>
      <c r="BR174" s="12">
        <v>3441.419181874578</v>
      </c>
      <c r="BT174" s="14"/>
      <c r="BU174" s="14"/>
      <c r="BV174" s="14"/>
      <c r="BW174" s="14"/>
      <c r="BX174" s="14"/>
      <c r="BY174" s="14"/>
      <c r="BZ174" s="151"/>
      <c r="CA174" s="151"/>
      <c r="CB174" s="12"/>
      <c r="CC174" s="12"/>
      <c r="CD174" s="12"/>
      <c r="CE174" s="12"/>
      <c r="CF174" s="18"/>
      <c r="CG174" s="19"/>
      <c r="CH174" s="12"/>
      <c r="CI174" s="12"/>
      <c r="CJ174" s="12"/>
      <c r="CK174" s="12"/>
      <c r="CL174" s="11"/>
      <c r="CM174" s="12"/>
      <c r="CN174" s="12"/>
      <c r="CO174" s="12"/>
      <c r="CQ174" s="14">
        <v>601.5009382826795</v>
      </c>
      <c r="CR174" s="14">
        <v>326.45790250360631</v>
      </c>
      <c r="CS174" s="14">
        <v>927.9588407862858</v>
      </c>
      <c r="CT174" s="14">
        <v>183.56678403708383</v>
      </c>
      <c r="CU174" s="14">
        <v>93.7847267012461</v>
      </c>
      <c r="CV174" s="14">
        <v>277.35151073832992</v>
      </c>
      <c r="CW174" s="151">
        <v>0.10561160009481375</v>
      </c>
      <c r="CX174" s="151">
        <v>9.4861417703199169E-2</v>
      </c>
      <c r="CY174" s="12">
        <v>4.409776945754497E-13</v>
      </c>
      <c r="CZ174" s="12">
        <v>1.3513832575699265E-13</v>
      </c>
      <c r="DA174" s="12">
        <v>-4.4053649617126212E-13</v>
      </c>
      <c r="DB174" s="12">
        <v>-1.3500311979441904E-13</v>
      </c>
      <c r="DC174" s="18">
        <v>1.1468433623683993</v>
      </c>
      <c r="DD174" s="19">
        <v>1.4058648468500001</v>
      </c>
      <c r="DE174" s="12">
        <v>33.270999999999994</v>
      </c>
      <c r="DF174" s="12">
        <v>0</v>
      </c>
      <c r="DG174" s="12">
        <v>45.628799999999998</v>
      </c>
      <c r="DH174" s="12">
        <v>0</v>
      </c>
      <c r="DI174" s="11">
        <v>424.91250000000002</v>
      </c>
      <c r="DJ174" s="12">
        <v>0</v>
      </c>
      <c r="DK174" s="12">
        <v>5695.4059756946835</v>
      </c>
      <c r="DL174" s="12">
        <v>3441.419181874578</v>
      </c>
    </row>
    <row r="175" spans="1:116" x14ac:dyDescent="0.25">
      <c r="A175" s="10" t="str">
        <f>'Scenario List'!$A$17</f>
        <v>15- Colstrip Exit 2025</v>
      </c>
      <c r="B175" s="2">
        <v>2024</v>
      </c>
      <c r="C175" s="14">
        <v>623.83847214140542</v>
      </c>
      <c r="D175" s="14">
        <v>327.25526140355555</v>
      </c>
      <c r="E175" s="14">
        <v>951.09373354496097</v>
      </c>
      <c r="F175" s="14">
        <v>282.37549626624229</v>
      </c>
      <c r="G175" s="14">
        <v>93.586694739640492</v>
      </c>
      <c r="H175" s="14">
        <v>375.9621910058828</v>
      </c>
      <c r="I175" s="151">
        <v>0.10908213018831557</v>
      </c>
      <c r="J175" s="151">
        <v>9.4831105856802336E-2</v>
      </c>
      <c r="K175" s="12">
        <v>9.5308082375984289E-13</v>
      </c>
      <c r="L175" s="12">
        <v>1.280257822960983E-13</v>
      </c>
      <c r="M175" s="12">
        <v>9.5212726591853425E-13</v>
      </c>
      <c r="N175" s="12">
        <v>-1.2789769243681803E-13</v>
      </c>
      <c r="O175" s="18">
        <v>1.199082356068591</v>
      </c>
      <c r="P175" s="19">
        <v>1.7898909065874999</v>
      </c>
      <c r="Q175" s="12">
        <v>67.309397599999983</v>
      </c>
      <c r="R175" s="12">
        <v>1.6289232</v>
      </c>
      <c r="S175" s="12">
        <v>91.257599999999996</v>
      </c>
      <c r="T175" s="12">
        <v>0</v>
      </c>
      <c r="U175" s="11">
        <v>851.97177734374998</v>
      </c>
      <c r="V175" s="12">
        <v>0</v>
      </c>
      <c r="W175" s="12">
        <v>5718.9795529701569</v>
      </c>
      <c r="X175" s="12">
        <v>3450.9273982075069</v>
      </c>
      <c r="Z175" s="14">
        <v>635.04360745189399</v>
      </c>
      <c r="AA175" s="14">
        <v>334.59468683899968</v>
      </c>
      <c r="AB175" s="14">
        <v>969.63829429089367</v>
      </c>
      <c r="AC175" s="14">
        <v>282.39802532615573</v>
      </c>
      <c r="AD175" s="14">
        <v>100.92612017508466</v>
      </c>
      <c r="AE175" s="14">
        <v>383.32414550124042</v>
      </c>
      <c r="AF175" s="151">
        <v>0.11104141946478609</v>
      </c>
      <c r="AG175" s="151">
        <v>9.6957903841383641E-2</v>
      </c>
      <c r="AH175" s="12">
        <v>2.133763038268305E-13</v>
      </c>
      <c r="AI175" s="12">
        <v>4.7654041187992144E-13</v>
      </c>
      <c r="AJ175" s="12">
        <v>-2.1316282072803006E-13</v>
      </c>
      <c r="AK175" s="12">
        <v>4.7606363295926712E-13</v>
      </c>
      <c r="AL175" s="18">
        <v>1.0994765277420386</v>
      </c>
      <c r="AM175" s="19">
        <v>1.6481328185374999</v>
      </c>
      <c r="AN175" s="12">
        <v>67.309397599999983</v>
      </c>
      <c r="AO175" s="12">
        <v>1.6289232</v>
      </c>
      <c r="AP175" s="12">
        <v>91.257599999999996</v>
      </c>
      <c r="AQ175" s="12">
        <v>0</v>
      </c>
      <c r="AR175" s="11">
        <v>851.97177734374998</v>
      </c>
      <c r="AS175" s="12">
        <v>0</v>
      </c>
      <c r="AT175" s="12">
        <v>5718.9795529701569</v>
      </c>
      <c r="AU175" s="12">
        <v>3450.9273982075069</v>
      </c>
      <c r="AW175" s="14">
        <v>619.34597947059706</v>
      </c>
      <c r="AX175" s="14">
        <v>324.4632679901585</v>
      </c>
      <c r="AY175" s="14">
        <v>943.80924746075561</v>
      </c>
      <c r="AZ175" s="14">
        <v>288.56792577430116</v>
      </c>
      <c r="BA175" s="14">
        <v>90.794701326243455</v>
      </c>
      <c r="BB175" s="14">
        <v>379.36262710054461</v>
      </c>
      <c r="BC175" s="151">
        <v>0.10829658923136719</v>
      </c>
      <c r="BD175" s="151">
        <v>9.4022049886848494E-2</v>
      </c>
      <c r="BE175" s="12">
        <v>5.6900347687154795E-14</v>
      </c>
      <c r="BF175" s="12">
        <v>2.8450173843577401E-13</v>
      </c>
      <c r="BG175" s="12">
        <v>0</v>
      </c>
      <c r="BH175" s="12">
        <v>2.8421709430404007E-13</v>
      </c>
      <c r="BI175" s="18">
        <v>1.4122281225530839</v>
      </c>
      <c r="BJ175" s="19">
        <v>1.8706939794062505</v>
      </c>
      <c r="BK175" s="12">
        <v>67.309397599999983</v>
      </c>
      <c r="BL175" s="12">
        <v>1.6289232</v>
      </c>
      <c r="BM175" s="12">
        <v>91.257599999999996</v>
      </c>
      <c r="BN175" s="12">
        <v>0</v>
      </c>
      <c r="BO175" s="11">
        <v>851.97177734374998</v>
      </c>
      <c r="BP175" s="12">
        <v>0</v>
      </c>
      <c r="BQ175" s="12">
        <v>5718.9795529701569</v>
      </c>
      <c r="BR175" s="12">
        <v>3450.9273982075069</v>
      </c>
      <c r="BT175" s="14"/>
      <c r="BU175" s="14"/>
      <c r="BV175" s="14"/>
      <c r="BW175" s="14"/>
      <c r="BX175" s="14"/>
      <c r="BY175" s="14"/>
      <c r="BZ175" s="151"/>
      <c r="CA175" s="151"/>
      <c r="CB175" s="12"/>
      <c r="CC175" s="12"/>
      <c r="CD175" s="12"/>
      <c r="CE175" s="12"/>
      <c r="CF175" s="18"/>
      <c r="CG175" s="19"/>
      <c r="CH175" s="12"/>
      <c r="CI175" s="12"/>
      <c r="CJ175" s="12"/>
      <c r="CK175" s="12"/>
      <c r="CL175" s="11"/>
      <c r="CM175" s="12"/>
      <c r="CN175" s="12"/>
      <c r="CO175" s="12"/>
      <c r="CQ175" s="14">
        <v>634.79698471427264</v>
      </c>
      <c r="CR175" s="14">
        <v>350.36500790771123</v>
      </c>
      <c r="CS175" s="14">
        <v>985.16199262198393</v>
      </c>
      <c r="CT175" s="14">
        <v>205.09905195405591</v>
      </c>
      <c r="CU175" s="14">
        <v>108.99534397355524</v>
      </c>
      <c r="CV175" s="14">
        <v>314.09439592761112</v>
      </c>
      <c r="CW175" s="151">
        <v>0.11099829590833041</v>
      </c>
      <c r="CX175" s="151">
        <v>0.10152778296341415</v>
      </c>
      <c r="CY175" s="12">
        <v>3.4140208612292879E-13</v>
      </c>
      <c r="CZ175" s="12">
        <v>2.702766515139853E-13</v>
      </c>
      <c r="DA175" s="12">
        <v>-3.4106051316484809E-13</v>
      </c>
      <c r="DB175" s="12">
        <v>-2.7000623958883807E-13</v>
      </c>
      <c r="DC175" s="18">
        <v>1.1775428547034386</v>
      </c>
      <c r="DD175" s="19">
        <v>1.4328429815749999</v>
      </c>
      <c r="DE175" s="12">
        <v>67.309397599999983</v>
      </c>
      <c r="DF175" s="12">
        <v>1.6289232</v>
      </c>
      <c r="DG175" s="12">
        <v>91.257599999999996</v>
      </c>
      <c r="DH175" s="12">
        <v>0</v>
      </c>
      <c r="DI175" s="11">
        <v>851.97177734374998</v>
      </c>
      <c r="DJ175" s="12">
        <v>0</v>
      </c>
      <c r="DK175" s="12">
        <v>5718.9795529701569</v>
      </c>
      <c r="DL175" s="12">
        <v>3450.9273982075069</v>
      </c>
    </row>
    <row r="176" spans="1:116" x14ac:dyDescent="0.25">
      <c r="A176" s="10" t="str">
        <f>'Scenario List'!$A$17</f>
        <v>15- Colstrip Exit 2025</v>
      </c>
      <c r="B176" s="2">
        <v>2025</v>
      </c>
      <c r="C176" s="14">
        <v>643.83449815272547</v>
      </c>
      <c r="D176" s="14">
        <v>335.44642069253331</v>
      </c>
      <c r="E176" s="14">
        <v>979.28091884525884</v>
      </c>
      <c r="F176" s="14">
        <v>284.22500073761978</v>
      </c>
      <c r="G176" s="14">
        <v>96.802340730592903</v>
      </c>
      <c r="H176" s="14">
        <v>381.02734146821268</v>
      </c>
      <c r="I176" s="151">
        <v>0.11216175543808102</v>
      </c>
      <c r="J176" s="151">
        <v>9.6963236625768653E-2</v>
      </c>
      <c r="K176" s="12">
        <v>3.4140208612292879E-13</v>
      </c>
      <c r="L176" s="12">
        <v>2.5605156459219659E-13</v>
      </c>
      <c r="M176" s="12">
        <v>3.4106051316484809E-13</v>
      </c>
      <c r="N176" s="12">
        <v>2.5579538487363607E-13</v>
      </c>
      <c r="O176" s="18">
        <v>1.1953069105754233</v>
      </c>
      <c r="P176" s="19">
        <v>1.6570764211375002</v>
      </c>
      <c r="Q176" s="12">
        <v>69.04446919999998</v>
      </c>
      <c r="R176" s="12">
        <v>4.2269832000000003</v>
      </c>
      <c r="S176" s="12">
        <v>91.257599999999996</v>
      </c>
      <c r="T176" s="12">
        <v>0</v>
      </c>
      <c r="U176" s="11">
        <v>849.82500000000005</v>
      </c>
      <c r="V176" s="12">
        <v>0</v>
      </c>
      <c r="W176" s="12">
        <v>5740.23200366327</v>
      </c>
      <c r="X176" s="12">
        <v>3459.5216946727423</v>
      </c>
      <c r="Z176" s="14">
        <v>658.93242941426092</v>
      </c>
      <c r="AA176" s="14">
        <v>345.30605088188992</v>
      </c>
      <c r="AB176" s="14">
        <v>1004.2384802961508</v>
      </c>
      <c r="AC176" s="14">
        <v>287.07101147557307</v>
      </c>
      <c r="AD176" s="14">
        <v>106.66197091994952</v>
      </c>
      <c r="AE176" s="14">
        <v>393.73298239552258</v>
      </c>
      <c r="AF176" s="151">
        <v>0.11479195074236495</v>
      </c>
      <c r="AG176" s="151">
        <v>9.9813234706295023E-2</v>
      </c>
      <c r="AH176" s="12">
        <v>5.6900347687154802E-13</v>
      </c>
      <c r="AI176" s="12">
        <v>6.116787376369141E-13</v>
      </c>
      <c r="AJ176" s="12">
        <v>5.6843418860808015E-13</v>
      </c>
      <c r="AK176" s="12">
        <v>6.1106675275368616E-13</v>
      </c>
      <c r="AL176" s="18">
        <v>1.1074433024429937</v>
      </c>
      <c r="AM176" s="19">
        <v>1.4860189451375001</v>
      </c>
      <c r="AN176" s="12">
        <v>69.04446919999998</v>
      </c>
      <c r="AO176" s="12">
        <v>4.2269832000000003</v>
      </c>
      <c r="AP176" s="12">
        <v>91.257599999999996</v>
      </c>
      <c r="AQ176" s="12">
        <v>0</v>
      </c>
      <c r="AR176" s="11">
        <v>849.82500000000005</v>
      </c>
      <c r="AS176" s="12">
        <v>0</v>
      </c>
      <c r="AT176" s="12">
        <v>5740.23200366327</v>
      </c>
      <c r="AU176" s="12">
        <v>3459.5216946727423</v>
      </c>
      <c r="AW176" s="14">
        <v>638.14011640364629</v>
      </c>
      <c r="AX176" s="14">
        <v>331.88209360578361</v>
      </c>
      <c r="AY176" s="14">
        <v>970.02221000942995</v>
      </c>
      <c r="AZ176" s="14">
        <v>286.49562877012738</v>
      </c>
      <c r="BA176" s="14">
        <v>93.238013643843203</v>
      </c>
      <c r="BB176" s="14">
        <v>379.73364241397059</v>
      </c>
      <c r="BC176" s="151">
        <v>0.11116974296446581</v>
      </c>
      <c r="BD176" s="151">
        <v>9.5932941862120161E-2</v>
      </c>
      <c r="BE176" s="12">
        <v>3.1295191227935138E-13</v>
      </c>
      <c r="BF176" s="12">
        <v>4.409776945754497E-13</v>
      </c>
      <c r="BG176" s="12">
        <v>3.1263880373444408E-13</v>
      </c>
      <c r="BH176" s="12">
        <v>4.4053649617126212E-13</v>
      </c>
      <c r="BI176" s="18">
        <v>1.3045874323939075</v>
      </c>
      <c r="BJ176" s="19">
        <v>1.6696771227187499</v>
      </c>
      <c r="BK176" s="12">
        <v>69.04446919999998</v>
      </c>
      <c r="BL176" s="12">
        <v>4.2269832000000003</v>
      </c>
      <c r="BM176" s="12">
        <v>91.257599999999996</v>
      </c>
      <c r="BN176" s="12">
        <v>0</v>
      </c>
      <c r="BO176" s="11">
        <v>849.82500000000005</v>
      </c>
      <c r="BP176" s="12">
        <v>0</v>
      </c>
      <c r="BQ176" s="12">
        <v>5740.23200366327</v>
      </c>
      <c r="BR176" s="12">
        <v>3459.5216946727423</v>
      </c>
      <c r="BT176" s="14"/>
      <c r="BU176" s="14"/>
      <c r="BV176" s="14"/>
      <c r="BW176" s="14"/>
      <c r="BX176" s="14"/>
      <c r="BY176" s="14"/>
      <c r="BZ176" s="151"/>
      <c r="CA176" s="151"/>
      <c r="CB176" s="12"/>
      <c r="CC176" s="12"/>
      <c r="CD176" s="12"/>
      <c r="CE176" s="12"/>
      <c r="CF176" s="18"/>
      <c r="CG176" s="19"/>
      <c r="CH176" s="12"/>
      <c r="CI176" s="12"/>
      <c r="CJ176" s="12"/>
      <c r="CK176" s="12"/>
      <c r="CL176" s="11"/>
      <c r="CM176" s="12"/>
      <c r="CN176" s="12"/>
      <c r="CO176" s="12"/>
      <c r="CQ176" s="14">
        <v>675.68027496052889</v>
      </c>
      <c r="CR176" s="14">
        <v>384.93869222049511</v>
      </c>
      <c r="CS176" s="14">
        <v>1060.6189671810239</v>
      </c>
      <c r="CT176" s="14">
        <v>227.66463236620882</v>
      </c>
      <c r="CU176" s="14">
        <v>126.91774212982615</v>
      </c>
      <c r="CV176" s="14">
        <v>354.58237449603496</v>
      </c>
      <c r="CW176" s="151">
        <v>0.11770957594210947</v>
      </c>
      <c r="CX176" s="151">
        <v>0.11126933899945057</v>
      </c>
      <c r="CY176" s="12">
        <v>3.4140208612292879E-13</v>
      </c>
      <c r="CZ176" s="12">
        <v>5.8322856379333668E-13</v>
      </c>
      <c r="DA176" s="12">
        <v>3.4106051316484809E-13</v>
      </c>
      <c r="DB176" s="12">
        <v>5.8264504332328215E-13</v>
      </c>
      <c r="DC176" s="18">
        <v>1.097178883744075</v>
      </c>
      <c r="DD176" s="19">
        <v>1.22923821290155</v>
      </c>
      <c r="DE176" s="12">
        <v>69.04446919999998</v>
      </c>
      <c r="DF176" s="12">
        <v>4.2269832000000003</v>
      </c>
      <c r="DG176" s="12">
        <v>91.257599999999996</v>
      </c>
      <c r="DH176" s="12">
        <v>0</v>
      </c>
      <c r="DI176" s="11">
        <v>849.82500000000005</v>
      </c>
      <c r="DJ176" s="12">
        <v>0</v>
      </c>
      <c r="DK176" s="12">
        <v>5740.23200366327</v>
      </c>
      <c r="DL176" s="12">
        <v>3459.5216946727423</v>
      </c>
    </row>
    <row r="177" spans="1:116" x14ac:dyDescent="0.25">
      <c r="A177" s="10" t="str">
        <f>'Scenario List'!$A$17</f>
        <v>15- Colstrip Exit 2025</v>
      </c>
      <c r="B177" s="2">
        <v>2026</v>
      </c>
      <c r="C177" s="14">
        <v>635.33505189109837</v>
      </c>
      <c r="D177" s="14">
        <v>338.25095249735938</v>
      </c>
      <c r="E177" s="14">
        <v>973.5860043884577</v>
      </c>
      <c r="F177" s="14">
        <v>270.58397219237617</v>
      </c>
      <c r="G177" s="14">
        <v>94.520731339728599</v>
      </c>
      <c r="H177" s="14">
        <v>365.10470353210474</v>
      </c>
      <c r="I177" s="151">
        <v>0.11040365585994176</v>
      </c>
      <c r="J177" s="151">
        <v>9.7636149743077466E-2</v>
      </c>
      <c r="K177" s="12">
        <v>2.8450173843577401E-13</v>
      </c>
      <c r="L177" s="12">
        <v>4.5520278149723836E-13</v>
      </c>
      <c r="M177" s="12">
        <v>-2.8421709430404007E-13</v>
      </c>
      <c r="N177" s="12">
        <v>-4.5474735088646412E-13</v>
      </c>
      <c r="O177" s="18">
        <v>0.77865385697643774</v>
      </c>
      <c r="P177" s="19">
        <v>1.2417016325000001</v>
      </c>
      <c r="Q177" s="12">
        <v>79.892777599999988</v>
      </c>
      <c r="R177" s="12">
        <v>12.686100000000001</v>
      </c>
      <c r="S177" s="12">
        <v>97.625649999999993</v>
      </c>
      <c r="T177" s="12">
        <v>3.3319500000000004</v>
      </c>
      <c r="U177" s="11">
        <v>902.00671785937527</v>
      </c>
      <c r="V177" s="12">
        <v>27.303000890625178</v>
      </c>
      <c r="W177" s="12">
        <v>5754.6559209695497</v>
      </c>
      <c r="X177" s="12">
        <v>3464.4028199334216</v>
      </c>
      <c r="Z177" s="14">
        <v>666.17274342872997</v>
      </c>
      <c r="AA177" s="14">
        <v>356.87465451475634</v>
      </c>
      <c r="AB177" s="14">
        <v>1023.0473979434863</v>
      </c>
      <c r="AC177" s="14">
        <v>292.03354760904722</v>
      </c>
      <c r="AD177" s="14">
        <v>113.14443335712554</v>
      </c>
      <c r="AE177" s="14">
        <v>405.17798096617275</v>
      </c>
      <c r="AF177" s="151">
        <v>0.11576239354315603</v>
      </c>
      <c r="AG177" s="151">
        <v>0.1030118820078823</v>
      </c>
      <c r="AH177" s="12">
        <v>9.2463064991626557E-13</v>
      </c>
      <c r="AI177" s="12">
        <v>3.2717699920114008E-13</v>
      </c>
      <c r="AJ177" s="12">
        <v>-9.2370555648813024E-13</v>
      </c>
      <c r="AK177" s="12">
        <v>-3.2684965844964609E-13</v>
      </c>
      <c r="AL177" s="18">
        <v>0.6866278513111449</v>
      </c>
      <c r="AM177" s="19">
        <v>1.1072871563</v>
      </c>
      <c r="AN177" s="12">
        <v>79.892777599999988</v>
      </c>
      <c r="AO177" s="12">
        <v>12.686100000000001</v>
      </c>
      <c r="AP177" s="12">
        <v>97.625649999999993</v>
      </c>
      <c r="AQ177" s="12">
        <v>3.3319500000000004</v>
      </c>
      <c r="AR177" s="11">
        <v>903.8687339355464</v>
      </c>
      <c r="AS177" s="12">
        <v>28.277262158203353</v>
      </c>
      <c r="AT177" s="12">
        <v>5754.6559209695497</v>
      </c>
      <c r="AU177" s="12">
        <v>3464.4028199334216</v>
      </c>
      <c r="AW177" s="14">
        <v>624.34944025207301</v>
      </c>
      <c r="AX177" s="14">
        <v>331.66400842255553</v>
      </c>
      <c r="AY177" s="14">
        <v>956.01344867462853</v>
      </c>
      <c r="AZ177" s="14">
        <v>266.51585746886064</v>
      </c>
      <c r="BA177" s="14">
        <v>87.93378726492476</v>
      </c>
      <c r="BB177" s="14">
        <v>354.44964473378542</v>
      </c>
      <c r="BC177" s="151">
        <v>0.1084946604673598</v>
      </c>
      <c r="BD177" s="151">
        <v>9.5734828096268959E-2</v>
      </c>
      <c r="BE177" s="12">
        <v>4.2675260765366099E-13</v>
      </c>
      <c r="BF177" s="12">
        <v>0</v>
      </c>
      <c r="BG177" s="12">
        <v>4.2632564145606011E-13</v>
      </c>
      <c r="BH177" s="12">
        <v>0</v>
      </c>
      <c r="BI177" s="18">
        <v>0.98612888198624948</v>
      </c>
      <c r="BJ177" s="19">
        <v>1.3425842633</v>
      </c>
      <c r="BK177" s="12">
        <v>79.892777599999988</v>
      </c>
      <c r="BL177" s="12">
        <v>12.686100000000001</v>
      </c>
      <c r="BM177" s="12">
        <v>97.625649999999993</v>
      </c>
      <c r="BN177" s="12">
        <v>3.3319500000000004</v>
      </c>
      <c r="BO177" s="11">
        <v>901.5657768134771</v>
      </c>
      <c r="BP177" s="12">
        <v>27.072287639648259</v>
      </c>
      <c r="BQ177" s="12">
        <v>5754.6559209695497</v>
      </c>
      <c r="BR177" s="12">
        <v>3464.4028199334216</v>
      </c>
      <c r="BT177" s="14"/>
      <c r="BU177" s="14"/>
      <c r="BV177" s="14"/>
      <c r="BW177" s="14"/>
      <c r="BX177" s="14"/>
      <c r="BY177" s="14"/>
      <c r="BZ177" s="151"/>
      <c r="CA177" s="151"/>
      <c r="CB177" s="12"/>
      <c r="CC177" s="12"/>
      <c r="CD177" s="12"/>
      <c r="CE177" s="12"/>
      <c r="CF177" s="18"/>
      <c r="CG177" s="19"/>
      <c r="CH177" s="12"/>
      <c r="CI177" s="12"/>
      <c r="CJ177" s="12"/>
      <c r="CK177" s="12"/>
      <c r="CL177" s="11"/>
      <c r="CM177" s="12"/>
      <c r="CN177" s="12"/>
      <c r="CO177" s="12"/>
      <c r="CQ177" s="14">
        <v>663.44887201636311</v>
      </c>
      <c r="CR177" s="14">
        <v>366.97235322215255</v>
      </c>
      <c r="CS177" s="14">
        <v>1030.4212252385157</v>
      </c>
      <c r="CT177" s="14">
        <v>231.88299483123228</v>
      </c>
      <c r="CU177" s="14">
        <v>124.08554764195874</v>
      </c>
      <c r="CV177" s="14">
        <v>355.96854247319101</v>
      </c>
      <c r="CW177" s="151">
        <v>0.11528906004593661</v>
      </c>
      <c r="CX177" s="151">
        <v>0.10592658310710097</v>
      </c>
      <c r="CY177" s="12">
        <v>5.6900347687154802E-13</v>
      </c>
      <c r="CZ177" s="12">
        <v>2.2048884728772485E-13</v>
      </c>
      <c r="DA177" s="12">
        <v>5.6843418860808015E-13</v>
      </c>
      <c r="DB177" s="12">
        <v>-2.2026824808563106E-13</v>
      </c>
      <c r="DC177" s="18">
        <v>0.97311349054682461</v>
      </c>
      <c r="DD177" s="19">
        <v>1.1235757235000001</v>
      </c>
      <c r="DE177" s="12">
        <v>79.892777599999988</v>
      </c>
      <c r="DF177" s="12">
        <v>12.686100000000001</v>
      </c>
      <c r="DG177" s="12">
        <v>97.625649999999993</v>
      </c>
      <c r="DH177" s="12">
        <v>3.3319500000000004</v>
      </c>
      <c r="DI177" s="11">
        <v>903.36131841796919</v>
      </c>
      <c r="DJ177" s="12">
        <v>28.01176751953135</v>
      </c>
      <c r="DK177" s="12">
        <v>5754.6559209695497</v>
      </c>
      <c r="DL177" s="12">
        <v>3464.4028199334216</v>
      </c>
    </row>
    <row r="178" spans="1:116" x14ac:dyDescent="0.25">
      <c r="A178" s="10" t="str">
        <f>'Scenario List'!$A$17</f>
        <v>15- Colstrip Exit 2025</v>
      </c>
      <c r="B178" s="2">
        <v>2027</v>
      </c>
      <c r="C178" s="14">
        <v>668.90651980699465</v>
      </c>
      <c r="D178" s="14">
        <v>366.64782654277144</v>
      </c>
      <c r="E178" s="14">
        <v>1035.5543463497661</v>
      </c>
      <c r="F178" s="14">
        <v>252.89794824746184</v>
      </c>
      <c r="G178" s="14">
        <v>117.721234155871</v>
      </c>
      <c r="H178" s="14">
        <v>370.61918240333284</v>
      </c>
      <c r="I178" s="151">
        <v>0.11598510901431419</v>
      </c>
      <c r="J178" s="151">
        <v>0.10566035263456967</v>
      </c>
      <c r="K178" s="12">
        <v>5.9745365071512544E-13</v>
      </c>
      <c r="L178" s="12">
        <v>4.1252752073187228E-13</v>
      </c>
      <c r="M178" s="12">
        <v>5.9685589803848416E-13</v>
      </c>
      <c r="N178" s="12">
        <v>4.1211478674085811E-13</v>
      </c>
      <c r="O178" s="18">
        <v>0.49272783698277889</v>
      </c>
      <c r="P178" s="19">
        <v>0.66642431342498321</v>
      </c>
      <c r="Q178" s="12">
        <v>188.94602934627434</v>
      </c>
      <c r="R178" s="12">
        <v>156.87131736411098</v>
      </c>
      <c r="S178" s="12">
        <v>172.45291820440556</v>
      </c>
      <c r="T178" s="12">
        <v>119.39696051208273</v>
      </c>
      <c r="U178" s="11">
        <v>934.98022465067857</v>
      </c>
      <c r="V178" s="12">
        <v>79.081012917103962</v>
      </c>
      <c r="W178" s="12">
        <v>5767.1758512072629</v>
      </c>
      <c r="X178" s="12">
        <v>3470.06059889689</v>
      </c>
      <c r="Z178" s="14">
        <v>703.43866877202095</v>
      </c>
      <c r="AA178" s="14">
        <v>387.72209185479198</v>
      </c>
      <c r="AB178" s="14">
        <v>1091.160760626813</v>
      </c>
      <c r="AC178" s="14">
        <v>282.15308340793359</v>
      </c>
      <c r="AD178" s="14">
        <v>138.79549946789155</v>
      </c>
      <c r="AE178" s="14">
        <v>420.94858287582514</v>
      </c>
      <c r="AF178" s="151">
        <v>0.12197281423710492</v>
      </c>
      <c r="AG178" s="151">
        <v>0.11173352188087042</v>
      </c>
      <c r="AH178" s="12">
        <v>1.2518076491174055E-12</v>
      </c>
      <c r="AI178" s="12">
        <v>6.6857908532406893E-13</v>
      </c>
      <c r="AJ178" s="12">
        <v>-1.2505552149377763E-12</v>
      </c>
      <c r="AK178" s="12">
        <v>-6.6791017161449417E-13</v>
      </c>
      <c r="AL178" s="18">
        <v>0.44875218748637363</v>
      </c>
      <c r="AM178" s="19">
        <v>0.59320884074905467</v>
      </c>
      <c r="AN178" s="12">
        <v>188.94602934627434</v>
      </c>
      <c r="AO178" s="12">
        <v>156.87131736411098</v>
      </c>
      <c r="AP178" s="12">
        <v>172.45291820440556</v>
      </c>
      <c r="AQ178" s="12">
        <v>119.39696051208273</v>
      </c>
      <c r="AR178" s="11">
        <v>929.97293195650241</v>
      </c>
      <c r="AS178" s="12">
        <v>69.605769822165072</v>
      </c>
      <c r="AT178" s="12">
        <v>5767.1758512072629</v>
      </c>
      <c r="AU178" s="12">
        <v>3470.06059889689</v>
      </c>
      <c r="AW178" s="14">
        <v>657.13692652527209</v>
      </c>
      <c r="AX178" s="14">
        <v>359.55656244507168</v>
      </c>
      <c r="AY178" s="14">
        <v>1016.6934889703438</v>
      </c>
      <c r="AZ178" s="14">
        <v>247.17965835164196</v>
      </c>
      <c r="BA178" s="14">
        <v>110.6299700581712</v>
      </c>
      <c r="BB178" s="14">
        <v>357.80962840981317</v>
      </c>
      <c r="BC178" s="151">
        <v>0.11394431927850983</v>
      </c>
      <c r="BD178" s="151">
        <v>0.10361679636354834</v>
      </c>
      <c r="BE178" s="12">
        <v>2.8450173843577397E-14</v>
      </c>
      <c r="BF178" s="12">
        <v>4.7654041187992144E-13</v>
      </c>
      <c r="BG178" s="12">
        <v>0</v>
      </c>
      <c r="BH178" s="12">
        <v>-4.7606363295926712E-13</v>
      </c>
      <c r="BI178" s="18">
        <v>0.62693182752001098</v>
      </c>
      <c r="BJ178" s="19">
        <v>0.7638663553447449</v>
      </c>
      <c r="BK178" s="12">
        <v>188.94602934627434</v>
      </c>
      <c r="BL178" s="12">
        <v>156.87131736411098</v>
      </c>
      <c r="BM178" s="12">
        <v>172.45291820440556</v>
      </c>
      <c r="BN178" s="12">
        <v>119.39696051208273</v>
      </c>
      <c r="BO178" s="11">
        <v>955.07107038495599</v>
      </c>
      <c r="BP178" s="12">
        <v>110.88086939059332</v>
      </c>
      <c r="BQ178" s="12">
        <v>5767.1758512072629</v>
      </c>
      <c r="BR178" s="12">
        <v>3470.06059889689</v>
      </c>
      <c r="BT178" s="14"/>
      <c r="BU178" s="14"/>
      <c r="BV178" s="14"/>
      <c r="BW178" s="14"/>
      <c r="BX178" s="14"/>
      <c r="BY178" s="14"/>
      <c r="BZ178" s="151"/>
      <c r="CA178" s="151"/>
      <c r="CB178" s="12"/>
      <c r="CC178" s="12"/>
      <c r="CD178" s="12"/>
      <c r="CE178" s="12"/>
      <c r="CF178" s="18"/>
      <c r="CG178" s="19"/>
      <c r="CH178" s="12"/>
      <c r="CI178" s="12"/>
      <c r="CJ178" s="12"/>
      <c r="CK178" s="12"/>
      <c r="CL178" s="11"/>
      <c r="CM178" s="12"/>
      <c r="CN178" s="12"/>
      <c r="CO178" s="12"/>
      <c r="CQ178" s="14">
        <v>714.29043496490499</v>
      </c>
      <c r="CR178" s="14">
        <v>404.69444592690218</v>
      </c>
      <c r="CS178" s="14">
        <v>1118.9848808918073</v>
      </c>
      <c r="CT178" s="14">
        <v>254.50906366963679</v>
      </c>
      <c r="CU178" s="14">
        <v>147.57406305313899</v>
      </c>
      <c r="CV178" s="14">
        <v>402.08312672277577</v>
      </c>
      <c r="CW178" s="151">
        <v>0.12385445725837892</v>
      </c>
      <c r="CX178" s="151">
        <v>0.11662460478515907</v>
      </c>
      <c r="CY178" s="12">
        <v>3.6985225996650621E-13</v>
      </c>
      <c r="CZ178" s="12">
        <v>2.9872682535756272E-13</v>
      </c>
      <c r="DA178" s="12">
        <v>-3.694822225952521E-13</v>
      </c>
      <c r="DB178" s="12">
        <v>2.9842794901924208E-13</v>
      </c>
      <c r="DC178" s="18">
        <v>0.65194952639206849</v>
      </c>
      <c r="DD178" s="19">
        <v>0.58505993561737579</v>
      </c>
      <c r="DE178" s="12">
        <v>188.94602934627434</v>
      </c>
      <c r="DF178" s="12">
        <v>156.87131736411098</v>
      </c>
      <c r="DG178" s="12">
        <v>172.45291820440556</v>
      </c>
      <c r="DH178" s="12">
        <v>119.39696051208273</v>
      </c>
      <c r="DI178" s="11">
        <v>925.46997238844472</v>
      </c>
      <c r="DJ178" s="12">
        <v>62.335517120098011</v>
      </c>
      <c r="DK178" s="12">
        <v>5767.1758512072629</v>
      </c>
      <c r="DL178" s="12">
        <v>3470.06059889689</v>
      </c>
    </row>
    <row r="179" spans="1:116" x14ac:dyDescent="0.25">
      <c r="A179" s="10" t="str">
        <f>'Scenario List'!$A$17</f>
        <v>15- Colstrip Exit 2025</v>
      </c>
      <c r="B179" s="2">
        <v>2028</v>
      </c>
      <c r="C179" s="14">
        <v>698.581514405907</v>
      </c>
      <c r="D179" s="14">
        <v>371.93763701142689</v>
      </c>
      <c r="E179" s="14">
        <v>1070.5191514173339</v>
      </c>
      <c r="F179" s="14">
        <v>272.15927904826418</v>
      </c>
      <c r="G179" s="14">
        <v>117.70504418328083</v>
      </c>
      <c r="H179" s="14">
        <v>389.86432323154503</v>
      </c>
      <c r="I179" s="151">
        <v>0.12084759992489641</v>
      </c>
      <c r="J179" s="151">
        <v>0.10699647418060909</v>
      </c>
      <c r="K179" s="12">
        <v>3.4140208612292879E-13</v>
      </c>
      <c r="L179" s="12">
        <v>3.556271730447175E-13</v>
      </c>
      <c r="M179" s="12">
        <v>3.4106051316484809E-13</v>
      </c>
      <c r="N179" s="12">
        <v>-3.5527136788005009E-13</v>
      </c>
      <c r="O179" s="18">
        <v>0.43384661016382153</v>
      </c>
      <c r="P179" s="19">
        <v>0.68526078849335703</v>
      </c>
      <c r="Q179" s="12">
        <v>217.71483774627436</v>
      </c>
      <c r="R179" s="12">
        <v>157.30506936411098</v>
      </c>
      <c r="S179" s="12">
        <v>217.61611820440555</v>
      </c>
      <c r="T179" s="12">
        <v>119.39696051208273</v>
      </c>
      <c r="U179" s="11">
        <v>1365.4887179961163</v>
      </c>
      <c r="V179" s="12">
        <v>82.797712848889489</v>
      </c>
      <c r="W179" s="12">
        <v>5780.68174163208</v>
      </c>
      <c r="X179" s="12">
        <v>3476.1672275630267</v>
      </c>
      <c r="Z179" s="14">
        <v>727.57536210538433</v>
      </c>
      <c r="AA179" s="14">
        <v>394.94937707529948</v>
      </c>
      <c r="AB179" s="14">
        <v>1122.5247391806838</v>
      </c>
      <c r="AC179" s="14">
        <v>295.08697572423034</v>
      </c>
      <c r="AD179" s="14">
        <v>140.71678424715344</v>
      </c>
      <c r="AE179" s="14">
        <v>435.80375997138378</v>
      </c>
      <c r="AF179" s="151">
        <v>0.12586324496390031</v>
      </c>
      <c r="AG179" s="151">
        <v>0.11361633408878878</v>
      </c>
      <c r="AH179" s="12">
        <v>1.0526564322123639E-12</v>
      </c>
      <c r="AI179" s="12">
        <v>6.4012891148049151E-13</v>
      </c>
      <c r="AJ179" s="12">
        <v>1.0516032489249483E-12</v>
      </c>
      <c r="AK179" s="12">
        <v>6.3948846218409017E-13</v>
      </c>
      <c r="AL179" s="18">
        <v>0.38657165269275018</v>
      </c>
      <c r="AM179" s="19">
        <v>0.60531721366343127</v>
      </c>
      <c r="AN179" s="12">
        <v>217.71483774627436</v>
      </c>
      <c r="AO179" s="12">
        <v>157.30506936411098</v>
      </c>
      <c r="AP179" s="12">
        <v>217.61611820440555</v>
      </c>
      <c r="AQ179" s="12">
        <v>119.39696051208273</v>
      </c>
      <c r="AR179" s="11">
        <v>1358.620633304489</v>
      </c>
      <c r="AS179" s="12">
        <v>71.737642254341921</v>
      </c>
      <c r="AT179" s="12">
        <v>5780.68174163208</v>
      </c>
      <c r="AU179" s="12">
        <v>3476.1672275630267</v>
      </c>
      <c r="AW179" s="14">
        <v>688.55725968881382</v>
      </c>
      <c r="AX179" s="14">
        <v>364.03010676529323</v>
      </c>
      <c r="AY179" s="14">
        <v>1052.587366454107</v>
      </c>
      <c r="AZ179" s="14">
        <v>267.71377087012132</v>
      </c>
      <c r="BA179" s="14">
        <v>109.79751393714716</v>
      </c>
      <c r="BB179" s="14">
        <v>377.51128480726845</v>
      </c>
      <c r="BC179" s="151">
        <v>0.11911350433459619</v>
      </c>
      <c r="BD179" s="151">
        <v>0.10472168999202526</v>
      </c>
      <c r="BE179" s="12">
        <v>4.2675260765366099E-14</v>
      </c>
      <c r="BF179" s="12">
        <v>4.6942786841902712E-13</v>
      </c>
      <c r="BG179" s="12">
        <v>0</v>
      </c>
      <c r="BH179" s="12">
        <v>4.6895820560166612E-13</v>
      </c>
      <c r="BI179" s="18">
        <v>0.56246101298882645</v>
      </c>
      <c r="BJ179" s="19">
        <v>0.76625124119884735</v>
      </c>
      <c r="BK179" s="12">
        <v>217.71483774627436</v>
      </c>
      <c r="BL179" s="12">
        <v>157.30506936411098</v>
      </c>
      <c r="BM179" s="12">
        <v>217.61611820440555</v>
      </c>
      <c r="BN179" s="12">
        <v>119.39696051208273</v>
      </c>
      <c r="BO179" s="11">
        <v>1375.610596348364</v>
      </c>
      <c r="BP179" s="12">
        <v>99.237080084909323</v>
      </c>
      <c r="BQ179" s="12">
        <v>5780.68174163208</v>
      </c>
      <c r="BR179" s="12">
        <v>3476.1672275630267</v>
      </c>
      <c r="BT179" s="14"/>
      <c r="BU179" s="14"/>
      <c r="BV179" s="14"/>
      <c r="BW179" s="14"/>
      <c r="BX179" s="14"/>
      <c r="BY179" s="14"/>
      <c r="BZ179" s="151"/>
      <c r="CA179" s="151"/>
      <c r="CB179" s="12"/>
      <c r="CC179" s="12"/>
      <c r="CD179" s="12"/>
      <c r="CE179" s="12"/>
      <c r="CF179" s="18"/>
      <c r="CG179" s="19"/>
      <c r="CH179" s="12"/>
      <c r="CI179" s="12"/>
      <c r="CJ179" s="12"/>
      <c r="CK179" s="12"/>
      <c r="CL179" s="11"/>
      <c r="CM179" s="12"/>
      <c r="CN179" s="12"/>
      <c r="CO179" s="12"/>
      <c r="CQ179" s="14">
        <v>718.9369821743926</v>
      </c>
      <c r="CR179" s="14">
        <v>410.19653088519749</v>
      </c>
      <c r="CS179" s="14">
        <v>1129.1335130595901</v>
      </c>
      <c r="CT179" s="14">
        <v>252.32419564220376</v>
      </c>
      <c r="CU179" s="14">
        <v>146.09202793938991</v>
      </c>
      <c r="CV179" s="14">
        <v>398.41622358159367</v>
      </c>
      <c r="CW179" s="151">
        <v>0.12436889182060602</v>
      </c>
      <c r="CX179" s="151">
        <v>0.11800253095785801</v>
      </c>
      <c r="CY179" s="12">
        <v>5.8322856379333668E-13</v>
      </c>
      <c r="CZ179" s="12">
        <v>6.116787376369141E-13</v>
      </c>
      <c r="DA179" s="12">
        <v>5.8264504332328215E-13</v>
      </c>
      <c r="DB179" s="12">
        <v>-6.1106675275368616E-13</v>
      </c>
      <c r="DC179" s="18">
        <v>0.58492672224713282</v>
      </c>
      <c r="DD179" s="19">
        <v>0.58217733592245824</v>
      </c>
      <c r="DE179" s="12">
        <v>217.71483774627436</v>
      </c>
      <c r="DF179" s="12">
        <v>157.30506936411098</v>
      </c>
      <c r="DG179" s="12">
        <v>217.61611820440555</v>
      </c>
      <c r="DH179" s="12">
        <v>119.39696051208273</v>
      </c>
      <c r="DI179" s="11">
        <v>1355.1904205939675</v>
      </c>
      <c r="DJ179" s="12">
        <v>65.573389020006488</v>
      </c>
      <c r="DK179" s="12">
        <v>5780.68174163208</v>
      </c>
      <c r="DL179" s="12">
        <v>3476.1672275630267</v>
      </c>
    </row>
    <row r="180" spans="1:116" x14ac:dyDescent="0.25">
      <c r="A180" s="10" t="str">
        <f>'Scenario List'!$A$17</f>
        <v>15- Colstrip Exit 2025</v>
      </c>
      <c r="B180" s="2">
        <v>2029</v>
      </c>
      <c r="C180" s="14">
        <v>714.0463874463245</v>
      </c>
      <c r="D180" s="14">
        <v>378.33051497490663</v>
      </c>
      <c r="E180" s="14">
        <v>1092.3769024212311</v>
      </c>
      <c r="F180" s="14">
        <v>270.94160753927133</v>
      </c>
      <c r="G180" s="14">
        <v>118.68417264549855</v>
      </c>
      <c r="H180" s="14">
        <v>389.62578018476989</v>
      </c>
      <c r="I180" s="151">
        <v>0.12323523132749017</v>
      </c>
      <c r="J180" s="151">
        <v>0.10864502702426269</v>
      </c>
      <c r="K180" s="12">
        <v>5.1210312918439319E-13</v>
      </c>
      <c r="L180" s="12">
        <v>2.8450173843577401E-13</v>
      </c>
      <c r="M180" s="12">
        <v>5.1159076974727213E-13</v>
      </c>
      <c r="N180" s="12">
        <v>-2.8421709430404007E-13</v>
      </c>
      <c r="O180" s="18">
        <v>0.4338987288668632</v>
      </c>
      <c r="P180" s="19">
        <v>0.62131248218013546</v>
      </c>
      <c r="Q180" s="12">
        <v>217.64316054627434</v>
      </c>
      <c r="R180" s="12">
        <v>157.24802016411098</v>
      </c>
      <c r="S180" s="12">
        <v>217.61611820440555</v>
      </c>
      <c r="T180" s="12">
        <v>119.39696051208273</v>
      </c>
      <c r="U180" s="11">
        <v>1360.0467313603617</v>
      </c>
      <c r="V180" s="12">
        <v>80.579376670798609</v>
      </c>
      <c r="W180" s="12">
        <v>5794.1741152640789</v>
      </c>
      <c r="X180" s="12">
        <v>3482.2626063723797</v>
      </c>
      <c r="Z180" s="14">
        <v>745.97760546497148</v>
      </c>
      <c r="AA180" s="14">
        <v>403.79199736629437</v>
      </c>
      <c r="AB180" s="14">
        <v>1149.7696028312657</v>
      </c>
      <c r="AC180" s="14">
        <v>296.47124864924842</v>
      </c>
      <c r="AD180" s="14">
        <v>144.14565503688624</v>
      </c>
      <c r="AE180" s="14">
        <v>440.61690368613466</v>
      </c>
      <c r="AF180" s="151">
        <v>0.12874614925702355</v>
      </c>
      <c r="AG180" s="151">
        <v>0.11595679103217939</v>
      </c>
      <c r="AH180" s="12">
        <v>1.707010430614644E-12</v>
      </c>
      <c r="AI180" s="12">
        <v>1.0099811714469977E-12</v>
      </c>
      <c r="AJ180" s="12">
        <v>-1.7053025658242404E-12</v>
      </c>
      <c r="AK180" s="12">
        <v>-1.0089706847793423E-12</v>
      </c>
      <c r="AL180" s="18">
        <v>0.3852862688537092</v>
      </c>
      <c r="AM180" s="19">
        <v>0.54095922667850138</v>
      </c>
      <c r="AN180" s="12">
        <v>217.64316054627434</v>
      </c>
      <c r="AO180" s="12">
        <v>157.24802016411098</v>
      </c>
      <c r="AP180" s="12">
        <v>217.61611820440555</v>
      </c>
      <c r="AQ180" s="12">
        <v>119.39696051208273</v>
      </c>
      <c r="AR180" s="11">
        <v>1353.2624747081406</v>
      </c>
      <c r="AS180" s="12">
        <v>68.551686751949958</v>
      </c>
      <c r="AT180" s="12">
        <v>5794.1741152640789</v>
      </c>
      <c r="AU180" s="12">
        <v>3482.2626063723797</v>
      </c>
      <c r="AW180" s="14">
        <v>702.77228212178989</v>
      </c>
      <c r="AX180" s="14">
        <v>369.50636155969153</v>
      </c>
      <c r="AY180" s="14">
        <v>1072.2786436814813</v>
      </c>
      <c r="AZ180" s="14">
        <v>266.6132662842092</v>
      </c>
      <c r="BA180" s="14">
        <v>109.8600192302834</v>
      </c>
      <c r="BB180" s="14">
        <v>376.4732855144926</v>
      </c>
      <c r="BC180" s="151">
        <v>0.1212894656151975</v>
      </c>
      <c r="BD180" s="151">
        <v>0.10611099831572494</v>
      </c>
      <c r="BE180" s="12">
        <v>8.1082995454195591E-13</v>
      </c>
      <c r="BF180" s="12">
        <v>5.2632821610618195E-13</v>
      </c>
      <c r="BG180" s="12">
        <v>8.1001871876651421E-13</v>
      </c>
      <c r="BH180" s="12">
        <v>-5.2580162446247414E-13</v>
      </c>
      <c r="BI180" s="18">
        <v>0.56563430269973924</v>
      </c>
      <c r="BJ180" s="19">
        <v>0.71913843002445521</v>
      </c>
      <c r="BK180" s="12">
        <v>217.64316054627434</v>
      </c>
      <c r="BL180" s="12">
        <v>157.24802016411098</v>
      </c>
      <c r="BM180" s="12">
        <v>217.61611820440555</v>
      </c>
      <c r="BN180" s="12">
        <v>119.39696051208273</v>
      </c>
      <c r="BO180" s="11">
        <v>1373.3785374311146</v>
      </c>
      <c r="BP180" s="12">
        <v>101.67079573033082</v>
      </c>
      <c r="BQ180" s="12">
        <v>5794.1741152640789</v>
      </c>
      <c r="BR180" s="12">
        <v>3482.2626063723797</v>
      </c>
      <c r="BT180" s="14"/>
      <c r="BU180" s="14"/>
      <c r="BV180" s="14"/>
      <c r="BW180" s="14"/>
      <c r="BX180" s="14"/>
      <c r="BY180" s="14"/>
      <c r="BZ180" s="151"/>
      <c r="CA180" s="151"/>
      <c r="CB180" s="12"/>
      <c r="CC180" s="12"/>
      <c r="CD180" s="12"/>
      <c r="CE180" s="12"/>
      <c r="CF180" s="18"/>
      <c r="CG180" s="19"/>
      <c r="CH180" s="12"/>
      <c r="CI180" s="12"/>
      <c r="CJ180" s="12"/>
      <c r="CK180" s="12"/>
      <c r="CL180" s="11"/>
      <c r="CM180" s="12"/>
      <c r="CN180" s="12"/>
      <c r="CO180" s="12"/>
      <c r="CQ180" s="14">
        <v>739.91731398600439</v>
      </c>
      <c r="CR180" s="14">
        <v>419.98981807303716</v>
      </c>
      <c r="CS180" s="14">
        <v>1159.9071320590415</v>
      </c>
      <c r="CT180" s="14">
        <v>255.9829665717435</v>
      </c>
      <c r="CU180" s="14">
        <v>147.91795373483353</v>
      </c>
      <c r="CV180" s="14">
        <v>403.90092030657706</v>
      </c>
      <c r="CW180" s="151">
        <v>0.12770022081952598</v>
      </c>
      <c r="CX180" s="151">
        <v>0.12060831291255152</v>
      </c>
      <c r="CY180" s="12">
        <v>5.2632821610618195E-13</v>
      </c>
      <c r="CZ180" s="12">
        <v>6.2590382455870275E-13</v>
      </c>
      <c r="DA180" s="12">
        <v>5.2580162446247414E-13</v>
      </c>
      <c r="DB180" s="12">
        <v>-6.2527760746888816E-13</v>
      </c>
      <c r="DC180" s="18">
        <v>0.54832844290106397</v>
      </c>
      <c r="DD180" s="19">
        <v>0.50120065798829638</v>
      </c>
      <c r="DE180" s="12">
        <v>217.64316054627434</v>
      </c>
      <c r="DF180" s="12">
        <v>157.24802016411098</v>
      </c>
      <c r="DG180" s="12">
        <v>217.61611820440555</v>
      </c>
      <c r="DH180" s="12">
        <v>119.39696051208273</v>
      </c>
      <c r="DI180" s="11">
        <v>1346.6627903337901</v>
      </c>
      <c r="DJ180" s="12">
        <v>57.073970396686896</v>
      </c>
      <c r="DK180" s="12">
        <v>5794.1741152640789</v>
      </c>
      <c r="DL180" s="12">
        <v>3482.2626063723797</v>
      </c>
    </row>
    <row r="181" spans="1:116" x14ac:dyDescent="0.25">
      <c r="A181" s="10" t="str">
        <f>'Scenario List'!$A$17</f>
        <v>15- Colstrip Exit 2025</v>
      </c>
      <c r="B181" s="2">
        <v>2030</v>
      </c>
      <c r="C181" s="14">
        <v>732.39928404381203</v>
      </c>
      <c r="D181" s="14">
        <v>382.92305684959877</v>
      </c>
      <c r="E181" s="14">
        <v>1115.3223408934109</v>
      </c>
      <c r="F181" s="14">
        <v>276.98719175213449</v>
      </c>
      <c r="G181" s="14">
        <v>117.75555763001188</v>
      </c>
      <c r="H181" s="14">
        <v>394.74274938214637</v>
      </c>
      <c r="I181" s="151">
        <v>0.12621779121710219</v>
      </c>
      <c r="J181" s="151">
        <v>0.10984487465113504</v>
      </c>
      <c r="K181" s="12">
        <v>2.9872682535756272E-13</v>
      </c>
      <c r="L181" s="12">
        <v>4.409776945754497E-13</v>
      </c>
      <c r="M181" s="12">
        <v>2.9842794901924208E-13</v>
      </c>
      <c r="N181" s="12">
        <v>4.4053649617126212E-13</v>
      </c>
      <c r="O181" s="18">
        <v>0.42810880719315214</v>
      </c>
      <c r="P181" s="19">
        <v>0.61569198583134799</v>
      </c>
      <c r="Q181" s="12">
        <v>217.54407174627437</v>
      </c>
      <c r="R181" s="12">
        <v>157.16807496411099</v>
      </c>
      <c r="S181" s="12">
        <v>217.61611820440555</v>
      </c>
      <c r="T181" s="12">
        <v>119.39696051208273</v>
      </c>
      <c r="U181" s="11">
        <v>1351.220224072481</v>
      </c>
      <c r="V181" s="12">
        <v>67.841663885403321</v>
      </c>
      <c r="W181" s="12">
        <v>5802.6628178276487</v>
      </c>
      <c r="X181" s="12">
        <v>3486.0348110528976</v>
      </c>
      <c r="Z181" s="14">
        <v>767.13592690261396</v>
      </c>
      <c r="AA181" s="14">
        <v>410.55997515016566</v>
      </c>
      <c r="AB181" s="14">
        <v>1177.6959020527797</v>
      </c>
      <c r="AC181" s="14">
        <v>303.88155214928702</v>
      </c>
      <c r="AD181" s="14">
        <v>145.39247593057877</v>
      </c>
      <c r="AE181" s="14">
        <v>449.27402807986579</v>
      </c>
      <c r="AF181" s="151">
        <v>0.13220411920984368</v>
      </c>
      <c r="AG181" s="151">
        <v>0.1177727697521652</v>
      </c>
      <c r="AH181" s="12">
        <v>1.280257822960983E-12</v>
      </c>
      <c r="AI181" s="12">
        <v>2.8450173843577401E-13</v>
      </c>
      <c r="AJ181" s="12">
        <v>-1.2789769243681803E-12</v>
      </c>
      <c r="AK181" s="12">
        <v>-2.8421709430404007E-13</v>
      </c>
      <c r="AL181" s="18">
        <v>0.37983073127604178</v>
      </c>
      <c r="AM181" s="19">
        <v>0.52623376143254297</v>
      </c>
      <c r="AN181" s="12">
        <v>217.54407174627437</v>
      </c>
      <c r="AO181" s="12">
        <v>157.16807496411099</v>
      </c>
      <c r="AP181" s="12">
        <v>217.61611820440555</v>
      </c>
      <c r="AQ181" s="12">
        <v>119.39696051208273</v>
      </c>
      <c r="AR181" s="11">
        <v>1351.4982382945611</v>
      </c>
      <c r="AS181" s="12">
        <v>67.544535713423727</v>
      </c>
      <c r="AT181" s="12">
        <v>5802.6628178276487</v>
      </c>
      <c r="AU181" s="12">
        <v>3486.0348110528976</v>
      </c>
      <c r="AW181" s="14">
        <v>720.33980034076728</v>
      </c>
      <c r="AX181" s="14">
        <v>373.50069275561356</v>
      </c>
      <c r="AY181" s="14">
        <v>1093.8404930963809</v>
      </c>
      <c r="AZ181" s="14">
        <v>272.38692802513282</v>
      </c>
      <c r="BA181" s="14">
        <v>108.33319353602667</v>
      </c>
      <c r="BB181" s="14">
        <v>380.72012156115949</v>
      </c>
      <c r="BC181" s="151">
        <v>0.1241395240350088</v>
      </c>
      <c r="BD181" s="151">
        <v>0.10714198595245927</v>
      </c>
      <c r="BE181" s="12">
        <v>4.6942786841902712E-13</v>
      </c>
      <c r="BF181" s="12">
        <v>6.5435399840228017E-13</v>
      </c>
      <c r="BG181" s="12">
        <v>-4.6895820560166612E-13</v>
      </c>
      <c r="BH181" s="12">
        <v>6.5369931689929217E-13</v>
      </c>
      <c r="BI181" s="18">
        <v>0.56674350560502917</v>
      </c>
      <c r="BJ181" s="19">
        <v>0.71577749198479723</v>
      </c>
      <c r="BK181" s="12">
        <v>217.54407174627437</v>
      </c>
      <c r="BL181" s="12">
        <v>157.16807496411099</v>
      </c>
      <c r="BM181" s="12">
        <v>217.61611820440555</v>
      </c>
      <c r="BN181" s="12">
        <v>119.39696051208273</v>
      </c>
      <c r="BO181" s="11">
        <v>1363.5982277890707</v>
      </c>
      <c r="BP181" s="12">
        <v>87.240297300491946</v>
      </c>
      <c r="BQ181" s="12">
        <v>5802.6628178276487</v>
      </c>
      <c r="BR181" s="12">
        <v>3486.0348110528976</v>
      </c>
      <c r="BT181" s="14"/>
      <c r="BU181" s="14"/>
      <c r="BV181" s="14"/>
      <c r="BW181" s="14"/>
      <c r="BX181" s="14"/>
      <c r="BY181" s="14"/>
      <c r="BZ181" s="151"/>
      <c r="CA181" s="151"/>
      <c r="CB181" s="12"/>
      <c r="CC181" s="12"/>
      <c r="CD181" s="12"/>
      <c r="CE181" s="12"/>
      <c r="CF181" s="18"/>
      <c r="CG181" s="19"/>
      <c r="CH181" s="12"/>
      <c r="CI181" s="12"/>
      <c r="CJ181" s="12"/>
      <c r="CK181" s="12"/>
      <c r="CL181" s="11"/>
      <c r="CM181" s="12"/>
      <c r="CN181" s="12"/>
      <c r="CO181" s="12"/>
      <c r="CQ181" s="14">
        <v>756.03212662273677</v>
      </c>
      <c r="CR181" s="14">
        <v>425.30943995249982</v>
      </c>
      <c r="CS181" s="14">
        <v>1181.3415665752366</v>
      </c>
      <c r="CT181" s="14">
        <v>257.79115845017833</v>
      </c>
      <c r="CU181" s="14">
        <v>147.11852035629718</v>
      </c>
      <c r="CV181" s="14">
        <v>404.90967880647554</v>
      </c>
      <c r="CW181" s="151">
        <v>0.13029054941809864</v>
      </c>
      <c r="CX181" s="151">
        <v>0.12200378453020735</v>
      </c>
      <c r="CY181" s="12">
        <v>7.1125434608943503E-14</v>
      </c>
      <c r="CZ181" s="12">
        <v>2.133763038268305E-13</v>
      </c>
      <c r="DA181" s="12">
        <v>0</v>
      </c>
      <c r="DB181" s="12">
        <v>2.1316282072803006E-13</v>
      </c>
      <c r="DC181" s="18">
        <v>0.54382238049289655</v>
      </c>
      <c r="DD181" s="19">
        <v>0.49785194331833776</v>
      </c>
      <c r="DE181" s="12">
        <v>217.54407174627437</v>
      </c>
      <c r="DF181" s="12">
        <v>157.16807496411099</v>
      </c>
      <c r="DG181" s="12">
        <v>217.61611820440555</v>
      </c>
      <c r="DH181" s="12">
        <v>119.39696051208273</v>
      </c>
      <c r="DI181" s="11">
        <v>1356.9347381355947</v>
      </c>
      <c r="DJ181" s="12">
        <v>75.119316693490617</v>
      </c>
      <c r="DK181" s="12">
        <v>5802.6628178276487</v>
      </c>
      <c r="DL181" s="12">
        <v>3486.0348110528976</v>
      </c>
    </row>
    <row r="182" spans="1:116" x14ac:dyDescent="0.25">
      <c r="A182" s="10" t="str">
        <f>'Scenario List'!$A$17</f>
        <v>15- Colstrip Exit 2025</v>
      </c>
      <c r="B182" s="2">
        <v>2031</v>
      </c>
      <c r="C182" s="14">
        <v>750.65736326342437</v>
      </c>
      <c r="D182" s="14">
        <v>387.62209023613224</v>
      </c>
      <c r="E182" s="14">
        <v>1138.2794534995567</v>
      </c>
      <c r="F182" s="14">
        <v>278.05781249875594</v>
      </c>
      <c r="G182" s="14">
        <v>116.82662000741161</v>
      </c>
      <c r="H182" s="14">
        <v>394.88443250616751</v>
      </c>
      <c r="I182" s="151">
        <v>0.12917849042115823</v>
      </c>
      <c r="J182" s="151">
        <v>0.1110746413056005</v>
      </c>
      <c r="K182" s="12">
        <v>4.1252752073187228E-13</v>
      </c>
      <c r="L182" s="12">
        <v>3.2717699920114008E-13</v>
      </c>
      <c r="M182" s="12">
        <v>4.1211478674085811E-13</v>
      </c>
      <c r="N182" s="12">
        <v>-3.2684965844964609E-13</v>
      </c>
      <c r="O182" s="18">
        <v>0.45365901879413084</v>
      </c>
      <c r="P182" s="19">
        <v>0.55574115988781392</v>
      </c>
      <c r="Q182" s="12">
        <v>261.79861134627436</v>
      </c>
      <c r="R182" s="12">
        <v>157.07674536411099</v>
      </c>
      <c r="S182" s="12">
        <v>250.35361820440556</v>
      </c>
      <c r="T182" s="12">
        <v>119.39696051208273</v>
      </c>
      <c r="U182" s="11">
        <v>1630.8574109383012</v>
      </c>
      <c r="V182" s="12">
        <v>75.802892435483329</v>
      </c>
      <c r="W182" s="12">
        <v>5811.00894441536</v>
      </c>
      <c r="X182" s="12">
        <v>3489.7442447701869</v>
      </c>
      <c r="Z182" s="14">
        <v>788.23754672272321</v>
      </c>
      <c r="AA182" s="14">
        <v>420.35753308222587</v>
      </c>
      <c r="AB182" s="14">
        <v>1208.5950798049491</v>
      </c>
      <c r="AC182" s="14">
        <v>307.29503991481971</v>
      </c>
      <c r="AD182" s="14">
        <v>149.56206285350521</v>
      </c>
      <c r="AE182" s="14">
        <v>456.85710276832492</v>
      </c>
      <c r="AF182" s="151">
        <v>0.13564555729693978</v>
      </c>
      <c r="AG182" s="151">
        <v>0.12045511177851603</v>
      </c>
      <c r="AH182" s="12">
        <v>4.8365295534081577E-13</v>
      </c>
      <c r="AI182" s="12">
        <v>8.6773030222911064E-13</v>
      </c>
      <c r="AJ182" s="12">
        <v>-4.8316906031686813E-13</v>
      </c>
      <c r="AK182" s="12">
        <v>8.6686213762732223E-13</v>
      </c>
      <c r="AL182" s="18">
        <v>0.39832003674257044</v>
      </c>
      <c r="AM182" s="19">
        <v>0.46058737153096252</v>
      </c>
      <c r="AN182" s="12">
        <v>261.79861134627436</v>
      </c>
      <c r="AO182" s="12">
        <v>157.07674536411099</v>
      </c>
      <c r="AP182" s="12">
        <v>250.35361820440556</v>
      </c>
      <c r="AQ182" s="12">
        <v>119.39696051208273</v>
      </c>
      <c r="AR182" s="11">
        <v>1623.361062479207</v>
      </c>
      <c r="AS182" s="12">
        <v>63.890193641044</v>
      </c>
      <c r="AT182" s="12">
        <v>5811.00894441536</v>
      </c>
      <c r="AU182" s="12">
        <v>3489.7442447701869</v>
      </c>
      <c r="AW182" s="14">
        <v>737.23200609402863</v>
      </c>
      <c r="AX182" s="14">
        <v>376.1360458766124</v>
      </c>
      <c r="AY182" s="14">
        <v>1113.3680519706411</v>
      </c>
      <c r="AZ182" s="14">
        <v>273.51487410170074</v>
      </c>
      <c r="BA182" s="14">
        <v>105.34057564789177</v>
      </c>
      <c r="BB182" s="14">
        <v>378.85544974959248</v>
      </c>
      <c r="BC182" s="151">
        <v>0.12686815889391145</v>
      </c>
      <c r="BD182" s="151">
        <v>0.1077832699173582</v>
      </c>
      <c r="BE182" s="12">
        <v>1.1380069537430959E-13</v>
      </c>
      <c r="BF182" s="12">
        <v>6.4012891148049151E-13</v>
      </c>
      <c r="BG182" s="12">
        <v>1.1368683772161603E-13</v>
      </c>
      <c r="BH182" s="12">
        <v>-6.3948846218409017E-13</v>
      </c>
      <c r="BI182" s="18">
        <v>0.59252821116838461</v>
      </c>
      <c r="BJ182" s="19">
        <v>0.66882712167168479</v>
      </c>
      <c r="BK182" s="12">
        <v>261.79861134627436</v>
      </c>
      <c r="BL182" s="12">
        <v>157.07674536411099</v>
      </c>
      <c r="BM182" s="12">
        <v>250.35361820440556</v>
      </c>
      <c r="BN182" s="12">
        <v>119.39696051208273</v>
      </c>
      <c r="BO182" s="11">
        <v>1641.9177136339779</v>
      </c>
      <c r="BP182" s="12">
        <v>93.237113677312053</v>
      </c>
      <c r="BQ182" s="12">
        <v>5811.00894441536</v>
      </c>
      <c r="BR182" s="12">
        <v>3489.7442447701869</v>
      </c>
      <c r="BT182" s="14"/>
      <c r="BU182" s="14"/>
      <c r="BV182" s="14"/>
      <c r="BW182" s="14"/>
      <c r="BX182" s="14"/>
      <c r="BY182" s="14"/>
      <c r="BZ182" s="151"/>
      <c r="CA182" s="151"/>
      <c r="CB182" s="12"/>
      <c r="CC182" s="12"/>
      <c r="CD182" s="12"/>
      <c r="CE182" s="12"/>
      <c r="CF182" s="18"/>
      <c r="CG182" s="19"/>
      <c r="CH182" s="12"/>
      <c r="CI182" s="12"/>
      <c r="CJ182" s="12"/>
      <c r="CK182" s="12"/>
      <c r="CL182" s="11"/>
      <c r="CM182" s="12"/>
      <c r="CN182" s="12"/>
      <c r="CO182" s="12"/>
      <c r="CQ182" s="14">
        <v>777.03921308401596</v>
      </c>
      <c r="CR182" s="14">
        <v>437.90051888028415</v>
      </c>
      <c r="CS182" s="14">
        <v>1214.9397319643001</v>
      </c>
      <c r="CT182" s="14">
        <v>261.47249686935072</v>
      </c>
      <c r="CU182" s="14">
        <v>149.26670208365823</v>
      </c>
      <c r="CV182" s="14">
        <v>410.73919895300895</v>
      </c>
      <c r="CW182" s="151">
        <v>0.1337184679143861</v>
      </c>
      <c r="CX182" s="151">
        <v>0.12548212366465886</v>
      </c>
      <c r="CY182" s="12">
        <v>2.2760139074861918E-13</v>
      </c>
      <c r="CZ182" s="12">
        <v>1.0242062583687864E-12</v>
      </c>
      <c r="DA182" s="12">
        <v>2.2737367544323206E-13</v>
      </c>
      <c r="DB182" s="12">
        <v>1.0231815394945443E-12</v>
      </c>
      <c r="DC182" s="18">
        <v>0.52889003383480548</v>
      </c>
      <c r="DD182" s="19">
        <v>0.4202262326424161</v>
      </c>
      <c r="DE182" s="12">
        <v>261.79861134627436</v>
      </c>
      <c r="DF182" s="12">
        <v>157.07674536411099</v>
      </c>
      <c r="DG182" s="12">
        <v>250.35361820440556</v>
      </c>
      <c r="DH182" s="12">
        <v>119.39696051208273</v>
      </c>
      <c r="DI182" s="11">
        <v>1623.3149506956988</v>
      </c>
      <c r="DJ182" s="12">
        <v>62.965375657967883</v>
      </c>
      <c r="DK182" s="12">
        <v>5811.00894441536</v>
      </c>
      <c r="DL182" s="12">
        <v>3489.7442447701869</v>
      </c>
    </row>
    <row r="183" spans="1:116" x14ac:dyDescent="0.25">
      <c r="A183" s="10" t="str">
        <f>'Scenario List'!$A$17</f>
        <v>15- Colstrip Exit 2025</v>
      </c>
      <c r="B183" s="2">
        <v>2032</v>
      </c>
      <c r="C183" s="14">
        <v>761.38131402668125</v>
      </c>
      <c r="D183" s="14">
        <v>392.2887403315101</v>
      </c>
      <c r="E183" s="14">
        <v>1153.6700543581915</v>
      </c>
      <c r="F183" s="14">
        <v>277.62446221001017</v>
      </c>
      <c r="G183" s="14">
        <v>115.75808692799866</v>
      </c>
      <c r="H183" s="14">
        <v>393.38254913800881</v>
      </c>
      <c r="I183" s="151">
        <v>0.13083657790501771</v>
      </c>
      <c r="J183" s="151">
        <v>0.11229203527813957</v>
      </c>
      <c r="K183" s="12">
        <v>9.3885573683805423E-13</v>
      </c>
      <c r="L183" s="12">
        <v>2.8450173843577401E-13</v>
      </c>
      <c r="M183" s="12">
        <v>9.3791641120333225E-13</v>
      </c>
      <c r="N183" s="12">
        <v>-2.8421709430404007E-13</v>
      </c>
      <c r="O183" s="18">
        <v>0.4713591732939732</v>
      </c>
      <c r="P183" s="19">
        <v>0.56589504699522186</v>
      </c>
      <c r="Q183" s="12">
        <v>264.29052294627434</v>
      </c>
      <c r="R183" s="12">
        <v>156.97403136411097</v>
      </c>
      <c r="S183" s="12">
        <v>250.35361820440556</v>
      </c>
      <c r="T183" s="12">
        <v>119.39696051208273</v>
      </c>
      <c r="U183" s="11">
        <v>1633.9261718116641</v>
      </c>
      <c r="V183" s="12">
        <v>74.303323244390853</v>
      </c>
      <c r="W183" s="12">
        <v>5819.3306964923413</v>
      </c>
      <c r="X183" s="12">
        <v>3493.468965629113</v>
      </c>
      <c r="Z183" s="14">
        <v>799.92158602436871</v>
      </c>
      <c r="AA183" s="14">
        <v>426.44831116425877</v>
      </c>
      <c r="AB183" s="14">
        <v>1226.3698971886274</v>
      </c>
      <c r="AC183" s="14">
        <v>306.82382419394344</v>
      </c>
      <c r="AD183" s="14">
        <v>149.91765776074729</v>
      </c>
      <c r="AE183" s="14">
        <v>456.7414819546907</v>
      </c>
      <c r="AF183" s="151">
        <v>0.13745937939332598</v>
      </c>
      <c r="AG183" s="151">
        <v>0.12207015873331591</v>
      </c>
      <c r="AH183" s="12">
        <v>1.3940585183352927E-12</v>
      </c>
      <c r="AI183" s="12">
        <v>5.4055330302797061E-13</v>
      </c>
      <c r="AJ183" s="12">
        <v>1.3926637620897964E-12</v>
      </c>
      <c r="AK183" s="12">
        <v>5.4001247917767614E-13</v>
      </c>
      <c r="AL183" s="18">
        <v>0.40959715710098471</v>
      </c>
      <c r="AM183" s="19">
        <v>0.46417575599651539</v>
      </c>
      <c r="AN183" s="12">
        <v>264.29052294627434</v>
      </c>
      <c r="AO183" s="12">
        <v>156.97403136411097</v>
      </c>
      <c r="AP183" s="12">
        <v>250.35361820440556</v>
      </c>
      <c r="AQ183" s="12">
        <v>119.39696051208273</v>
      </c>
      <c r="AR183" s="11">
        <v>1627.3187995749865</v>
      </c>
      <c r="AS183" s="12">
        <v>63.881114233850141</v>
      </c>
      <c r="AT183" s="12">
        <v>5819.3306964923413</v>
      </c>
      <c r="AU183" s="12">
        <v>3493.468965629113</v>
      </c>
      <c r="AW183" s="14">
        <v>747.36759901400194</v>
      </c>
      <c r="AX183" s="14">
        <v>380.27314348017921</v>
      </c>
      <c r="AY183" s="14">
        <v>1127.6407424941813</v>
      </c>
      <c r="AZ183" s="14">
        <v>273.653391736976</v>
      </c>
      <c r="BA183" s="14">
        <v>103.74249007666775</v>
      </c>
      <c r="BB183" s="14">
        <v>377.39588181364377</v>
      </c>
      <c r="BC183" s="151">
        <v>0.12842844615523999</v>
      </c>
      <c r="BD183" s="151">
        <v>0.10885258956685727</v>
      </c>
      <c r="BE183" s="12">
        <v>8.5350521530732198E-14</v>
      </c>
      <c r="BF183" s="12">
        <v>1.707010430614644E-13</v>
      </c>
      <c r="BG183" s="12">
        <v>0</v>
      </c>
      <c r="BH183" s="12">
        <v>-1.7053025658242404E-13</v>
      </c>
      <c r="BI183" s="18">
        <v>0.61672201264279514</v>
      </c>
      <c r="BJ183" s="19">
        <v>0.69044484345383073</v>
      </c>
      <c r="BK183" s="12">
        <v>264.29052294627434</v>
      </c>
      <c r="BL183" s="12">
        <v>156.97403136411097</v>
      </c>
      <c r="BM183" s="12">
        <v>250.35361820440556</v>
      </c>
      <c r="BN183" s="12">
        <v>119.39696051208273</v>
      </c>
      <c r="BO183" s="11">
        <v>1647.7294836216554</v>
      </c>
      <c r="BP183" s="12">
        <v>95.917781793334626</v>
      </c>
      <c r="BQ183" s="12">
        <v>5819.3306964923413</v>
      </c>
      <c r="BR183" s="12">
        <v>3493.468965629113</v>
      </c>
      <c r="BT183" s="14"/>
      <c r="BU183" s="14"/>
      <c r="BV183" s="14"/>
      <c r="BW183" s="14"/>
      <c r="BX183" s="14"/>
      <c r="BY183" s="14"/>
      <c r="BZ183" s="151"/>
      <c r="CA183" s="151"/>
      <c r="CB183" s="12"/>
      <c r="CC183" s="12"/>
      <c r="CD183" s="12"/>
      <c r="CE183" s="12"/>
      <c r="CF183" s="18"/>
      <c r="CG183" s="19"/>
      <c r="CH183" s="12"/>
      <c r="CI183" s="12"/>
      <c r="CJ183" s="12"/>
      <c r="CK183" s="12"/>
      <c r="CL183" s="11"/>
      <c r="CM183" s="12"/>
      <c r="CN183" s="12"/>
      <c r="CO183" s="12"/>
      <c r="CQ183" s="14">
        <v>786.87019563138176</v>
      </c>
      <c r="CR183" s="14">
        <v>443.58427642540141</v>
      </c>
      <c r="CS183" s="14">
        <v>1230.4544720567833</v>
      </c>
      <c r="CT183" s="14">
        <v>256.55566733222946</v>
      </c>
      <c r="CU183" s="14">
        <v>147.30538600923995</v>
      </c>
      <c r="CV183" s="14">
        <v>403.86105334146941</v>
      </c>
      <c r="CW183" s="151">
        <v>0.13521661453363967</v>
      </c>
      <c r="CX183" s="151">
        <v>0.12697530185315947</v>
      </c>
      <c r="CY183" s="12">
        <v>6.2590382455870275E-13</v>
      </c>
      <c r="CZ183" s="12">
        <v>2.2760139074861918E-13</v>
      </c>
      <c r="DA183" s="12">
        <v>-6.2527760746888816E-13</v>
      </c>
      <c r="DB183" s="12">
        <v>2.2737367544323206E-13</v>
      </c>
      <c r="DC183" s="18">
        <v>0.52712267319852857</v>
      </c>
      <c r="DD183" s="19">
        <v>0.40424971122686409</v>
      </c>
      <c r="DE183" s="12">
        <v>264.29052294627434</v>
      </c>
      <c r="DF183" s="12">
        <v>156.97403136411097</v>
      </c>
      <c r="DG183" s="12">
        <v>250.35361820440556</v>
      </c>
      <c r="DH183" s="12">
        <v>119.39696051208273</v>
      </c>
      <c r="DI183" s="11">
        <v>1625.8933771483023</v>
      </c>
      <c r="DJ183" s="12">
        <v>60.752467467494611</v>
      </c>
      <c r="DK183" s="12">
        <v>5819.3306964923413</v>
      </c>
      <c r="DL183" s="12">
        <v>3493.468965629113</v>
      </c>
    </row>
    <row r="184" spans="1:116" x14ac:dyDescent="0.25">
      <c r="A184" s="10" t="str">
        <f>'Scenario List'!$A$17</f>
        <v>15- Colstrip Exit 2025</v>
      </c>
      <c r="B184" s="2">
        <v>2033</v>
      </c>
      <c r="C184" s="14">
        <v>780.37777283935088</v>
      </c>
      <c r="D184" s="14">
        <v>401.25317208727608</v>
      </c>
      <c r="E184" s="14">
        <v>1181.6309449266269</v>
      </c>
      <c r="F184" s="14">
        <v>280.70042586294318</v>
      </c>
      <c r="G184" s="14">
        <v>118.8749102300322</v>
      </c>
      <c r="H184" s="14">
        <v>399.57533609297536</v>
      </c>
      <c r="I184" s="151">
        <v>0.13390661436163515</v>
      </c>
      <c r="J184" s="151">
        <v>0.11473351336830517</v>
      </c>
      <c r="K184" s="12">
        <v>1.1949073014302509E-12</v>
      </c>
      <c r="L184" s="12">
        <v>4.1252752073187228E-13</v>
      </c>
      <c r="M184" s="12">
        <v>-1.1937117960769683E-12</v>
      </c>
      <c r="N184" s="12">
        <v>-4.1211478674085811E-13</v>
      </c>
      <c r="O184" s="18">
        <v>0.45649660327883074</v>
      </c>
      <c r="P184" s="19">
        <v>0.51777617962871125</v>
      </c>
      <c r="Q184" s="12">
        <v>267.87266574627432</v>
      </c>
      <c r="R184" s="12">
        <v>156.84842136411098</v>
      </c>
      <c r="S184" s="12">
        <v>250.35361820440556</v>
      </c>
      <c r="T184" s="12">
        <v>119.39696051208273</v>
      </c>
      <c r="U184" s="11">
        <v>1625.9367781215708</v>
      </c>
      <c r="V184" s="12">
        <v>68.602873510963903</v>
      </c>
      <c r="W184" s="12">
        <v>5827.776145036587</v>
      </c>
      <c r="X184" s="12">
        <v>3497.262136471114</v>
      </c>
      <c r="Z184" s="14">
        <v>822.78320174047826</v>
      </c>
      <c r="AA184" s="14">
        <v>438.73100465005223</v>
      </c>
      <c r="AB184" s="14">
        <v>1261.5142063905305</v>
      </c>
      <c r="AC184" s="14">
        <v>314.19300596162452</v>
      </c>
      <c r="AD184" s="14">
        <v>156.35274279280841</v>
      </c>
      <c r="AE184" s="14">
        <v>470.54574875443291</v>
      </c>
      <c r="AF184" s="151">
        <v>0.14118304843284485</v>
      </c>
      <c r="AG184" s="151">
        <v>0.12544984834701309</v>
      </c>
      <c r="AH184" s="12">
        <v>3.4140208612292879E-13</v>
      </c>
      <c r="AI184" s="12">
        <v>7.8237978069837849E-13</v>
      </c>
      <c r="AJ184" s="12">
        <v>3.4106051316484809E-13</v>
      </c>
      <c r="AK184" s="12">
        <v>-7.815970093361102E-13</v>
      </c>
      <c r="AL184" s="18">
        <v>0.40085047328538864</v>
      </c>
      <c r="AM184" s="19">
        <v>0.42812681845967876</v>
      </c>
      <c r="AN184" s="12">
        <v>267.87266574627432</v>
      </c>
      <c r="AO184" s="12">
        <v>156.84842136411098</v>
      </c>
      <c r="AP184" s="12">
        <v>250.35361820440556</v>
      </c>
      <c r="AQ184" s="12">
        <v>119.39696051208273</v>
      </c>
      <c r="AR184" s="11">
        <v>1621.9711667331451</v>
      </c>
      <c r="AS184" s="12">
        <v>62.159320309546516</v>
      </c>
      <c r="AT184" s="12">
        <v>5827.776145036587</v>
      </c>
      <c r="AU184" s="12">
        <v>3497.262136471114</v>
      </c>
      <c r="AW184" s="14">
        <v>765.37589929009346</v>
      </c>
      <c r="AX184" s="14">
        <v>388.30765052081671</v>
      </c>
      <c r="AY184" s="14">
        <v>1153.6835498109101</v>
      </c>
      <c r="AZ184" s="14">
        <v>274.74985267965201</v>
      </c>
      <c r="BA184" s="14">
        <v>105.92938866357284</v>
      </c>
      <c r="BB184" s="14">
        <v>380.67924134322482</v>
      </c>
      <c r="BC184" s="151">
        <v>0.13133241226877776</v>
      </c>
      <c r="BD184" s="151">
        <v>0.11103189734374204</v>
      </c>
      <c r="BE184" s="12">
        <v>2.2760139074861918E-13</v>
      </c>
      <c r="BF184" s="12">
        <v>4.5520278149723836E-13</v>
      </c>
      <c r="BG184" s="12">
        <v>2.2737367544323206E-13</v>
      </c>
      <c r="BH184" s="12">
        <v>4.5474735088646412E-13</v>
      </c>
      <c r="BI184" s="18">
        <v>0.58123214459481987</v>
      </c>
      <c r="BJ184" s="19">
        <v>0.62656024258967835</v>
      </c>
      <c r="BK184" s="12">
        <v>267.87266574627432</v>
      </c>
      <c r="BL184" s="12">
        <v>156.84842136411098</v>
      </c>
      <c r="BM184" s="12">
        <v>250.35361820440556</v>
      </c>
      <c r="BN184" s="12">
        <v>119.39696051208273</v>
      </c>
      <c r="BO184" s="11">
        <v>1640.2472142169063</v>
      </c>
      <c r="BP184" s="12">
        <v>91.203501810802848</v>
      </c>
      <c r="BQ184" s="12">
        <v>5827.776145036587</v>
      </c>
      <c r="BR184" s="12">
        <v>3497.262136471114</v>
      </c>
      <c r="BT184" s="14"/>
      <c r="BU184" s="14"/>
      <c r="BV184" s="14"/>
      <c r="BW184" s="14"/>
      <c r="BX184" s="14"/>
      <c r="BY184" s="14"/>
      <c r="BZ184" s="151"/>
      <c r="CA184" s="151"/>
      <c r="CB184" s="12"/>
      <c r="CC184" s="12"/>
      <c r="CD184" s="12"/>
      <c r="CE184" s="12"/>
      <c r="CF184" s="18"/>
      <c r="CG184" s="19"/>
      <c r="CH184" s="12"/>
      <c r="CI184" s="12"/>
      <c r="CJ184" s="12"/>
      <c r="CK184" s="12"/>
      <c r="CL184" s="11"/>
      <c r="CM184" s="12"/>
      <c r="CN184" s="12"/>
      <c r="CO184" s="12"/>
      <c r="CQ184" s="14">
        <v>806.5464799558581</v>
      </c>
      <c r="CR184" s="14">
        <v>452.63008317979643</v>
      </c>
      <c r="CS184" s="14">
        <v>1259.1765631356545</v>
      </c>
      <c r="CT184" s="14">
        <v>260.73829809793551</v>
      </c>
      <c r="CU184" s="14">
        <v>149.49324450788706</v>
      </c>
      <c r="CV184" s="14">
        <v>410.2315426058226</v>
      </c>
      <c r="CW184" s="151">
        <v>0.13839695621163819</v>
      </c>
      <c r="CX184" s="151">
        <v>0.12942412250415961</v>
      </c>
      <c r="CY184" s="12">
        <v>1.1095567798995185E-12</v>
      </c>
      <c r="CZ184" s="12">
        <v>7.9660486762016725E-13</v>
      </c>
      <c r="DA184" s="12">
        <v>-1.1084466677857563E-12</v>
      </c>
      <c r="DB184" s="12">
        <v>-7.9580786405131221E-13</v>
      </c>
      <c r="DC184" s="18">
        <v>0.49360281152081953</v>
      </c>
      <c r="DD184" s="19">
        <v>0.3624286257949359</v>
      </c>
      <c r="DE184" s="12">
        <v>267.87266574627432</v>
      </c>
      <c r="DF184" s="12">
        <v>156.84842136411098</v>
      </c>
      <c r="DG184" s="12">
        <v>250.35361820440556</v>
      </c>
      <c r="DH184" s="12">
        <v>119.39696051208273</v>
      </c>
      <c r="DI184" s="11">
        <v>1617.7068479852519</v>
      </c>
      <c r="DJ184" s="12">
        <v>54.965472839408875</v>
      </c>
      <c r="DK184" s="12">
        <v>5827.776145036587</v>
      </c>
      <c r="DL184" s="12">
        <v>3497.262136471114</v>
      </c>
    </row>
    <row r="185" spans="1:116" x14ac:dyDescent="0.25">
      <c r="A185" s="10" t="str">
        <f>'Scenario List'!$A$17</f>
        <v>15- Colstrip Exit 2025</v>
      </c>
      <c r="B185" s="2">
        <v>2034</v>
      </c>
      <c r="C185" s="14">
        <v>796.63331529870504</v>
      </c>
      <c r="D185" s="14">
        <v>409.36731137806737</v>
      </c>
      <c r="E185" s="14">
        <v>1206.0006266767723</v>
      </c>
      <c r="F185" s="14">
        <v>284.73041212925057</v>
      </c>
      <c r="G185" s="14">
        <v>121.02487096912824</v>
      </c>
      <c r="H185" s="14">
        <v>405.75528309837881</v>
      </c>
      <c r="I185" s="151">
        <v>0.13649122400760713</v>
      </c>
      <c r="J185" s="151">
        <v>0.11692179032890124</v>
      </c>
      <c r="K185" s="12">
        <v>1.9915121690504181E-13</v>
      </c>
      <c r="L185" s="12">
        <v>8.5350521530732198E-14</v>
      </c>
      <c r="M185" s="12">
        <v>1.9895196601282805E-13</v>
      </c>
      <c r="N185" s="12">
        <v>0</v>
      </c>
      <c r="O185" s="18">
        <v>0.45770133479116892</v>
      </c>
      <c r="P185" s="19">
        <v>0.51607449382322768</v>
      </c>
      <c r="Q185" s="12">
        <v>272.07446334627434</v>
      </c>
      <c r="R185" s="12">
        <v>156.80275656411098</v>
      </c>
      <c r="S185" s="12">
        <v>250.35361820440556</v>
      </c>
      <c r="T185" s="12">
        <v>119.39696051208273</v>
      </c>
      <c r="U185" s="11">
        <v>1627.8187671631711</v>
      </c>
      <c r="V185" s="12">
        <v>72.146933726375067</v>
      </c>
      <c r="W185" s="12">
        <v>5836.5167511011987</v>
      </c>
      <c r="X185" s="12">
        <v>3501.2063211358318</v>
      </c>
      <c r="Z185" s="14">
        <v>842.5066664006747</v>
      </c>
      <c r="AA185" s="14">
        <v>450.15294827265586</v>
      </c>
      <c r="AB185" s="14">
        <v>1292.6596146733305</v>
      </c>
      <c r="AC185" s="14">
        <v>319.45576940368937</v>
      </c>
      <c r="AD185" s="14">
        <v>161.81050786371677</v>
      </c>
      <c r="AE185" s="14">
        <v>481.26627726740617</v>
      </c>
      <c r="AF185" s="151">
        <v>0.14435093778180549</v>
      </c>
      <c r="AG185" s="151">
        <v>0.12857081445192325</v>
      </c>
      <c r="AH185" s="12">
        <v>3.1295191227935138E-13</v>
      </c>
      <c r="AI185" s="12">
        <v>8.9618047607268806E-13</v>
      </c>
      <c r="AJ185" s="12">
        <v>3.1263880373444408E-13</v>
      </c>
      <c r="AK185" s="12">
        <v>-8.9528384705772623E-13</v>
      </c>
      <c r="AL185" s="18">
        <v>0.38762516970266109</v>
      </c>
      <c r="AM185" s="19">
        <v>0.40437024440534858</v>
      </c>
      <c r="AN185" s="12">
        <v>272.07446334627434</v>
      </c>
      <c r="AO185" s="12">
        <v>156.80275656411098</v>
      </c>
      <c r="AP185" s="12">
        <v>250.35361820440556</v>
      </c>
      <c r="AQ185" s="12">
        <v>119.39696051208273</v>
      </c>
      <c r="AR185" s="11">
        <v>1620.4181772333227</v>
      </c>
      <c r="AS185" s="12">
        <v>60.462820579768803</v>
      </c>
      <c r="AT185" s="12">
        <v>5836.5167511011987</v>
      </c>
      <c r="AU185" s="12">
        <v>3501.2063211358318</v>
      </c>
      <c r="AW185" s="14">
        <v>781.12688573728724</v>
      </c>
      <c r="AX185" s="14">
        <v>395.85651716535597</v>
      </c>
      <c r="AY185" s="14">
        <v>1176.9834029026433</v>
      </c>
      <c r="AZ185" s="14">
        <v>278.63570174529923</v>
      </c>
      <c r="BA185" s="14">
        <v>107.51407675641681</v>
      </c>
      <c r="BB185" s="14">
        <v>386.14977850171601</v>
      </c>
      <c r="BC185" s="151">
        <v>0.13383442882947419</v>
      </c>
      <c r="BD185" s="151">
        <v>0.11306289343066636</v>
      </c>
      <c r="BE185" s="12">
        <v>7.11254346089435E-13</v>
      </c>
      <c r="BF185" s="12">
        <v>8.5350521530732198E-14</v>
      </c>
      <c r="BG185" s="12">
        <v>-7.1054273576010019E-13</v>
      </c>
      <c r="BH185" s="12">
        <v>0</v>
      </c>
      <c r="BI185" s="18">
        <v>0.57756449688113021</v>
      </c>
      <c r="BJ185" s="19">
        <v>0.62049887546434579</v>
      </c>
      <c r="BK185" s="12">
        <v>272.07446334627434</v>
      </c>
      <c r="BL185" s="12">
        <v>156.80275656411098</v>
      </c>
      <c r="BM185" s="12">
        <v>250.35361820440556</v>
      </c>
      <c r="BN185" s="12">
        <v>119.39696051208273</v>
      </c>
      <c r="BO185" s="11">
        <v>1635.2559084943591</v>
      </c>
      <c r="BP185" s="12">
        <v>83.572630642454939</v>
      </c>
      <c r="BQ185" s="12">
        <v>5836.5167511011987</v>
      </c>
      <c r="BR185" s="12">
        <v>3501.2063211358318</v>
      </c>
      <c r="BT185" s="14"/>
      <c r="BU185" s="14"/>
      <c r="BV185" s="14"/>
      <c r="BW185" s="14"/>
      <c r="BX185" s="14"/>
      <c r="BY185" s="14"/>
      <c r="BZ185" s="151"/>
      <c r="CA185" s="151"/>
      <c r="CB185" s="12"/>
      <c r="CC185" s="12"/>
      <c r="CD185" s="12"/>
      <c r="CE185" s="12"/>
      <c r="CF185" s="18"/>
      <c r="CG185" s="19"/>
      <c r="CH185" s="12"/>
      <c r="CI185" s="12"/>
      <c r="CJ185" s="12"/>
      <c r="CK185" s="12"/>
      <c r="CL185" s="11"/>
      <c r="CM185" s="12"/>
      <c r="CN185" s="12"/>
      <c r="CO185" s="12"/>
      <c r="CQ185" s="14">
        <v>820.71189967937721</v>
      </c>
      <c r="CR185" s="14">
        <v>461.64316537700722</v>
      </c>
      <c r="CS185" s="14">
        <v>1282.3550650563843</v>
      </c>
      <c r="CT185" s="14">
        <v>260.93461731638172</v>
      </c>
      <c r="CU185" s="14">
        <v>150.90287164860365</v>
      </c>
      <c r="CV185" s="14">
        <v>411.83748896498537</v>
      </c>
      <c r="CW185" s="151">
        <v>0.14061672992277977</v>
      </c>
      <c r="CX185" s="151">
        <v>0.13185260251308037</v>
      </c>
      <c r="CY185" s="12">
        <v>9.3885573683805423E-13</v>
      </c>
      <c r="CZ185" s="12">
        <v>8.2505504146374457E-13</v>
      </c>
      <c r="DA185" s="12">
        <v>9.3791641120333225E-13</v>
      </c>
      <c r="DB185" s="12">
        <v>-8.2422957348171622E-13</v>
      </c>
      <c r="DC185" s="18">
        <v>0.48223499889389826</v>
      </c>
      <c r="DD185" s="19">
        <v>0.34413427936044699</v>
      </c>
      <c r="DE185" s="12">
        <v>272.07446334627434</v>
      </c>
      <c r="DF185" s="12">
        <v>156.80275656411098</v>
      </c>
      <c r="DG185" s="12">
        <v>250.35361820440556</v>
      </c>
      <c r="DH185" s="12">
        <v>119.39696051208273</v>
      </c>
      <c r="DI185" s="11">
        <v>1621.9069485799796</v>
      </c>
      <c r="DJ185" s="12">
        <v>61.387419610370884</v>
      </c>
      <c r="DK185" s="12">
        <v>5836.5167511011987</v>
      </c>
      <c r="DL185" s="12">
        <v>3501.2063211358318</v>
      </c>
    </row>
    <row r="186" spans="1:116" x14ac:dyDescent="0.25">
      <c r="A186" s="10" t="str">
        <f>'Scenario List'!$A$17</f>
        <v>15- Colstrip Exit 2025</v>
      </c>
      <c r="B186" s="2">
        <v>2035</v>
      </c>
      <c r="C186" s="14">
        <v>815.74165772068761</v>
      </c>
      <c r="D186" s="14">
        <v>418.74348162508784</v>
      </c>
      <c r="E186" s="14">
        <v>1234.4851393457755</v>
      </c>
      <c r="F186" s="14">
        <v>286.97166348022006</v>
      </c>
      <c r="G186" s="14">
        <v>124.31555729765206</v>
      </c>
      <c r="H186" s="14">
        <v>411.28722077787211</v>
      </c>
      <c r="I186" s="151">
        <v>0.13954450329066276</v>
      </c>
      <c r="J186" s="151">
        <v>0.11945715894856836</v>
      </c>
      <c r="K186" s="12">
        <v>3.2717699920114008E-13</v>
      </c>
      <c r="L186" s="12">
        <v>2.133763038268305E-13</v>
      </c>
      <c r="M186" s="12">
        <v>3.2684965844964609E-13</v>
      </c>
      <c r="N186" s="12">
        <v>-2.1316282072803006E-13</v>
      </c>
      <c r="O186" s="18">
        <v>0.44030239220580614</v>
      </c>
      <c r="P186" s="19">
        <v>0.46594996636379543</v>
      </c>
      <c r="Q186" s="12">
        <v>276.90878114627435</v>
      </c>
      <c r="R186" s="12">
        <v>158.37740196411096</v>
      </c>
      <c r="S186" s="12">
        <v>253.26140359253338</v>
      </c>
      <c r="T186" s="12">
        <v>120.91839886824711</v>
      </c>
      <c r="U186" s="11">
        <v>1632.090628165116</v>
      </c>
      <c r="V186" s="12">
        <v>78.600111017499145</v>
      </c>
      <c r="W186" s="12">
        <v>5845.745539840771</v>
      </c>
      <c r="X186" s="12">
        <v>3505.3862431583161</v>
      </c>
      <c r="Z186" s="14">
        <v>868.53706501226975</v>
      </c>
      <c r="AA186" s="14">
        <v>465.0018626186901</v>
      </c>
      <c r="AB186" s="14">
        <v>1333.5389276309597</v>
      </c>
      <c r="AC186" s="14">
        <v>326.00611392418358</v>
      </c>
      <c r="AD186" s="14">
        <v>170.57393829125431</v>
      </c>
      <c r="AE186" s="14">
        <v>496.58005221543789</v>
      </c>
      <c r="AF186" s="151">
        <v>0.14857592741471387</v>
      </c>
      <c r="AG186" s="151">
        <v>0.13265353098428559</v>
      </c>
      <c r="AH186" s="12">
        <v>1.1949073014302509E-12</v>
      </c>
      <c r="AI186" s="12">
        <v>5.9745365071512544E-13</v>
      </c>
      <c r="AJ186" s="12">
        <v>-1.1937117960769683E-12</v>
      </c>
      <c r="AK186" s="12">
        <v>-5.9685589803848416E-13</v>
      </c>
      <c r="AL186" s="18">
        <v>0.36030436881152494</v>
      </c>
      <c r="AM186" s="19">
        <v>0.33083825689722562</v>
      </c>
      <c r="AN186" s="12">
        <v>276.90878114627435</v>
      </c>
      <c r="AO186" s="12">
        <v>158.37740196411096</v>
      </c>
      <c r="AP186" s="12">
        <v>253.26140359253338</v>
      </c>
      <c r="AQ186" s="12">
        <v>120.91839886824711</v>
      </c>
      <c r="AR186" s="11">
        <v>1622.6004150874205</v>
      </c>
      <c r="AS186" s="12">
        <v>63.611247289296138</v>
      </c>
      <c r="AT186" s="12">
        <v>5845.745539840771</v>
      </c>
      <c r="AU186" s="12">
        <v>3505.3862431583161</v>
      </c>
      <c r="AW186" s="14">
        <v>798.66052740093551</v>
      </c>
      <c r="AX186" s="14">
        <v>403.93251917579352</v>
      </c>
      <c r="AY186" s="14">
        <v>1202.593046576729</v>
      </c>
      <c r="AZ186" s="14">
        <v>281.39944303169068</v>
      </c>
      <c r="BA186" s="14">
        <v>109.50459484835775</v>
      </c>
      <c r="BB186" s="14">
        <v>390.90403788004846</v>
      </c>
      <c r="BC186" s="151">
        <v>0.13662252692283453</v>
      </c>
      <c r="BD186" s="151">
        <v>0.11523195766634109</v>
      </c>
      <c r="BE186" s="12">
        <v>3.6985225996650621E-13</v>
      </c>
      <c r="BF186" s="12">
        <v>4.5520278149723836E-13</v>
      </c>
      <c r="BG186" s="12">
        <v>-3.694822225952521E-13</v>
      </c>
      <c r="BH186" s="12">
        <v>4.5474735088646412E-13</v>
      </c>
      <c r="BI186" s="18">
        <v>0.56804883386974903</v>
      </c>
      <c r="BJ186" s="19">
        <v>0.58994097854455019</v>
      </c>
      <c r="BK186" s="12">
        <v>276.90878114627435</v>
      </c>
      <c r="BL186" s="12">
        <v>158.37740196411096</v>
      </c>
      <c r="BM186" s="12">
        <v>253.26140359253338</v>
      </c>
      <c r="BN186" s="12">
        <v>120.91839886824711</v>
      </c>
      <c r="BO186" s="11">
        <v>1641.1039448464617</v>
      </c>
      <c r="BP186" s="12">
        <v>92.338910951816487</v>
      </c>
      <c r="BQ186" s="12">
        <v>5845.745539840771</v>
      </c>
      <c r="BR186" s="12">
        <v>3505.3862431583161</v>
      </c>
      <c r="BT186" s="14"/>
      <c r="BU186" s="14"/>
      <c r="BV186" s="14"/>
      <c r="BW186" s="14"/>
      <c r="BX186" s="14"/>
      <c r="BY186" s="14"/>
      <c r="BZ186" s="151"/>
      <c r="CA186" s="151"/>
      <c r="CB186" s="12"/>
      <c r="CC186" s="12"/>
      <c r="CD186" s="12"/>
      <c r="CE186" s="12"/>
      <c r="CF186" s="18"/>
      <c r="CG186" s="19"/>
      <c r="CH186" s="12"/>
      <c r="CI186" s="12"/>
      <c r="CJ186" s="12"/>
      <c r="CK186" s="12"/>
      <c r="CL186" s="11"/>
      <c r="CM186" s="12"/>
      <c r="CN186" s="12"/>
      <c r="CO186" s="12"/>
      <c r="CQ186" s="14">
        <v>844.91073232648682</v>
      </c>
      <c r="CR186" s="14">
        <v>474.74358466406727</v>
      </c>
      <c r="CS186" s="14">
        <v>1319.654316990554</v>
      </c>
      <c r="CT186" s="14">
        <v>269.64175832402088</v>
      </c>
      <c r="CU186" s="14">
        <v>157.29273356161642</v>
      </c>
      <c r="CV186" s="14">
        <v>426.93449188563727</v>
      </c>
      <c r="CW186" s="151">
        <v>0.14453429875935053</v>
      </c>
      <c r="CX186" s="151">
        <v>0.13543260335167182</v>
      </c>
      <c r="CY186" s="12">
        <v>1.3798334314135038E-12</v>
      </c>
      <c r="CZ186" s="12">
        <v>9.9575608452520906E-14</v>
      </c>
      <c r="DA186" s="12">
        <v>1.3784529073745944E-12</v>
      </c>
      <c r="DB186" s="12">
        <v>0</v>
      </c>
      <c r="DC186" s="18">
        <v>0.44147800851706703</v>
      </c>
      <c r="DD186" s="19">
        <v>0.29690194080775262</v>
      </c>
      <c r="DE186" s="12">
        <v>276.90878114627435</v>
      </c>
      <c r="DF186" s="12">
        <v>158.37740196411096</v>
      </c>
      <c r="DG186" s="12">
        <v>253.26140359253338</v>
      </c>
      <c r="DH186" s="12">
        <v>120.91839886824711</v>
      </c>
      <c r="DI186" s="11">
        <v>1620.3947778379561</v>
      </c>
      <c r="DJ186" s="12">
        <v>59.923124450043687</v>
      </c>
      <c r="DK186" s="12">
        <v>5845.745539840771</v>
      </c>
      <c r="DL186" s="12">
        <v>3505.3862431583161</v>
      </c>
    </row>
    <row r="187" spans="1:116" x14ac:dyDescent="0.25">
      <c r="A187" s="10" t="str">
        <f>'Scenario List'!$A$17</f>
        <v>15- Colstrip Exit 2025</v>
      </c>
      <c r="B187" s="2">
        <v>2036</v>
      </c>
      <c r="C187" s="14">
        <v>840.22533778688899</v>
      </c>
      <c r="D187" s="14">
        <v>431.05220443596193</v>
      </c>
      <c r="E187" s="14">
        <v>1271.277542222851</v>
      </c>
      <c r="F187" s="14">
        <v>303.53437706128989</v>
      </c>
      <c r="G187" s="14">
        <v>130.41383813751028</v>
      </c>
      <c r="H187" s="14">
        <v>433.9482151988002</v>
      </c>
      <c r="I187" s="151">
        <v>0.14348906069883763</v>
      </c>
      <c r="J187" s="151">
        <v>0.12281038311819764</v>
      </c>
      <c r="K187" s="12">
        <v>2.8450173843577401E-13</v>
      </c>
      <c r="L187" s="12">
        <v>5.9745365071512544E-13</v>
      </c>
      <c r="M187" s="12">
        <v>-2.8421709430404007E-13</v>
      </c>
      <c r="N187" s="12">
        <v>5.9685589803848416E-13</v>
      </c>
      <c r="O187" s="18">
        <v>0.4801300943211903</v>
      </c>
      <c r="P187" s="19">
        <v>0.50688683714496474</v>
      </c>
      <c r="Q187" s="12">
        <v>340.07524849040169</v>
      </c>
      <c r="R187" s="12">
        <v>191.37298762154848</v>
      </c>
      <c r="S187" s="12">
        <v>304.81063992704486</v>
      </c>
      <c r="T187" s="12">
        <v>147.89046692750784</v>
      </c>
      <c r="U187" s="11">
        <v>1657.3997172378736</v>
      </c>
      <c r="V187" s="12">
        <v>88.432957345718194</v>
      </c>
      <c r="W187" s="12">
        <v>5855.6752249594692</v>
      </c>
      <c r="X187" s="12">
        <v>3509.9003316445969</v>
      </c>
      <c r="Z187" s="14">
        <v>889.43153245529595</v>
      </c>
      <c r="AA187" s="14">
        <v>475.04129396352681</v>
      </c>
      <c r="AB187" s="14">
        <v>1364.4728264188227</v>
      </c>
      <c r="AC187" s="14">
        <v>338.81072593994628</v>
      </c>
      <c r="AD187" s="14">
        <v>174.4029276650752</v>
      </c>
      <c r="AE187" s="14">
        <v>513.21365360502148</v>
      </c>
      <c r="AF187" s="151">
        <v>0.15189222391708929</v>
      </c>
      <c r="AG187" s="151">
        <v>0.13534324313446863</v>
      </c>
      <c r="AH187" s="12">
        <v>1.1664571275866734E-12</v>
      </c>
      <c r="AI187" s="12">
        <v>8.819553891508994E-13</v>
      </c>
      <c r="AJ187" s="12">
        <v>1.1652900866465643E-12</v>
      </c>
      <c r="AK187" s="12">
        <v>8.8107299234252423E-13</v>
      </c>
      <c r="AL187" s="18">
        <v>0.39222220945406705</v>
      </c>
      <c r="AM187" s="19">
        <v>0.37210504163964925</v>
      </c>
      <c r="AN187" s="12">
        <v>340.07524849040169</v>
      </c>
      <c r="AO187" s="12">
        <v>191.37298762154848</v>
      </c>
      <c r="AP187" s="12">
        <v>304.81063992704486</v>
      </c>
      <c r="AQ187" s="12">
        <v>147.89046692750784</v>
      </c>
      <c r="AR187" s="11">
        <v>1635.7658691571369</v>
      </c>
      <c r="AS187" s="12">
        <v>63.688440809937291</v>
      </c>
      <c r="AT187" s="12">
        <v>5855.6752249594692</v>
      </c>
      <c r="AU187" s="12">
        <v>3509.9003316445969</v>
      </c>
      <c r="AW187" s="14">
        <v>822.5423201619808</v>
      </c>
      <c r="AX187" s="14">
        <v>415.58434598295764</v>
      </c>
      <c r="AY187" s="14">
        <v>1238.1266661449386</v>
      </c>
      <c r="AZ187" s="14">
        <v>297.90235662443342</v>
      </c>
      <c r="BA187" s="14">
        <v>114.94597968450604</v>
      </c>
      <c r="BB187" s="14">
        <v>412.84833630893945</v>
      </c>
      <c r="BC187" s="151">
        <v>0.1404692522317397</v>
      </c>
      <c r="BD187" s="151">
        <v>0.11840346070118511</v>
      </c>
      <c r="BE187" s="12">
        <v>1.280257822960983E-13</v>
      </c>
      <c r="BF187" s="12">
        <v>6.5435399840228017E-13</v>
      </c>
      <c r="BG187" s="12">
        <v>-1.2789769243681803E-13</v>
      </c>
      <c r="BH187" s="12">
        <v>-6.5369931689929217E-13</v>
      </c>
      <c r="BI187" s="18">
        <v>0.60940315778042775</v>
      </c>
      <c r="BJ187" s="19">
        <v>0.63360520298244494</v>
      </c>
      <c r="BK187" s="12">
        <v>340.07524849040169</v>
      </c>
      <c r="BL187" s="12">
        <v>191.37298762154848</v>
      </c>
      <c r="BM187" s="12">
        <v>304.81063992704486</v>
      </c>
      <c r="BN187" s="12">
        <v>147.89046692750784</v>
      </c>
      <c r="BO187" s="11">
        <v>1676.0383772261873</v>
      </c>
      <c r="BP187" s="12">
        <v>109.69988309232261</v>
      </c>
      <c r="BQ187" s="12">
        <v>5855.6752249594692</v>
      </c>
      <c r="BR187" s="12">
        <v>3509.9003316445969</v>
      </c>
      <c r="BT187" s="14"/>
      <c r="BU187" s="14"/>
      <c r="BV187" s="14"/>
      <c r="BW187" s="14"/>
      <c r="BX187" s="14"/>
      <c r="BY187" s="14"/>
      <c r="BZ187" s="151"/>
      <c r="CA187" s="151"/>
      <c r="CB187" s="12"/>
      <c r="CC187" s="12"/>
      <c r="CD187" s="12"/>
      <c r="CE187" s="12"/>
      <c r="CF187" s="18"/>
      <c r="CG187" s="19"/>
      <c r="CH187" s="12"/>
      <c r="CI187" s="12"/>
      <c r="CJ187" s="12"/>
      <c r="CK187" s="12"/>
      <c r="CL187" s="11"/>
      <c r="CM187" s="12"/>
      <c r="CN187" s="12"/>
      <c r="CO187" s="12"/>
      <c r="CQ187" s="14">
        <v>867.79103235288187</v>
      </c>
      <c r="CR187" s="14">
        <v>487.86911921220047</v>
      </c>
      <c r="CS187" s="14">
        <v>1355.6601515650823</v>
      </c>
      <c r="CT187" s="14">
        <v>278.65047375394749</v>
      </c>
      <c r="CU187" s="14">
        <v>162.72909652071189</v>
      </c>
      <c r="CV187" s="14">
        <v>441.37957027465939</v>
      </c>
      <c r="CW187" s="151">
        <v>0.1481965783645196</v>
      </c>
      <c r="CX187" s="151">
        <v>0.1389979979812147</v>
      </c>
      <c r="CY187" s="12">
        <v>1.0953316929777299E-12</v>
      </c>
      <c r="CZ187" s="12">
        <v>3.2717699920114008E-13</v>
      </c>
      <c r="DA187" s="12">
        <v>1.0942358130705543E-12</v>
      </c>
      <c r="DB187" s="12">
        <v>3.2684965844964609E-13</v>
      </c>
      <c r="DC187" s="18">
        <v>0.46428399295467743</v>
      </c>
      <c r="DD187" s="19">
        <v>0.31347600671420461</v>
      </c>
      <c r="DE187" s="12">
        <v>340.07524849040169</v>
      </c>
      <c r="DF187" s="12">
        <v>191.37298762154848</v>
      </c>
      <c r="DG187" s="12">
        <v>304.81063992704486</v>
      </c>
      <c r="DH187" s="12">
        <v>147.89046692750784</v>
      </c>
      <c r="DI187" s="11">
        <v>1638.1371104535056</v>
      </c>
      <c r="DJ187" s="12">
        <v>66.063552550008936</v>
      </c>
      <c r="DK187" s="12">
        <v>5855.6752249594692</v>
      </c>
      <c r="DL187" s="12">
        <v>3509.9003316445969</v>
      </c>
    </row>
    <row r="188" spans="1:116" x14ac:dyDescent="0.25">
      <c r="A188" s="10" t="str">
        <f>'Scenario List'!$A$17</f>
        <v>15- Colstrip Exit 2025</v>
      </c>
      <c r="B188" s="2">
        <v>2037</v>
      </c>
      <c r="C188" s="14">
        <v>857.55380450357052</v>
      </c>
      <c r="D188" s="14">
        <v>439.77114075183511</v>
      </c>
      <c r="E188" s="14">
        <v>1297.3249452554055</v>
      </c>
      <c r="F188" s="14">
        <v>303.16986733502051</v>
      </c>
      <c r="G188" s="14">
        <v>132.79338813166044</v>
      </c>
      <c r="H188" s="14">
        <v>435.96325546668095</v>
      </c>
      <c r="I188" s="151">
        <v>0.14617694914176441</v>
      </c>
      <c r="J188" s="151">
        <v>0.12511769012341051</v>
      </c>
      <c r="K188" s="12">
        <v>3.4140208612292879E-13</v>
      </c>
      <c r="L188" s="12">
        <v>9.8153099760342041E-13</v>
      </c>
      <c r="M188" s="12">
        <v>3.4106051316484809E-13</v>
      </c>
      <c r="N188" s="12">
        <v>-9.8054897534893826E-13</v>
      </c>
      <c r="O188" s="18">
        <v>0.45329886053644974</v>
      </c>
      <c r="P188" s="19">
        <v>0.4513570664931148</v>
      </c>
      <c r="Q188" s="12">
        <v>340.00573369040171</v>
      </c>
      <c r="R188" s="12">
        <v>191.28165802154848</v>
      </c>
      <c r="S188" s="12">
        <v>304.81063992704486</v>
      </c>
      <c r="T188" s="12">
        <v>147.89046692750784</v>
      </c>
      <c r="U188" s="11">
        <v>1648.8551688812572</v>
      </c>
      <c r="V188" s="12">
        <v>83.977186227877979</v>
      </c>
      <c r="W188" s="12">
        <v>5866.5460562588642</v>
      </c>
      <c r="X188" s="12">
        <v>3514.8598117345714</v>
      </c>
      <c r="Z188" s="14">
        <v>909.42633273265051</v>
      </c>
      <c r="AA188" s="14">
        <v>485.67187208495011</v>
      </c>
      <c r="AB188" s="14">
        <v>1395.0982048176006</v>
      </c>
      <c r="AC188" s="14">
        <v>338.85035361859116</v>
      </c>
      <c r="AD188" s="14">
        <v>178.6941194647755</v>
      </c>
      <c r="AE188" s="14">
        <v>517.54447308336671</v>
      </c>
      <c r="AF188" s="151">
        <v>0.15501903914355319</v>
      </c>
      <c r="AG188" s="151">
        <v>0.13817674049573905</v>
      </c>
      <c r="AH188" s="12">
        <v>2.5605156459219659E-13</v>
      </c>
      <c r="AI188" s="12">
        <v>6.2590382455870275E-13</v>
      </c>
      <c r="AJ188" s="12">
        <v>-2.5579538487363607E-13</v>
      </c>
      <c r="AK188" s="12">
        <v>-6.2527760746888816E-13</v>
      </c>
      <c r="AL188" s="18">
        <v>0.3535650811195552</v>
      </c>
      <c r="AM188" s="19">
        <v>0.3000416967641677</v>
      </c>
      <c r="AN188" s="12">
        <v>340.00573369040171</v>
      </c>
      <c r="AO188" s="12">
        <v>191.28165802154848</v>
      </c>
      <c r="AP188" s="12">
        <v>304.81063992704486</v>
      </c>
      <c r="AQ188" s="12">
        <v>147.89046692750784</v>
      </c>
      <c r="AR188" s="11">
        <v>1630.4984645200341</v>
      </c>
      <c r="AS188" s="12">
        <v>62.987396128133803</v>
      </c>
      <c r="AT188" s="12">
        <v>5866.5460562588642</v>
      </c>
      <c r="AU188" s="12">
        <v>3514.8598117345714</v>
      </c>
      <c r="AW188" s="14">
        <v>838.63896713678946</v>
      </c>
      <c r="AX188" s="14">
        <v>423.28164333308757</v>
      </c>
      <c r="AY188" s="14">
        <v>1261.9206104698769</v>
      </c>
      <c r="AZ188" s="14">
        <v>296.9227860438744</v>
      </c>
      <c r="BA188" s="14">
        <v>116.30389071291295</v>
      </c>
      <c r="BB188" s="14">
        <v>413.22667675678736</v>
      </c>
      <c r="BC188" s="151">
        <v>0.14295276285133185</v>
      </c>
      <c r="BD188" s="151">
        <v>0.12042632309827445</v>
      </c>
      <c r="BE188" s="12">
        <v>1.138006953743096E-12</v>
      </c>
      <c r="BF188" s="12">
        <v>7.2547943301122366E-13</v>
      </c>
      <c r="BG188" s="12">
        <v>1.1368683772161603E-12</v>
      </c>
      <c r="BH188" s="12">
        <v>7.2475359047530219E-13</v>
      </c>
      <c r="BI188" s="18">
        <v>0.58167472109057372</v>
      </c>
      <c r="BJ188" s="19">
        <v>0.5814935602838126</v>
      </c>
      <c r="BK188" s="12">
        <v>340.00573369040171</v>
      </c>
      <c r="BL188" s="12">
        <v>191.28165802154848</v>
      </c>
      <c r="BM188" s="12">
        <v>304.81063992704486</v>
      </c>
      <c r="BN188" s="12">
        <v>147.89046692750784</v>
      </c>
      <c r="BO188" s="11">
        <v>1672.0526482477212</v>
      </c>
      <c r="BP188" s="12">
        <v>110.06387229912079</v>
      </c>
      <c r="BQ188" s="12">
        <v>5866.5460562588642</v>
      </c>
      <c r="BR188" s="12">
        <v>3514.8598117345714</v>
      </c>
      <c r="BT188" s="14"/>
      <c r="BU188" s="14"/>
      <c r="BV188" s="14"/>
      <c r="BW188" s="14"/>
      <c r="BX188" s="14"/>
      <c r="BY188" s="14"/>
      <c r="BZ188" s="151"/>
      <c r="CA188" s="151"/>
      <c r="CB188" s="12"/>
      <c r="CC188" s="12"/>
      <c r="CD188" s="12"/>
      <c r="CE188" s="12"/>
      <c r="CF188" s="18"/>
      <c r="CG188" s="19"/>
      <c r="CH188" s="12"/>
      <c r="CI188" s="12"/>
      <c r="CJ188" s="12"/>
      <c r="CK188" s="12"/>
      <c r="CL188" s="11"/>
      <c r="CM188" s="12"/>
      <c r="CN188" s="12"/>
      <c r="CO188" s="12"/>
      <c r="CQ188" s="14">
        <v>886.49942609509253</v>
      </c>
      <c r="CR188" s="14">
        <v>498.8528352907561</v>
      </c>
      <c r="CS188" s="14">
        <v>1385.3522613858486</v>
      </c>
      <c r="CT188" s="14">
        <v>281.28678261201867</v>
      </c>
      <c r="CU188" s="14">
        <v>166.11692106717609</v>
      </c>
      <c r="CV188" s="14">
        <v>447.40370367919479</v>
      </c>
      <c r="CW188" s="151">
        <v>0.15111096334943278</v>
      </c>
      <c r="CX188" s="151">
        <v>0.141926808467668</v>
      </c>
      <c r="CY188" s="12">
        <v>7.11254346089435E-13</v>
      </c>
      <c r="CZ188" s="12">
        <v>7.5392960685480108E-13</v>
      </c>
      <c r="DA188" s="12">
        <v>-7.1054273576010019E-13</v>
      </c>
      <c r="DB188" s="12">
        <v>-7.531752999057062E-13</v>
      </c>
      <c r="DC188" s="18">
        <v>0.41851066143569354</v>
      </c>
      <c r="DD188" s="19">
        <v>0.26246956797533305</v>
      </c>
      <c r="DE188" s="12">
        <v>340.00573369040171</v>
      </c>
      <c r="DF188" s="12">
        <v>191.28165802154848</v>
      </c>
      <c r="DG188" s="12">
        <v>304.81063992704486</v>
      </c>
      <c r="DH188" s="12">
        <v>147.89046692750784</v>
      </c>
      <c r="DI188" s="11">
        <v>1626.102929496775</v>
      </c>
      <c r="DJ188" s="12">
        <v>57.441835228666285</v>
      </c>
      <c r="DK188" s="12">
        <v>5866.5460562588642</v>
      </c>
      <c r="DL188" s="12">
        <v>3514.8598117345714</v>
      </c>
    </row>
    <row r="189" spans="1:116" x14ac:dyDescent="0.25">
      <c r="A189" s="10" t="str">
        <f>'Scenario List'!$A$17</f>
        <v>15- Colstrip Exit 2025</v>
      </c>
      <c r="B189" s="2">
        <v>2038</v>
      </c>
      <c r="C189" s="14">
        <v>881.73754029450106</v>
      </c>
      <c r="D189" s="14">
        <v>454.00707962954766</v>
      </c>
      <c r="E189" s="14">
        <v>1335.7446199240487</v>
      </c>
      <c r="F189" s="14">
        <v>317.91604640487714</v>
      </c>
      <c r="G189" s="14">
        <v>140.55780588136528</v>
      </c>
      <c r="H189" s="14">
        <v>458.47385228624239</v>
      </c>
      <c r="I189" s="151">
        <v>0.1499903619104411</v>
      </c>
      <c r="J189" s="151">
        <v>0.12896477583298918</v>
      </c>
      <c r="K189" s="12">
        <v>2.9872682535756272E-13</v>
      </c>
      <c r="L189" s="12">
        <v>5.8322856379333668E-13</v>
      </c>
      <c r="M189" s="12">
        <v>2.9842794901924208E-13</v>
      </c>
      <c r="N189" s="12">
        <v>-5.8264504332328215E-13</v>
      </c>
      <c r="O189" s="18">
        <v>0.43508586544491207</v>
      </c>
      <c r="P189" s="19">
        <v>0.46015144351430637</v>
      </c>
      <c r="Q189" s="12">
        <v>350.7619038904017</v>
      </c>
      <c r="R189" s="12">
        <v>194.35568092154847</v>
      </c>
      <c r="S189" s="12">
        <v>321.04916742704484</v>
      </c>
      <c r="T189" s="12">
        <v>156.38693942750783</v>
      </c>
      <c r="U189" s="11">
        <v>1776.611065414821</v>
      </c>
      <c r="V189" s="12">
        <v>148.27450124080985</v>
      </c>
      <c r="W189" s="12">
        <v>5878.6279935839111</v>
      </c>
      <c r="X189" s="12">
        <v>3520.3959895025282</v>
      </c>
      <c r="Z189" s="14">
        <v>932.70882757235813</v>
      </c>
      <c r="AA189" s="14">
        <v>500.84241994763738</v>
      </c>
      <c r="AB189" s="14">
        <v>1433.5512475199955</v>
      </c>
      <c r="AC189" s="14">
        <v>354.00908599409178</v>
      </c>
      <c r="AD189" s="14">
        <v>187.393146199455</v>
      </c>
      <c r="AE189" s="14">
        <v>541.40223219354675</v>
      </c>
      <c r="AF189" s="151">
        <v>0.15866097133384541</v>
      </c>
      <c r="AG189" s="151">
        <v>0.14226877358146636</v>
      </c>
      <c r="AH189" s="12">
        <v>2.8450173843577397E-14</v>
      </c>
      <c r="AI189" s="12">
        <v>1.7923609521453761E-12</v>
      </c>
      <c r="AJ189" s="12">
        <v>0</v>
      </c>
      <c r="AK189" s="12">
        <v>1.7905676941154525E-12</v>
      </c>
      <c r="AL189" s="18">
        <v>0.34032973155435625</v>
      </c>
      <c r="AM189" s="19">
        <v>0.32964229370825171</v>
      </c>
      <c r="AN189" s="12">
        <v>350.7619038904017</v>
      </c>
      <c r="AO189" s="12">
        <v>194.35568092154847</v>
      </c>
      <c r="AP189" s="12">
        <v>321.04916742704484</v>
      </c>
      <c r="AQ189" s="12">
        <v>156.38693942750783</v>
      </c>
      <c r="AR189" s="11">
        <v>1758.4510792035194</v>
      </c>
      <c r="AS189" s="12">
        <v>126.83120973037171</v>
      </c>
      <c r="AT189" s="12">
        <v>5878.6279935839111</v>
      </c>
      <c r="AU189" s="12">
        <v>3520.3959895025282</v>
      </c>
      <c r="AW189" s="14">
        <v>864.31497849556376</v>
      </c>
      <c r="AX189" s="14">
        <v>437.97433542184274</v>
      </c>
      <c r="AY189" s="14">
        <v>1302.2893139174066</v>
      </c>
      <c r="AZ189" s="14">
        <v>313.99137182212462</v>
      </c>
      <c r="BA189" s="14">
        <v>124.52506167366036</v>
      </c>
      <c r="BB189" s="14">
        <v>438.51643349578501</v>
      </c>
      <c r="BC189" s="151">
        <v>0.14702664966024381</v>
      </c>
      <c r="BD189" s="151">
        <v>0.124410531294729</v>
      </c>
      <c r="BE189" s="12">
        <v>3.8407734688829492E-13</v>
      </c>
      <c r="BF189" s="12">
        <v>3.1295191227935138E-13</v>
      </c>
      <c r="BG189" s="12">
        <v>-3.836930773104541E-13</v>
      </c>
      <c r="BH189" s="12">
        <v>-3.1263880373444408E-13</v>
      </c>
      <c r="BI189" s="18">
        <v>0.57320082486041535</v>
      </c>
      <c r="BJ189" s="19">
        <v>0.5946407968560905</v>
      </c>
      <c r="BK189" s="12">
        <v>350.7619038904017</v>
      </c>
      <c r="BL189" s="12">
        <v>194.35568092154847</v>
      </c>
      <c r="BM189" s="12">
        <v>321.04916742704484</v>
      </c>
      <c r="BN189" s="12">
        <v>156.38693942750783</v>
      </c>
      <c r="BO189" s="11">
        <v>1804.8298066196185</v>
      </c>
      <c r="BP189" s="12">
        <v>180.55036269244303</v>
      </c>
      <c r="BQ189" s="12">
        <v>5878.6279935839111</v>
      </c>
      <c r="BR189" s="12">
        <v>3520.3959895025282</v>
      </c>
      <c r="BT189" s="14"/>
      <c r="BU189" s="14"/>
      <c r="BV189" s="14"/>
      <c r="BW189" s="14"/>
      <c r="BX189" s="14"/>
      <c r="BY189" s="14"/>
      <c r="BZ189" s="151"/>
      <c r="CA189" s="151"/>
      <c r="CB189" s="12"/>
      <c r="CC189" s="12"/>
      <c r="CD189" s="12"/>
      <c r="CE189" s="12"/>
      <c r="CF189" s="18"/>
      <c r="CG189" s="19"/>
      <c r="CH189" s="12"/>
      <c r="CI189" s="12"/>
      <c r="CJ189" s="12"/>
      <c r="CK189" s="12"/>
      <c r="CL189" s="11"/>
      <c r="CM189" s="12"/>
      <c r="CN189" s="12"/>
      <c r="CO189" s="12"/>
      <c r="CQ189" s="14">
        <v>901.76731980838974</v>
      </c>
      <c r="CR189" s="14">
        <v>511.50921067523552</v>
      </c>
      <c r="CS189" s="14">
        <v>1413.2765304836253</v>
      </c>
      <c r="CT189" s="14">
        <v>286.10454208142266</v>
      </c>
      <c r="CU189" s="14">
        <v>173.34820141943081</v>
      </c>
      <c r="CV189" s="14">
        <v>459.45274350085344</v>
      </c>
      <c r="CW189" s="151">
        <v>0.15339758201958045</v>
      </c>
      <c r="CX189" s="151">
        <v>0.14529877099067981</v>
      </c>
      <c r="CY189" s="12">
        <v>1.1664571275866734E-12</v>
      </c>
      <c r="CZ189" s="12">
        <v>8.1082995454195591E-13</v>
      </c>
      <c r="DA189" s="12">
        <v>-1.1652900866465643E-12</v>
      </c>
      <c r="DB189" s="12">
        <v>-8.1001871876651421E-13</v>
      </c>
      <c r="DC189" s="18">
        <v>0.39122467528108346</v>
      </c>
      <c r="DD189" s="19">
        <v>0.25876433324159376</v>
      </c>
      <c r="DE189" s="12">
        <v>350.7619038904017</v>
      </c>
      <c r="DF189" s="12">
        <v>194.35568092154847</v>
      </c>
      <c r="DG189" s="12">
        <v>321.04916742704484</v>
      </c>
      <c r="DH189" s="12">
        <v>156.38693942750783</v>
      </c>
      <c r="DI189" s="11">
        <v>1748.721319928509</v>
      </c>
      <c r="DJ189" s="12">
        <v>116.8949127056277</v>
      </c>
      <c r="DK189" s="12">
        <v>5878.6279935839111</v>
      </c>
      <c r="DL189" s="12">
        <v>3520.3959895025282</v>
      </c>
    </row>
    <row r="190" spans="1:116" x14ac:dyDescent="0.25">
      <c r="A190" s="10" t="str">
        <f>'Scenario List'!$A$17</f>
        <v>15- Colstrip Exit 2025</v>
      </c>
      <c r="B190" s="2">
        <v>2039</v>
      </c>
      <c r="C190" s="14">
        <v>900.0329462123068</v>
      </c>
      <c r="D190" s="14">
        <v>461.6782418093776</v>
      </c>
      <c r="E190" s="14">
        <v>1361.7111880216844</v>
      </c>
      <c r="F190" s="14">
        <v>318.43324864360471</v>
      </c>
      <c r="G190" s="14">
        <v>141.62155002766985</v>
      </c>
      <c r="H190" s="14">
        <v>460.05479867127457</v>
      </c>
      <c r="I190" s="151">
        <v>0.15274929555623834</v>
      </c>
      <c r="J190" s="151">
        <v>0.13091202691509046</v>
      </c>
      <c r="K190" s="12">
        <v>6.116787376369141E-13</v>
      </c>
      <c r="L190" s="12">
        <v>6.8280417224585759E-13</v>
      </c>
      <c r="M190" s="12">
        <v>-6.1106675275368616E-13</v>
      </c>
      <c r="N190" s="12">
        <v>-6.8212102632969618E-13</v>
      </c>
      <c r="O190" s="18">
        <v>0.4238936645561252</v>
      </c>
      <c r="P190" s="19">
        <v>0.41705488757610615</v>
      </c>
      <c r="Q190" s="12">
        <v>350.69238909040172</v>
      </c>
      <c r="R190" s="12">
        <v>194.26435132154847</v>
      </c>
      <c r="S190" s="12">
        <v>321.04916742704484</v>
      </c>
      <c r="T190" s="12">
        <v>156.38693942750783</v>
      </c>
      <c r="U190" s="11">
        <v>1777.427124877428</v>
      </c>
      <c r="V190" s="12">
        <v>149.75331381945057</v>
      </c>
      <c r="W190" s="12">
        <v>5892.2232206363133</v>
      </c>
      <c r="X190" s="12">
        <v>3526.6296969706391</v>
      </c>
      <c r="Z190" s="14">
        <v>955.46228680319427</v>
      </c>
      <c r="AA190" s="14">
        <v>512.68343442147227</v>
      </c>
      <c r="AB190" s="14">
        <v>1468.1457212246664</v>
      </c>
      <c r="AC190" s="14">
        <v>358.73125226897093</v>
      </c>
      <c r="AD190" s="14">
        <v>192.62674263976453</v>
      </c>
      <c r="AE190" s="14">
        <v>551.35799490873546</v>
      </c>
      <c r="AF190" s="151">
        <v>0.16215649866367621</v>
      </c>
      <c r="AG190" s="151">
        <v>0.14537489855026892</v>
      </c>
      <c r="AH190" s="12">
        <v>2.2760139074861918E-13</v>
      </c>
      <c r="AI190" s="12">
        <v>1.1380069537430959E-13</v>
      </c>
      <c r="AJ190" s="12">
        <v>-2.2737367544323206E-13</v>
      </c>
      <c r="AK190" s="12">
        <v>0</v>
      </c>
      <c r="AL190" s="18">
        <v>0.33001375658324456</v>
      </c>
      <c r="AM190" s="19">
        <v>0.28879685193176197</v>
      </c>
      <c r="AN190" s="12">
        <v>350.69238909040172</v>
      </c>
      <c r="AO190" s="12">
        <v>194.26435132154847</v>
      </c>
      <c r="AP190" s="12">
        <v>321.04916742704484</v>
      </c>
      <c r="AQ190" s="12">
        <v>156.38693942750783</v>
      </c>
      <c r="AR190" s="11">
        <v>1755.5956640785064</v>
      </c>
      <c r="AS190" s="12">
        <v>124.23103034362728</v>
      </c>
      <c r="AT190" s="12">
        <v>5892.2232206363133</v>
      </c>
      <c r="AU190" s="12">
        <v>3526.6296969706391</v>
      </c>
      <c r="AW190" s="14">
        <v>880.8429246197345</v>
      </c>
      <c r="AX190" s="14">
        <v>444.21846396204467</v>
      </c>
      <c r="AY190" s="14">
        <v>1325.0613885817793</v>
      </c>
      <c r="AZ190" s="14">
        <v>314.05550702764702</v>
      </c>
      <c r="BA190" s="14">
        <v>124.16177218033691</v>
      </c>
      <c r="BB190" s="14">
        <v>438.21727920798395</v>
      </c>
      <c r="BC190" s="151">
        <v>0.14949245669016092</v>
      </c>
      <c r="BD190" s="151">
        <v>0.12596118734655543</v>
      </c>
      <c r="BE190" s="12">
        <v>6.9702925916764634E-13</v>
      </c>
      <c r="BF190" s="12">
        <v>8.5350521530732198E-14</v>
      </c>
      <c r="BG190" s="12">
        <v>-6.9633188104489818E-13</v>
      </c>
      <c r="BH190" s="12">
        <v>0</v>
      </c>
      <c r="BI190" s="18">
        <v>0.56184888645125441</v>
      </c>
      <c r="BJ190" s="19">
        <v>0.56117635493604412</v>
      </c>
      <c r="BK190" s="12">
        <v>350.69238909040172</v>
      </c>
      <c r="BL190" s="12">
        <v>194.26435132154847</v>
      </c>
      <c r="BM190" s="12">
        <v>321.04916742704484</v>
      </c>
      <c r="BN190" s="12">
        <v>156.38693942750783</v>
      </c>
      <c r="BO190" s="11">
        <v>1810.5418929072096</v>
      </c>
      <c r="BP190" s="12">
        <v>187.95270494314437</v>
      </c>
      <c r="BQ190" s="12">
        <v>5892.2232206363133</v>
      </c>
      <c r="BR190" s="12">
        <v>3526.6296969706391</v>
      </c>
      <c r="BT190" s="14"/>
      <c r="BU190" s="14"/>
      <c r="BV190" s="14"/>
      <c r="BW190" s="14"/>
      <c r="BX190" s="14"/>
      <c r="BY190" s="14"/>
      <c r="BZ190" s="151"/>
      <c r="CA190" s="151"/>
      <c r="CB190" s="12"/>
      <c r="CC190" s="12"/>
      <c r="CD190" s="12"/>
      <c r="CE190" s="12"/>
      <c r="CF190" s="18"/>
      <c r="CG190" s="19"/>
      <c r="CH190" s="12"/>
      <c r="CI190" s="12"/>
      <c r="CJ190" s="12"/>
      <c r="CK190" s="12"/>
      <c r="CL190" s="11"/>
      <c r="CM190" s="12"/>
      <c r="CN190" s="12"/>
      <c r="CO190" s="12"/>
      <c r="CQ190" s="14">
        <v>923.61211454445333</v>
      </c>
      <c r="CR190" s="14">
        <v>522.3871615196897</v>
      </c>
      <c r="CS190" s="14">
        <v>1445.999276064143</v>
      </c>
      <c r="CT190" s="14">
        <v>291.68674003484716</v>
      </c>
      <c r="CU190" s="14">
        <v>176.78029080961079</v>
      </c>
      <c r="CV190" s="14">
        <v>468.46703084445795</v>
      </c>
      <c r="CW190" s="151">
        <v>0.15675103945649746</v>
      </c>
      <c r="CX190" s="151">
        <v>0.14812645681751566</v>
      </c>
      <c r="CY190" s="12">
        <v>1.138006953743096E-12</v>
      </c>
      <c r="CZ190" s="12">
        <v>1.0526564322123639E-12</v>
      </c>
      <c r="DA190" s="12">
        <v>-1.1368683772161603E-12</v>
      </c>
      <c r="DB190" s="12">
        <v>1.0516032489249483E-12</v>
      </c>
      <c r="DC190" s="18">
        <v>0.37582871448827382</v>
      </c>
      <c r="DD190" s="19">
        <v>0.24047288375305884</v>
      </c>
      <c r="DE190" s="12">
        <v>350.69238909040172</v>
      </c>
      <c r="DF190" s="12">
        <v>194.26435132154847</v>
      </c>
      <c r="DG190" s="12">
        <v>321.04916742704484</v>
      </c>
      <c r="DH190" s="12">
        <v>156.38693942750783</v>
      </c>
      <c r="DI190" s="11">
        <v>1744.9793291326985</v>
      </c>
      <c r="DJ190" s="12">
        <v>113.0574181307443</v>
      </c>
      <c r="DK190" s="12">
        <v>5892.2232206363133</v>
      </c>
      <c r="DL190" s="12">
        <v>3526.6296969706391</v>
      </c>
    </row>
    <row r="191" spans="1:116" x14ac:dyDescent="0.25">
      <c r="A191" s="10" t="str">
        <f>'Scenario List'!$A$17</f>
        <v>15- Colstrip Exit 2025</v>
      </c>
      <c r="B191" s="2">
        <v>2040</v>
      </c>
      <c r="C191" s="14">
        <v>913.77264590125583</v>
      </c>
      <c r="D191" s="14">
        <v>470.43514881698457</v>
      </c>
      <c r="E191" s="14">
        <v>1384.2077947182404</v>
      </c>
      <c r="F191" s="14">
        <v>319.05544857598011</v>
      </c>
      <c r="G191" s="14">
        <v>143.6314045587595</v>
      </c>
      <c r="H191" s="14">
        <v>462.68685313473964</v>
      </c>
      <c r="I191" s="151">
        <v>0.15467549277293585</v>
      </c>
      <c r="J191" s="151">
        <v>0.13312718088583492</v>
      </c>
      <c r="K191" s="12">
        <v>1.0811066060559412E-12</v>
      </c>
      <c r="L191" s="12">
        <v>1.9915121690504181E-13</v>
      </c>
      <c r="M191" s="12">
        <v>1.0800249583553523E-12</v>
      </c>
      <c r="N191" s="12">
        <v>1.9895196601282805E-13</v>
      </c>
      <c r="O191" s="18">
        <v>0.43256319915821972</v>
      </c>
      <c r="P191" s="19">
        <v>0.41440393417385651</v>
      </c>
      <c r="Q191" s="12">
        <v>350.62287429040168</v>
      </c>
      <c r="R191" s="12">
        <v>196.82289755982507</v>
      </c>
      <c r="S191" s="12">
        <v>321.04916742704484</v>
      </c>
      <c r="T191" s="12">
        <v>159.03681526578441</v>
      </c>
      <c r="U191" s="11">
        <v>1785.0403213948937</v>
      </c>
      <c r="V191" s="12">
        <v>154.31189346929915</v>
      </c>
      <c r="W191" s="12">
        <v>5907.6756732411204</v>
      </c>
      <c r="X191" s="12">
        <v>3533.7272650610162</v>
      </c>
      <c r="Z191" s="14">
        <v>973.39392897343726</v>
      </c>
      <c r="AA191" s="14">
        <v>525.15632435398913</v>
      </c>
      <c r="AB191" s="14">
        <v>1498.5502533274264</v>
      </c>
      <c r="AC191" s="14">
        <v>363.32316367359834</v>
      </c>
      <c r="AD191" s="14">
        <v>198.3525800957641</v>
      </c>
      <c r="AE191" s="14">
        <v>561.6757437693625</v>
      </c>
      <c r="AF191" s="151">
        <v>0.16476766545977387</v>
      </c>
      <c r="AG191" s="151">
        <v>0.14861257956898985</v>
      </c>
      <c r="AH191" s="12">
        <v>1.2518076491174055E-12</v>
      </c>
      <c r="AI191" s="12">
        <v>8.5350521530732198E-14</v>
      </c>
      <c r="AJ191" s="12">
        <v>1.2505552149377763E-12</v>
      </c>
      <c r="AK191" s="12">
        <v>0</v>
      </c>
      <c r="AL191" s="18">
        <v>0.33533788758351812</v>
      </c>
      <c r="AM191" s="19">
        <v>0.28728958712059482</v>
      </c>
      <c r="AN191" s="12">
        <v>350.62287429040168</v>
      </c>
      <c r="AO191" s="12">
        <v>196.82289755982507</v>
      </c>
      <c r="AP191" s="12">
        <v>321.04916742704484</v>
      </c>
      <c r="AQ191" s="12">
        <v>159.03681526578441</v>
      </c>
      <c r="AR191" s="11">
        <v>1756.8852960320564</v>
      </c>
      <c r="AS191" s="12">
        <v>121.70136076399805</v>
      </c>
      <c r="AT191" s="12">
        <v>5907.6756732411204</v>
      </c>
      <c r="AU191" s="12">
        <v>3533.7272650610162</v>
      </c>
      <c r="AW191" s="14">
        <v>893.97795932503823</v>
      </c>
      <c r="AX191" s="14">
        <v>452.53535882652807</v>
      </c>
      <c r="AY191" s="14">
        <v>1346.5133181515662</v>
      </c>
      <c r="AZ191" s="14">
        <v>314.68778785604235</v>
      </c>
      <c r="BA191" s="14">
        <v>125.73161456830302</v>
      </c>
      <c r="BB191" s="14">
        <v>440.41940242434538</v>
      </c>
      <c r="BC191" s="151">
        <v>0.15132482024602686</v>
      </c>
      <c r="BD191" s="151">
        <v>0.12806176733017177</v>
      </c>
      <c r="BE191" s="12">
        <v>6.2590382455870275E-13</v>
      </c>
      <c r="BF191" s="12">
        <v>1.1380069537430959E-13</v>
      </c>
      <c r="BG191" s="12">
        <v>6.2527760746888816E-13</v>
      </c>
      <c r="BH191" s="12">
        <v>-1.1368683772161603E-13</v>
      </c>
      <c r="BI191" s="18">
        <v>0.56637856157805955</v>
      </c>
      <c r="BJ191" s="19">
        <v>0.55834340436077423</v>
      </c>
      <c r="BK191" s="12">
        <v>350.62287429040168</v>
      </c>
      <c r="BL191" s="12">
        <v>196.82289755982507</v>
      </c>
      <c r="BM191" s="12">
        <v>321.04916742704484</v>
      </c>
      <c r="BN191" s="12">
        <v>159.03681526578441</v>
      </c>
      <c r="BO191" s="11">
        <v>1815.0767900492276</v>
      </c>
      <c r="BP191" s="12">
        <v>188.74247893421929</v>
      </c>
      <c r="BQ191" s="12">
        <v>5907.6756732411204</v>
      </c>
      <c r="BR191" s="12">
        <v>3533.7272650610162</v>
      </c>
      <c r="BT191" s="14"/>
      <c r="BU191" s="14"/>
      <c r="BV191" s="14"/>
      <c r="BW191" s="14"/>
      <c r="BX191" s="14"/>
      <c r="BY191" s="14"/>
      <c r="BZ191" s="151"/>
      <c r="CA191" s="151"/>
      <c r="CB191" s="12"/>
      <c r="CC191" s="12"/>
      <c r="CD191" s="12"/>
      <c r="CE191" s="12"/>
      <c r="CF191" s="18"/>
      <c r="CG191" s="19"/>
      <c r="CH191" s="12"/>
      <c r="CI191" s="12"/>
      <c r="CJ191" s="12"/>
      <c r="CK191" s="12"/>
      <c r="CL191" s="11"/>
      <c r="CM191" s="12"/>
      <c r="CN191" s="12"/>
      <c r="CO191" s="12"/>
      <c r="CQ191" s="14">
        <v>941.37193871478883</v>
      </c>
      <c r="CR191" s="14">
        <v>534.2119497183736</v>
      </c>
      <c r="CS191" s="14">
        <v>1475.5838884331624</v>
      </c>
      <c r="CT191" s="14">
        <v>293.80915503828408</v>
      </c>
      <c r="CU191" s="14">
        <v>180.42927587157229</v>
      </c>
      <c r="CV191" s="14">
        <v>474.23843090985633</v>
      </c>
      <c r="CW191" s="151">
        <v>0.15934726122131976</v>
      </c>
      <c r="CX191" s="151">
        <v>0.1511752067003817</v>
      </c>
      <c r="CY191" s="12">
        <v>8.6773030222911064E-13</v>
      </c>
      <c r="CZ191" s="12">
        <v>1.1949073014302509E-12</v>
      </c>
      <c r="DA191" s="12">
        <v>8.6686213762732223E-13</v>
      </c>
      <c r="DB191" s="12">
        <v>1.1937117960769683E-12</v>
      </c>
      <c r="DC191" s="18">
        <v>0.37642542729218054</v>
      </c>
      <c r="DD191" s="19">
        <v>0.23136567991029819</v>
      </c>
      <c r="DE191" s="12">
        <v>350.62287429040168</v>
      </c>
      <c r="DF191" s="12">
        <v>196.82289755982507</v>
      </c>
      <c r="DG191" s="12">
        <v>321.04916742704484</v>
      </c>
      <c r="DH191" s="12">
        <v>159.03681526578441</v>
      </c>
      <c r="DI191" s="11">
        <v>1747.2177625100189</v>
      </c>
      <c r="DJ191" s="12">
        <v>113.7575274112572</v>
      </c>
      <c r="DK191" s="12">
        <v>5907.6756732411204</v>
      </c>
      <c r="DL191" s="12">
        <v>3533.7272650610162</v>
      </c>
    </row>
    <row r="192" spans="1:116" x14ac:dyDescent="0.25">
      <c r="A192" s="10" t="str">
        <f>'Scenario List'!$A$17</f>
        <v>15- Colstrip Exit 2025</v>
      </c>
      <c r="B192" s="2">
        <v>2041</v>
      </c>
      <c r="C192" s="14">
        <v>926.03174024611553</v>
      </c>
      <c r="D192" s="14">
        <v>478.08456110172017</v>
      </c>
      <c r="E192" s="14">
        <v>1404.1163013478358</v>
      </c>
      <c r="F192" s="14">
        <v>315.9147277818974</v>
      </c>
      <c r="G192" s="14">
        <v>144.39593845959322</v>
      </c>
      <c r="H192" s="14">
        <v>460.31066624149059</v>
      </c>
      <c r="I192" s="151">
        <v>0.156281048076928</v>
      </c>
      <c r="J192" s="151">
        <v>0.13498032001486232</v>
      </c>
      <c r="K192" s="12">
        <v>7.6815469377658983E-13</v>
      </c>
      <c r="L192" s="12">
        <v>4.2675260765366099E-13</v>
      </c>
      <c r="M192" s="12">
        <v>-7.673861546209082E-13</v>
      </c>
      <c r="N192" s="12">
        <v>-4.2632564145606011E-13</v>
      </c>
      <c r="O192" s="18">
        <v>0.43142424022479248</v>
      </c>
      <c r="P192" s="19">
        <v>0.39621215863909687</v>
      </c>
      <c r="Q192" s="12">
        <v>377.02849429040168</v>
      </c>
      <c r="R192" s="12">
        <v>229.35541172154848</v>
      </c>
      <c r="S192" s="12">
        <v>366.21236742704491</v>
      </c>
      <c r="T192" s="12">
        <v>189.28141997545305</v>
      </c>
      <c r="U192" s="11">
        <v>2210.8685052791648</v>
      </c>
      <c r="V192" s="12">
        <v>181.25827508915825</v>
      </c>
      <c r="W192" s="12">
        <v>5925.425709906197</v>
      </c>
      <c r="X192" s="12">
        <v>3541.8834467800903</v>
      </c>
      <c r="Z192" s="14">
        <v>981.79993042574938</v>
      </c>
      <c r="AA192" s="14">
        <v>540.29335195145507</v>
      </c>
      <c r="AB192" s="14">
        <v>1522.0932823772046</v>
      </c>
      <c r="AC192" s="14">
        <v>354.99690016939064</v>
      </c>
      <c r="AD192" s="14">
        <v>206.60472930932818</v>
      </c>
      <c r="AE192" s="14">
        <v>561.60162947871879</v>
      </c>
      <c r="AF192" s="151">
        <v>0.16569272462303672</v>
      </c>
      <c r="AG192" s="151">
        <v>0.15254408002686629</v>
      </c>
      <c r="AH192" s="12">
        <v>7.3970451993301242E-13</v>
      </c>
      <c r="AI192" s="12">
        <v>3.9830243381008363E-13</v>
      </c>
      <c r="AJ192" s="12">
        <v>-7.3896444519050419E-13</v>
      </c>
      <c r="AK192" s="12">
        <v>3.979039320256561E-13</v>
      </c>
      <c r="AL192" s="18">
        <v>0.3255210926670255</v>
      </c>
      <c r="AM192" s="19">
        <v>0.25795690693461154</v>
      </c>
      <c r="AN192" s="12">
        <v>377.02849429040168</v>
      </c>
      <c r="AO192" s="12">
        <v>229.35541172154848</v>
      </c>
      <c r="AP192" s="12">
        <v>366.21236742704491</v>
      </c>
      <c r="AQ192" s="12">
        <v>189.28141997545305</v>
      </c>
      <c r="AR192" s="11">
        <v>2175.5303906917757</v>
      </c>
      <c r="AS192" s="12">
        <v>136.49552272672116</v>
      </c>
      <c r="AT192" s="12">
        <v>5925.425709906197</v>
      </c>
      <c r="AU192" s="12">
        <v>3541.8834467800903</v>
      </c>
      <c r="AW192" s="14">
        <v>907.47411059930619</v>
      </c>
      <c r="AX192" s="14">
        <v>457.60678254260984</v>
      </c>
      <c r="AY192" s="14">
        <v>1365.080893141916</v>
      </c>
      <c r="AZ192" s="14">
        <v>312.24061587023147</v>
      </c>
      <c r="BA192" s="14">
        <v>123.91815990048293</v>
      </c>
      <c r="BB192" s="14">
        <v>436.15877577071439</v>
      </c>
      <c r="BC192" s="151">
        <v>0.15314918370880598</v>
      </c>
      <c r="BD192" s="151">
        <v>0.12919871289345167</v>
      </c>
      <c r="BE192" s="12">
        <v>4.2675260765366099E-13</v>
      </c>
      <c r="BF192" s="12">
        <v>6.6857908532406893E-13</v>
      </c>
      <c r="BG192" s="12">
        <v>-4.2632564145606011E-13</v>
      </c>
      <c r="BH192" s="12">
        <v>-6.6791017161449417E-13</v>
      </c>
      <c r="BI192" s="18">
        <v>0.56030802471207286</v>
      </c>
      <c r="BJ192" s="19">
        <v>0.53142363140692361</v>
      </c>
      <c r="BK192" s="12">
        <v>377.02849429040168</v>
      </c>
      <c r="BL192" s="12">
        <v>229.35541172154848</v>
      </c>
      <c r="BM192" s="12">
        <v>366.21236742704491</v>
      </c>
      <c r="BN192" s="12">
        <v>189.28141997545305</v>
      </c>
      <c r="BO192" s="11">
        <v>2241.53086130666</v>
      </c>
      <c r="BP192" s="12">
        <v>217.45215673696941</v>
      </c>
      <c r="BQ192" s="12">
        <v>5925.425709906197</v>
      </c>
      <c r="BR192" s="12">
        <v>3541.8834467800903</v>
      </c>
      <c r="BT192" s="14"/>
      <c r="BU192" s="14"/>
      <c r="BV192" s="14"/>
      <c r="BW192" s="14"/>
      <c r="BX192" s="14"/>
      <c r="BY192" s="14"/>
      <c r="BZ192" s="151"/>
      <c r="CA192" s="151"/>
      <c r="CB192" s="12"/>
      <c r="CC192" s="12"/>
      <c r="CD192" s="12"/>
      <c r="CE192" s="12"/>
      <c r="CF192" s="18"/>
      <c r="CG192" s="19"/>
      <c r="CH192" s="12"/>
      <c r="CI192" s="12"/>
      <c r="CJ192" s="12"/>
      <c r="CK192" s="12"/>
      <c r="CL192" s="11"/>
      <c r="CM192" s="12"/>
      <c r="CN192" s="12"/>
      <c r="CO192" s="12"/>
      <c r="CQ192" s="14">
        <v>940.03429292823284</v>
      </c>
      <c r="CR192" s="14">
        <v>547.38307591585442</v>
      </c>
      <c r="CS192" s="14">
        <v>1487.4173688440874</v>
      </c>
      <c r="CT192" s="14">
        <v>279.99037713601621</v>
      </c>
      <c r="CU192" s="14">
        <v>182.89696475221103</v>
      </c>
      <c r="CV192" s="14">
        <v>462.88734188822724</v>
      </c>
      <c r="CW192" s="151">
        <v>0.15864417831729327</v>
      </c>
      <c r="CX192" s="151">
        <v>0.15454576192039232</v>
      </c>
      <c r="CY192" s="12">
        <v>2.8450173843577401E-13</v>
      </c>
      <c r="CZ192" s="12">
        <v>5.2632821610618195E-13</v>
      </c>
      <c r="DA192" s="12">
        <v>-2.8421709430404007E-13</v>
      </c>
      <c r="DB192" s="12">
        <v>-5.2580162446247414E-13</v>
      </c>
      <c r="DC192" s="18">
        <v>0.36006208510044979</v>
      </c>
      <c r="DD192" s="19">
        <v>0.2023353937182811</v>
      </c>
      <c r="DE192" s="12">
        <v>377.02849429040168</v>
      </c>
      <c r="DF192" s="12">
        <v>229.35541172154848</v>
      </c>
      <c r="DG192" s="12">
        <v>366.21236742704491</v>
      </c>
      <c r="DH192" s="12">
        <v>189.28141997545305</v>
      </c>
      <c r="DI192" s="11">
        <v>2170.7890780723214</v>
      </c>
      <c r="DJ192" s="12">
        <v>127.53226608233044</v>
      </c>
      <c r="DK192" s="12">
        <v>5925.425709906197</v>
      </c>
      <c r="DL192" s="12">
        <v>3541.8834467800903</v>
      </c>
    </row>
    <row r="193" spans="1:116" x14ac:dyDescent="0.25">
      <c r="A193" s="10" t="str">
        <f>'Scenario List'!$A$17</f>
        <v>15- Colstrip Exit 2025</v>
      </c>
      <c r="B193" s="2">
        <v>2042</v>
      </c>
      <c r="C193" s="14">
        <v>951.2829855307898</v>
      </c>
      <c r="D193" s="14">
        <v>493.30160866597924</v>
      </c>
      <c r="E193" s="14">
        <v>1444.5845941967691</v>
      </c>
      <c r="F193" s="14">
        <v>335.08395768721499</v>
      </c>
      <c r="G193" s="14">
        <v>152.58233817611261</v>
      </c>
      <c r="H193" s="14">
        <v>487.6662958633276</v>
      </c>
      <c r="I193" s="151">
        <v>0.15998957358880958</v>
      </c>
      <c r="J193" s="151">
        <v>0.13890831150599059</v>
      </c>
      <c r="K193" s="12">
        <v>3.6985225996650621E-13</v>
      </c>
      <c r="L193" s="12">
        <v>4.2675260765366099E-13</v>
      </c>
      <c r="M193" s="12">
        <v>3.694822225952521E-13</v>
      </c>
      <c r="N193" s="12">
        <v>-4.2632564145606011E-13</v>
      </c>
      <c r="O193" s="18">
        <v>0.43360178085211104</v>
      </c>
      <c r="P193" s="19">
        <v>0.42562528985737824</v>
      </c>
      <c r="Q193" s="12">
        <v>387.92751324576398</v>
      </c>
      <c r="R193" s="12">
        <v>229.25269772154849</v>
      </c>
      <c r="S193" s="12">
        <v>395.14787815985937</v>
      </c>
      <c r="T193" s="12">
        <v>189.28141997545305</v>
      </c>
      <c r="U193" s="11">
        <v>2446.5903773561572</v>
      </c>
      <c r="V193" s="12">
        <v>186.45445527870407</v>
      </c>
      <c r="W193" s="12">
        <v>5945.9061249559263</v>
      </c>
      <c r="X193" s="12">
        <v>3551.2749620076193</v>
      </c>
      <c r="Z193" s="14">
        <v>1002.2687869513087</v>
      </c>
      <c r="AA193" s="14">
        <v>557.65926433806328</v>
      </c>
      <c r="AB193" s="14">
        <v>1559.928051289372</v>
      </c>
      <c r="AC193" s="14">
        <v>368.73921541712662</v>
      </c>
      <c r="AD193" s="14">
        <v>216.93999384819665</v>
      </c>
      <c r="AE193" s="14">
        <v>585.67920926532327</v>
      </c>
      <c r="AF193" s="151">
        <v>0.16856451580098533</v>
      </c>
      <c r="AG193" s="151">
        <v>0.15703072003830573</v>
      </c>
      <c r="AH193" s="12">
        <v>7.11254346089435E-13</v>
      </c>
      <c r="AI193" s="12">
        <v>2.8450173843577401E-13</v>
      </c>
      <c r="AJ193" s="12">
        <v>7.1054273576010019E-13</v>
      </c>
      <c r="AK193" s="12">
        <v>-2.8421709430404007E-13</v>
      </c>
      <c r="AL193" s="18">
        <v>0.32567179848061084</v>
      </c>
      <c r="AM193" s="19">
        <v>0.28513477297365197</v>
      </c>
      <c r="AN193" s="12">
        <v>387.92751324576398</v>
      </c>
      <c r="AO193" s="12">
        <v>229.25269772154849</v>
      </c>
      <c r="AP193" s="12">
        <v>395.14787815985937</v>
      </c>
      <c r="AQ193" s="12">
        <v>189.28141997545305</v>
      </c>
      <c r="AR193" s="11">
        <v>2411.1229708990654</v>
      </c>
      <c r="AS193" s="12">
        <v>138.55893541889381</v>
      </c>
      <c r="AT193" s="12">
        <v>5945.9061249559263</v>
      </c>
      <c r="AU193" s="12">
        <v>3551.2749620076193</v>
      </c>
      <c r="AW193" s="14">
        <v>933.81944300795521</v>
      </c>
      <c r="AX193" s="14">
        <v>471.67585634985801</v>
      </c>
      <c r="AY193" s="14">
        <v>1405.4952993578131</v>
      </c>
      <c r="AZ193" s="14">
        <v>334.272784765631</v>
      </c>
      <c r="BA193" s="14">
        <v>130.95658585999138</v>
      </c>
      <c r="BB193" s="14">
        <v>465.22937062562238</v>
      </c>
      <c r="BC193" s="151">
        <v>0.15705250358537692</v>
      </c>
      <c r="BD193" s="151">
        <v>0.1328187373255966</v>
      </c>
      <c r="BE193" s="12">
        <v>5.5477838994975926E-13</v>
      </c>
      <c r="BF193" s="12">
        <v>5.8322856379333668E-13</v>
      </c>
      <c r="BG193" s="12">
        <v>-5.5422333389287814E-13</v>
      </c>
      <c r="BH193" s="12">
        <v>-5.8264504332328215E-13</v>
      </c>
      <c r="BI193" s="18">
        <v>0.57325987387107136</v>
      </c>
      <c r="BJ193" s="19">
        <v>0.57327390912027587</v>
      </c>
      <c r="BK193" s="12">
        <v>387.92751324576398</v>
      </c>
      <c r="BL193" s="12">
        <v>229.25269772154849</v>
      </c>
      <c r="BM193" s="12">
        <v>395.14787815985937</v>
      </c>
      <c r="BN193" s="12">
        <v>189.28141997545305</v>
      </c>
      <c r="BO193" s="11">
        <v>2482.7657943916729</v>
      </c>
      <c r="BP193" s="12">
        <v>228.37097241792407</v>
      </c>
      <c r="BQ193" s="12">
        <v>5945.9061249559263</v>
      </c>
      <c r="BR193" s="12">
        <v>3551.2749620076193</v>
      </c>
      <c r="BT193" s="14"/>
      <c r="BU193" s="14"/>
      <c r="BV193" s="14"/>
      <c r="BW193" s="14"/>
      <c r="BX193" s="14"/>
      <c r="BY193" s="14"/>
      <c r="BZ193" s="151"/>
      <c r="CA193" s="151"/>
      <c r="CB193" s="12"/>
      <c r="CC193" s="12"/>
      <c r="CD193" s="12"/>
      <c r="CE193" s="12"/>
      <c r="CF193" s="18"/>
      <c r="CG193" s="19"/>
      <c r="CH193" s="12"/>
      <c r="CI193" s="12"/>
      <c r="CJ193" s="12"/>
      <c r="CK193" s="12"/>
      <c r="CL193" s="11"/>
      <c r="CM193" s="12"/>
      <c r="CN193" s="12"/>
      <c r="CO193" s="12"/>
      <c r="CQ193" s="14">
        <v>953.29339314572803</v>
      </c>
      <c r="CR193" s="14">
        <v>565.36760402207506</v>
      </c>
      <c r="CS193" s="14">
        <v>1518.6609971678031</v>
      </c>
      <c r="CT193" s="14">
        <v>286.53233772104738</v>
      </c>
      <c r="CU193" s="14">
        <v>194.03872615795811</v>
      </c>
      <c r="CV193" s="14">
        <v>480.57106387900546</v>
      </c>
      <c r="CW193" s="151">
        <v>0.16032768986119744</v>
      </c>
      <c r="CX193" s="151">
        <v>0.15920130377695663</v>
      </c>
      <c r="CY193" s="12">
        <v>4.5520278149723836E-13</v>
      </c>
      <c r="CZ193" s="12">
        <v>8.2505504146374457E-13</v>
      </c>
      <c r="DA193" s="12">
        <v>-4.5474735088646412E-13</v>
      </c>
      <c r="DB193" s="12">
        <v>-8.2422957348171622E-13</v>
      </c>
      <c r="DC193" s="18">
        <v>0.35581060055656932</v>
      </c>
      <c r="DD193" s="19">
        <v>0.23210715969255896</v>
      </c>
      <c r="DE193" s="12">
        <v>387.92751324576398</v>
      </c>
      <c r="DF193" s="12">
        <v>229.25269772154849</v>
      </c>
      <c r="DG193" s="12">
        <v>395.14787815985937</v>
      </c>
      <c r="DH193" s="12">
        <v>189.28141997545305</v>
      </c>
      <c r="DI193" s="11">
        <v>2406.3027043551178</v>
      </c>
      <c r="DJ193" s="12">
        <v>131.06785201562693</v>
      </c>
      <c r="DK193" s="12">
        <v>5945.9061249559263</v>
      </c>
      <c r="DL193" s="12">
        <v>3551.2749620076193</v>
      </c>
    </row>
    <row r="194" spans="1:116" x14ac:dyDescent="0.25">
      <c r="A194" s="10" t="str">
        <f>'Scenario List'!$A$17</f>
        <v>15- Colstrip Exit 2025</v>
      </c>
      <c r="B194" s="2">
        <v>2043</v>
      </c>
      <c r="C194" s="14">
        <v>991.74342491614652</v>
      </c>
      <c r="D194" s="14">
        <v>509.73257721357555</v>
      </c>
      <c r="E194" s="14">
        <v>1501.476002129722</v>
      </c>
      <c r="F194" s="14">
        <v>356.62274684343919</v>
      </c>
      <c r="G194" s="14">
        <v>161.83436861234753</v>
      </c>
      <c r="H194" s="14">
        <v>518.45711545578672</v>
      </c>
      <c r="I194" s="151">
        <v>0.16613006413638401</v>
      </c>
      <c r="J194" s="151">
        <v>0.14309480996115756</v>
      </c>
      <c r="K194" s="12">
        <v>1.9915121690504181E-13</v>
      </c>
      <c r="L194" s="12">
        <v>1.707010430614644E-13</v>
      </c>
      <c r="M194" s="12">
        <v>1.9895196601282805E-13</v>
      </c>
      <c r="N194" s="12">
        <v>-1.7053025658242404E-13</v>
      </c>
      <c r="O194" s="18">
        <v>0.40476238135144665</v>
      </c>
      <c r="P194" s="19">
        <v>0.35624321340827814</v>
      </c>
      <c r="Q194" s="12">
        <v>399.46196151496213</v>
      </c>
      <c r="R194" s="12">
        <v>229.12708772154846</v>
      </c>
      <c r="S194" s="12">
        <v>425.40117089941879</v>
      </c>
      <c r="T194" s="12">
        <v>189.28141997545305</v>
      </c>
      <c r="U194" s="11">
        <v>2686.4396451276589</v>
      </c>
      <c r="V194" s="12">
        <v>182.49409345695406</v>
      </c>
      <c r="W194" s="12">
        <v>5969.6806238633453</v>
      </c>
      <c r="X194" s="12">
        <v>3562.2017133391505</v>
      </c>
      <c r="Z194" s="14">
        <v>1045.2914394557356</v>
      </c>
      <c r="AA194" s="14">
        <v>580.66731785958837</v>
      </c>
      <c r="AB194" s="14">
        <v>1625.958757315324</v>
      </c>
      <c r="AC194" s="14">
        <v>393.64373940270701</v>
      </c>
      <c r="AD194" s="14">
        <v>232.7691092583604</v>
      </c>
      <c r="AE194" s="14">
        <v>626.41284866106741</v>
      </c>
      <c r="AF194" s="151">
        <v>0.1751000606761545</v>
      </c>
      <c r="AG194" s="151">
        <v>0.16300798342923714</v>
      </c>
      <c r="AH194" s="12">
        <v>8.5350521530732198E-14</v>
      </c>
      <c r="AI194" s="12">
        <v>8.819553891508994E-13</v>
      </c>
      <c r="AJ194" s="12">
        <v>0</v>
      </c>
      <c r="AK194" s="12">
        <v>8.8107299234252423E-13</v>
      </c>
      <c r="AL194" s="18">
        <v>0.29691238926918484</v>
      </c>
      <c r="AM194" s="19">
        <v>0.22546401194391275</v>
      </c>
      <c r="AN194" s="12">
        <v>399.46196151496213</v>
      </c>
      <c r="AO194" s="12">
        <v>229.12708772154846</v>
      </c>
      <c r="AP194" s="12">
        <v>425.40117089941879</v>
      </c>
      <c r="AQ194" s="12">
        <v>189.28141997545305</v>
      </c>
      <c r="AR194" s="11">
        <v>2646.829015879498</v>
      </c>
      <c r="AS194" s="12">
        <v>130.52340350536554</v>
      </c>
      <c r="AT194" s="12">
        <v>5969.6806238633453</v>
      </c>
      <c r="AU194" s="12">
        <v>3562.2017133391505</v>
      </c>
      <c r="AW194" s="14">
        <v>972.70677932037165</v>
      </c>
      <c r="AX194" s="14">
        <v>485.32861007623927</v>
      </c>
      <c r="AY194" s="14">
        <v>1458.035389396611</v>
      </c>
      <c r="AZ194" s="14">
        <v>353.20522229318345</v>
      </c>
      <c r="BA194" s="14">
        <v>137.43040147501125</v>
      </c>
      <c r="BB194" s="14">
        <v>490.63562376819471</v>
      </c>
      <c r="BC194" s="151">
        <v>0.16294117568568914</v>
      </c>
      <c r="BD194" s="151">
        <v>0.13624399995622372</v>
      </c>
      <c r="BE194" s="12">
        <v>3.6985225996650621E-13</v>
      </c>
      <c r="BF194" s="12">
        <v>4.2675260765366099E-14</v>
      </c>
      <c r="BG194" s="12">
        <v>-3.694822225952521E-13</v>
      </c>
      <c r="BH194" s="12">
        <v>0</v>
      </c>
      <c r="BI194" s="18">
        <v>0.52568785260243422</v>
      </c>
      <c r="BJ194" s="19">
        <v>0.48775886003405733</v>
      </c>
      <c r="BK194" s="12">
        <v>399.46196151496213</v>
      </c>
      <c r="BL194" s="12">
        <v>229.12708772154846</v>
      </c>
      <c r="BM194" s="12">
        <v>425.40117089941879</v>
      </c>
      <c r="BN194" s="12">
        <v>189.28141997545305</v>
      </c>
      <c r="BO194" s="11">
        <v>2715.3579241709613</v>
      </c>
      <c r="BP194" s="12">
        <v>215.18329720232629</v>
      </c>
      <c r="BQ194" s="12">
        <v>5969.6806238633453</v>
      </c>
      <c r="BR194" s="12">
        <v>3562.2017133391505</v>
      </c>
      <c r="BT194" s="14"/>
      <c r="BU194" s="14"/>
      <c r="BV194" s="14"/>
      <c r="BW194" s="14"/>
      <c r="BX194" s="14"/>
      <c r="BY194" s="14"/>
      <c r="BZ194" s="151"/>
      <c r="CA194" s="151"/>
      <c r="CB194" s="12"/>
      <c r="CC194" s="12"/>
      <c r="CD194" s="12"/>
      <c r="CE194" s="12"/>
      <c r="CF194" s="18"/>
      <c r="CG194" s="19"/>
      <c r="CH194" s="12"/>
      <c r="CI194" s="12"/>
      <c r="CJ194" s="12"/>
      <c r="CK194" s="12"/>
      <c r="CL194" s="11"/>
      <c r="CM194" s="12"/>
      <c r="CN194" s="12"/>
      <c r="CO194" s="12"/>
      <c r="CQ194" s="14">
        <v>994.17786544545368</v>
      </c>
      <c r="CR194" s="14">
        <v>588.62942961359818</v>
      </c>
      <c r="CS194" s="14">
        <v>1582.8072950590517</v>
      </c>
      <c r="CT194" s="14">
        <v>313.44714998700812</v>
      </c>
      <c r="CU194" s="14">
        <v>209.98106799306203</v>
      </c>
      <c r="CV194" s="14">
        <v>523.42821798007014</v>
      </c>
      <c r="CW194" s="151">
        <v>0.16653786493557177</v>
      </c>
      <c r="CX194" s="151">
        <v>0.16524314931672593</v>
      </c>
      <c r="CY194" s="12">
        <v>0</v>
      </c>
      <c r="CZ194" s="12">
        <v>8.5350521530732198E-13</v>
      </c>
      <c r="DA194" s="12">
        <v>0</v>
      </c>
      <c r="DB194" s="12">
        <v>-8.5265128291212022E-13</v>
      </c>
      <c r="DC194" s="18">
        <v>0.33692831219472197</v>
      </c>
      <c r="DD194" s="19">
        <v>0.21026400118841718</v>
      </c>
      <c r="DE194" s="12">
        <v>399.46196151496213</v>
      </c>
      <c r="DF194" s="12">
        <v>229.12708772154846</v>
      </c>
      <c r="DG194" s="12">
        <v>425.40117089941879</v>
      </c>
      <c r="DH194" s="12">
        <v>189.28141997545305</v>
      </c>
      <c r="DI194" s="11">
        <v>2649.5572456152508</v>
      </c>
      <c r="DJ194" s="12">
        <v>132.80463923953573</v>
      </c>
      <c r="DK194" s="12">
        <v>5969.6806238633453</v>
      </c>
      <c r="DL194" s="12">
        <v>3562.2017133391505</v>
      </c>
    </row>
    <row r="195" spans="1:116" x14ac:dyDescent="0.25">
      <c r="A195" s="10" t="str">
        <f>'Scenario List'!$A$17</f>
        <v>15- Colstrip Exit 2025</v>
      </c>
      <c r="B195" s="2">
        <v>2044</v>
      </c>
      <c r="C195" s="14">
        <v>1014.8614467839084</v>
      </c>
      <c r="D195" s="14">
        <v>524.47289820644664</v>
      </c>
      <c r="E195" s="14">
        <v>1539.334344990355</v>
      </c>
      <c r="F195" s="14">
        <v>376.88651872670857</v>
      </c>
      <c r="G195" s="14">
        <v>169.24421250551862</v>
      </c>
      <c r="H195" s="14">
        <v>546.13073123222716</v>
      </c>
      <c r="I195" s="151">
        <v>0.16921666768788451</v>
      </c>
      <c r="J195" s="151">
        <v>0.14670394189162941</v>
      </c>
      <c r="K195" s="12">
        <v>3.9830243381008363E-13</v>
      </c>
      <c r="L195" s="12">
        <v>8.3928012838553332E-13</v>
      </c>
      <c r="M195" s="12">
        <v>-3.979039320256561E-13</v>
      </c>
      <c r="N195" s="12">
        <v>8.3844042819691822E-13</v>
      </c>
      <c r="O195" s="18">
        <v>0.49664985704363157</v>
      </c>
      <c r="P195" s="19">
        <v>0.4620745594185921</v>
      </c>
      <c r="Q195" s="12">
        <v>411.18816521307156</v>
      </c>
      <c r="R195" s="12">
        <v>229.03575812154847</v>
      </c>
      <c r="S195" s="12">
        <v>424.85547175728192</v>
      </c>
      <c r="T195" s="12">
        <v>189.28141997545305</v>
      </c>
      <c r="U195" s="11">
        <v>2711.2762172011685</v>
      </c>
      <c r="V195" s="12">
        <v>217.18488456804567</v>
      </c>
      <c r="W195" s="12">
        <v>5997.4082970112158</v>
      </c>
      <c r="X195" s="12">
        <v>3575.0429841474615</v>
      </c>
      <c r="Z195" s="14">
        <v>1071.6312117110494</v>
      </c>
      <c r="AA195" s="14">
        <v>601.33963197101411</v>
      </c>
      <c r="AB195" s="14">
        <v>1672.9708436820636</v>
      </c>
      <c r="AC195" s="14">
        <v>413.65185164100393</v>
      </c>
      <c r="AD195" s="14">
        <v>246.11094627008603</v>
      </c>
      <c r="AE195" s="14">
        <v>659.76279791108993</v>
      </c>
      <c r="AF195" s="151">
        <v>0.17868238389657287</v>
      </c>
      <c r="AG195" s="151">
        <v>0.16820486764424603</v>
      </c>
      <c r="AH195" s="12">
        <v>9.3885573683805423E-13</v>
      </c>
      <c r="AI195" s="12">
        <v>0</v>
      </c>
      <c r="AJ195" s="12">
        <v>-9.3791641120333225E-13</v>
      </c>
      <c r="AK195" s="12">
        <v>0</v>
      </c>
      <c r="AL195" s="18">
        <v>0.36583200331412863</v>
      </c>
      <c r="AM195" s="19">
        <v>0.30183852077304457</v>
      </c>
      <c r="AN195" s="12">
        <v>411.18816521307156</v>
      </c>
      <c r="AO195" s="12">
        <v>229.03575812154847</v>
      </c>
      <c r="AP195" s="12">
        <v>424.85547175728192</v>
      </c>
      <c r="AQ195" s="12">
        <v>189.28141997545305</v>
      </c>
      <c r="AR195" s="11">
        <v>2656.9233233423174</v>
      </c>
      <c r="AS195" s="12">
        <v>144.04152333914766</v>
      </c>
      <c r="AT195" s="12">
        <v>5997.4082970112158</v>
      </c>
      <c r="AU195" s="12">
        <v>3575.0429841474615</v>
      </c>
      <c r="AW195" s="14">
        <v>994.12251597743966</v>
      </c>
      <c r="AX195" s="14">
        <v>497.02922577841639</v>
      </c>
      <c r="AY195" s="14">
        <v>1491.1517417558562</v>
      </c>
      <c r="AZ195" s="14">
        <v>376.08443201830158</v>
      </c>
      <c r="BA195" s="14">
        <v>141.80054007748831</v>
      </c>
      <c r="BB195" s="14">
        <v>517.88497209578986</v>
      </c>
      <c r="BC195" s="151">
        <v>0.16575868554302975</v>
      </c>
      <c r="BD195" s="151">
        <v>0.13902748246170882</v>
      </c>
      <c r="BE195" s="12">
        <v>3.9830243381008363E-13</v>
      </c>
      <c r="BF195" s="12">
        <v>2.8450173843577397E-14</v>
      </c>
      <c r="BG195" s="12">
        <v>-3.979039320256561E-13</v>
      </c>
      <c r="BH195" s="12">
        <v>0</v>
      </c>
      <c r="BI195" s="18">
        <v>0.6474756608349268</v>
      </c>
      <c r="BJ195" s="19">
        <v>0.62860924730831647</v>
      </c>
      <c r="BK195" s="12">
        <v>411.18816521307156</v>
      </c>
      <c r="BL195" s="12">
        <v>229.03575812154847</v>
      </c>
      <c r="BM195" s="12">
        <v>424.85547175728192</v>
      </c>
      <c r="BN195" s="12">
        <v>189.28141997545305</v>
      </c>
      <c r="BO195" s="11">
        <v>2756.9727046278081</v>
      </c>
      <c r="BP195" s="12">
        <v>267.11918749294239</v>
      </c>
      <c r="BQ195" s="12">
        <v>5997.4082970112158</v>
      </c>
      <c r="BR195" s="12">
        <v>3575.0429841474615</v>
      </c>
      <c r="BT195" s="14"/>
      <c r="BU195" s="14"/>
      <c r="BV195" s="14"/>
      <c r="BW195" s="14"/>
      <c r="BX195" s="14"/>
      <c r="BY195" s="14"/>
      <c r="BZ195" s="151"/>
      <c r="CA195" s="151"/>
      <c r="CB195" s="12"/>
      <c r="CC195" s="12"/>
      <c r="CD195" s="12"/>
      <c r="CE195" s="12"/>
      <c r="CF195" s="18"/>
      <c r="CG195" s="19"/>
      <c r="CH195" s="12"/>
      <c r="CI195" s="12"/>
      <c r="CJ195" s="12"/>
      <c r="CK195" s="12"/>
      <c r="CL195" s="11"/>
      <c r="CM195" s="12"/>
      <c r="CN195" s="12"/>
      <c r="CO195" s="12"/>
      <c r="CQ195" s="14">
        <v>1011.5469235717892</v>
      </c>
      <c r="CR195" s="14">
        <v>603.97807286446084</v>
      </c>
      <c r="CS195" s="14">
        <v>1615.5249964362501</v>
      </c>
      <c r="CT195" s="14">
        <v>314.98040393416284</v>
      </c>
      <c r="CU195" s="14">
        <v>218.69848342689156</v>
      </c>
      <c r="CV195" s="14">
        <v>533.67888736105442</v>
      </c>
      <c r="CW195" s="151">
        <v>0.16866400843109006</v>
      </c>
      <c r="CX195" s="151">
        <v>0.1689428841954165</v>
      </c>
      <c r="CY195" s="12">
        <v>1.9915121690504181E-13</v>
      </c>
      <c r="CZ195" s="12">
        <v>1.9915121690504181E-13</v>
      </c>
      <c r="DA195" s="12">
        <v>1.9895196601282805E-13</v>
      </c>
      <c r="DB195" s="12">
        <v>0</v>
      </c>
      <c r="DC195" s="18">
        <v>0.38603031800645315</v>
      </c>
      <c r="DD195" s="19">
        <v>0.26864097339467807</v>
      </c>
      <c r="DE195" s="12">
        <v>411.18816521307156</v>
      </c>
      <c r="DF195" s="12">
        <v>229.03575812154847</v>
      </c>
      <c r="DG195" s="12">
        <v>424.85547175728192</v>
      </c>
      <c r="DH195" s="12">
        <v>189.28141997545305</v>
      </c>
      <c r="DI195" s="11">
        <v>2659.7252137066484</v>
      </c>
      <c r="DJ195" s="12">
        <v>149.78428875424075</v>
      </c>
      <c r="DK195" s="12">
        <v>5997.4082970112158</v>
      </c>
      <c r="DL195" s="12">
        <v>3575.0429841474615</v>
      </c>
    </row>
    <row r="196" spans="1:116" x14ac:dyDescent="0.25">
      <c r="A196" s="10" t="str">
        <f>'Scenario List'!$A$17</f>
        <v>15- Colstrip Exit 2025</v>
      </c>
      <c r="B196" s="2">
        <v>2045</v>
      </c>
      <c r="C196" s="14">
        <v>1042.9011998550945</v>
      </c>
      <c r="D196" s="14">
        <v>547.95928412992589</v>
      </c>
      <c r="E196" s="14">
        <v>1590.8604839850204</v>
      </c>
      <c r="F196" s="14">
        <v>388.87555395667954</v>
      </c>
      <c r="G196" s="14">
        <v>185.24632045896874</v>
      </c>
      <c r="H196" s="14">
        <v>574.12187441564834</v>
      </c>
      <c r="I196" s="151">
        <v>0.17295612676052788</v>
      </c>
      <c r="J196" s="151">
        <v>0.15263171195669092</v>
      </c>
      <c r="K196" s="12">
        <v>6.5435399840228017E-13</v>
      </c>
      <c r="L196" s="12">
        <v>4.409776945754497E-13</v>
      </c>
      <c r="M196" s="12">
        <v>6.5369931689929217E-13</v>
      </c>
      <c r="N196" s="12">
        <v>4.4053649617126212E-13</v>
      </c>
      <c r="O196" s="18">
        <v>0.43920773493944043</v>
      </c>
      <c r="P196" s="19">
        <v>0.40469503473448298</v>
      </c>
      <c r="Q196" s="12">
        <v>424.96607945570622</v>
      </c>
      <c r="R196" s="12">
        <v>235.07831583552391</v>
      </c>
      <c r="S196" s="12">
        <v>461.81490613488035</v>
      </c>
      <c r="T196" s="12">
        <v>188.97872286975428</v>
      </c>
      <c r="U196" s="11">
        <v>3011.6689267467473</v>
      </c>
      <c r="V196" s="12">
        <v>216.43024306671188</v>
      </c>
      <c r="W196" s="12">
        <v>6029.859822769261</v>
      </c>
      <c r="X196" s="12">
        <v>3590.0749399011438</v>
      </c>
      <c r="Z196" s="14">
        <v>1094.3196389367149</v>
      </c>
      <c r="AA196" s="14">
        <v>626.72597352538753</v>
      </c>
      <c r="AB196" s="14">
        <v>1721.0456124621023</v>
      </c>
      <c r="AC196" s="14">
        <v>420.2070141404842</v>
      </c>
      <c r="AD196" s="14">
        <v>264.01300985443038</v>
      </c>
      <c r="AE196" s="14">
        <v>684.22002399491453</v>
      </c>
      <c r="AF196" s="151">
        <v>0.18148342931695879</v>
      </c>
      <c r="AG196" s="151">
        <v>0.17457183596915252</v>
      </c>
      <c r="AH196" s="12">
        <v>1.1949073014302509E-12</v>
      </c>
      <c r="AI196" s="12">
        <v>7.9660486762016725E-13</v>
      </c>
      <c r="AJ196" s="12">
        <v>1.1937117960769683E-12</v>
      </c>
      <c r="AK196" s="12">
        <v>-7.9580786405131221E-13</v>
      </c>
      <c r="AL196" s="18">
        <v>0.31104935867949435</v>
      </c>
      <c r="AM196" s="19">
        <v>0.24890538453919767</v>
      </c>
      <c r="AN196" s="12">
        <v>424.96607945570622</v>
      </c>
      <c r="AO196" s="12">
        <v>235.07831583552391</v>
      </c>
      <c r="AP196" s="12">
        <v>461.81490613488035</v>
      </c>
      <c r="AQ196" s="12">
        <v>188.97872286975428</v>
      </c>
      <c r="AR196" s="11">
        <v>2953.9010612510133</v>
      </c>
      <c r="AS196" s="12">
        <v>143.39714983591617</v>
      </c>
      <c r="AT196" s="12">
        <v>6029.859822769261</v>
      </c>
      <c r="AU196" s="12">
        <v>3590.0749399011438</v>
      </c>
      <c r="AW196" s="14">
        <v>1024.1894170980395</v>
      </c>
      <c r="AX196" s="14">
        <v>519.41993408417898</v>
      </c>
      <c r="AY196" s="14">
        <v>1543.6093511822185</v>
      </c>
      <c r="AZ196" s="14">
        <v>385.68993219743925</v>
      </c>
      <c r="BA196" s="14">
        <v>156.70697041322188</v>
      </c>
      <c r="BB196" s="14">
        <v>542.39690261066107</v>
      </c>
      <c r="BC196" s="151">
        <v>0.1698529397367769</v>
      </c>
      <c r="BD196" s="151">
        <v>0.14468219822132228</v>
      </c>
      <c r="BE196" s="12">
        <v>3.4140208612292879E-13</v>
      </c>
      <c r="BF196" s="12">
        <v>1.1380069537430959E-13</v>
      </c>
      <c r="BG196" s="12">
        <v>-3.4106051316484809E-13</v>
      </c>
      <c r="BH196" s="12">
        <v>-1.1368683772161603E-13</v>
      </c>
      <c r="BI196" s="18">
        <v>0.55382257268130264</v>
      </c>
      <c r="BJ196" s="19">
        <v>0.52641141837864558</v>
      </c>
      <c r="BK196" s="12">
        <v>424.96607945570622</v>
      </c>
      <c r="BL196" s="12">
        <v>235.07831583552391</v>
      </c>
      <c r="BM196" s="12">
        <v>461.81490613488035</v>
      </c>
      <c r="BN196" s="12">
        <v>188.97872286975428</v>
      </c>
      <c r="BO196" s="11">
        <v>3040.5077217597236</v>
      </c>
      <c r="BP196" s="12">
        <v>248.2518330525308</v>
      </c>
      <c r="BQ196" s="12">
        <v>6029.859822769261</v>
      </c>
      <c r="BR196" s="12">
        <v>3590.0749399011438</v>
      </c>
      <c r="BT196" s="14"/>
      <c r="BU196" s="14"/>
      <c r="BV196" s="14"/>
      <c r="BW196" s="14"/>
      <c r="BX196" s="14"/>
      <c r="BY196" s="14"/>
      <c r="BZ196" s="151"/>
      <c r="CA196" s="151"/>
      <c r="CB196" s="12"/>
      <c r="CC196" s="12"/>
      <c r="CD196" s="12"/>
      <c r="CE196" s="12"/>
      <c r="CF196" s="18"/>
      <c r="CG196" s="19"/>
      <c r="CH196" s="12"/>
      <c r="CI196" s="12"/>
      <c r="CJ196" s="12"/>
      <c r="CK196" s="12"/>
      <c r="CL196" s="11"/>
      <c r="CM196" s="12"/>
      <c r="CN196" s="12"/>
      <c r="CO196" s="12"/>
      <c r="CQ196" s="14">
        <v>1028.1971840137821</v>
      </c>
      <c r="CR196" s="14">
        <v>634.8786856956574</v>
      </c>
      <c r="CS196" s="14">
        <v>1663.0758697094395</v>
      </c>
      <c r="CT196" s="14">
        <v>323.45091371038268</v>
      </c>
      <c r="CU196" s="14">
        <v>238.31968419454512</v>
      </c>
      <c r="CV196" s="14">
        <v>561.77059790492785</v>
      </c>
      <c r="CW196" s="151">
        <v>0.17051759315054432</v>
      </c>
      <c r="CX196" s="151">
        <v>0.17684273903016057</v>
      </c>
      <c r="CY196" s="12">
        <v>2.133763038268305E-14</v>
      </c>
      <c r="CZ196" s="12">
        <v>9.9575608452520886E-13</v>
      </c>
      <c r="DA196" s="12">
        <v>0</v>
      </c>
      <c r="DB196" s="12">
        <v>9.9475983006414026E-13</v>
      </c>
      <c r="DC196" s="18">
        <v>0.36121292051223142</v>
      </c>
      <c r="DD196" s="19">
        <v>0.24191171650631799</v>
      </c>
      <c r="DE196" s="12">
        <v>424.96607945570622</v>
      </c>
      <c r="DF196" s="12">
        <v>235.07831583552391</v>
      </c>
      <c r="DG196" s="12">
        <v>461.81490613488035</v>
      </c>
      <c r="DH196" s="12">
        <v>188.97872286975428</v>
      </c>
      <c r="DI196" s="11">
        <v>2960.2034693288183</v>
      </c>
      <c r="DJ196" s="12">
        <v>148.06367770244719</v>
      </c>
      <c r="DK196" s="12">
        <v>6029.859822769261</v>
      </c>
      <c r="DL196" s="12">
        <v>3590.0749399011438</v>
      </c>
    </row>
    <row r="197" spans="1:116" x14ac:dyDescent="0.25">
      <c r="A197" s="10" t="str">
        <f>'Scenario List'!$A$17</f>
        <v>15- Colstrip Exit 2025</v>
      </c>
      <c r="B197" s="3" t="s">
        <v>6</v>
      </c>
      <c r="C197" s="20">
        <f t="shared" ref="C197:H197" si="120">NPV($A$3,C173:C196)</f>
        <v>8712.4538110471603</v>
      </c>
      <c r="D197" s="20">
        <f t="shared" si="120"/>
        <v>4556.6491676435226</v>
      </c>
      <c r="E197" s="20">
        <f t="shared" si="120"/>
        <v>13269.102978690684</v>
      </c>
      <c r="F197" s="20">
        <f t="shared" si="120"/>
        <v>3368.242941152113</v>
      </c>
      <c r="G197" s="20">
        <f t="shared" si="120"/>
        <v>1364.6632162346461</v>
      </c>
      <c r="H197" s="20">
        <f t="shared" si="120"/>
        <v>4732.9061573867593</v>
      </c>
      <c r="I197" s="21"/>
      <c r="J197" s="21"/>
      <c r="K197" s="111">
        <f t="shared" ref="K197:P197" si="121">NPV($A$3,K173:K196)</f>
        <v>5.7539303440183348E-12</v>
      </c>
      <c r="L197" s="111">
        <f t="shared" si="121"/>
        <v>4.1233559801136851E-12</v>
      </c>
      <c r="M197" s="111">
        <f t="shared" si="121"/>
        <v>3.0398833465246791E-12</v>
      </c>
      <c r="N197" s="111">
        <f t="shared" si="121"/>
        <v>-7.9702643821771838E-13</v>
      </c>
      <c r="O197" s="111">
        <f t="shared" si="121"/>
        <v>8.2086531442686024</v>
      </c>
      <c r="P197" s="111">
        <f t="shared" si="121"/>
        <v>11.136968596348424</v>
      </c>
      <c r="Q197" s="20"/>
      <c r="R197" s="20"/>
      <c r="S197" s="20"/>
      <c r="T197" s="20"/>
      <c r="U197" s="20"/>
      <c r="V197" s="20"/>
      <c r="W197" s="20"/>
      <c r="X197" s="20"/>
      <c r="Z197" s="20">
        <f t="shared" ref="Z197:AE197" si="122">NPV($A$3,Z173:Z196)</f>
        <v>9115.020703639284</v>
      </c>
      <c r="AA197" s="20">
        <f t="shared" si="122"/>
        <v>4906.0212861542905</v>
      </c>
      <c r="AB197" s="20">
        <f t="shared" si="122"/>
        <v>14021.041989793575</v>
      </c>
      <c r="AC197" s="20">
        <f t="shared" si="122"/>
        <v>3633.5480053551132</v>
      </c>
      <c r="AD197" s="20">
        <f t="shared" si="122"/>
        <v>1714.035334745414</v>
      </c>
      <c r="AE197" s="20">
        <f t="shared" si="122"/>
        <v>5347.5833401005275</v>
      </c>
      <c r="AF197" s="21"/>
      <c r="AG197" s="21"/>
      <c r="AH197" s="111">
        <f t="shared" ref="AH197:AM197" si="123">NPV($A$3,AH173:AH196)</f>
        <v>9.693599345997615E-12</v>
      </c>
      <c r="AI197" s="111">
        <f t="shared" si="123"/>
        <v>6.600602076268292E-12</v>
      </c>
      <c r="AJ197" s="111">
        <f t="shared" si="123"/>
        <v>-3.0004104663081562E-12</v>
      </c>
      <c r="AK197" s="111">
        <f t="shared" si="123"/>
        <v>7.3106498789867366E-13</v>
      </c>
      <c r="AL197" s="111">
        <f t="shared" si="123"/>
        <v>7.2170495252292639</v>
      </c>
      <c r="AM197" s="111">
        <f t="shared" si="123"/>
        <v>9.5842248177452696</v>
      </c>
      <c r="AN197" s="20"/>
      <c r="AO197" s="20"/>
      <c r="AP197" s="20"/>
      <c r="AQ197" s="20"/>
      <c r="AR197" s="20"/>
      <c r="AS197" s="20"/>
      <c r="AT197" s="20"/>
      <c r="AU197" s="20"/>
      <c r="AW197" s="20">
        <f t="shared" ref="AW197:BB197" si="124">NPV($A$3,AW173:AW196)</f>
        <v>8570.5085135305071</v>
      </c>
      <c r="AX197" s="20">
        <f t="shared" si="124"/>
        <v>4435.8255171515111</v>
      </c>
      <c r="AY197" s="20">
        <f t="shared" si="124"/>
        <v>13006.334030682019</v>
      </c>
      <c r="AZ197" s="20">
        <f t="shared" si="124"/>
        <v>3345.9182556620572</v>
      </c>
      <c r="BA197" s="20">
        <f t="shared" si="124"/>
        <v>1243.8395657426349</v>
      </c>
      <c r="BB197" s="20">
        <f t="shared" si="124"/>
        <v>4589.7578214046925</v>
      </c>
      <c r="BC197" s="21"/>
      <c r="BD197" s="21"/>
      <c r="BE197" s="111">
        <f t="shared" ref="BE197:BJ197" si="125">NPV($A$3,BE173:BE196)</f>
        <v>4.7769039723345783E-12</v>
      </c>
      <c r="BF197" s="111">
        <f t="shared" si="125"/>
        <v>4.0403723468581926E-12</v>
      </c>
      <c r="BG197" s="111">
        <f t="shared" si="125"/>
        <v>7.4266688719742156E-13</v>
      </c>
      <c r="BH197" s="111">
        <f t="shared" si="125"/>
        <v>-1.3548730799635323E-13</v>
      </c>
      <c r="BI197" s="111">
        <f t="shared" si="125"/>
        <v>9.9477106413137886</v>
      </c>
      <c r="BJ197" s="111">
        <f t="shared" si="125"/>
        <v>12.357522998910282</v>
      </c>
      <c r="BK197" s="20"/>
      <c r="BL197" s="20"/>
      <c r="BM197" s="20"/>
      <c r="BN197" s="20"/>
      <c r="BO197" s="20"/>
      <c r="BP197" s="20"/>
      <c r="BQ197" s="20"/>
      <c r="BR197" s="20"/>
      <c r="BT197" s="20">
        <f t="shared" ref="BT197:BY197" si="126">NPV($A$3,BT173:BT196)</f>
        <v>0</v>
      </c>
      <c r="BU197" s="20">
        <f t="shared" si="126"/>
        <v>0</v>
      </c>
      <c r="BV197" s="20">
        <f t="shared" si="126"/>
        <v>0</v>
      </c>
      <c r="BW197" s="20">
        <f t="shared" si="126"/>
        <v>0</v>
      </c>
      <c r="BX197" s="20">
        <f t="shared" si="126"/>
        <v>0</v>
      </c>
      <c r="BY197" s="20">
        <f t="shared" si="126"/>
        <v>0</v>
      </c>
      <c r="BZ197" s="21"/>
      <c r="CA197" s="21"/>
      <c r="CB197" s="111">
        <f t="shared" ref="CB197:CG197" si="127">NPV($A$3,CB173:CB196)</f>
        <v>0</v>
      </c>
      <c r="CC197" s="111">
        <f t="shared" si="127"/>
        <v>0</v>
      </c>
      <c r="CD197" s="111">
        <f t="shared" si="127"/>
        <v>0</v>
      </c>
      <c r="CE197" s="111">
        <f t="shared" si="127"/>
        <v>0</v>
      </c>
      <c r="CF197" s="111">
        <f t="shared" si="127"/>
        <v>0</v>
      </c>
      <c r="CG197" s="111">
        <f t="shared" si="127"/>
        <v>0</v>
      </c>
      <c r="CH197" s="20"/>
      <c r="CI197" s="20"/>
      <c r="CJ197" s="20"/>
      <c r="CK197" s="20"/>
      <c r="CL197" s="20"/>
      <c r="CM197" s="20"/>
      <c r="CN197" s="20"/>
      <c r="CO197" s="20"/>
      <c r="CQ197" s="20">
        <f t="shared" ref="CQ197:CV197" si="128">NPV($A$3,CQ173:CQ196)</f>
        <v>8959.3810127312336</v>
      </c>
      <c r="CR197" s="20">
        <f t="shared" si="128"/>
        <v>5062.1693697030187</v>
      </c>
      <c r="CS197" s="20">
        <f t="shared" si="128"/>
        <v>14021.550382434252</v>
      </c>
      <c r="CT197" s="20">
        <f t="shared" si="128"/>
        <v>2911.3448262611691</v>
      </c>
      <c r="CU197" s="20">
        <f t="shared" si="128"/>
        <v>1690.3162882014644</v>
      </c>
      <c r="CV197" s="20">
        <f t="shared" si="128"/>
        <v>4601.6611144626359</v>
      </c>
      <c r="CW197" s="21"/>
      <c r="CX197" s="21"/>
      <c r="CY197" s="111">
        <f t="shared" ref="CY197:DD197" si="129">NPV($A$3,CY173:CY196)</f>
        <v>6.85033310033693E-12</v>
      </c>
      <c r="CZ197" s="111">
        <f t="shared" si="129"/>
        <v>6.0318829339456954E-12</v>
      </c>
      <c r="DA197" s="111">
        <f t="shared" si="129"/>
        <v>9.463215512743164E-13</v>
      </c>
      <c r="DB197" s="111">
        <f t="shared" si="129"/>
        <v>-1.0778083341615831E-12</v>
      </c>
      <c r="DC197" s="111">
        <f t="shared" si="129"/>
        <v>8.426831363923089</v>
      </c>
      <c r="DD197" s="111">
        <f t="shared" si="129"/>
        <v>8.5553236633556136</v>
      </c>
      <c r="DE197" s="20"/>
      <c r="DF197" s="20"/>
      <c r="DG197" s="20"/>
      <c r="DH197" s="20"/>
      <c r="DI197" s="20"/>
      <c r="DJ197" s="20"/>
      <c r="DK197" s="20"/>
      <c r="DL197" s="20"/>
    </row>
    <row r="198" spans="1:116" x14ac:dyDescent="0.25">
      <c r="A198" s="10" t="str">
        <f>'Scenario List'!$A$17</f>
        <v>15- Colstrip Exit 2025</v>
      </c>
      <c r="B198" s="3" t="s">
        <v>7</v>
      </c>
      <c r="C198" s="20">
        <f t="shared" ref="C198:H198" si="130">-PMT($A$3,COUNT(C173:C196),C197)</f>
        <v>738.41842459033353</v>
      </c>
      <c r="D198" s="20">
        <f t="shared" si="130"/>
        <v>386.19587234032923</v>
      </c>
      <c r="E198" s="20">
        <f t="shared" si="130"/>
        <v>1124.6142969306627</v>
      </c>
      <c r="F198" s="20">
        <f t="shared" si="130"/>
        <v>285.47326622143879</v>
      </c>
      <c r="G198" s="20">
        <f t="shared" si="130"/>
        <v>115.66115403109946</v>
      </c>
      <c r="H198" s="20">
        <f t="shared" si="130"/>
        <v>401.13442025253818</v>
      </c>
      <c r="I198" s="21"/>
      <c r="J198" s="21"/>
      <c r="K198" s="111">
        <f t="shared" ref="K198:P198" si="131">-PMT($A$3,COUNT(K173:K196),K197)</f>
        <v>4.8767066913401109E-13</v>
      </c>
      <c r="L198" s="111">
        <f t="shared" si="131"/>
        <v>3.494723866426701E-13</v>
      </c>
      <c r="M198" s="111">
        <f t="shared" si="131"/>
        <v>2.5764335976541039E-13</v>
      </c>
      <c r="N198" s="111">
        <f t="shared" si="131"/>
        <v>-6.7551463643838264E-14</v>
      </c>
      <c r="O198" s="111">
        <f t="shared" si="131"/>
        <v>0.69571912279334991</v>
      </c>
      <c r="P198" s="111">
        <f t="shared" si="131"/>
        <v>0.94390661735275239</v>
      </c>
      <c r="Q198" s="20"/>
      <c r="R198" s="20"/>
      <c r="S198" s="20"/>
      <c r="T198" s="20"/>
      <c r="U198" s="20"/>
      <c r="V198" s="20"/>
      <c r="W198" s="20"/>
      <c r="X198" s="20"/>
      <c r="Z198" s="20">
        <f t="shared" ref="Z198:AE198" si="132">-PMT($A$3,COUNT(Z173:Z196),Z197)</f>
        <v>772.53772290364907</v>
      </c>
      <c r="AA198" s="20">
        <f t="shared" si="132"/>
        <v>415.80668175654597</v>
      </c>
      <c r="AB198" s="20">
        <f t="shared" si="132"/>
        <v>1188.3444046601953</v>
      </c>
      <c r="AC198" s="20">
        <f t="shared" si="132"/>
        <v>307.95902646687193</v>
      </c>
      <c r="AD198" s="20">
        <f t="shared" si="132"/>
        <v>145.27196344731615</v>
      </c>
      <c r="AE198" s="20">
        <f t="shared" si="132"/>
        <v>453.23098991418806</v>
      </c>
      <c r="AF198" s="21"/>
      <c r="AG198" s="21"/>
      <c r="AH198" s="111">
        <f t="shared" ref="AH198:AM198" si="133">-PMT($A$3,COUNT(AH173:AH196),AH197)</f>
        <v>8.2157478397249892E-13</v>
      </c>
      <c r="AI198" s="111">
        <f t="shared" si="133"/>
        <v>5.5942978777409481E-13</v>
      </c>
      <c r="AJ198" s="111">
        <f t="shared" si="133"/>
        <v>-2.542978611658575E-13</v>
      </c>
      <c r="AK198" s="111">
        <f t="shared" si="133"/>
        <v>6.1960943305409237E-14</v>
      </c>
      <c r="AL198" s="111">
        <f t="shared" si="133"/>
        <v>0.61167639521404638</v>
      </c>
      <c r="AM198" s="111">
        <f t="shared" si="133"/>
        <v>0.81230481610879546</v>
      </c>
      <c r="AN198" s="20"/>
      <c r="AO198" s="20"/>
      <c r="AP198" s="20"/>
      <c r="AQ198" s="20"/>
      <c r="AR198" s="20"/>
      <c r="AS198" s="20"/>
      <c r="AT198" s="20"/>
      <c r="AU198" s="20"/>
      <c r="AW198" s="20">
        <f t="shared" ref="AW198:BB198" si="134">-PMT($A$3,COUNT(AW173:AW196),AW197)</f>
        <v>726.38794210589833</v>
      </c>
      <c r="AX198" s="20">
        <f t="shared" si="134"/>
        <v>375.95554147780723</v>
      </c>
      <c r="AY198" s="20">
        <f t="shared" si="134"/>
        <v>1102.3434835837056</v>
      </c>
      <c r="AZ198" s="20">
        <f t="shared" si="134"/>
        <v>283.58115184739881</v>
      </c>
      <c r="BA198" s="20">
        <f t="shared" si="134"/>
        <v>105.42082316857741</v>
      </c>
      <c r="BB198" s="20">
        <f t="shared" si="134"/>
        <v>389.0019750159762</v>
      </c>
      <c r="BC198" s="21"/>
      <c r="BD198" s="21"/>
      <c r="BE198" s="111">
        <f t="shared" ref="BE198:BJ198" si="135">-PMT($A$3,COUNT(BE173:BE196),BE197)</f>
        <v>4.0486342678775683E-13</v>
      </c>
      <c r="BF198" s="111">
        <f t="shared" si="135"/>
        <v>3.4243916212702265E-13</v>
      </c>
      <c r="BG198" s="111">
        <f t="shared" si="135"/>
        <v>6.2944254825703826E-14</v>
      </c>
      <c r="BH198" s="111">
        <f t="shared" si="135"/>
        <v>-1.1483139732206827E-14</v>
      </c>
      <c r="BI198" s="111">
        <f t="shared" si="135"/>
        <v>0.84311182352845682</v>
      </c>
      <c r="BJ198" s="111">
        <f t="shared" si="135"/>
        <v>1.0473539214777652</v>
      </c>
      <c r="BK198" s="20"/>
      <c r="BL198" s="20"/>
      <c r="BM198" s="20"/>
      <c r="BN198" s="20"/>
      <c r="BO198" s="20"/>
      <c r="BP198" s="20"/>
      <c r="BQ198" s="20"/>
      <c r="BR198" s="20"/>
      <c r="BT198" s="20" t="e">
        <f t="shared" ref="BT198:BY198" si="136">-PMT($A$3,COUNT(BT173:BT196),BT197)</f>
        <v>#NUM!</v>
      </c>
      <c r="BU198" s="20" t="e">
        <f t="shared" si="136"/>
        <v>#NUM!</v>
      </c>
      <c r="BV198" s="20" t="e">
        <f t="shared" si="136"/>
        <v>#NUM!</v>
      </c>
      <c r="BW198" s="20" t="e">
        <f t="shared" si="136"/>
        <v>#NUM!</v>
      </c>
      <c r="BX198" s="20" t="e">
        <f t="shared" si="136"/>
        <v>#NUM!</v>
      </c>
      <c r="BY198" s="20" t="e">
        <f t="shared" si="136"/>
        <v>#NUM!</v>
      </c>
      <c r="BZ198" s="21"/>
      <c r="CA198" s="21"/>
      <c r="CB198" s="111" t="e">
        <f t="shared" ref="CB198:CG198" si="137">-PMT($A$3,COUNT(CB173:CB196),CB197)</f>
        <v>#NUM!</v>
      </c>
      <c r="CC198" s="111" t="e">
        <f t="shared" si="137"/>
        <v>#NUM!</v>
      </c>
      <c r="CD198" s="111" t="e">
        <f t="shared" si="137"/>
        <v>#NUM!</v>
      </c>
      <c r="CE198" s="111" t="e">
        <f t="shared" si="137"/>
        <v>#NUM!</v>
      </c>
      <c r="CF198" s="111" t="e">
        <f t="shared" si="137"/>
        <v>#NUM!</v>
      </c>
      <c r="CG198" s="111" t="e">
        <f t="shared" si="137"/>
        <v>#NUM!</v>
      </c>
      <c r="CH198" s="20"/>
      <c r="CI198" s="20"/>
      <c r="CJ198" s="20"/>
      <c r="CK198" s="20"/>
      <c r="CL198" s="20"/>
      <c r="CM198" s="20"/>
      <c r="CN198" s="20"/>
      <c r="CO198" s="20"/>
      <c r="CQ198" s="20">
        <f t="shared" ref="CQ198:CV198" si="138">-PMT($A$3,COUNT(CQ173:CQ196),CQ197)</f>
        <v>759.34658090662356</v>
      </c>
      <c r="CR198" s="20">
        <f t="shared" si="138"/>
        <v>429.04091224516571</v>
      </c>
      <c r="CS198" s="20">
        <f t="shared" si="138"/>
        <v>1188.3874931517894</v>
      </c>
      <c r="CT198" s="20">
        <f t="shared" si="138"/>
        <v>246.74916007257485</v>
      </c>
      <c r="CU198" s="20">
        <f t="shared" si="138"/>
        <v>143.26167089809658</v>
      </c>
      <c r="CV198" s="20">
        <f t="shared" si="138"/>
        <v>390.01083097067163</v>
      </c>
      <c r="CW198" s="21"/>
      <c r="CX198" s="21"/>
      <c r="CY198" s="111">
        <f t="shared" ref="CY198:DD198" si="139">-PMT($A$3,COUNT(CY173:CY196),CY197)</f>
        <v>5.8059558025499981E-13</v>
      </c>
      <c r="CZ198" s="111">
        <f t="shared" si="139"/>
        <v>5.1122836229557713E-13</v>
      </c>
      <c r="DA198" s="111">
        <f t="shared" si="139"/>
        <v>8.0204875021756229E-14</v>
      </c>
      <c r="DB198" s="111">
        <f t="shared" si="139"/>
        <v>-9.1348952818869637E-14</v>
      </c>
      <c r="DC198" s="111">
        <f t="shared" si="139"/>
        <v>0.71421067761030743</v>
      </c>
      <c r="DD198" s="111">
        <f t="shared" si="139"/>
        <v>0.72510095988631196</v>
      </c>
      <c r="DE198" s="20"/>
      <c r="DF198" s="20"/>
      <c r="DG198" s="20"/>
      <c r="DH198" s="20"/>
      <c r="DI198" s="20"/>
      <c r="DJ198" s="20"/>
      <c r="DK198" s="20"/>
      <c r="DL198" s="20"/>
    </row>
    <row r="201" spans="1:116" x14ac:dyDescent="0.25">
      <c r="A201" s="10" t="str">
        <f>'Scenario List'!$A$18</f>
        <v>16- Colstrip Exit 2035</v>
      </c>
      <c r="B201" s="2">
        <v>2022</v>
      </c>
      <c r="C201" s="14">
        <v>571.14922998922839</v>
      </c>
      <c r="D201" s="14">
        <v>306.3059068263579</v>
      </c>
      <c r="E201" s="14">
        <v>877.45513681558623</v>
      </c>
      <c r="F201" s="14">
        <v>250.80626125835528</v>
      </c>
      <c r="G201" s="14">
        <v>82.276163595087979</v>
      </c>
      <c r="H201" s="14">
        <v>333.08242485344329</v>
      </c>
      <c r="I201" s="151">
        <v>0.10079008763948485</v>
      </c>
      <c r="J201" s="151">
        <v>8.9253515793295823E-2</v>
      </c>
      <c r="K201" s="12">
        <v>3.8407734688829492E-13</v>
      </c>
      <c r="L201" s="12">
        <v>2.702766515139853E-13</v>
      </c>
      <c r="M201" s="12">
        <v>-3.836930773104541E-13</v>
      </c>
      <c r="N201" s="12">
        <v>-2.7000623958883807E-13</v>
      </c>
      <c r="O201" s="18">
        <v>1.3191756730948911</v>
      </c>
      <c r="P201" s="19">
        <v>1.9443194220125</v>
      </c>
      <c r="Q201" s="12">
        <v>0</v>
      </c>
      <c r="R201" s="12">
        <v>0</v>
      </c>
      <c r="S201" s="12">
        <v>0</v>
      </c>
      <c r="T201" s="12">
        <v>0</v>
      </c>
      <c r="U201" s="11">
        <v>0</v>
      </c>
      <c r="V201" s="12">
        <v>0</v>
      </c>
      <c r="W201" s="12">
        <v>5666.7202436827602</v>
      </c>
      <c r="X201" s="12">
        <v>3431.8637658570051</v>
      </c>
      <c r="Z201" s="14">
        <v>586.64375203987595</v>
      </c>
      <c r="AA201" s="14">
        <v>311.29948559876033</v>
      </c>
      <c r="AB201" s="14">
        <v>897.94323763863622</v>
      </c>
      <c r="AC201" s="14">
        <v>254.01958398824209</v>
      </c>
      <c r="AD201" s="14">
        <v>87.26974236749038</v>
      </c>
      <c r="AE201" s="14">
        <v>341.28932635573244</v>
      </c>
      <c r="AF201" s="151">
        <v>0.10352438920800164</v>
      </c>
      <c r="AG201" s="151">
        <v>9.0708579022227773E-2</v>
      </c>
      <c r="AH201" s="12">
        <v>1.2518076491174055E-12</v>
      </c>
      <c r="AI201" s="12">
        <v>3.2006445574024576E-13</v>
      </c>
      <c r="AJ201" s="12">
        <v>-1.2505552149377763E-12</v>
      </c>
      <c r="AK201" s="12">
        <v>3.1974423109204508E-13</v>
      </c>
      <c r="AL201" s="18">
        <v>1.2091184524631045</v>
      </c>
      <c r="AM201" s="19">
        <v>1.7634097018749999</v>
      </c>
      <c r="AN201" s="12">
        <v>0</v>
      </c>
      <c r="AO201" s="12">
        <v>0</v>
      </c>
      <c r="AP201" s="12">
        <v>0</v>
      </c>
      <c r="AQ201" s="12">
        <v>0</v>
      </c>
      <c r="AR201" s="11">
        <v>0</v>
      </c>
      <c r="AS201" s="12">
        <v>0</v>
      </c>
      <c r="AT201" s="12">
        <v>5666.7202436827602</v>
      </c>
      <c r="AU201" s="12">
        <v>3431.8637658570051</v>
      </c>
      <c r="AW201" s="14">
        <v>565.24157511025851</v>
      </c>
      <c r="AX201" s="14">
        <v>304.26984675252197</v>
      </c>
      <c r="AY201" s="14">
        <v>869.51142186278048</v>
      </c>
      <c r="AZ201" s="14">
        <v>254.08788306555911</v>
      </c>
      <c r="BA201" s="14">
        <v>80.240103521252081</v>
      </c>
      <c r="BB201" s="14">
        <v>334.32798658681122</v>
      </c>
      <c r="BC201" s="151">
        <v>9.9747570164662319E-2</v>
      </c>
      <c r="BD201" s="151">
        <v>8.866023464557303E-2</v>
      </c>
      <c r="BE201" s="12">
        <v>6.8280417224585759E-13</v>
      </c>
      <c r="BF201" s="12">
        <v>4.1252752073187228E-13</v>
      </c>
      <c r="BG201" s="12">
        <v>6.8212102632969618E-13</v>
      </c>
      <c r="BH201" s="12">
        <v>4.1211478674085811E-13</v>
      </c>
      <c r="BI201" s="18">
        <v>1.4730362315174723</v>
      </c>
      <c r="BJ201" s="19">
        <v>2.0313258841562503</v>
      </c>
      <c r="BK201" s="12">
        <v>0</v>
      </c>
      <c r="BL201" s="12">
        <v>0</v>
      </c>
      <c r="BM201" s="12">
        <v>0</v>
      </c>
      <c r="BN201" s="12">
        <v>0</v>
      </c>
      <c r="BO201" s="11">
        <v>0</v>
      </c>
      <c r="BP201" s="12">
        <v>0</v>
      </c>
      <c r="BQ201" s="12">
        <v>5666.7202436827602</v>
      </c>
      <c r="BR201" s="12">
        <v>3431.8637658570051</v>
      </c>
      <c r="BT201" s="14"/>
      <c r="BU201" s="14"/>
      <c r="BV201" s="14"/>
      <c r="BW201" s="14"/>
      <c r="BX201" s="14"/>
      <c r="BY201" s="14"/>
      <c r="BZ201" s="151"/>
      <c r="CA201" s="151"/>
      <c r="CB201" s="12"/>
      <c r="CC201" s="12"/>
      <c r="CD201" s="12"/>
      <c r="CE201" s="12"/>
      <c r="CF201" s="18"/>
      <c r="CG201" s="19"/>
      <c r="CH201" s="12"/>
      <c r="CI201" s="12"/>
      <c r="CJ201" s="12"/>
      <c r="CK201" s="12"/>
      <c r="CL201" s="11"/>
      <c r="CM201" s="12"/>
      <c r="CN201" s="12"/>
      <c r="CO201" s="12"/>
      <c r="CQ201" s="14">
        <v>579.14311971878305</v>
      </c>
      <c r="CR201" s="14">
        <v>312.79358629423064</v>
      </c>
      <c r="CS201" s="14">
        <v>891.93670601301369</v>
      </c>
      <c r="CT201" s="14">
        <v>170.0610044888565</v>
      </c>
      <c r="CU201" s="14">
        <v>87.238251154469836</v>
      </c>
      <c r="CV201" s="14">
        <v>257.29925564332632</v>
      </c>
      <c r="CW201" s="151">
        <v>0.10220076072476134</v>
      </c>
      <c r="CX201" s="151">
        <v>9.114394032949609E-2</v>
      </c>
      <c r="CY201" s="12">
        <v>1.0242062583687864E-12</v>
      </c>
      <c r="CZ201" s="12">
        <v>7.1125434608943493E-15</v>
      </c>
      <c r="DA201" s="12">
        <v>-1.0231815394945443E-12</v>
      </c>
      <c r="DB201" s="12">
        <v>0</v>
      </c>
      <c r="DC201" s="18">
        <v>1.2644257181699452</v>
      </c>
      <c r="DD201" s="19">
        <v>1.5580534435812501</v>
      </c>
      <c r="DE201" s="12">
        <v>0</v>
      </c>
      <c r="DF201" s="12">
        <v>0</v>
      </c>
      <c r="DG201" s="12">
        <v>0</v>
      </c>
      <c r="DH201" s="12">
        <v>0</v>
      </c>
      <c r="DI201" s="11">
        <v>0</v>
      </c>
      <c r="DJ201" s="12">
        <v>0</v>
      </c>
      <c r="DK201" s="12">
        <v>5666.7202436827602</v>
      </c>
      <c r="DL201" s="12">
        <v>3431.8637658570051</v>
      </c>
    </row>
    <row r="202" spans="1:116" x14ac:dyDescent="0.25">
      <c r="A202" s="10" t="str">
        <f>'Scenario List'!$A$18</f>
        <v>16- Colstrip Exit 2035</v>
      </c>
      <c r="B202" s="2">
        <v>2023</v>
      </c>
      <c r="C202" s="14">
        <v>591.72071475052667</v>
      </c>
      <c r="D202" s="14">
        <v>314.90500887796924</v>
      </c>
      <c r="E202" s="14">
        <v>906.62572362849596</v>
      </c>
      <c r="F202" s="14">
        <v>257.63177982263875</v>
      </c>
      <c r="G202" s="14">
        <v>86.113448530411262</v>
      </c>
      <c r="H202" s="14">
        <v>343.74522835305004</v>
      </c>
      <c r="I202" s="151">
        <v>0.10389840184138356</v>
      </c>
      <c r="J202" s="151">
        <v>9.1461013155598972E-2</v>
      </c>
      <c r="K202" s="12">
        <v>2.9872682535756272E-13</v>
      </c>
      <c r="L202" s="12">
        <v>4.2675260765366099E-14</v>
      </c>
      <c r="M202" s="12">
        <v>2.9842794901924208E-13</v>
      </c>
      <c r="N202" s="12">
        <v>0</v>
      </c>
      <c r="O202" s="18">
        <v>1.2011856154284797</v>
      </c>
      <c r="P202" s="19">
        <v>1.8092479683375</v>
      </c>
      <c r="Q202" s="12">
        <v>33.270999999999994</v>
      </c>
      <c r="R202" s="12">
        <v>0</v>
      </c>
      <c r="S202" s="12">
        <v>45.628799999999998</v>
      </c>
      <c r="T202" s="12">
        <v>0</v>
      </c>
      <c r="U202" s="11">
        <v>424.91250000000002</v>
      </c>
      <c r="V202" s="12">
        <v>0</v>
      </c>
      <c r="W202" s="12">
        <v>5695.1859149275151</v>
      </c>
      <c r="X202" s="12">
        <v>3443.0518317376818</v>
      </c>
      <c r="Z202" s="14">
        <v>604.67433265751777</v>
      </c>
      <c r="AA202" s="14">
        <v>320.86158162946384</v>
      </c>
      <c r="AB202" s="14">
        <v>925.53591428698155</v>
      </c>
      <c r="AC202" s="14">
        <v>254.41417603077451</v>
      </c>
      <c r="AD202" s="14">
        <v>92.070021281905909</v>
      </c>
      <c r="AE202" s="14">
        <v>346.48419731268041</v>
      </c>
      <c r="AF202" s="151">
        <v>0.10617288736310089</v>
      </c>
      <c r="AG202" s="151">
        <v>9.3191040190506655E-2</v>
      </c>
      <c r="AH202" s="12">
        <v>6.9702925916764634E-13</v>
      </c>
      <c r="AI202" s="12">
        <v>5.7611602033244235E-13</v>
      </c>
      <c r="AJ202" s="12">
        <v>6.9633188104489818E-13</v>
      </c>
      <c r="AK202" s="12">
        <v>-5.7553961596568115E-13</v>
      </c>
      <c r="AL202" s="18">
        <v>1.0749124185446157</v>
      </c>
      <c r="AM202" s="19">
        <v>1.5880597753000001</v>
      </c>
      <c r="AN202" s="12">
        <v>33.270999999999994</v>
      </c>
      <c r="AO202" s="12">
        <v>0</v>
      </c>
      <c r="AP202" s="12">
        <v>45.628799999999998</v>
      </c>
      <c r="AQ202" s="12">
        <v>0</v>
      </c>
      <c r="AR202" s="11">
        <v>424.91250000000002</v>
      </c>
      <c r="AS202" s="12">
        <v>0</v>
      </c>
      <c r="AT202" s="12">
        <v>5695.1859149275151</v>
      </c>
      <c r="AU202" s="12">
        <v>3443.0518317376818</v>
      </c>
      <c r="AW202" s="14">
        <v>586.84364279922352</v>
      </c>
      <c r="AX202" s="14">
        <v>312.65590271791251</v>
      </c>
      <c r="AY202" s="14">
        <v>899.49954551713608</v>
      </c>
      <c r="AZ202" s="14">
        <v>264.12337507174362</v>
      </c>
      <c r="BA202" s="14">
        <v>83.864342370354535</v>
      </c>
      <c r="BB202" s="14">
        <v>347.98771744209819</v>
      </c>
      <c r="BC202" s="151">
        <v>0.10304205193039646</v>
      </c>
      <c r="BD202" s="151">
        <v>9.0807782745494559E-2</v>
      </c>
      <c r="BE202" s="12">
        <v>9.8153099760342041E-13</v>
      </c>
      <c r="BF202" s="12">
        <v>3.556271730447175E-13</v>
      </c>
      <c r="BG202" s="12">
        <v>-9.8054897534893826E-13</v>
      </c>
      <c r="BH202" s="12">
        <v>-3.5527136788005009E-13</v>
      </c>
      <c r="BI202" s="18">
        <v>1.3938784287287569</v>
      </c>
      <c r="BJ202" s="19">
        <v>1.9182398461624999</v>
      </c>
      <c r="BK202" s="12">
        <v>33.270999999999994</v>
      </c>
      <c r="BL202" s="12">
        <v>0</v>
      </c>
      <c r="BM202" s="12">
        <v>45.628799999999998</v>
      </c>
      <c r="BN202" s="12">
        <v>0</v>
      </c>
      <c r="BO202" s="11">
        <v>424.91250000000002</v>
      </c>
      <c r="BP202" s="12">
        <v>0</v>
      </c>
      <c r="BQ202" s="12">
        <v>5695.1859149275151</v>
      </c>
      <c r="BR202" s="12">
        <v>3443.0518317376818</v>
      </c>
      <c r="BT202" s="14"/>
      <c r="BU202" s="14"/>
      <c r="BV202" s="14"/>
      <c r="BW202" s="14"/>
      <c r="BX202" s="14"/>
      <c r="BY202" s="14"/>
      <c r="BZ202" s="151"/>
      <c r="CA202" s="151"/>
      <c r="CB202" s="12"/>
      <c r="CC202" s="12"/>
      <c r="CD202" s="12"/>
      <c r="CE202" s="12"/>
      <c r="CF202" s="18"/>
      <c r="CG202" s="19"/>
      <c r="CH202" s="12"/>
      <c r="CI202" s="12"/>
      <c r="CJ202" s="12"/>
      <c r="CK202" s="12"/>
      <c r="CL202" s="11"/>
      <c r="CM202" s="12"/>
      <c r="CN202" s="12"/>
      <c r="CO202" s="12"/>
      <c r="CQ202" s="14">
        <v>601.52281663946928</v>
      </c>
      <c r="CR202" s="14">
        <v>326.42423356217984</v>
      </c>
      <c r="CS202" s="14">
        <v>927.94705020164906</v>
      </c>
      <c r="CT202" s="14">
        <v>183.58791167172723</v>
      </c>
      <c r="CU202" s="14">
        <v>93.776649747378286</v>
      </c>
      <c r="CV202" s="14">
        <v>277.36456141910548</v>
      </c>
      <c r="CW202" s="151">
        <v>0.10561952245717428</v>
      </c>
      <c r="CX202" s="151">
        <v>9.4806656859834734E-2</v>
      </c>
      <c r="CY202" s="12">
        <v>1.9915121690504181E-13</v>
      </c>
      <c r="CZ202" s="12">
        <v>2.2760139074861918E-13</v>
      </c>
      <c r="DA202" s="12">
        <v>-1.9895196601282805E-13</v>
      </c>
      <c r="DB202" s="12">
        <v>-2.2737367544323206E-13</v>
      </c>
      <c r="DC202" s="18">
        <v>1.1468433623683993</v>
      </c>
      <c r="DD202" s="19">
        <v>1.4058648468500001</v>
      </c>
      <c r="DE202" s="12">
        <v>33.270999999999994</v>
      </c>
      <c r="DF202" s="12">
        <v>0</v>
      </c>
      <c r="DG202" s="12">
        <v>45.628799999999998</v>
      </c>
      <c r="DH202" s="12">
        <v>0</v>
      </c>
      <c r="DI202" s="11">
        <v>424.91250000000002</v>
      </c>
      <c r="DJ202" s="12">
        <v>0</v>
      </c>
      <c r="DK202" s="12">
        <v>5695.1859149275151</v>
      </c>
      <c r="DL202" s="12">
        <v>3443.0518317376818</v>
      </c>
    </row>
    <row r="203" spans="1:116" x14ac:dyDescent="0.25">
      <c r="A203" s="10" t="str">
        <f>'Scenario List'!$A$18</f>
        <v>16- Colstrip Exit 2035</v>
      </c>
      <c r="B203" s="2">
        <v>2024</v>
      </c>
      <c r="C203" s="14">
        <v>625.40081276555202</v>
      </c>
      <c r="D203" s="14">
        <v>326.26682796541513</v>
      </c>
      <c r="E203" s="14">
        <v>951.66764073096715</v>
      </c>
      <c r="F203" s="14">
        <v>283.92594226766596</v>
      </c>
      <c r="G203" s="14">
        <v>92.610569715789822</v>
      </c>
      <c r="H203" s="14">
        <v>376.5365119834558</v>
      </c>
      <c r="I203" s="151">
        <v>0.10936200996961989</v>
      </c>
      <c r="J203" s="151">
        <v>9.4474349888097747E-2</v>
      </c>
      <c r="K203" s="12">
        <v>4.8365295534081577E-13</v>
      </c>
      <c r="L203" s="12">
        <v>2.7738919497487963E-13</v>
      </c>
      <c r="M203" s="12">
        <v>4.8316906031686813E-13</v>
      </c>
      <c r="N203" s="12">
        <v>-2.7711166694643907E-13</v>
      </c>
      <c r="O203" s="18">
        <v>1.199082356068591</v>
      </c>
      <c r="P203" s="19">
        <v>1.7898909065874999</v>
      </c>
      <c r="Q203" s="12">
        <v>67.309397599999983</v>
      </c>
      <c r="R203" s="12">
        <v>0</v>
      </c>
      <c r="S203" s="12">
        <v>91.257599999999996</v>
      </c>
      <c r="T203" s="12">
        <v>0</v>
      </c>
      <c r="U203" s="11">
        <v>851.97177734374998</v>
      </c>
      <c r="V203" s="12">
        <v>0</v>
      </c>
      <c r="W203" s="12">
        <v>5718.6294668439668</v>
      </c>
      <c r="X203" s="12">
        <v>3453.4964077749055</v>
      </c>
      <c r="Z203" s="14">
        <v>636.60191649569219</v>
      </c>
      <c r="AA203" s="14">
        <v>333.6295980372937</v>
      </c>
      <c r="AB203" s="14">
        <v>970.2315145329859</v>
      </c>
      <c r="AC203" s="14">
        <v>283.94404780967449</v>
      </c>
      <c r="AD203" s="14">
        <v>99.973339787668408</v>
      </c>
      <c r="AE203" s="14">
        <v>383.91738759734289</v>
      </c>
      <c r="AF203" s="151">
        <v>0.1113207142002547</v>
      </c>
      <c r="AG203" s="151">
        <v>9.6606325486885886E-2</v>
      </c>
      <c r="AH203" s="12">
        <v>2.8450173843577397E-14</v>
      </c>
      <c r="AI203" s="12">
        <v>5.1921567264528752E-13</v>
      </c>
      <c r="AJ203" s="12">
        <v>0</v>
      </c>
      <c r="AK203" s="12">
        <v>-5.1869619710487314E-13</v>
      </c>
      <c r="AL203" s="18">
        <v>1.0994765277420386</v>
      </c>
      <c r="AM203" s="19">
        <v>1.6481328185374999</v>
      </c>
      <c r="AN203" s="12">
        <v>67.309397599999983</v>
      </c>
      <c r="AO203" s="12">
        <v>0</v>
      </c>
      <c r="AP203" s="12">
        <v>91.257599999999996</v>
      </c>
      <c r="AQ203" s="12">
        <v>0</v>
      </c>
      <c r="AR203" s="11">
        <v>851.97177734374998</v>
      </c>
      <c r="AS203" s="12">
        <v>0</v>
      </c>
      <c r="AT203" s="12">
        <v>5718.6294668439668</v>
      </c>
      <c r="AU203" s="12">
        <v>3453.4964077749055</v>
      </c>
      <c r="AW203" s="14">
        <v>620.90953562985885</v>
      </c>
      <c r="AX203" s="14">
        <v>323.46746892950858</v>
      </c>
      <c r="AY203" s="14">
        <v>944.37700455936738</v>
      </c>
      <c r="AZ203" s="14">
        <v>290.11970548133928</v>
      </c>
      <c r="BA203" s="14">
        <v>89.811210679883303</v>
      </c>
      <c r="BB203" s="14">
        <v>379.93091616122257</v>
      </c>
      <c r="BC203" s="151">
        <v>0.10857663348007233</v>
      </c>
      <c r="BD203" s="151">
        <v>9.3663762962452102E-2</v>
      </c>
      <c r="BE203" s="12">
        <v>5.9745365071512544E-13</v>
      </c>
      <c r="BF203" s="12">
        <v>3.6273971650561183E-13</v>
      </c>
      <c r="BG203" s="12">
        <v>5.9685589803848416E-13</v>
      </c>
      <c r="BH203" s="12">
        <v>3.6237679523765109E-13</v>
      </c>
      <c r="BI203" s="18">
        <v>1.4122281225530839</v>
      </c>
      <c r="BJ203" s="19">
        <v>1.8706939794062505</v>
      </c>
      <c r="BK203" s="12">
        <v>67.309397599999983</v>
      </c>
      <c r="BL203" s="12">
        <v>0</v>
      </c>
      <c r="BM203" s="12">
        <v>91.257599999999996</v>
      </c>
      <c r="BN203" s="12">
        <v>0</v>
      </c>
      <c r="BO203" s="11">
        <v>851.97177734374998</v>
      </c>
      <c r="BP203" s="12">
        <v>0</v>
      </c>
      <c r="BQ203" s="12">
        <v>5718.6294668439668</v>
      </c>
      <c r="BR203" s="12">
        <v>3453.4964077749055</v>
      </c>
      <c r="BT203" s="14"/>
      <c r="BU203" s="14"/>
      <c r="BV203" s="14"/>
      <c r="BW203" s="14"/>
      <c r="BX203" s="14"/>
      <c r="BY203" s="14"/>
      <c r="BZ203" s="151"/>
      <c r="CA203" s="151"/>
      <c r="CB203" s="12"/>
      <c r="CC203" s="12"/>
      <c r="CD203" s="12"/>
      <c r="CE203" s="12"/>
      <c r="CF203" s="18"/>
      <c r="CG203" s="19"/>
      <c r="CH203" s="12"/>
      <c r="CI203" s="12"/>
      <c r="CJ203" s="12"/>
      <c r="CK203" s="12"/>
      <c r="CL203" s="11"/>
      <c r="CM203" s="12"/>
      <c r="CN203" s="12"/>
      <c r="CO203" s="12"/>
      <c r="CQ203" s="14">
        <v>636.35293732676928</v>
      </c>
      <c r="CR203" s="14">
        <v>349.42076814118496</v>
      </c>
      <c r="CS203" s="14">
        <v>985.77370546795419</v>
      </c>
      <c r="CT203" s="14">
        <v>206.65151715756753</v>
      </c>
      <c r="CU203" s="14">
        <v>108.11787935853455</v>
      </c>
      <c r="CV203" s="14">
        <v>314.76939651610206</v>
      </c>
      <c r="CW203" s="151">
        <v>0.11127717594159213</v>
      </c>
      <c r="CX203" s="151">
        <v>0.10117884221756508</v>
      </c>
      <c r="CY203" s="12">
        <v>5.7611602033244235E-13</v>
      </c>
      <c r="CZ203" s="12">
        <v>7.1125434608943503E-14</v>
      </c>
      <c r="DA203" s="12">
        <v>5.7553961596568115E-13</v>
      </c>
      <c r="DB203" s="12">
        <v>7.1054273576010019E-14</v>
      </c>
      <c r="DC203" s="18">
        <v>1.1775428547034386</v>
      </c>
      <c r="DD203" s="19">
        <v>1.4328429815749999</v>
      </c>
      <c r="DE203" s="12">
        <v>67.309397599999983</v>
      </c>
      <c r="DF203" s="12">
        <v>0</v>
      </c>
      <c r="DG203" s="12">
        <v>91.257599999999996</v>
      </c>
      <c r="DH203" s="12">
        <v>0</v>
      </c>
      <c r="DI203" s="11">
        <v>851.97177734374998</v>
      </c>
      <c r="DJ203" s="12">
        <v>0</v>
      </c>
      <c r="DK203" s="12">
        <v>5718.6294668439668</v>
      </c>
      <c r="DL203" s="12">
        <v>3453.4964077749055</v>
      </c>
    </row>
    <row r="204" spans="1:116" x14ac:dyDescent="0.25">
      <c r="A204" s="10" t="str">
        <f>'Scenario List'!$A$18</f>
        <v>16- Colstrip Exit 2035</v>
      </c>
      <c r="B204" s="2">
        <v>2025</v>
      </c>
      <c r="C204" s="14">
        <v>648.3564044119305</v>
      </c>
      <c r="D204" s="14">
        <v>334.6326323054933</v>
      </c>
      <c r="E204" s="14">
        <v>982.9890367174238</v>
      </c>
      <c r="F204" s="14">
        <v>288.73038210107029</v>
      </c>
      <c r="G204" s="14">
        <v>96.00580742060653</v>
      </c>
      <c r="H204" s="14">
        <v>384.73618952167681</v>
      </c>
      <c r="I204" s="151">
        <v>0.11295914862962454</v>
      </c>
      <c r="J204" s="151">
        <v>9.6629664811249669E-2</v>
      </c>
      <c r="K204" s="12">
        <v>2.133763038268305E-13</v>
      </c>
      <c r="L204" s="12">
        <v>5.1921567264528752E-13</v>
      </c>
      <c r="M204" s="12">
        <v>2.1316282072803006E-13</v>
      </c>
      <c r="N204" s="12">
        <v>-5.1869619710487314E-13</v>
      </c>
      <c r="O204" s="18">
        <v>1.1953069105754233</v>
      </c>
      <c r="P204" s="19">
        <v>1.6570764211375002</v>
      </c>
      <c r="Q204" s="12">
        <v>69.04446919999998</v>
      </c>
      <c r="R204" s="12">
        <v>0</v>
      </c>
      <c r="S204" s="12">
        <v>91.257599999999996</v>
      </c>
      <c r="T204" s="12">
        <v>0</v>
      </c>
      <c r="U204" s="11">
        <v>849.82500000000005</v>
      </c>
      <c r="V204" s="12">
        <v>0</v>
      </c>
      <c r="W204" s="12">
        <v>5739.7423075291599</v>
      </c>
      <c r="X204" s="12">
        <v>3463.0424617444728</v>
      </c>
      <c r="Z204" s="14">
        <v>663.4474486104109</v>
      </c>
      <c r="AA204" s="14">
        <v>344.53227240387628</v>
      </c>
      <c r="AB204" s="14">
        <v>1007.9797210142872</v>
      </c>
      <c r="AC204" s="14">
        <v>291.56883623736769</v>
      </c>
      <c r="AD204" s="14">
        <v>105.90544751898948</v>
      </c>
      <c r="AE204" s="14">
        <v>397.47428375635718</v>
      </c>
      <c r="AF204" s="151">
        <v>0.11558836844297479</v>
      </c>
      <c r="AG204" s="151">
        <v>9.9488318786112029E-2</v>
      </c>
      <c r="AH204" s="12">
        <v>9.8153099760342041E-13</v>
      </c>
      <c r="AI204" s="12">
        <v>2.133763038268305E-13</v>
      </c>
      <c r="AJ204" s="12">
        <v>-9.8054897534893826E-13</v>
      </c>
      <c r="AK204" s="12">
        <v>2.1316282072803006E-13</v>
      </c>
      <c r="AL204" s="18">
        <v>1.1074433024429937</v>
      </c>
      <c r="AM204" s="19">
        <v>1.4860189451375001</v>
      </c>
      <c r="AN204" s="12">
        <v>69.04446919999998</v>
      </c>
      <c r="AO204" s="12">
        <v>0</v>
      </c>
      <c r="AP204" s="12">
        <v>91.257599999999996</v>
      </c>
      <c r="AQ204" s="12">
        <v>0</v>
      </c>
      <c r="AR204" s="11">
        <v>849.82500000000005</v>
      </c>
      <c r="AS204" s="12">
        <v>0</v>
      </c>
      <c r="AT204" s="12">
        <v>5739.7423075291599</v>
      </c>
      <c r="AU204" s="12">
        <v>3463.0424617444728</v>
      </c>
      <c r="AW204" s="14">
        <v>642.66414088542751</v>
      </c>
      <c r="AX204" s="14">
        <v>331.05583392207018</v>
      </c>
      <c r="AY204" s="14">
        <v>973.71997480749769</v>
      </c>
      <c r="AZ204" s="14">
        <v>291.00333428308812</v>
      </c>
      <c r="BA204" s="14">
        <v>92.429009037183391</v>
      </c>
      <c r="BB204" s="14">
        <v>383.43234332027151</v>
      </c>
      <c r="BC204" s="151">
        <v>0.11196742056562485</v>
      </c>
      <c r="BD204" s="151">
        <v>9.5596816261763112E-2</v>
      </c>
      <c r="BE204" s="12">
        <v>4.5520278149723836E-13</v>
      </c>
      <c r="BF204" s="12">
        <v>3.556271730447175E-13</v>
      </c>
      <c r="BG204" s="12">
        <v>-4.5474735088646412E-13</v>
      </c>
      <c r="BH204" s="12">
        <v>-3.5527136788005009E-13</v>
      </c>
      <c r="BI204" s="18">
        <v>1.3045874323939075</v>
      </c>
      <c r="BJ204" s="19">
        <v>1.6696771227187499</v>
      </c>
      <c r="BK204" s="12">
        <v>69.04446919999998</v>
      </c>
      <c r="BL204" s="12">
        <v>0</v>
      </c>
      <c r="BM204" s="12">
        <v>91.257599999999996</v>
      </c>
      <c r="BN204" s="12">
        <v>0</v>
      </c>
      <c r="BO204" s="11">
        <v>849.82500000000005</v>
      </c>
      <c r="BP204" s="12">
        <v>0</v>
      </c>
      <c r="BQ204" s="12">
        <v>5739.7423075291599</v>
      </c>
      <c r="BR204" s="12">
        <v>3463.0424617444728</v>
      </c>
      <c r="BT204" s="14"/>
      <c r="BU204" s="14"/>
      <c r="BV204" s="14"/>
      <c r="BW204" s="14"/>
      <c r="BX204" s="14"/>
      <c r="BY204" s="14"/>
      <c r="BZ204" s="151"/>
      <c r="CA204" s="151"/>
      <c r="CB204" s="12"/>
      <c r="CC204" s="12"/>
      <c r="CD204" s="12"/>
      <c r="CE204" s="12"/>
      <c r="CF204" s="18"/>
      <c r="CG204" s="19"/>
      <c r="CH204" s="12"/>
      <c r="CI204" s="12"/>
      <c r="CJ204" s="12"/>
      <c r="CK204" s="12"/>
      <c r="CL204" s="11"/>
      <c r="CM204" s="12"/>
      <c r="CN204" s="12"/>
      <c r="CO204" s="12"/>
      <c r="CQ204" s="14">
        <v>680.1854702663943</v>
      </c>
      <c r="CR204" s="14">
        <v>384.23516009962759</v>
      </c>
      <c r="CS204" s="14">
        <v>1064.4206303660219</v>
      </c>
      <c r="CT204" s="14">
        <v>232.15954040333986</v>
      </c>
      <c r="CU204" s="14">
        <v>126.36779746582027</v>
      </c>
      <c r="CV204" s="14">
        <v>358.52733786916014</v>
      </c>
      <c r="CW204" s="151">
        <v>0.11850453100902365</v>
      </c>
      <c r="CX204" s="151">
        <v>0.11095306059460587</v>
      </c>
      <c r="CY204" s="12">
        <v>3.4140208612292879E-13</v>
      </c>
      <c r="CZ204" s="12">
        <v>1.7781358652235875E-13</v>
      </c>
      <c r="DA204" s="12">
        <v>3.4106051316484809E-13</v>
      </c>
      <c r="DB204" s="12">
        <v>-1.7763568394002505E-13</v>
      </c>
      <c r="DC204" s="18">
        <v>1.097178883744075</v>
      </c>
      <c r="DD204" s="19">
        <v>1.22923821290155</v>
      </c>
      <c r="DE204" s="12">
        <v>69.04446919999998</v>
      </c>
      <c r="DF204" s="12">
        <v>0</v>
      </c>
      <c r="DG204" s="12">
        <v>91.257599999999996</v>
      </c>
      <c r="DH204" s="12">
        <v>0</v>
      </c>
      <c r="DI204" s="11">
        <v>849.82500000000005</v>
      </c>
      <c r="DJ204" s="12">
        <v>0</v>
      </c>
      <c r="DK204" s="12">
        <v>5739.7423075291599</v>
      </c>
      <c r="DL204" s="12">
        <v>3463.0424617444728</v>
      </c>
    </row>
    <row r="205" spans="1:116" x14ac:dyDescent="0.25">
      <c r="A205" s="10" t="str">
        <f>'Scenario List'!$A$18</f>
        <v>16- Colstrip Exit 2035</v>
      </c>
      <c r="B205" s="2">
        <v>2026</v>
      </c>
      <c r="C205" s="14">
        <v>634.6714179731448</v>
      </c>
      <c r="D205" s="14">
        <v>339.77900428956423</v>
      </c>
      <c r="E205" s="14">
        <v>974.45042226270903</v>
      </c>
      <c r="F205" s="14">
        <v>269.81436363063659</v>
      </c>
      <c r="G205" s="14">
        <v>96.071737540820521</v>
      </c>
      <c r="H205" s="14">
        <v>365.88610117145709</v>
      </c>
      <c r="I205" s="151">
        <v>0.11030054499348466</v>
      </c>
      <c r="J205" s="151">
        <v>9.7946470845901662E-2</v>
      </c>
      <c r="K205" s="12">
        <v>1.180682214508462E-12</v>
      </c>
      <c r="L205" s="12">
        <v>3.9118989034918925E-13</v>
      </c>
      <c r="M205" s="12">
        <v>-1.1795009413617663E-12</v>
      </c>
      <c r="N205" s="12">
        <v>3.907985046680551E-13</v>
      </c>
      <c r="O205" s="18">
        <v>1.3235281750593229</v>
      </c>
      <c r="P205" s="19">
        <v>1.7687183452249999</v>
      </c>
      <c r="Q205" s="12">
        <v>72.251117599999986</v>
      </c>
      <c r="R205" s="12">
        <v>0</v>
      </c>
      <c r="S205" s="12">
        <v>91.257599999999996</v>
      </c>
      <c r="T205" s="12">
        <v>0</v>
      </c>
      <c r="U205" s="11">
        <v>849.82500000000005</v>
      </c>
      <c r="V205" s="12">
        <v>0</v>
      </c>
      <c r="W205" s="12">
        <v>5754.018876431066</v>
      </c>
      <c r="X205" s="12">
        <v>3469.0275346840785</v>
      </c>
      <c r="Z205" s="14">
        <v>666.50531488301181</v>
      </c>
      <c r="AA205" s="14">
        <v>350.5302253609164</v>
      </c>
      <c r="AB205" s="14">
        <v>1017.0355402439282</v>
      </c>
      <c r="AC205" s="14">
        <v>292.25617003604032</v>
      </c>
      <c r="AD205" s="14">
        <v>106.8229586121727</v>
      </c>
      <c r="AE205" s="14">
        <v>399.07912864821299</v>
      </c>
      <c r="AF205" s="151">
        <v>0.11583300805860619</v>
      </c>
      <c r="AG205" s="151">
        <v>0.10104567399832959</v>
      </c>
      <c r="AH205" s="12">
        <v>1.2518076491174055E-12</v>
      </c>
      <c r="AI205" s="12">
        <v>3.9830243381008363E-13</v>
      </c>
      <c r="AJ205" s="12">
        <v>-1.2505552149377763E-12</v>
      </c>
      <c r="AK205" s="12">
        <v>3.979039320256561E-13</v>
      </c>
      <c r="AL205" s="18">
        <v>1.241944248451309</v>
      </c>
      <c r="AM205" s="19">
        <v>1.6434028491124999</v>
      </c>
      <c r="AN205" s="12">
        <v>72.251117599999986</v>
      </c>
      <c r="AO205" s="12">
        <v>0</v>
      </c>
      <c r="AP205" s="12">
        <v>91.257599999999996</v>
      </c>
      <c r="AQ205" s="12">
        <v>0</v>
      </c>
      <c r="AR205" s="11">
        <v>849.82500000000005</v>
      </c>
      <c r="AS205" s="12">
        <v>0</v>
      </c>
      <c r="AT205" s="12">
        <v>5754.018876431066</v>
      </c>
      <c r="AU205" s="12">
        <v>3469.0275346840785</v>
      </c>
      <c r="AW205" s="14">
        <v>623.35363032134057</v>
      </c>
      <c r="AX205" s="14">
        <v>336.11616139638289</v>
      </c>
      <c r="AY205" s="14">
        <v>959.46979171772341</v>
      </c>
      <c r="AZ205" s="14">
        <v>265.41513415686728</v>
      </c>
      <c r="BA205" s="14">
        <v>92.408894647639215</v>
      </c>
      <c r="BB205" s="14">
        <v>357.8240288045065</v>
      </c>
      <c r="BC205" s="151">
        <v>0.10833360885808843</v>
      </c>
      <c r="BD205" s="151">
        <v>9.6890600618133385E-2</v>
      </c>
      <c r="BE205" s="12">
        <v>3.8407734688829492E-13</v>
      </c>
      <c r="BF205" s="12">
        <v>5.1921567264528752E-13</v>
      </c>
      <c r="BG205" s="12">
        <v>3.836930773104541E-13</v>
      </c>
      <c r="BH205" s="12">
        <v>-5.1869619710487314E-13</v>
      </c>
      <c r="BI205" s="18">
        <v>1.4231479080238407</v>
      </c>
      <c r="BJ205" s="19">
        <v>1.76508554061875</v>
      </c>
      <c r="BK205" s="12">
        <v>72.251117599999986</v>
      </c>
      <c r="BL205" s="12">
        <v>0</v>
      </c>
      <c r="BM205" s="12">
        <v>91.257599999999996</v>
      </c>
      <c r="BN205" s="12">
        <v>0</v>
      </c>
      <c r="BO205" s="11">
        <v>849.82500000000005</v>
      </c>
      <c r="BP205" s="12">
        <v>0</v>
      </c>
      <c r="BQ205" s="12">
        <v>5754.018876431066</v>
      </c>
      <c r="BR205" s="12">
        <v>3469.0275346840785</v>
      </c>
      <c r="BT205" s="14"/>
      <c r="BU205" s="14"/>
      <c r="BV205" s="14"/>
      <c r="BW205" s="14"/>
      <c r="BX205" s="14"/>
      <c r="BY205" s="14"/>
      <c r="BZ205" s="151"/>
      <c r="CA205" s="151"/>
      <c r="CB205" s="12"/>
      <c r="CC205" s="12"/>
      <c r="CD205" s="12"/>
      <c r="CE205" s="12"/>
      <c r="CF205" s="18"/>
      <c r="CG205" s="19"/>
      <c r="CH205" s="12"/>
      <c r="CI205" s="12"/>
      <c r="CJ205" s="12"/>
      <c r="CK205" s="12"/>
      <c r="CL205" s="11"/>
      <c r="CM205" s="12"/>
      <c r="CN205" s="12"/>
      <c r="CO205" s="12"/>
      <c r="CQ205" s="14">
        <v>665.99785406134026</v>
      </c>
      <c r="CR205" s="14">
        <v>388.80460901946287</v>
      </c>
      <c r="CS205" s="14">
        <v>1054.8024630808031</v>
      </c>
      <c r="CT205" s="14">
        <v>233.33726196285983</v>
      </c>
      <c r="CU205" s="14">
        <v>123.88812787452572</v>
      </c>
      <c r="CV205" s="14">
        <v>357.22538983738553</v>
      </c>
      <c r="CW205" s="151">
        <v>0.11574481564343179</v>
      </c>
      <c r="CX205" s="151">
        <v>0.11207884778431745</v>
      </c>
      <c r="CY205" s="12">
        <v>4.8365295534081577E-13</v>
      </c>
      <c r="CZ205" s="12">
        <v>2.9161428189666834E-13</v>
      </c>
      <c r="DA205" s="12">
        <v>4.8316906031686813E-13</v>
      </c>
      <c r="DB205" s="12">
        <v>2.9132252166164108E-13</v>
      </c>
      <c r="DC205" s="18">
        <v>1.2121506853067991</v>
      </c>
      <c r="DD205" s="19">
        <v>1.3475913653187501</v>
      </c>
      <c r="DE205" s="12">
        <v>72.251117599999986</v>
      </c>
      <c r="DF205" s="12">
        <v>0</v>
      </c>
      <c r="DG205" s="12">
        <v>91.257599999999996</v>
      </c>
      <c r="DH205" s="12">
        <v>0</v>
      </c>
      <c r="DI205" s="11">
        <v>849.82500000000005</v>
      </c>
      <c r="DJ205" s="12">
        <v>0</v>
      </c>
      <c r="DK205" s="12">
        <v>5754.018876431066</v>
      </c>
      <c r="DL205" s="12">
        <v>3469.0275346840785</v>
      </c>
    </row>
    <row r="206" spans="1:116" x14ac:dyDescent="0.25">
      <c r="A206" s="10" t="str">
        <f>'Scenario List'!$A$18</f>
        <v>16- Colstrip Exit 2035</v>
      </c>
      <c r="B206" s="2">
        <v>2027</v>
      </c>
      <c r="C206" s="14">
        <v>668.70139805484416</v>
      </c>
      <c r="D206" s="14">
        <v>358.28493508326159</v>
      </c>
      <c r="E206" s="14">
        <v>1026.9863331381057</v>
      </c>
      <c r="F206" s="14">
        <v>252.64860368321627</v>
      </c>
      <c r="G206" s="14">
        <v>109.38726970049086</v>
      </c>
      <c r="H206" s="14">
        <v>362.0358733837071</v>
      </c>
      <c r="I206" s="151">
        <v>0.11596518455127387</v>
      </c>
      <c r="J206" s="151">
        <v>0.103078981393654</v>
      </c>
      <c r="K206" s="12">
        <v>8.3928012838553332E-13</v>
      </c>
      <c r="L206" s="12">
        <v>3.4140208612292879E-13</v>
      </c>
      <c r="M206" s="12">
        <v>-8.3844042819691822E-13</v>
      </c>
      <c r="N206" s="12">
        <v>3.4106051316484809E-13</v>
      </c>
      <c r="O206" s="18">
        <v>1.0008347899406815</v>
      </c>
      <c r="P206" s="19">
        <v>1.166785714290846</v>
      </c>
      <c r="Q206" s="12">
        <v>188.46489796851893</v>
      </c>
      <c r="R206" s="12">
        <v>51.774535126864066</v>
      </c>
      <c r="S206" s="12">
        <v>172.06070550747401</v>
      </c>
      <c r="T206" s="12">
        <v>42.278547969257147</v>
      </c>
      <c r="U206" s="11">
        <v>934.80416559528089</v>
      </c>
      <c r="V206" s="12">
        <v>44.46358474025736</v>
      </c>
      <c r="W206" s="12">
        <v>5766.3979119455344</v>
      </c>
      <c r="X206" s="12">
        <v>3475.8292159968823</v>
      </c>
      <c r="Z206" s="14">
        <v>703.21827416796623</v>
      </c>
      <c r="AA206" s="14">
        <v>370.13087031787757</v>
      </c>
      <c r="AB206" s="14">
        <v>1073.3491444858437</v>
      </c>
      <c r="AC206" s="14">
        <v>281.88930396992328</v>
      </c>
      <c r="AD206" s="14">
        <v>121.23320493510684</v>
      </c>
      <c r="AE206" s="14">
        <v>403.12250890503014</v>
      </c>
      <c r="AF206" s="151">
        <v>0.12195104897481941</v>
      </c>
      <c r="AG206" s="151">
        <v>0.10648707036997572</v>
      </c>
      <c r="AH206" s="12">
        <v>1.6216599090839118E-12</v>
      </c>
      <c r="AI206" s="12">
        <v>5.6900347687154795E-14</v>
      </c>
      <c r="AJ206" s="12">
        <v>1.6200374375330284E-12</v>
      </c>
      <c r="AK206" s="12">
        <v>0</v>
      </c>
      <c r="AL206" s="18">
        <v>0.96366579900791693</v>
      </c>
      <c r="AM206" s="19">
        <v>1.1017297412251974</v>
      </c>
      <c r="AN206" s="12">
        <v>188.46489796851893</v>
      </c>
      <c r="AO206" s="12">
        <v>51.774535126864066</v>
      </c>
      <c r="AP206" s="12">
        <v>172.06070550747401</v>
      </c>
      <c r="AQ206" s="12">
        <v>42.278547969257147</v>
      </c>
      <c r="AR206" s="11">
        <v>929.8318308596231</v>
      </c>
      <c r="AS206" s="12">
        <v>41.861913785651744</v>
      </c>
      <c r="AT206" s="12">
        <v>5766.3979119455344</v>
      </c>
      <c r="AU206" s="12">
        <v>3475.8292159968823</v>
      </c>
      <c r="AW206" s="14">
        <v>656.93665814046562</v>
      </c>
      <c r="AX206" s="14">
        <v>354.43314897289002</v>
      </c>
      <c r="AY206" s="14">
        <v>1011.3698071133556</v>
      </c>
      <c r="AZ206" s="14">
        <v>246.92857058997313</v>
      </c>
      <c r="BA206" s="14">
        <v>105.5354835901193</v>
      </c>
      <c r="BB206" s="14">
        <v>352.46405418009243</v>
      </c>
      <c r="BC206" s="151">
        <v>0.11392496115808642</v>
      </c>
      <c r="BD206" s="151">
        <v>0.10197081816956795</v>
      </c>
      <c r="BE206" s="12">
        <v>6.2590382455870275E-13</v>
      </c>
      <c r="BF206" s="12">
        <v>7.8237978069837844E-14</v>
      </c>
      <c r="BG206" s="12">
        <v>6.2527760746888816E-13</v>
      </c>
      <c r="BH206" s="12">
        <v>7.815970093361102E-14</v>
      </c>
      <c r="BI206" s="18">
        <v>1.0467819300943257</v>
      </c>
      <c r="BJ206" s="19">
        <v>1.1729879933130112</v>
      </c>
      <c r="BK206" s="12">
        <v>188.46489796851893</v>
      </c>
      <c r="BL206" s="12">
        <v>51.774535126864066</v>
      </c>
      <c r="BM206" s="12">
        <v>172.06070550747401</v>
      </c>
      <c r="BN206" s="12">
        <v>42.278547969257147</v>
      </c>
      <c r="BO206" s="11">
        <v>954.78645620776729</v>
      </c>
      <c r="BP206" s="12">
        <v>54.91890359081259</v>
      </c>
      <c r="BQ206" s="12">
        <v>5766.3979119455344</v>
      </c>
      <c r="BR206" s="12">
        <v>3475.8292159968823</v>
      </c>
      <c r="BT206" s="14"/>
      <c r="BU206" s="14"/>
      <c r="BV206" s="14"/>
      <c r="BW206" s="14"/>
      <c r="BX206" s="14"/>
      <c r="BY206" s="14"/>
      <c r="BZ206" s="151"/>
      <c r="CA206" s="151"/>
      <c r="CB206" s="12"/>
      <c r="CC206" s="12"/>
      <c r="CD206" s="12"/>
      <c r="CE206" s="12"/>
      <c r="CF206" s="18"/>
      <c r="CG206" s="19"/>
      <c r="CH206" s="12"/>
      <c r="CI206" s="12"/>
      <c r="CJ206" s="12"/>
      <c r="CK206" s="12"/>
      <c r="CL206" s="11"/>
      <c r="CM206" s="12"/>
      <c r="CN206" s="12"/>
      <c r="CO206" s="12"/>
      <c r="CQ206" s="14">
        <v>714.05933662457232</v>
      </c>
      <c r="CR206" s="14">
        <v>416.73845642557689</v>
      </c>
      <c r="CS206" s="14">
        <v>1130.7977930501493</v>
      </c>
      <c r="CT206" s="14">
        <v>254.23996799721618</v>
      </c>
      <c r="CU206" s="14">
        <v>136.62005780457343</v>
      </c>
      <c r="CV206" s="14">
        <v>390.86002580178962</v>
      </c>
      <c r="CW206" s="151">
        <v>0.12383108962101692</v>
      </c>
      <c r="CX206" s="151">
        <v>0.11989612565186249</v>
      </c>
      <c r="CY206" s="12">
        <v>1.3656083444917152E-12</v>
      </c>
      <c r="CZ206" s="12">
        <v>4.2675260765366099E-14</v>
      </c>
      <c r="DA206" s="12">
        <v>1.3642420526593924E-12</v>
      </c>
      <c r="DB206" s="12">
        <v>0</v>
      </c>
      <c r="DC206" s="18">
        <v>0.8652730345833699</v>
      </c>
      <c r="DD206" s="19">
        <v>0.79400928043094687</v>
      </c>
      <c r="DE206" s="12">
        <v>188.46489796851893</v>
      </c>
      <c r="DF206" s="12">
        <v>51.774535126864066</v>
      </c>
      <c r="DG206" s="12">
        <v>172.06070550747401</v>
      </c>
      <c r="DH206" s="12">
        <v>42.278547969257147</v>
      </c>
      <c r="DI206" s="11">
        <v>925.35393072205989</v>
      </c>
      <c r="DJ206" s="12">
        <v>39.518945473005353</v>
      </c>
      <c r="DK206" s="12">
        <v>5766.3979119455344</v>
      </c>
      <c r="DL206" s="12">
        <v>3475.8292159968823</v>
      </c>
    </row>
    <row r="207" spans="1:116" x14ac:dyDescent="0.25">
      <c r="A207" s="10" t="str">
        <f>'Scenario List'!$A$18</f>
        <v>16- Colstrip Exit 2035</v>
      </c>
      <c r="B207" s="2">
        <v>2028</v>
      </c>
      <c r="C207" s="14">
        <v>698.39243198407803</v>
      </c>
      <c r="D207" s="14">
        <v>365.75046800825243</v>
      </c>
      <c r="E207" s="14">
        <v>1064.1428999923305</v>
      </c>
      <c r="F207" s="14">
        <v>271.92186164124377</v>
      </c>
      <c r="G207" s="14">
        <v>111.55292354306592</v>
      </c>
      <c r="H207" s="14">
        <v>383.47478518430967</v>
      </c>
      <c r="I207" s="151">
        <v>0.12083358061794003</v>
      </c>
      <c r="J207" s="151">
        <v>0.10500678005236293</v>
      </c>
      <c r="K207" s="12">
        <v>4.1252752073187228E-13</v>
      </c>
      <c r="L207" s="12">
        <v>6.6857908532406893E-13</v>
      </c>
      <c r="M207" s="12">
        <v>-4.1211478674085811E-13</v>
      </c>
      <c r="N207" s="12">
        <v>-6.6791017161449417E-13</v>
      </c>
      <c r="O207" s="18">
        <v>0.92120018567765083</v>
      </c>
      <c r="P207" s="19">
        <v>1.1649267422714873</v>
      </c>
      <c r="Q207" s="12">
        <v>217.23370636851894</v>
      </c>
      <c r="R207" s="12">
        <v>51.774535126864066</v>
      </c>
      <c r="S207" s="12">
        <v>217.22390550747397</v>
      </c>
      <c r="T207" s="12">
        <v>42.278547969257147</v>
      </c>
      <c r="U207" s="11">
        <v>1365.3000450273746</v>
      </c>
      <c r="V207" s="12">
        <v>45.700087114296764</v>
      </c>
      <c r="W207" s="12">
        <v>5779.7876088130133</v>
      </c>
      <c r="X207" s="12">
        <v>3483.1128792432874</v>
      </c>
      <c r="Z207" s="14">
        <v>727.36750798845151</v>
      </c>
      <c r="AA207" s="14">
        <v>378.72012651787583</v>
      </c>
      <c r="AB207" s="14">
        <v>1106.0876345063273</v>
      </c>
      <c r="AC207" s="14">
        <v>294.83158774498781</v>
      </c>
      <c r="AD207" s="14">
        <v>124.52258205268929</v>
      </c>
      <c r="AE207" s="14">
        <v>419.35416979767712</v>
      </c>
      <c r="AF207" s="151">
        <v>0.1258467537594915</v>
      </c>
      <c r="AG207" s="151">
        <v>0.10873036265197167</v>
      </c>
      <c r="AH207" s="12">
        <v>1.1237818668213072E-12</v>
      </c>
      <c r="AI207" s="12">
        <v>2.5605156459219659E-13</v>
      </c>
      <c r="AJ207" s="12">
        <v>1.1226575225009583E-12</v>
      </c>
      <c r="AK207" s="12">
        <v>2.5579538487363607E-13</v>
      </c>
      <c r="AL207" s="18">
        <v>0.87975074101994277</v>
      </c>
      <c r="AM207" s="19">
        <v>1.0922488699747865</v>
      </c>
      <c r="AN207" s="12">
        <v>217.23370636851894</v>
      </c>
      <c r="AO207" s="12">
        <v>51.774535126864066</v>
      </c>
      <c r="AP207" s="12">
        <v>217.22390550747397</v>
      </c>
      <c r="AQ207" s="12">
        <v>42.278547969257147</v>
      </c>
      <c r="AR207" s="11">
        <v>1358.4700350940464</v>
      </c>
      <c r="AS207" s="12">
        <v>42.126426166698586</v>
      </c>
      <c r="AT207" s="12">
        <v>5779.7876088130133</v>
      </c>
      <c r="AU207" s="12">
        <v>3483.1128792432874</v>
      </c>
      <c r="AW207" s="14">
        <v>688.37433657378665</v>
      </c>
      <c r="AX207" s="14">
        <v>361.40698660879798</v>
      </c>
      <c r="AY207" s="14">
        <v>1049.7813231825846</v>
      </c>
      <c r="AZ207" s="14">
        <v>267.47928414048329</v>
      </c>
      <c r="BA207" s="14">
        <v>107.20944214361144</v>
      </c>
      <c r="BB207" s="14">
        <v>374.68872628409474</v>
      </c>
      <c r="BC207" s="151">
        <v>0.11910028242632208</v>
      </c>
      <c r="BD207" s="151">
        <v>0.10375976867201453</v>
      </c>
      <c r="BE207" s="12">
        <v>5.9745365071512544E-13</v>
      </c>
      <c r="BF207" s="12">
        <v>1.0668815191341525E-13</v>
      </c>
      <c r="BG207" s="12">
        <v>-5.9685589803848416E-13</v>
      </c>
      <c r="BH207" s="12">
        <v>1.0658141036401503E-13</v>
      </c>
      <c r="BI207" s="18">
        <v>0.96534851764573182</v>
      </c>
      <c r="BJ207" s="19">
        <v>1.1604731419388414</v>
      </c>
      <c r="BK207" s="12">
        <v>217.23370636851894</v>
      </c>
      <c r="BL207" s="12">
        <v>51.774535126864066</v>
      </c>
      <c r="BM207" s="12">
        <v>217.22390550747397</v>
      </c>
      <c r="BN207" s="12">
        <v>42.278547969257147</v>
      </c>
      <c r="BO207" s="11">
        <v>1375.3650989885411</v>
      </c>
      <c r="BP207" s="12">
        <v>50.966417709362346</v>
      </c>
      <c r="BQ207" s="12">
        <v>5779.7876088130133</v>
      </c>
      <c r="BR207" s="12">
        <v>3483.1128792432874</v>
      </c>
      <c r="BT207" s="14"/>
      <c r="BU207" s="14"/>
      <c r="BV207" s="14"/>
      <c r="BW207" s="14"/>
      <c r="BX207" s="14"/>
      <c r="BY207" s="14"/>
      <c r="BZ207" s="151"/>
      <c r="CA207" s="151"/>
      <c r="CB207" s="12"/>
      <c r="CC207" s="12"/>
      <c r="CD207" s="12"/>
      <c r="CE207" s="12"/>
      <c r="CF207" s="18"/>
      <c r="CG207" s="19"/>
      <c r="CH207" s="12"/>
      <c r="CI207" s="12"/>
      <c r="CJ207" s="12"/>
      <c r="CK207" s="12"/>
      <c r="CL207" s="11"/>
      <c r="CM207" s="12"/>
      <c r="CN207" s="12"/>
      <c r="CO207" s="12"/>
      <c r="CQ207" s="14">
        <v>718.71728445978079</v>
      </c>
      <c r="CR207" s="14">
        <v>423.79754909069794</v>
      </c>
      <c r="CS207" s="14">
        <v>1142.5148335504787</v>
      </c>
      <c r="CT207" s="14">
        <v>252.06317009148933</v>
      </c>
      <c r="CU207" s="14">
        <v>137.9865127620852</v>
      </c>
      <c r="CV207" s="14">
        <v>390.0496828535745</v>
      </c>
      <c r="CW207" s="151">
        <v>0.12435012029920987</v>
      </c>
      <c r="CX207" s="151">
        <v>0.12167206857297394</v>
      </c>
      <c r="CY207" s="12">
        <v>1.1380069537430959E-13</v>
      </c>
      <c r="CZ207" s="12">
        <v>4.8365295534081577E-13</v>
      </c>
      <c r="DA207" s="12">
        <v>1.1368683772161603E-13</v>
      </c>
      <c r="DB207" s="12">
        <v>-4.8316906031686813E-13</v>
      </c>
      <c r="DC207" s="18">
        <v>0.78006651622150458</v>
      </c>
      <c r="DD207" s="19">
        <v>0.772787795238006</v>
      </c>
      <c r="DE207" s="12">
        <v>217.23370636851894</v>
      </c>
      <c r="DF207" s="12">
        <v>51.774535126864066</v>
      </c>
      <c r="DG207" s="12">
        <v>217.22390550747397</v>
      </c>
      <c r="DH207" s="12">
        <v>42.278547969257147</v>
      </c>
      <c r="DI207" s="11">
        <v>1355.0621041244913</v>
      </c>
      <c r="DJ207" s="12">
        <v>40.343297015073709</v>
      </c>
      <c r="DK207" s="12">
        <v>5779.7876088130133</v>
      </c>
      <c r="DL207" s="12">
        <v>3483.1128792432874</v>
      </c>
    </row>
    <row r="208" spans="1:116" x14ac:dyDescent="0.25">
      <c r="A208" s="10" t="str">
        <f>'Scenario List'!$A$18</f>
        <v>16- Colstrip Exit 2035</v>
      </c>
      <c r="B208" s="2">
        <v>2029</v>
      </c>
      <c r="C208" s="14">
        <v>713.87088657376785</v>
      </c>
      <c r="D208" s="14">
        <v>372.70754343536817</v>
      </c>
      <c r="E208" s="14">
        <v>1086.5784300091359</v>
      </c>
      <c r="F208" s="14">
        <v>270.71430057575213</v>
      </c>
      <c r="G208" s="14">
        <v>113.10208721394574</v>
      </c>
      <c r="H208" s="14">
        <v>383.81638778969784</v>
      </c>
      <c r="I208" s="151">
        <v>0.12322553959350301</v>
      </c>
      <c r="J208" s="151">
        <v>0.10678304340248423</v>
      </c>
      <c r="K208" s="12">
        <v>4.8365295534081577E-13</v>
      </c>
      <c r="L208" s="12">
        <v>1.9915121690504181E-13</v>
      </c>
      <c r="M208" s="12">
        <v>-4.8316906031686813E-13</v>
      </c>
      <c r="N208" s="12">
        <v>1.9895196601282805E-13</v>
      </c>
      <c r="O208" s="18">
        <v>0.9169042585327889</v>
      </c>
      <c r="P208" s="19">
        <v>1.0971924114880089</v>
      </c>
      <c r="Q208" s="12">
        <v>217.16202916851893</v>
      </c>
      <c r="R208" s="12">
        <v>51.774535126864066</v>
      </c>
      <c r="S208" s="12">
        <v>217.22390550747397</v>
      </c>
      <c r="T208" s="12">
        <v>42.278547969257147</v>
      </c>
      <c r="U208" s="11">
        <v>1359.8634424341021</v>
      </c>
      <c r="V208" s="12">
        <v>44.540382674964349</v>
      </c>
      <c r="W208" s="12">
        <v>5793.2056043632556</v>
      </c>
      <c r="X208" s="12">
        <v>3490.3251636176665</v>
      </c>
      <c r="Z208" s="14">
        <v>745.78018589100031</v>
      </c>
      <c r="AA208" s="14">
        <v>387.51900352826027</v>
      </c>
      <c r="AB208" s="14">
        <v>1133.2991894192605</v>
      </c>
      <c r="AC208" s="14">
        <v>296.22295496399568</v>
      </c>
      <c r="AD208" s="14">
        <v>127.91354730683783</v>
      </c>
      <c r="AE208" s="14">
        <v>424.13650227083349</v>
      </c>
      <c r="AF208" s="151">
        <v>0.12873359532230355</v>
      </c>
      <c r="AG208" s="151">
        <v>0.11102661940144368</v>
      </c>
      <c r="AH208" s="12">
        <v>9.1040556299447671E-13</v>
      </c>
      <c r="AI208" s="12">
        <v>7.3970451993301242E-13</v>
      </c>
      <c r="AJ208" s="12">
        <v>9.0949470177292824E-13</v>
      </c>
      <c r="AK208" s="12">
        <v>-7.3896444519050419E-13</v>
      </c>
      <c r="AL208" s="18">
        <v>0.8770821693166696</v>
      </c>
      <c r="AM208" s="19">
        <v>1.0272899937017688</v>
      </c>
      <c r="AN208" s="12">
        <v>217.16202916851893</v>
      </c>
      <c r="AO208" s="12">
        <v>51.774535126864066</v>
      </c>
      <c r="AP208" s="12">
        <v>217.22390550747397</v>
      </c>
      <c r="AQ208" s="12">
        <v>42.278547969257147</v>
      </c>
      <c r="AR208" s="11">
        <v>1353.1224185047454</v>
      </c>
      <c r="AS208" s="12">
        <v>41.013281807128543</v>
      </c>
      <c r="AT208" s="12">
        <v>5793.2056043632556</v>
      </c>
      <c r="AU208" s="12">
        <v>3490.3251636176665</v>
      </c>
      <c r="AW208" s="14">
        <v>702.60411140553879</v>
      </c>
      <c r="AX208" s="14">
        <v>367.62019098511706</v>
      </c>
      <c r="AY208" s="14">
        <v>1070.2243023906558</v>
      </c>
      <c r="AZ208" s="14">
        <v>266.38894833411518</v>
      </c>
      <c r="BA208" s="14">
        <v>108.01473476369461</v>
      </c>
      <c r="BB208" s="14">
        <v>374.40368309780979</v>
      </c>
      <c r="BC208" s="151">
        <v>0.1212807138894501</v>
      </c>
      <c r="BD208" s="151">
        <v>0.10532548509150494</v>
      </c>
      <c r="BE208" s="12">
        <v>6.2590382455870275E-13</v>
      </c>
      <c r="BF208" s="12">
        <v>2.5605156459219659E-13</v>
      </c>
      <c r="BG208" s="12">
        <v>6.2527760746888816E-13</v>
      </c>
      <c r="BH208" s="12">
        <v>-2.5579538487363607E-13</v>
      </c>
      <c r="BI208" s="18">
        <v>0.961306827259513</v>
      </c>
      <c r="BJ208" s="19">
        <v>1.1062998177045114</v>
      </c>
      <c r="BK208" s="12">
        <v>217.16202916851893</v>
      </c>
      <c r="BL208" s="12">
        <v>51.774535126864066</v>
      </c>
      <c r="BM208" s="12">
        <v>217.22390550747397</v>
      </c>
      <c r="BN208" s="12">
        <v>42.278547969257147</v>
      </c>
      <c r="BO208" s="11">
        <v>1373.123265966253</v>
      </c>
      <c r="BP208" s="12">
        <v>51.478310143804315</v>
      </c>
      <c r="BQ208" s="12">
        <v>5793.2056043632556</v>
      </c>
      <c r="BR208" s="12">
        <v>3490.3251636176665</v>
      </c>
      <c r="BT208" s="14"/>
      <c r="BU208" s="14"/>
      <c r="BV208" s="14"/>
      <c r="BW208" s="14"/>
      <c r="BX208" s="14"/>
      <c r="BY208" s="14"/>
      <c r="BZ208" s="151"/>
      <c r="CA208" s="151"/>
      <c r="CB208" s="12"/>
      <c r="CC208" s="12"/>
      <c r="CD208" s="12"/>
      <c r="CE208" s="12"/>
      <c r="CF208" s="18"/>
      <c r="CG208" s="19"/>
      <c r="CH208" s="12"/>
      <c r="CI208" s="12"/>
      <c r="CJ208" s="12"/>
      <c r="CK208" s="12"/>
      <c r="CL208" s="11"/>
      <c r="CM208" s="12"/>
      <c r="CN208" s="12"/>
      <c r="CO208" s="12"/>
      <c r="CQ208" s="14">
        <v>739.70643751822774</v>
      </c>
      <c r="CR208" s="14">
        <v>434.89146317878647</v>
      </c>
      <c r="CS208" s="14">
        <v>1174.5979006970142</v>
      </c>
      <c r="CT208" s="14">
        <v>255.72748362408674</v>
      </c>
      <c r="CU208" s="14">
        <v>140.53643702592348</v>
      </c>
      <c r="CV208" s="14">
        <v>396.26392065001022</v>
      </c>
      <c r="CW208" s="151">
        <v>0.12768516915075562</v>
      </c>
      <c r="CX208" s="151">
        <v>0.1245991255233161</v>
      </c>
      <c r="CY208" s="12">
        <v>5.8322856379333668E-13</v>
      </c>
      <c r="CZ208" s="12">
        <v>1.4225086921788699E-14</v>
      </c>
      <c r="DA208" s="12">
        <v>-5.8264504332328215E-13</v>
      </c>
      <c r="DB208" s="12">
        <v>0</v>
      </c>
      <c r="DC208" s="18">
        <v>0.74538282527843891</v>
      </c>
      <c r="DD208" s="19">
        <v>0.69494971088509261</v>
      </c>
      <c r="DE208" s="12">
        <v>217.16202916851893</v>
      </c>
      <c r="DF208" s="12">
        <v>51.774535126864066</v>
      </c>
      <c r="DG208" s="12">
        <v>217.22390550747397</v>
      </c>
      <c r="DH208" s="12">
        <v>42.278547969257147</v>
      </c>
      <c r="DI208" s="11">
        <v>1346.5636547764275</v>
      </c>
      <c r="DJ208" s="12">
        <v>37.581544806859107</v>
      </c>
      <c r="DK208" s="12">
        <v>5793.2056043632556</v>
      </c>
      <c r="DL208" s="12">
        <v>3490.3251636176665</v>
      </c>
    </row>
    <row r="209" spans="1:116" x14ac:dyDescent="0.25">
      <c r="A209" s="10" t="str">
        <f>'Scenario List'!$A$18</f>
        <v>16- Colstrip Exit 2035</v>
      </c>
      <c r="B209" s="2">
        <v>2030</v>
      </c>
      <c r="C209" s="14">
        <v>732.2326737886483</v>
      </c>
      <c r="D209" s="14">
        <v>376.80982912592191</v>
      </c>
      <c r="E209" s="14">
        <v>1109.0425029145702</v>
      </c>
      <c r="F209" s="14">
        <v>276.77000748227817</v>
      </c>
      <c r="G209" s="14">
        <v>111.68858311205922</v>
      </c>
      <c r="H209" s="14">
        <v>388.45859059433741</v>
      </c>
      <c r="I209" s="151">
        <v>0.12621056944444603</v>
      </c>
      <c r="J209" s="151">
        <v>0.10781099813388476</v>
      </c>
      <c r="K209" s="12">
        <v>8.6773030222911064E-13</v>
      </c>
      <c r="L209" s="12">
        <v>4.8365295534081577E-13</v>
      </c>
      <c r="M209" s="12">
        <v>-8.6686213762732223E-13</v>
      </c>
      <c r="N209" s="12">
        <v>4.8316906031686813E-13</v>
      </c>
      <c r="O209" s="18">
        <v>0.92634640546323443</v>
      </c>
      <c r="P209" s="19">
        <v>1.1085285854346452</v>
      </c>
      <c r="Q209" s="12">
        <v>217.06294036851892</v>
      </c>
      <c r="R209" s="12">
        <v>51.774535126864066</v>
      </c>
      <c r="S209" s="12">
        <v>217.22390550747397</v>
      </c>
      <c r="T209" s="12">
        <v>42.278547969257147</v>
      </c>
      <c r="U209" s="11">
        <v>1351.0783395107849</v>
      </c>
      <c r="V209" s="12">
        <v>39.943759896351537</v>
      </c>
      <c r="W209" s="12">
        <v>5801.6747488882411</v>
      </c>
      <c r="X209" s="12">
        <v>3495.0963783674629</v>
      </c>
      <c r="Z209" s="14">
        <v>766.94560809515633</v>
      </c>
      <c r="AA209" s="14">
        <v>393.46762224552504</v>
      </c>
      <c r="AB209" s="14">
        <v>1160.4132303406814</v>
      </c>
      <c r="AC209" s="14">
        <v>303.63857784681187</v>
      </c>
      <c r="AD209" s="14">
        <v>128.34637623166239</v>
      </c>
      <c r="AE209" s="14">
        <v>431.98495407847429</v>
      </c>
      <c r="AF209" s="151">
        <v>0.13219383045251271</v>
      </c>
      <c r="AG209" s="151">
        <v>0.11257704499390979</v>
      </c>
      <c r="AH209" s="12">
        <v>1.280257822960983E-12</v>
      </c>
      <c r="AI209" s="12">
        <v>2.9872682535756272E-13</v>
      </c>
      <c r="AJ209" s="12">
        <v>1.2789769243681803E-12</v>
      </c>
      <c r="AK209" s="12">
        <v>-2.9842794901924208E-13</v>
      </c>
      <c r="AL209" s="18">
        <v>0.88407721850474952</v>
      </c>
      <c r="AM209" s="19">
        <v>1.0251641411673467</v>
      </c>
      <c r="AN209" s="12">
        <v>217.06294036851892</v>
      </c>
      <c r="AO209" s="12">
        <v>51.774535126864066</v>
      </c>
      <c r="AP209" s="12">
        <v>217.22390550747397</v>
      </c>
      <c r="AQ209" s="12">
        <v>42.278547969257147</v>
      </c>
      <c r="AR209" s="11">
        <v>1351.3586603395354</v>
      </c>
      <c r="AS209" s="12">
        <v>40.100165855670646</v>
      </c>
      <c r="AT209" s="12">
        <v>5801.6747488882411</v>
      </c>
      <c r="AU209" s="12">
        <v>3495.0963783674629</v>
      </c>
      <c r="AW209" s="14">
        <v>720.18107896824085</v>
      </c>
      <c r="AX209" s="14">
        <v>371.15842713284553</v>
      </c>
      <c r="AY209" s="14">
        <v>1091.3395061010865</v>
      </c>
      <c r="AZ209" s="14">
        <v>272.17361142697547</v>
      </c>
      <c r="BA209" s="14">
        <v>106.03718111898287</v>
      </c>
      <c r="BB209" s="14">
        <v>378.21079254595833</v>
      </c>
      <c r="BC209" s="151">
        <v>0.12413330807733529</v>
      </c>
      <c r="BD209" s="151">
        <v>0.10619404644463946</v>
      </c>
      <c r="BE209" s="12">
        <v>3.4140208612292879E-13</v>
      </c>
      <c r="BF209" s="12">
        <v>6.9702925916764634E-13</v>
      </c>
      <c r="BG209" s="12">
        <v>3.4106051316484809E-13</v>
      </c>
      <c r="BH209" s="12">
        <v>-6.9633188104489818E-13</v>
      </c>
      <c r="BI209" s="18">
        <v>0.9688182681091746</v>
      </c>
      <c r="BJ209" s="19">
        <v>1.111119551357733</v>
      </c>
      <c r="BK209" s="12">
        <v>217.06294036851892</v>
      </c>
      <c r="BL209" s="12">
        <v>51.774535126864066</v>
      </c>
      <c r="BM209" s="12">
        <v>217.22390550747397</v>
      </c>
      <c r="BN209" s="12">
        <v>42.278547969257147</v>
      </c>
      <c r="BO209" s="11">
        <v>1363.3904480111933</v>
      </c>
      <c r="BP209" s="12">
        <v>46.38581514370857</v>
      </c>
      <c r="BQ209" s="12">
        <v>5801.6747488882411</v>
      </c>
      <c r="BR209" s="12">
        <v>3495.0963783674629</v>
      </c>
      <c r="BT209" s="14"/>
      <c r="BU209" s="14"/>
      <c r="BV209" s="14"/>
      <c r="BW209" s="14"/>
      <c r="BX209" s="14"/>
      <c r="BY209" s="14"/>
      <c r="BZ209" s="151"/>
      <c r="CA209" s="151"/>
      <c r="CB209" s="12"/>
      <c r="CC209" s="12"/>
      <c r="CD209" s="12"/>
      <c r="CE209" s="12"/>
      <c r="CF209" s="18"/>
      <c r="CG209" s="19"/>
      <c r="CH209" s="12"/>
      <c r="CI209" s="12"/>
      <c r="CJ209" s="12"/>
      <c r="CK209" s="12"/>
      <c r="CL209" s="11"/>
      <c r="CM209" s="12"/>
      <c r="CN209" s="12"/>
      <c r="CO209" s="12"/>
      <c r="CQ209" s="14">
        <v>755.82803021968175</v>
      </c>
      <c r="CR209" s="14">
        <v>441.81894850073911</v>
      </c>
      <c r="CS209" s="14">
        <v>1197.646978720421</v>
      </c>
      <c r="CT209" s="14">
        <v>257.53925533081974</v>
      </c>
      <c r="CU209" s="14">
        <v>137.73830110691586</v>
      </c>
      <c r="CV209" s="14">
        <v>395.2775564377356</v>
      </c>
      <c r="CW209" s="151">
        <v>0.13027756000360396</v>
      </c>
      <c r="CX209" s="151">
        <v>0.12641109161834041</v>
      </c>
      <c r="CY209" s="12">
        <v>6.116787376369141E-13</v>
      </c>
      <c r="CZ209" s="12">
        <v>2.2760139074861918E-13</v>
      </c>
      <c r="DA209" s="12">
        <v>-6.1106675275368616E-13</v>
      </c>
      <c r="DB209" s="12">
        <v>-2.2737367544323206E-13</v>
      </c>
      <c r="DC209" s="18">
        <v>0.75756335159206301</v>
      </c>
      <c r="DD209" s="19">
        <v>0.70628694051035035</v>
      </c>
      <c r="DE209" s="12">
        <v>217.06294036851892</v>
      </c>
      <c r="DF209" s="12">
        <v>51.774535126864066</v>
      </c>
      <c r="DG209" s="12">
        <v>217.22390550747397</v>
      </c>
      <c r="DH209" s="12">
        <v>42.278547969257147</v>
      </c>
      <c r="DI209" s="11">
        <v>1356.770989035364</v>
      </c>
      <c r="DJ209" s="12">
        <v>42.922320614848289</v>
      </c>
      <c r="DK209" s="12">
        <v>5801.6747488882411</v>
      </c>
      <c r="DL209" s="12">
        <v>3495.0963783674629</v>
      </c>
    </row>
    <row r="210" spans="1:116" x14ac:dyDescent="0.25">
      <c r="A210" s="10" t="str">
        <f>'Scenario List'!$A$18</f>
        <v>16- Colstrip Exit 2035</v>
      </c>
      <c r="B210" s="2">
        <v>2031</v>
      </c>
      <c r="C210" s="14">
        <v>750.60964560899129</v>
      </c>
      <c r="D210" s="14">
        <v>388.64124285431018</v>
      </c>
      <c r="E210" s="14">
        <v>1139.2508884633014</v>
      </c>
      <c r="F210" s="14">
        <v>277.95814957703334</v>
      </c>
      <c r="G210" s="14">
        <v>117.89639854695483</v>
      </c>
      <c r="H210" s="14">
        <v>395.85454812398814</v>
      </c>
      <c r="I210" s="151">
        <v>0.1291913709749182</v>
      </c>
      <c r="J210" s="151">
        <v>0.11105226291858113</v>
      </c>
      <c r="K210" s="12">
        <v>1.1522320406648847E-12</v>
      </c>
      <c r="L210" s="12">
        <v>1.9915121690504181E-13</v>
      </c>
      <c r="M210" s="12">
        <v>1.1510792319313623E-12</v>
      </c>
      <c r="N210" s="12">
        <v>1.9895196601282805E-13</v>
      </c>
      <c r="O210" s="18">
        <v>0.94505114443150229</v>
      </c>
      <c r="P210" s="19">
        <v>1.0434120602716563</v>
      </c>
      <c r="Q210" s="12">
        <v>261.31747996851897</v>
      </c>
      <c r="R210" s="12">
        <v>87.082535126864073</v>
      </c>
      <c r="S210" s="12">
        <v>249.96140550747396</v>
      </c>
      <c r="T210" s="12">
        <v>75.173028517202354</v>
      </c>
      <c r="U210" s="11">
        <v>1630.6884807213462</v>
      </c>
      <c r="V210" s="12">
        <v>56.216053172460214</v>
      </c>
      <c r="W210" s="12">
        <v>5810.0602226345136</v>
      </c>
      <c r="X210" s="12">
        <v>3499.6247049845861</v>
      </c>
      <c r="Z210" s="14">
        <v>788.16557025735233</v>
      </c>
      <c r="AA210" s="14">
        <v>409.83988470714451</v>
      </c>
      <c r="AB210" s="14">
        <v>1198.0054549644969</v>
      </c>
      <c r="AC210" s="14">
        <v>307.17185239020245</v>
      </c>
      <c r="AD210" s="14">
        <v>139.09504039978918</v>
      </c>
      <c r="AE210" s="14">
        <v>446.26689278999163</v>
      </c>
      <c r="AF210" s="151">
        <v>0.13565531854331908</v>
      </c>
      <c r="AG210" s="151">
        <v>0.11710966725186311</v>
      </c>
      <c r="AH210" s="12">
        <v>9.3885573683805423E-13</v>
      </c>
      <c r="AI210" s="12">
        <v>3.556271730447175E-13</v>
      </c>
      <c r="AJ210" s="12">
        <v>-9.3791641120333225E-13</v>
      </c>
      <c r="AK210" s="12">
        <v>-3.5527136788005009E-13</v>
      </c>
      <c r="AL210" s="18">
        <v>0.9010908053379062</v>
      </c>
      <c r="AM210" s="19">
        <v>0.96121887644062043</v>
      </c>
      <c r="AN210" s="12">
        <v>261.31747996851897</v>
      </c>
      <c r="AO210" s="12">
        <v>87.082535126864073</v>
      </c>
      <c r="AP210" s="12">
        <v>249.96140550747396</v>
      </c>
      <c r="AQ210" s="12">
        <v>75.173028517202354</v>
      </c>
      <c r="AR210" s="11">
        <v>1623.2328786180919</v>
      </c>
      <c r="AS210" s="12">
        <v>52.668143438983456</v>
      </c>
      <c r="AT210" s="12">
        <v>5810.0602226345136</v>
      </c>
      <c r="AU210" s="12">
        <v>3499.6247049845861</v>
      </c>
      <c r="AW210" s="14">
        <v>737.19260580903563</v>
      </c>
      <c r="AX210" s="14">
        <v>381.2206421030391</v>
      </c>
      <c r="AY210" s="14">
        <v>1118.4132479120747</v>
      </c>
      <c r="AZ210" s="14">
        <v>273.41986030527494</v>
      </c>
      <c r="BA210" s="14">
        <v>110.47579779568376</v>
      </c>
      <c r="BB210" s="14">
        <v>383.89565810095871</v>
      </c>
      <c r="BC210" s="151">
        <v>0.12688209374097728</v>
      </c>
      <c r="BD210" s="151">
        <v>0.10893186391102419</v>
      </c>
      <c r="BE210" s="12">
        <v>6.8280417224585759E-13</v>
      </c>
      <c r="BF210" s="12">
        <v>1.280257822960983E-13</v>
      </c>
      <c r="BG210" s="12">
        <v>6.8212102632969618E-13</v>
      </c>
      <c r="BH210" s="12">
        <v>-1.2789769243681803E-13</v>
      </c>
      <c r="BI210" s="18">
        <v>0.9879346316127503</v>
      </c>
      <c r="BJ210" s="19">
        <v>1.0599030343868316</v>
      </c>
      <c r="BK210" s="12">
        <v>261.31747996851897</v>
      </c>
      <c r="BL210" s="12">
        <v>87.082535126864073</v>
      </c>
      <c r="BM210" s="12">
        <v>249.96140550747396</v>
      </c>
      <c r="BN210" s="12">
        <v>75.173028517202354</v>
      </c>
      <c r="BO210" s="11">
        <v>1641.6893897190898</v>
      </c>
      <c r="BP210" s="12">
        <v>64.741563065922506</v>
      </c>
      <c r="BQ210" s="12">
        <v>5810.0602226345136</v>
      </c>
      <c r="BR210" s="12">
        <v>3499.6247049845861</v>
      </c>
      <c r="BT210" s="14"/>
      <c r="BU210" s="14"/>
      <c r="BV210" s="14"/>
      <c r="BW210" s="14"/>
      <c r="BX210" s="14"/>
      <c r="BY210" s="14"/>
      <c r="BZ210" s="151"/>
      <c r="CA210" s="151"/>
      <c r="CB210" s="12"/>
      <c r="CC210" s="12"/>
      <c r="CD210" s="12"/>
      <c r="CE210" s="12"/>
      <c r="CF210" s="18"/>
      <c r="CG210" s="19"/>
      <c r="CH210" s="12"/>
      <c r="CI210" s="12"/>
      <c r="CJ210" s="12"/>
      <c r="CK210" s="12"/>
      <c r="CL210" s="11"/>
      <c r="CM210" s="12"/>
      <c r="CN210" s="12"/>
      <c r="CO210" s="12"/>
      <c r="CQ210" s="14">
        <v>776.95516496341463</v>
      </c>
      <c r="CR210" s="14">
        <v>462.5597352193659</v>
      </c>
      <c r="CS210" s="14">
        <v>1239.5149001827806</v>
      </c>
      <c r="CT210" s="14">
        <v>261.34270254434892</v>
      </c>
      <c r="CU210" s="14">
        <v>148.59935749414484</v>
      </c>
      <c r="CV210" s="14">
        <v>409.94206003849376</v>
      </c>
      <c r="CW210" s="151">
        <v>0.13372583677129463</v>
      </c>
      <c r="CX210" s="151">
        <v>0.13217409699975335</v>
      </c>
      <c r="CY210" s="12">
        <v>4.409776945754497E-13</v>
      </c>
      <c r="CZ210" s="12">
        <v>7.6815469377658983E-13</v>
      </c>
      <c r="DA210" s="12">
        <v>-4.4053649617126212E-13</v>
      </c>
      <c r="DB210" s="12">
        <v>7.673861546209082E-13</v>
      </c>
      <c r="DC210" s="18">
        <v>0.74532239825459767</v>
      </c>
      <c r="DD210" s="19">
        <v>0.63490857955155389</v>
      </c>
      <c r="DE210" s="12">
        <v>261.31747996851897</v>
      </c>
      <c r="DF210" s="12">
        <v>87.082535126864073</v>
      </c>
      <c r="DG210" s="12">
        <v>249.96140550747396</v>
      </c>
      <c r="DH210" s="12">
        <v>75.173028517202354</v>
      </c>
      <c r="DI210" s="11">
        <v>1623.191359836143</v>
      </c>
      <c r="DJ210" s="12">
        <v>51.481255242540342</v>
      </c>
      <c r="DK210" s="12">
        <v>5810.0602226345136</v>
      </c>
      <c r="DL210" s="12">
        <v>3499.6247049845861</v>
      </c>
    </row>
    <row r="211" spans="1:116" x14ac:dyDescent="0.25">
      <c r="A211" s="10" t="str">
        <f>'Scenario List'!$A$18</f>
        <v>16- Colstrip Exit 2035</v>
      </c>
      <c r="B211" s="2">
        <v>2032</v>
      </c>
      <c r="C211" s="14">
        <v>761.33212555541536</v>
      </c>
      <c r="D211" s="14">
        <v>395.01776349737236</v>
      </c>
      <c r="E211" s="14">
        <v>1156.3498890527876</v>
      </c>
      <c r="F211" s="14">
        <v>277.52666468012319</v>
      </c>
      <c r="G211" s="14">
        <v>118.5411766870472</v>
      </c>
      <c r="H211" s="14">
        <v>396.06784136717039</v>
      </c>
      <c r="I211" s="151">
        <v>0.13084731495266763</v>
      </c>
      <c r="J211" s="151">
        <v>0.11273393129318805</v>
      </c>
      <c r="K211" s="12">
        <v>7.5392960685480108E-13</v>
      </c>
      <c r="L211" s="12">
        <v>1.4225086921788701E-13</v>
      </c>
      <c r="M211" s="12">
        <v>-7.531752999057062E-13</v>
      </c>
      <c r="N211" s="12">
        <v>1.4210854715202004E-13</v>
      </c>
      <c r="O211" s="18">
        <v>0.94395893006000819</v>
      </c>
      <c r="P211" s="19">
        <v>1.035020431267663</v>
      </c>
      <c r="Q211" s="12">
        <v>263.80939156851895</v>
      </c>
      <c r="R211" s="12">
        <v>87.219147926864068</v>
      </c>
      <c r="S211" s="12">
        <v>249.96140550747396</v>
      </c>
      <c r="T211" s="12">
        <v>75.173028517202354</v>
      </c>
      <c r="U211" s="11">
        <v>1633.7624012546269</v>
      </c>
      <c r="V211" s="12">
        <v>55.589764554632318</v>
      </c>
      <c r="W211" s="12">
        <v>5818.4772521378654</v>
      </c>
      <c r="X211" s="12">
        <v>3503.9828644851073</v>
      </c>
      <c r="Z211" s="14">
        <v>799.8486628061753</v>
      </c>
      <c r="AA211" s="14">
        <v>417.1880529725388</v>
      </c>
      <c r="AB211" s="14">
        <v>1217.0367157787141</v>
      </c>
      <c r="AC211" s="14">
        <v>306.70281732378669</v>
      </c>
      <c r="AD211" s="14">
        <v>140.71146616221367</v>
      </c>
      <c r="AE211" s="14">
        <v>447.41428348600039</v>
      </c>
      <c r="AF211" s="151">
        <v>0.13746700865974673</v>
      </c>
      <c r="AG211" s="151">
        <v>0.11906109964206189</v>
      </c>
      <c r="AH211" s="12">
        <v>8.5350521530732198E-13</v>
      </c>
      <c r="AI211" s="12">
        <v>1.849261299832531E-13</v>
      </c>
      <c r="AJ211" s="12">
        <v>8.5265128291212022E-13</v>
      </c>
      <c r="AK211" s="12">
        <v>1.8474111129762605E-13</v>
      </c>
      <c r="AL211" s="18">
        <v>0.89631484286049368</v>
      </c>
      <c r="AM211" s="19">
        <v>0.94859069814296271</v>
      </c>
      <c r="AN211" s="12">
        <v>263.80939156851895</v>
      </c>
      <c r="AO211" s="12">
        <v>87.219147926864068</v>
      </c>
      <c r="AP211" s="12">
        <v>249.96140550747396</v>
      </c>
      <c r="AQ211" s="12">
        <v>75.173028517202354</v>
      </c>
      <c r="AR211" s="11">
        <v>1627.1907596863914</v>
      </c>
      <c r="AS211" s="12">
        <v>51.522208123103553</v>
      </c>
      <c r="AT211" s="12">
        <v>5818.4772521378654</v>
      </c>
      <c r="AU211" s="12">
        <v>3503.9828644851073</v>
      </c>
      <c r="AW211" s="14">
        <v>747.32623795869893</v>
      </c>
      <c r="AX211" s="14">
        <v>387.1360574025332</v>
      </c>
      <c r="AY211" s="14">
        <v>1134.462295361232</v>
      </c>
      <c r="AZ211" s="14">
        <v>273.55847615865218</v>
      </c>
      <c r="BA211" s="14">
        <v>110.65947059220811</v>
      </c>
      <c r="BB211" s="14">
        <v>384.21794675086028</v>
      </c>
      <c r="BC211" s="151">
        <v>0.12844017525102658</v>
      </c>
      <c r="BD211" s="151">
        <v>0.11048457494652186</v>
      </c>
      <c r="BE211" s="12">
        <v>9.9575608452520906E-14</v>
      </c>
      <c r="BF211" s="12">
        <v>5.1210312918439319E-13</v>
      </c>
      <c r="BG211" s="12">
        <v>0</v>
      </c>
      <c r="BH211" s="12">
        <v>-5.1159076974727213E-13</v>
      </c>
      <c r="BI211" s="18">
        <v>0.98346127697706687</v>
      </c>
      <c r="BJ211" s="19">
        <v>1.0523793187155244</v>
      </c>
      <c r="BK211" s="12">
        <v>263.80939156851895</v>
      </c>
      <c r="BL211" s="12">
        <v>87.219147926864068</v>
      </c>
      <c r="BM211" s="12">
        <v>249.96140550747396</v>
      </c>
      <c r="BN211" s="12">
        <v>75.173028517202354</v>
      </c>
      <c r="BO211" s="11">
        <v>1647.4923213833795</v>
      </c>
      <c r="BP211" s="12">
        <v>64.821523555888405</v>
      </c>
      <c r="BQ211" s="12">
        <v>5818.4772521378654</v>
      </c>
      <c r="BR211" s="12">
        <v>3503.9828644851073</v>
      </c>
      <c r="BT211" s="14"/>
      <c r="BU211" s="14"/>
      <c r="BV211" s="14"/>
      <c r="BW211" s="14"/>
      <c r="BX211" s="14"/>
      <c r="BY211" s="14"/>
      <c r="BZ211" s="151"/>
      <c r="CA211" s="151"/>
      <c r="CB211" s="12"/>
      <c r="CC211" s="12"/>
      <c r="CD211" s="12"/>
      <c r="CE211" s="12"/>
      <c r="CF211" s="18"/>
      <c r="CG211" s="19"/>
      <c r="CH211" s="12"/>
      <c r="CI211" s="12"/>
      <c r="CJ211" s="12"/>
      <c r="CK211" s="12"/>
      <c r="CL211" s="11"/>
      <c r="CM211" s="12"/>
      <c r="CN211" s="12"/>
      <c r="CO211" s="12"/>
      <c r="CQ211" s="14">
        <v>786.78770930509461</v>
      </c>
      <c r="CR211" s="14">
        <v>468.95352013012666</v>
      </c>
      <c r="CS211" s="14">
        <v>1255.7412294352212</v>
      </c>
      <c r="CT211" s="14">
        <v>256.43154118595987</v>
      </c>
      <c r="CU211" s="14">
        <v>148.09675805542847</v>
      </c>
      <c r="CV211" s="14">
        <v>404.52829924138837</v>
      </c>
      <c r="CW211" s="151">
        <v>0.13522227125937591</v>
      </c>
      <c r="CX211" s="151">
        <v>0.13383442164721804</v>
      </c>
      <c r="CY211" s="12">
        <v>1.707010430614644E-13</v>
      </c>
      <c r="CZ211" s="12">
        <v>1.280257822960983E-13</v>
      </c>
      <c r="DA211" s="12">
        <v>1.7053025658242404E-13</v>
      </c>
      <c r="DB211" s="12">
        <v>-1.2789769243681803E-13</v>
      </c>
      <c r="DC211" s="18">
        <v>0.72925484413123676</v>
      </c>
      <c r="DD211" s="19">
        <v>0.60483968824054768</v>
      </c>
      <c r="DE211" s="12">
        <v>263.80939156851895</v>
      </c>
      <c r="DF211" s="12">
        <v>87.219147926864068</v>
      </c>
      <c r="DG211" s="12">
        <v>249.96140550747396</v>
      </c>
      <c r="DH211" s="12">
        <v>75.173028517202354</v>
      </c>
      <c r="DI211" s="11">
        <v>1625.77727527041</v>
      </c>
      <c r="DJ211" s="12">
        <v>50.811476351312493</v>
      </c>
      <c r="DK211" s="12">
        <v>5818.4772521378654</v>
      </c>
      <c r="DL211" s="12">
        <v>3503.9828644851073</v>
      </c>
    </row>
    <row r="212" spans="1:116" x14ac:dyDescent="0.25">
      <c r="A212" s="10" t="str">
        <f>'Scenario List'!$A$18</f>
        <v>16- Colstrip Exit 2035</v>
      </c>
      <c r="B212" s="2">
        <v>2033</v>
      </c>
      <c r="C212" s="14">
        <v>780.322195833102</v>
      </c>
      <c r="D212" s="14">
        <v>403.950886448235</v>
      </c>
      <c r="E212" s="14">
        <v>1184.2730822813369</v>
      </c>
      <c r="F212" s="14">
        <v>280.60236451318326</v>
      </c>
      <c r="G212" s="14">
        <v>121.62947778595952</v>
      </c>
      <c r="H212" s="14">
        <v>402.23184229914278</v>
      </c>
      <c r="I212" s="151">
        <v>0.13391358637278822</v>
      </c>
      <c r="J212" s="151">
        <v>0.11514300976074483</v>
      </c>
      <c r="K212" s="12">
        <v>1.0668815191341526E-12</v>
      </c>
      <c r="L212" s="12">
        <v>2.5605156459219659E-13</v>
      </c>
      <c r="M212" s="12">
        <v>1.0658141036401503E-12</v>
      </c>
      <c r="N212" s="12">
        <v>2.5579538487363607E-13</v>
      </c>
      <c r="O212" s="18">
        <v>0.92446846993783316</v>
      </c>
      <c r="P212" s="19">
        <v>0.98298411618829784</v>
      </c>
      <c r="Q212" s="12">
        <v>267.39153436851893</v>
      </c>
      <c r="R212" s="12">
        <v>87.549295526864071</v>
      </c>
      <c r="S212" s="12">
        <v>249.96140550747396</v>
      </c>
      <c r="T212" s="12">
        <v>75.173028517202354</v>
      </c>
      <c r="U212" s="11">
        <v>1625.7915883640378</v>
      </c>
      <c r="V212" s="12">
        <v>52.9425083927595</v>
      </c>
      <c r="W212" s="12">
        <v>5827.0577091471778</v>
      </c>
      <c r="X212" s="12">
        <v>3508.253668960042</v>
      </c>
      <c r="Z212" s="14">
        <v>822.70534312783616</v>
      </c>
      <c r="AA212" s="14">
        <v>428.59967780263605</v>
      </c>
      <c r="AB212" s="14">
        <v>1251.3050209304722</v>
      </c>
      <c r="AC212" s="14">
        <v>314.07234434456052</v>
      </c>
      <c r="AD212" s="14">
        <v>146.27826914036055</v>
      </c>
      <c r="AE212" s="14">
        <v>460.35061348492104</v>
      </c>
      <c r="AF212" s="151">
        <v>0.14118709376026475</v>
      </c>
      <c r="AG212" s="151">
        <v>0.12216895305911178</v>
      </c>
      <c r="AH212" s="12">
        <v>9.3885573683805423E-13</v>
      </c>
      <c r="AI212" s="12">
        <v>1.0099811714469977E-12</v>
      </c>
      <c r="AJ212" s="12">
        <v>9.3791641120333225E-13</v>
      </c>
      <c r="AK212" s="12">
        <v>-1.0089706847793423E-12</v>
      </c>
      <c r="AL212" s="18">
        <v>0.88051133834110606</v>
      </c>
      <c r="AM212" s="19">
        <v>0.90559549452235144</v>
      </c>
      <c r="AN212" s="12">
        <v>267.39153436851893</v>
      </c>
      <c r="AO212" s="12">
        <v>87.549295526864071</v>
      </c>
      <c r="AP212" s="12">
        <v>249.96140550747396</v>
      </c>
      <c r="AQ212" s="12">
        <v>75.173028517202354</v>
      </c>
      <c r="AR212" s="11">
        <v>1621.8481008501144</v>
      </c>
      <c r="AS212" s="12">
        <v>49.754491789200983</v>
      </c>
      <c r="AT212" s="12">
        <v>5827.0577091471778</v>
      </c>
      <c r="AU212" s="12">
        <v>3508.253668960042</v>
      </c>
      <c r="AW212" s="14">
        <v>765.327514635939</v>
      </c>
      <c r="AX212" s="14">
        <v>395.49954382313001</v>
      </c>
      <c r="AY212" s="14">
        <v>1160.8270584590691</v>
      </c>
      <c r="AZ212" s="14">
        <v>274.65348104962163</v>
      </c>
      <c r="BA212" s="14">
        <v>113.17813516085452</v>
      </c>
      <c r="BB212" s="14">
        <v>387.83161621047617</v>
      </c>
      <c r="BC212" s="151">
        <v>0.13134030120116125</v>
      </c>
      <c r="BD212" s="151">
        <v>0.11273402129452306</v>
      </c>
      <c r="BE212" s="12">
        <v>1.280257822960983E-13</v>
      </c>
      <c r="BF212" s="12">
        <v>6.8280417224585759E-13</v>
      </c>
      <c r="BG212" s="12">
        <v>-1.2789769243681803E-13</v>
      </c>
      <c r="BH212" s="12">
        <v>6.8212102632969618E-13</v>
      </c>
      <c r="BI212" s="18">
        <v>0.956413504867343</v>
      </c>
      <c r="BJ212" s="19">
        <v>0.997578599408669</v>
      </c>
      <c r="BK212" s="12">
        <v>267.39153436851893</v>
      </c>
      <c r="BL212" s="12">
        <v>87.549295526864071</v>
      </c>
      <c r="BM212" s="12">
        <v>249.96140550747396</v>
      </c>
      <c r="BN212" s="12">
        <v>75.173028517202354</v>
      </c>
      <c r="BO212" s="11">
        <v>1640.0248033739788</v>
      </c>
      <c r="BP212" s="12">
        <v>61.771941967822769</v>
      </c>
      <c r="BQ212" s="12">
        <v>5827.0577091471778</v>
      </c>
      <c r="BR212" s="12">
        <v>3508.253668960042</v>
      </c>
      <c r="BT212" s="14"/>
      <c r="BU212" s="14"/>
      <c r="BV212" s="14"/>
      <c r="BW212" s="14"/>
      <c r="BX212" s="14"/>
      <c r="BY212" s="14"/>
      <c r="BZ212" s="151"/>
      <c r="CA212" s="151"/>
      <c r="CB212" s="12"/>
      <c r="CC212" s="12"/>
      <c r="CD212" s="12"/>
      <c r="CE212" s="12"/>
      <c r="CF212" s="18"/>
      <c r="CG212" s="19"/>
      <c r="CH212" s="12"/>
      <c r="CI212" s="12"/>
      <c r="CJ212" s="12"/>
      <c r="CK212" s="12"/>
      <c r="CL212" s="11"/>
      <c r="CM212" s="12"/>
      <c r="CN212" s="12"/>
      <c r="CO212" s="12"/>
      <c r="CQ212" s="14">
        <v>806.4605732236862</v>
      </c>
      <c r="CR212" s="14">
        <v>479.67966332418757</v>
      </c>
      <c r="CS212" s="14">
        <v>1286.1402365478739</v>
      </c>
      <c r="CT212" s="14">
        <v>260.61670889113208</v>
      </c>
      <c r="CU212" s="14">
        <v>151.37696401618049</v>
      </c>
      <c r="CV212" s="14">
        <v>411.99367290731254</v>
      </c>
      <c r="CW212" s="151">
        <v>0.13839927686964956</v>
      </c>
      <c r="CX212" s="151">
        <v>0.13672889950012648</v>
      </c>
      <c r="CY212" s="12">
        <v>7.9660486762016725E-13</v>
      </c>
      <c r="CZ212" s="12">
        <v>4.9787804226260443E-13</v>
      </c>
      <c r="DA212" s="12">
        <v>7.9580786405131221E-13</v>
      </c>
      <c r="DB212" s="12">
        <v>-4.9737991503207013E-13</v>
      </c>
      <c r="DC212" s="18">
        <v>0.6938496447754201</v>
      </c>
      <c r="DD212" s="19">
        <v>0.56151967814518566</v>
      </c>
      <c r="DE212" s="12">
        <v>267.39153436851893</v>
      </c>
      <c r="DF212" s="12">
        <v>87.549295526864071</v>
      </c>
      <c r="DG212" s="12">
        <v>249.96140550747396</v>
      </c>
      <c r="DH212" s="12">
        <v>75.173028517202354</v>
      </c>
      <c r="DI212" s="11">
        <v>1617.6090886436004</v>
      </c>
      <c r="DJ212" s="12">
        <v>46.830355739924357</v>
      </c>
      <c r="DK212" s="12">
        <v>5827.0577091471778</v>
      </c>
      <c r="DL212" s="12">
        <v>3508.253668960042</v>
      </c>
    </row>
    <row r="213" spans="1:116" x14ac:dyDescent="0.25">
      <c r="A213" s="10" t="str">
        <f>'Scenario List'!$A$18</f>
        <v>16- Colstrip Exit 2035</v>
      </c>
      <c r="B213" s="2">
        <v>2034</v>
      </c>
      <c r="C213" s="14">
        <v>796.56927439863705</v>
      </c>
      <c r="D213" s="14">
        <v>412.43520245301681</v>
      </c>
      <c r="E213" s="14">
        <v>1209.0044768516539</v>
      </c>
      <c r="F213" s="14">
        <v>284.62865793927358</v>
      </c>
      <c r="G213" s="14">
        <v>124.15170899122909</v>
      </c>
      <c r="H213" s="14">
        <v>408.78036693050268</v>
      </c>
      <c r="I213" s="151">
        <v>0.13649341253739164</v>
      </c>
      <c r="J213" s="151">
        <v>0.1174184122639783</v>
      </c>
      <c r="K213" s="12">
        <v>4.409776945754497E-13</v>
      </c>
      <c r="L213" s="12">
        <v>5.6900347687154795E-14</v>
      </c>
      <c r="M213" s="12">
        <v>4.4053649617126212E-13</v>
      </c>
      <c r="N213" s="12">
        <v>0</v>
      </c>
      <c r="O213" s="18">
        <v>0.92938867159293426</v>
      </c>
      <c r="P213" s="19">
        <v>0.98444141875771052</v>
      </c>
      <c r="Q213" s="12">
        <v>271.59333196851895</v>
      </c>
      <c r="R213" s="12">
        <v>88.038824726864078</v>
      </c>
      <c r="S213" s="12">
        <v>249.96140550747396</v>
      </c>
      <c r="T213" s="12">
        <v>75.173028517202354</v>
      </c>
      <c r="U213" s="11">
        <v>1627.6608470957433</v>
      </c>
      <c r="V213" s="12">
        <v>52.818321455258733</v>
      </c>
      <c r="W213" s="12">
        <v>5835.9539818848125</v>
      </c>
      <c r="X213" s="12">
        <v>3512.525799836113</v>
      </c>
      <c r="Z213" s="14">
        <v>842.42315593099329</v>
      </c>
      <c r="AA213" s="14">
        <v>439.43805147378305</v>
      </c>
      <c r="AB213" s="14">
        <v>1281.8612074047765</v>
      </c>
      <c r="AC213" s="14">
        <v>319.33603869783627</v>
      </c>
      <c r="AD213" s="14">
        <v>151.15455801199536</v>
      </c>
      <c r="AE213" s="14">
        <v>470.49059670983161</v>
      </c>
      <c r="AF213" s="151">
        <v>0.14435054809306766</v>
      </c>
      <c r="AG213" s="151">
        <v>0.12510599964683145</v>
      </c>
      <c r="AH213" s="12">
        <v>2.8450173843577397E-14</v>
      </c>
      <c r="AI213" s="12">
        <v>8.1082995454195591E-13</v>
      </c>
      <c r="AJ213" s="12">
        <v>0</v>
      </c>
      <c r="AK213" s="12">
        <v>-8.1001871876651421E-13</v>
      </c>
      <c r="AL213" s="18">
        <v>0.8746802975508573</v>
      </c>
      <c r="AM213" s="19">
        <v>0.88958716311522046</v>
      </c>
      <c r="AN213" s="12">
        <v>271.59333196851895</v>
      </c>
      <c r="AO213" s="12">
        <v>88.038824726864078</v>
      </c>
      <c r="AP213" s="12">
        <v>249.96140550747396</v>
      </c>
      <c r="AQ213" s="12">
        <v>75.173028517202354</v>
      </c>
      <c r="AR213" s="11">
        <v>1620.3003829829511</v>
      </c>
      <c r="AS213" s="12">
        <v>49.805654341610328</v>
      </c>
      <c r="AT213" s="12">
        <v>5835.9539818848125</v>
      </c>
      <c r="AU213" s="12">
        <v>3512.525799836113</v>
      </c>
      <c r="AW213" s="14">
        <v>781.06929899780619</v>
      </c>
      <c r="AX213" s="14">
        <v>403.44963951330976</v>
      </c>
      <c r="AY213" s="14">
        <v>1184.5189385111159</v>
      </c>
      <c r="AZ213" s="14">
        <v>278.53777761330599</v>
      </c>
      <c r="BA213" s="14">
        <v>115.16614605152205</v>
      </c>
      <c r="BB213" s="14">
        <v>393.70392366482804</v>
      </c>
      <c r="BC213" s="151">
        <v>0.13383746709146388</v>
      </c>
      <c r="BD213" s="151">
        <v>0.11486026366899109</v>
      </c>
      <c r="BE213" s="12">
        <v>5.6900347687154795E-14</v>
      </c>
      <c r="BF213" s="12">
        <v>8.5350521530732198E-14</v>
      </c>
      <c r="BG213" s="12">
        <v>0</v>
      </c>
      <c r="BH213" s="12">
        <v>0</v>
      </c>
      <c r="BI213" s="18">
        <v>0.95167993579553911</v>
      </c>
      <c r="BJ213" s="19">
        <v>0.99083118422227401</v>
      </c>
      <c r="BK213" s="12">
        <v>271.59333196851895</v>
      </c>
      <c r="BL213" s="12">
        <v>88.038824726864078</v>
      </c>
      <c r="BM213" s="12">
        <v>249.96140550747396</v>
      </c>
      <c r="BN213" s="12">
        <v>75.173028517202354</v>
      </c>
      <c r="BO213" s="11">
        <v>1635.0590930385085</v>
      </c>
      <c r="BP213" s="12">
        <v>57.584310786980204</v>
      </c>
      <c r="BQ213" s="12">
        <v>5835.9539818848125</v>
      </c>
      <c r="BR213" s="12">
        <v>3512.525799836113</v>
      </c>
      <c r="BT213" s="14"/>
      <c r="BU213" s="14"/>
      <c r="BV213" s="14"/>
      <c r="BW213" s="14"/>
      <c r="BX213" s="14"/>
      <c r="BY213" s="14"/>
      <c r="BZ213" s="151"/>
      <c r="CA213" s="151"/>
      <c r="CB213" s="12"/>
      <c r="CC213" s="12"/>
      <c r="CD213" s="12"/>
      <c r="CE213" s="12"/>
      <c r="CF213" s="18"/>
      <c r="CG213" s="19"/>
      <c r="CH213" s="12"/>
      <c r="CI213" s="12"/>
      <c r="CJ213" s="12"/>
      <c r="CK213" s="12"/>
      <c r="CL213" s="11"/>
      <c r="CM213" s="12"/>
      <c r="CN213" s="12"/>
      <c r="CO213" s="12"/>
      <c r="CQ213" s="14">
        <v>820.62379198978533</v>
      </c>
      <c r="CR213" s="14">
        <v>491.49783097461159</v>
      </c>
      <c r="CS213" s="14">
        <v>1312.1216229643969</v>
      </c>
      <c r="CT213" s="14">
        <v>260.81670551022324</v>
      </c>
      <c r="CU213" s="14">
        <v>152.57367694946305</v>
      </c>
      <c r="CV213" s="14">
        <v>413.39038245968629</v>
      </c>
      <c r="CW213" s="151">
        <v>0.14061519239820189</v>
      </c>
      <c r="CX213" s="151">
        <v>0.13992718032065241</v>
      </c>
      <c r="CY213" s="12">
        <v>4.9787804226260443E-13</v>
      </c>
      <c r="CZ213" s="12">
        <v>7.5392960685480108E-13</v>
      </c>
      <c r="DA213" s="12">
        <v>-4.9737991503207013E-13</v>
      </c>
      <c r="DB213" s="12">
        <v>-7.531752999057062E-13</v>
      </c>
      <c r="DC213" s="18">
        <v>0.69730551994806367</v>
      </c>
      <c r="DD213" s="19">
        <v>0.55749721137856501</v>
      </c>
      <c r="DE213" s="12">
        <v>271.59333196851895</v>
      </c>
      <c r="DF213" s="12">
        <v>88.038824726864078</v>
      </c>
      <c r="DG213" s="12">
        <v>249.96140550747396</v>
      </c>
      <c r="DH213" s="12">
        <v>75.173028517202354</v>
      </c>
      <c r="DI213" s="11">
        <v>1621.7876475982378</v>
      </c>
      <c r="DJ213" s="12">
        <v>49.687552835370091</v>
      </c>
      <c r="DK213" s="12">
        <v>5835.9539818848125</v>
      </c>
      <c r="DL213" s="12">
        <v>3512.525799836113</v>
      </c>
    </row>
    <row r="214" spans="1:116" x14ac:dyDescent="0.25">
      <c r="A214" s="10" t="str">
        <f>'Scenario List'!$A$18</f>
        <v>16- Colstrip Exit 2035</v>
      </c>
      <c r="B214" s="2">
        <v>2035</v>
      </c>
      <c r="C214" s="14">
        <v>815.66888388150278</v>
      </c>
      <c r="D214" s="14">
        <v>421.38137955054003</v>
      </c>
      <c r="E214" s="14">
        <v>1237.0502634320428</v>
      </c>
      <c r="F214" s="14">
        <v>286.86533022673854</v>
      </c>
      <c r="G214" s="14">
        <v>127.01406875455908</v>
      </c>
      <c r="H214" s="14">
        <v>413.87939898129764</v>
      </c>
      <c r="I214" s="151">
        <v>0.13954177450658872</v>
      </c>
      <c r="J214" s="151">
        <v>0.11981440268470905</v>
      </c>
      <c r="K214" s="12">
        <v>7.9660486762016725E-13</v>
      </c>
      <c r="L214" s="12">
        <v>3.1295191227935138E-13</v>
      </c>
      <c r="M214" s="12">
        <v>7.9580786405131221E-13</v>
      </c>
      <c r="N214" s="12">
        <v>-3.1263880373444408E-13</v>
      </c>
      <c r="O214" s="18">
        <v>0.9074253299544085</v>
      </c>
      <c r="P214" s="19">
        <v>0.92955098715325479</v>
      </c>
      <c r="Q214" s="12">
        <v>276.4276497685189</v>
      </c>
      <c r="R214" s="12">
        <v>90.137406926864074</v>
      </c>
      <c r="S214" s="12">
        <v>252.86919089560183</v>
      </c>
      <c r="T214" s="12">
        <v>76.694466873366736</v>
      </c>
      <c r="U214" s="11">
        <v>1631.910764831217</v>
      </c>
      <c r="V214" s="12">
        <v>57.675642947345139</v>
      </c>
      <c r="W214" s="12">
        <v>5845.3383351735247</v>
      </c>
      <c r="X214" s="12">
        <v>3516.9509684023783</v>
      </c>
      <c r="Z214" s="14">
        <v>868.44878071673202</v>
      </c>
      <c r="AA214" s="14">
        <v>452.57106539365066</v>
      </c>
      <c r="AB214" s="14">
        <v>1321.0198461103828</v>
      </c>
      <c r="AC214" s="14">
        <v>325.88716387861712</v>
      </c>
      <c r="AD214" s="14">
        <v>158.20375459766967</v>
      </c>
      <c r="AE214" s="14">
        <v>484.09091847628679</v>
      </c>
      <c r="AF214" s="151">
        <v>0.1485711743135483</v>
      </c>
      <c r="AG214" s="151">
        <v>0.12868279070698477</v>
      </c>
      <c r="AH214" s="12">
        <v>2.8450173843577397E-14</v>
      </c>
      <c r="AI214" s="12">
        <v>4.409776945754497E-13</v>
      </c>
      <c r="AJ214" s="12">
        <v>0</v>
      </c>
      <c r="AK214" s="12">
        <v>4.4053649617126212E-13</v>
      </c>
      <c r="AL214" s="18">
        <v>0.83685473874854077</v>
      </c>
      <c r="AM214" s="19">
        <v>0.80574459775464591</v>
      </c>
      <c r="AN214" s="12">
        <v>276.4276497685189</v>
      </c>
      <c r="AO214" s="12">
        <v>90.137406926864074</v>
      </c>
      <c r="AP214" s="12">
        <v>252.86919089560183</v>
      </c>
      <c r="AQ214" s="12">
        <v>76.694466873366736</v>
      </c>
      <c r="AR214" s="11">
        <v>1622.471624157628</v>
      </c>
      <c r="AS214" s="12">
        <v>53.858692619451709</v>
      </c>
      <c r="AT214" s="12">
        <v>5845.3383351735247</v>
      </c>
      <c r="AU214" s="12">
        <v>3516.9509684023783</v>
      </c>
      <c r="AW214" s="14">
        <v>798.59311880131327</v>
      </c>
      <c r="AX214" s="14">
        <v>411.49588902447141</v>
      </c>
      <c r="AY214" s="14">
        <v>1210.0890078257846</v>
      </c>
      <c r="AZ214" s="14">
        <v>281.29501481827549</v>
      </c>
      <c r="BA214" s="14">
        <v>117.1285782284905</v>
      </c>
      <c r="BB214" s="14">
        <v>398.42359304676597</v>
      </c>
      <c r="BC214" s="151">
        <v>0.13662051245107376</v>
      </c>
      <c r="BD214" s="151">
        <v>0.1170035899623016</v>
      </c>
      <c r="BE214" s="12">
        <v>2.5605156459219659E-13</v>
      </c>
      <c r="BF214" s="12">
        <v>3.556271730447175E-13</v>
      </c>
      <c r="BG214" s="12">
        <v>2.5579538487363607E-13</v>
      </c>
      <c r="BH214" s="12">
        <v>-3.5527136788005009E-13</v>
      </c>
      <c r="BI214" s="18">
        <v>0.94216366754705738</v>
      </c>
      <c r="BJ214" s="19">
        <v>0.96021577575047634</v>
      </c>
      <c r="BK214" s="12">
        <v>276.4276497685189</v>
      </c>
      <c r="BL214" s="12">
        <v>90.137406926864074</v>
      </c>
      <c r="BM214" s="12">
        <v>252.86919089560183</v>
      </c>
      <c r="BN214" s="12">
        <v>76.694466873366736</v>
      </c>
      <c r="BO214" s="11">
        <v>1640.8780299746263</v>
      </c>
      <c r="BP214" s="12">
        <v>63.136383123181631</v>
      </c>
      <c r="BQ214" s="12">
        <v>5845.3383351735247</v>
      </c>
      <c r="BR214" s="12">
        <v>3516.9509684023783</v>
      </c>
      <c r="BT214" s="14"/>
      <c r="BU214" s="14"/>
      <c r="BV214" s="14"/>
      <c r="BW214" s="14"/>
      <c r="BX214" s="14"/>
      <c r="BY214" s="14"/>
      <c r="BZ214" s="151"/>
      <c r="CA214" s="151"/>
      <c r="CB214" s="12"/>
      <c r="CC214" s="12"/>
      <c r="CD214" s="12"/>
      <c r="CE214" s="12"/>
      <c r="CF214" s="18"/>
      <c r="CG214" s="19"/>
      <c r="CH214" s="12"/>
      <c r="CI214" s="12"/>
      <c r="CJ214" s="12"/>
      <c r="CK214" s="12"/>
      <c r="CL214" s="11"/>
      <c r="CM214" s="12"/>
      <c r="CN214" s="12"/>
      <c r="CO214" s="12"/>
      <c r="CQ214" s="14">
        <v>844.82015764511232</v>
      </c>
      <c r="CR214" s="14">
        <v>504.17335340497812</v>
      </c>
      <c r="CS214" s="14">
        <v>1348.9935110500905</v>
      </c>
      <c r="CT214" s="14">
        <v>269.52872666065804</v>
      </c>
      <c r="CU214" s="14">
        <v>157.01859823138724</v>
      </c>
      <c r="CV214" s="14">
        <v>426.54732489204525</v>
      </c>
      <c r="CW214" s="151">
        <v>0.14452887227442807</v>
      </c>
      <c r="CX214" s="151">
        <v>0.14335524092734384</v>
      </c>
      <c r="CY214" s="12">
        <v>1.1664571275866734E-12</v>
      </c>
      <c r="CZ214" s="12">
        <v>5.5477838994975926E-13</v>
      </c>
      <c r="DA214" s="12">
        <v>-1.1652900866465643E-12</v>
      </c>
      <c r="DB214" s="12">
        <v>5.5422333389287814E-13</v>
      </c>
      <c r="DC214" s="18">
        <v>0.66300931488740344</v>
      </c>
      <c r="DD214" s="19">
        <v>0.51727437104155083</v>
      </c>
      <c r="DE214" s="12">
        <v>276.4276497685189</v>
      </c>
      <c r="DF214" s="12">
        <v>90.137406926864074</v>
      </c>
      <c r="DG214" s="12">
        <v>252.86919089560183</v>
      </c>
      <c r="DH214" s="12">
        <v>76.694466873366736</v>
      </c>
      <c r="DI214" s="11">
        <v>1620.2789091902496</v>
      </c>
      <c r="DJ214" s="12">
        <v>51.157848286975756</v>
      </c>
      <c r="DK214" s="12">
        <v>5845.3383351735247</v>
      </c>
      <c r="DL214" s="12">
        <v>3516.9509684023783</v>
      </c>
    </row>
    <row r="215" spans="1:116" x14ac:dyDescent="0.25">
      <c r="A215" s="10" t="str">
        <f>'Scenario List'!$A$18</f>
        <v>16- Colstrip Exit 2035</v>
      </c>
      <c r="B215" s="2">
        <v>2036</v>
      </c>
      <c r="C215" s="14">
        <v>840.22476077424972</v>
      </c>
      <c r="D215" s="14">
        <v>437.21739411631972</v>
      </c>
      <c r="E215" s="14">
        <v>1277.4421548905693</v>
      </c>
      <c r="F215" s="14">
        <v>302.25920618159591</v>
      </c>
      <c r="G215" s="14">
        <v>136.64093065040822</v>
      </c>
      <c r="H215" s="14">
        <v>438.90013683200414</v>
      </c>
      <c r="I215" s="151">
        <v>0.14349546558795467</v>
      </c>
      <c r="J215" s="151">
        <v>0.12415126516845348</v>
      </c>
      <c r="K215" s="12">
        <v>1.138006953743096E-12</v>
      </c>
      <c r="L215" s="12">
        <v>6.8280417224585759E-13</v>
      </c>
      <c r="M215" s="12">
        <v>-1.1368683772161603E-12</v>
      </c>
      <c r="N215" s="12">
        <v>-6.8212102632969618E-13</v>
      </c>
      <c r="O215" s="18">
        <v>0.47366702922774034</v>
      </c>
      <c r="P215" s="19">
        <v>0.49933393683234734</v>
      </c>
      <c r="Q215" s="12">
        <v>330.23344766022615</v>
      </c>
      <c r="R215" s="12">
        <v>192.73766646249507</v>
      </c>
      <c r="S215" s="12">
        <v>298.99147240739529</v>
      </c>
      <c r="T215" s="12">
        <v>159.83968929177058</v>
      </c>
      <c r="U215" s="11">
        <v>1645.095836625703</v>
      </c>
      <c r="V215" s="12">
        <v>94.048676537192705</v>
      </c>
      <c r="W215" s="12">
        <v>5855.4098370393385</v>
      </c>
      <c r="X215" s="12">
        <v>3521.6507340709368</v>
      </c>
      <c r="Z215" s="14">
        <v>889.36843991229512</v>
      </c>
      <c r="AA215" s="14">
        <v>481.42982592596047</v>
      </c>
      <c r="AB215" s="14">
        <v>1370.7982658382557</v>
      </c>
      <c r="AC215" s="14">
        <v>338.02991915891982</v>
      </c>
      <c r="AD215" s="14">
        <v>180.853362460049</v>
      </c>
      <c r="AE215" s="14">
        <v>518.88328161896879</v>
      </c>
      <c r="AF215" s="151">
        <v>0.15188833312511307</v>
      </c>
      <c r="AG215" s="151">
        <v>0.13670572759196939</v>
      </c>
      <c r="AH215" s="12">
        <v>4.2675260765366099E-13</v>
      </c>
      <c r="AI215" s="12">
        <v>1.138006953743096E-12</v>
      </c>
      <c r="AJ215" s="12">
        <v>-4.2632564145606011E-13</v>
      </c>
      <c r="AK215" s="12">
        <v>-1.1368683772161603E-12</v>
      </c>
      <c r="AL215" s="18">
        <v>0.38982984073256155</v>
      </c>
      <c r="AM215" s="19">
        <v>0.36989434819238809</v>
      </c>
      <c r="AN215" s="12">
        <v>330.23344766022615</v>
      </c>
      <c r="AO215" s="12">
        <v>192.73766646249507</v>
      </c>
      <c r="AP215" s="12">
        <v>298.99147240739529</v>
      </c>
      <c r="AQ215" s="12">
        <v>159.83968929177058</v>
      </c>
      <c r="AR215" s="11">
        <v>1629.2917228308017</v>
      </c>
      <c r="AS215" s="12">
        <v>71.274510632442485</v>
      </c>
      <c r="AT215" s="12">
        <v>5855.4098370393385</v>
      </c>
      <c r="AU215" s="12">
        <v>3521.6507340709368</v>
      </c>
      <c r="AW215" s="14">
        <v>822.53408030612968</v>
      </c>
      <c r="AX215" s="14">
        <v>421.68919870910992</v>
      </c>
      <c r="AY215" s="14">
        <v>1244.2232790152395</v>
      </c>
      <c r="AZ215" s="14">
        <v>296.32208754161502</v>
      </c>
      <c r="BA215" s="14">
        <v>121.1127352431984</v>
      </c>
      <c r="BB215" s="14">
        <v>417.43482278481343</v>
      </c>
      <c r="BC215" s="151">
        <v>0.14047421157491963</v>
      </c>
      <c r="BD215" s="151">
        <v>0.11974191382166061</v>
      </c>
      <c r="BE215" s="12">
        <v>6.2590382455870275E-13</v>
      </c>
      <c r="BF215" s="12">
        <v>5.5477838994975926E-13</v>
      </c>
      <c r="BG215" s="12">
        <v>6.2527760746888816E-13</v>
      </c>
      <c r="BH215" s="12">
        <v>-5.5422333389287814E-13</v>
      </c>
      <c r="BI215" s="18">
        <v>0.59969487496047236</v>
      </c>
      <c r="BJ215" s="19">
        <v>0.62229002326112637</v>
      </c>
      <c r="BK215" s="12">
        <v>330.23344766022615</v>
      </c>
      <c r="BL215" s="12">
        <v>192.73766646249507</v>
      </c>
      <c r="BM215" s="12">
        <v>298.99147240739529</v>
      </c>
      <c r="BN215" s="12">
        <v>159.83968929177058</v>
      </c>
      <c r="BO215" s="11">
        <v>1661.0725621931631</v>
      </c>
      <c r="BP215" s="12">
        <v>112.65118896171258</v>
      </c>
      <c r="BQ215" s="12">
        <v>5855.4098370393385</v>
      </c>
      <c r="BR215" s="12">
        <v>3521.6507340709368</v>
      </c>
      <c r="BT215" s="14"/>
      <c r="BU215" s="14"/>
      <c r="BV215" s="14"/>
      <c r="BW215" s="14"/>
      <c r="BX215" s="14"/>
      <c r="BY215" s="14"/>
      <c r="BZ215" s="151"/>
      <c r="CA215" s="151"/>
      <c r="CB215" s="12"/>
      <c r="CC215" s="12"/>
      <c r="CD215" s="12"/>
      <c r="CE215" s="12"/>
      <c r="CF215" s="18"/>
      <c r="CG215" s="19"/>
      <c r="CH215" s="12"/>
      <c r="CI215" s="12"/>
      <c r="CJ215" s="12"/>
      <c r="CK215" s="12"/>
      <c r="CL215" s="11"/>
      <c r="CM215" s="12"/>
      <c r="CN215" s="12"/>
      <c r="CO215" s="12"/>
      <c r="CQ215" s="14">
        <v>867.84284745248613</v>
      </c>
      <c r="CR215" s="14">
        <v>494.17885460306917</v>
      </c>
      <c r="CS215" s="14">
        <v>1362.0217020555554</v>
      </c>
      <c r="CT215" s="14">
        <v>278.48461361220757</v>
      </c>
      <c r="CU215" s="14">
        <v>170.23991548191609</v>
      </c>
      <c r="CV215" s="14">
        <v>448.72452909412368</v>
      </c>
      <c r="CW215" s="151">
        <v>0.14821214425723139</v>
      </c>
      <c r="CX215" s="151">
        <v>0.14032591302199104</v>
      </c>
      <c r="CY215" s="12">
        <v>2.133763038268305E-13</v>
      </c>
      <c r="CZ215" s="12">
        <v>1.2518076491174055E-12</v>
      </c>
      <c r="DA215" s="12">
        <v>2.1316282072803006E-13</v>
      </c>
      <c r="DB215" s="12">
        <v>-1.2505552149377763E-12</v>
      </c>
      <c r="DC215" s="18">
        <v>0.46086689908253287</v>
      </c>
      <c r="DD215" s="19">
        <v>0.30984209990337863</v>
      </c>
      <c r="DE215" s="12">
        <v>330.23344766022615</v>
      </c>
      <c r="DF215" s="12">
        <v>192.73766646249507</v>
      </c>
      <c r="DG215" s="12">
        <v>298.99147240739529</v>
      </c>
      <c r="DH215" s="12">
        <v>159.83968929177058</v>
      </c>
      <c r="DI215" s="11">
        <v>1630.5191575092576</v>
      </c>
      <c r="DJ215" s="12">
        <v>72.060430093370243</v>
      </c>
      <c r="DK215" s="12">
        <v>5855.4098370393385</v>
      </c>
      <c r="DL215" s="12">
        <v>3521.6507340709368</v>
      </c>
    </row>
    <row r="216" spans="1:116" x14ac:dyDescent="0.25">
      <c r="A216" s="10" t="str">
        <f>'Scenario List'!$A$18</f>
        <v>16- Colstrip Exit 2035</v>
      </c>
      <c r="B216" s="2">
        <v>2037</v>
      </c>
      <c r="C216" s="14">
        <v>857.54261792462319</v>
      </c>
      <c r="D216" s="14">
        <v>445.89119832128495</v>
      </c>
      <c r="E216" s="14">
        <v>1303.433816245908</v>
      </c>
      <c r="F216" s="14">
        <v>302.00923184679908</v>
      </c>
      <c r="G216" s="14">
        <v>138.97635749684829</v>
      </c>
      <c r="H216" s="14">
        <v>440.98558934364735</v>
      </c>
      <c r="I216" s="151">
        <v>0.14617871023772011</v>
      </c>
      <c r="J216" s="151">
        <v>0.12643149507065127</v>
      </c>
      <c r="K216" s="12">
        <v>1.1664571275866734E-12</v>
      </c>
      <c r="L216" s="12">
        <v>8.819553891508994E-13</v>
      </c>
      <c r="M216" s="12">
        <v>-1.1652900866465643E-12</v>
      </c>
      <c r="N216" s="12">
        <v>-8.8107299234252423E-13</v>
      </c>
      <c r="O216" s="18">
        <v>0.44745392175082221</v>
      </c>
      <c r="P216" s="19">
        <v>0.44472258609030979</v>
      </c>
      <c r="Q216" s="12">
        <v>330.16393286022617</v>
      </c>
      <c r="R216" s="12">
        <v>193.77759006249508</v>
      </c>
      <c r="S216" s="12">
        <v>298.99147240739529</v>
      </c>
      <c r="T216" s="12">
        <v>159.83968929177058</v>
      </c>
      <c r="U216" s="11">
        <v>1637.8466925423445</v>
      </c>
      <c r="V216" s="12">
        <v>89.596852753471381</v>
      </c>
      <c r="W216" s="12">
        <v>5866.3988519946724</v>
      </c>
      <c r="X216" s="12">
        <v>3526.7414821925199</v>
      </c>
      <c r="Z216" s="14">
        <v>909.3546109028357</v>
      </c>
      <c r="AA216" s="14">
        <v>492.00246147770059</v>
      </c>
      <c r="AB216" s="14">
        <v>1401.3570723805362</v>
      </c>
      <c r="AC216" s="14">
        <v>338.09966699277101</v>
      </c>
      <c r="AD216" s="14">
        <v>185.08762065326394</v>
      </c>
      <c r="AE216" s="14">
        <v>523.18728764603497</v>
      </c>
      <c r="AF216" s="151">
        <v>0.15501070313240636</v>
      </c>
      <c r="AG216" s="151">
        <v>0.13950624505991019</v>
      </c>
      <c r="AH216" s="12">
        <v>9.6730591068163155E-13</v>
      </c>
      <c r="AI216" s="12">
        <v>9.6730591068163155E-13</v>
      </c>
      <c r="AJ216" s="12">
        <v>9.6633812063373625E-13</v>
      </c>
      <c r="AK216" s="12">
        <v>-9.6633812063373625E-13</v>
      </c>
      <c r="AL216" s="18">
        <v>0.35164659943869775</v>
      </c>
      <c r="AM216" s="19">
        <v>0.29849524398968946</v>
      </c>
      <c r="AN216" s="12">
        <v>330.16393286022617</v>
      </c>
      <c r="AO216" s="12">
        <v>193.77759006249508</v>
      </c>
      <c r="AP216" s="12">
        <v>298.99147240739529</v>
      </c>
      <c r="AQ216" s="12">
        <v>159.83968929177058</v>
      </c>
      <c r="AR216" s="11">
        <v>1624.2100325148144</v>
      </c>
      <c r="AS216" s="12">
        <v>71.817839382492267</v>
      </c>
      <c r="AT216" s="12">
        <v>5866.3988519946724</v>
      </c>
      <c r="AU216" s="12">
        <v>3526.7414821925199</v>
      </c>
      <c r="AW216" s="14">
        <v>838.64181033394948</v>
      </c>
      <c r="AX216" s="14">
        <v>429.33526136938315</v>
      </c>
      <c r="AY216" s="14">
        <v>1267.9770717033325</v>
      </c>
      <c r="AZ216" s="14">
        <v>295.16793908495794</v>
      </c>
      <c r="BA216" s="14">
        <v>122.4204205449465</v>
      </c>
      <c r="BB216" s="14">
        <v>417.5883596299044</v>
      </c>
      <c r="BC216" s="151">
        <v>0.14295683459176961</v>
      </c>
      <c r="BD216" s="151">
        <v>0.12173709457787422</v>
      </c>
      <c r="BE216" s="12">
        <v>4.8365295534081577E-13</v>
      </c>
      <c r="BF216" s="12">
        <v>1.0099811714469977E-12</v>
      </c>
      <c r="BG216" s="12">
        <v>4.8316906031686813E-13</v>
      </c>
      <c r="BH216" s="12">
        <v>-1.0089706847793423E-12</v>
      </c>
      <c r="BI216" s="18">
        <v>0.57064765447157251</v>
      </c>
      <c r="BJ216" s="19">
        <v>0.56862657788909399</v>
      </c>
      <c r="BK216" s="12">
        <v>330.16393286022617</v>
      </c>
      <c r="BL216" s="12">
        <v>193.77759006249508</v>
      </c>
      <c r="BM216" s="12">
        <v>298.99147240739529</v>
      </c>
      <c r="BN216" s="12">
        <v>159.83968929177058</v>
      </c>
      <c r="BO216" s="11">
        <v>1654.8849752823719</v>
      </c>
      <c r="BP216" s="12">
        <v>112.23508781289924</v>
      </c>
      <c r="BQ216" s="12">
        <v>5866.3988519946724</v>
      </c>
      <c r="BR216" s="12">
        <v>3526.7414821925199</v>
      </c>
      <c r="BT216" s="14"/>
      <c r="BU216" s="14"/>
      <c r="BV216" s="14"/>
      <c r="BW216" s="14"/>
      <c r="BX216" s="14"/>
      <c r="BY216" s="14"/>
      <c r="BZ216" s="151"/>
      <c r="CA216" s="151"/>
      <c r="CB216" s="12"/>
      <c r="CC216" s="12"/>
      <c r="CD216" s="12"/>
      <c r="CE216" s="12"/>
      <c r="CF216" s="18"/>
      <c r="CG216" s="19"/>
      <c r="CH216" s="12"/>
      <c r="CI216" s="12"/>
      <c r="CJ216" s="12"/>
      <c r="CK216" s="12"/>
      <c r="CL216" s="11"/>
      <c r="CM216" s="12"/>
      <c r="CN216" s="12"/>
      <c r="CO216" s="12"/>
      <c r="CQ216" s="14">
        <v>886.56201077184278</v>
      </c>
      <c r="CR216" s="14">
        <v>504.99933203772781</v>
      </c>
      <c r="CS216" s="14">
        <v>1391.5613428095705</v>
      </c>
      <c r="CT216" s="14">
        <v>281.27695839841147</v>
      </c>
      <c r="CU216" s="14">
        <v>173.13895723038405</v>
      </c>
      <c r="CV216" s="14">
        <v>454.41591562879552</v>
      </c>
      <c r="CW216" s="151">
        <v>0.15112542347344779</v>
      </c>
      <c r="CX216" s="151">
        <v>0.14319147989372263</v>
      </c>
      <c r="CY216" s="12">
        <v>1.4225086921788699E-14</v>
      </c>
      <c r="CZ216" s="12">
        <v>1.0953316929777299E-12</v>
      </c>
      <c r="DA216" s="12">
        <v>0</v>
      </c>
      <c r="DB216" s="12">
        <v>-1.0942358130705543E-12</v>
      </c>
      <c r="DC216" s="18">
        <v>0.41833632086894829</v>
      </c>
      <c r="DD216" s="19">
        <v>0.26302413308428918</v>
      </c>
      <c r="DE216" s="12">
        <v>330.16393286022617</v>
      </c>
      <c r="DF216" s="12">
        <v>193.77759006249508</v>
      </c>
      <c r="DG216" s="12">
        <v>298.99147240739529</v>
      </c>
      <c r="DH216" s="12">
        <v>159.83968929177058</v>
      </c>
      <c r="DI216" s="11">
        <v>1623.0078097798669</v>
      </c>
      <c r="DJ216" s="12">
        <v>66.477989364725701</v>
      </c>
      <c r="DK216" s="12">
        <v>5866.3988519946724</v>
      </c>
      <c r="DL216" s="12">
        <v>3526.7414821925199</v>
      </c>
    </row>
    <row r="217" spans="1:116" x14ac:dyDescent="0.25">
      <c r="A217" s="10" t="str">
        <f>'Scenario List'!$A$18</f>
        <v>16- Colstrip Exit 2035</v>
      </c>
      <c r="B217" s="2">
        <v>2038</v>
      </c>
      <c r="C217" s="14">
        <v>881.7579711678228</v>
      </c>
      <c r="D217" s="14">
        <v>460.09601129050236</v>
      </c>
      <c r="E217" s="14">
        <v>1341.8539824583252</v>
      </c>
      <c r="F217" s="14">
        <v>316.80906719890095</v>
      </c>
      <c r="G217" s="14">
        <v>146.71037811615878</v>
      </c>
      <c r="H217" s="14">
        <v>463.51944531505973</v>
      </c>
      <c r="I217" s="151">
        <v>0.14999531759428497</v>
      </c>
      <c r="J217" s="151">
        <v>0.13025210783151542</v>
      </c>
      <c r="K217" s="12">
        <v>7.8237978069837849E-13</v>
      </c>
      <c r="L217" s="12">
        <v>7.2547943301122366E-13</v>
      </c>
      <c r="M217" s="12">
        <v>7.815970093361102E-13</v>
      </c>
      <c r="N217" s="12">
        <v>7.2475359047530219E-13</v>
      </c>
      <c r="O217" s="18">
        <v>0.43019541448465259</v>
      </c>
      <c r="P217" s="19">
        <v>0.45485340493231236</v>
      </c>
      <c r="Q217" s="12">
        <v>340.92010306022615</v>
      </c>
      <c r="R217" s="12">
        <v>199.0226625624951</v>
      </c>
      <c r="S217" s="12">
        <v>315.22999990739527</v>
      </c>
      <c r="T217" s="12">
        <v>168.33616179177056</v>
      </c>
      <c r="U217" s="11">
        <v>1766.1847210881565</v>
      </c>
      <c r="V217" s="12">
        <v>155.61976841432119</v>
      </c>
      <c r="W217" s="12">
        <v>5878.5699801166256</v>
      </c>
      <c r="X217" s="12">
        <v>3532.3498325696878</v>
      </c>
      <c r="Z217" s="14">
        <v>932.64651328040304</v>
      </c>
      <c r="AA217" s="14">
        <v>507.12453418349503</v>
      </c>
      <c r="AB217" s="14">
        <v>1439.771047463898</v>
      </c>
      <c r="AC217" s="14">
        <v>353.4228521501941</v>
      </c>
      <c r="AD217" s="14">
        <v>193.73890100915145</v>
      </c>
      <c r="AE217" s="14">
        <v>547.16175315934561</v>
      </c>
      <c r="AF217" s="151">
        <v>0.15865193685453077</v>
      </c>
      <c r="AG217" s="151">
        <v>0.14356577298986714</v>
      </c>
      <c r="AH217" s="12">
        <v>2.0768626905811501E-12</v>
      </c>
      <c r="AI217" s="12">
        <v>8.5350521530732198E-13</v>
      </c>
      <c r="AJ217" s="12">
        <v>2.0747847884194925E-12</v>
      </c>
      <c r="AK217" s="12">
        <v>8.5265128291212022E-13</v>
      </c>
      <c r="AL217" s="18">
        <v>0.33950834337206454</v>
      </c>
      <c r="AM217" s="19">
        <v>0.32939544605175053</v>
      </c>
      <c r="AN217" s="12">
        <v>340.92010306022615</v>
      </c>
      <c r="AO217" s="12">
        <v>199.0226625624951</v>
      </c>
      <c r="AP217" s="12">
        <v>315.22999990739527</v>
      </c>
      <c r="AQ217" s="12">
        <v>168.33616179177056</v>
      </c>
      <c r="AR217" s="11">
        <v>1754.0238721455653</v>
      </c>
      <c r="AS217" s="12">
        <v>135.65259407657049</v>
      </c>
      <c r="AT217" s="12">
        <v>5878.5699801166256</v>
      </c>
      <c r="AU217" s="12">
        <v>3532.3498325696878</v>
      </c>
      <c r="AW217" s="14">
        <v>864.28350109848202</v>
      </c>
      <c r="AX217" s="14">
        <v>443.94893804827569</v>
      </c>
      <c r="AY217" s="14">
        <v>1308.2324391467578</v>
      </c>
      <c r="AZ217" s="14">
        <v>312.1329660045343</v>
      </c>
      <c r="BA217" s="14">
        <v>130.56330487393217</v>
      </c>
      <c r="BB217" s="14">
        <v>442.69627087846646</v>
      </c>
      <c r="BC217" s="151">
        <v>0.14702274601166446</v>
      </c>
      <c r="BD217" s="151">
        <v>0.1256809090523503</v>
      </c>
      <c r="BE217" s="12">
        <v>6.2590382455870275E-13</v>
      </c>
      <c r="BF217" s="12">
        <v>4.9787804226260443E-13</v>
      </c>
      <c r="BG217" s="12">
        <v>6.2527760746888816E-13</v>
      </c>
      <c r="BH217" s="12">
        <v>-4.9737991503207013E-13</v>
      </c>
      <c r="BI217" s="18">
        <v>0.56234043563600911</v>
      </c>
      <c r="BJ217" s="19">
        <v>0.58207895898257</v>
      </c>
      <c r="BK217" s="12">
        <v>340.92010306022615</v>
      </c>
      <c r="BL217" s="12">
        <v>199.0226625624951</v>
      </c>
      <c r="BM217" s="12">
        <v>315.22999990739527</v>
      </c>
      <c r="BN217" s="12">
        <v>168.33616179177056</v>
      </c>
      <c r="BO217" s="11">
        <v>1787.8651309677493</v>
      </c>
      <c r="BP217" s="12">
        <v>183.38727069376466</v>
      </c>
      <c r="BQ217" s="12">
        <v>5878.5699801166256</v>
      </c>
      <c r="BR217" s="12">
        <v>3532.3498325696878</v>
      </c>
      <c r="BT217" s="14"/>
      <c r="BU217" s="14"/>
      <c r="BV217" s="14"/>
      <c r="BW217" s="14"/>
      <c r="BX217" s="14"/>
      <c r="BY217" s="14"/>
      <c r="BZ217" s="151"/>
      <c r="CA217" s="151"/>
      <c r="CB217" s="12"/>
      <c r="CC217" s="12"/>
      <c r="CD217" s="12"/>
      <c r="CE217" s="12"/>
      <c r="CF217" s="18"/>
      <c r="CG217" s="19"/>
      <c r="CH217" s="12"/>
      <c r="CI217" s="12"/>
      <c r="CJ217" s="12"/>
      <c r="CK217" s="12"/>
      <c r="CL217" s="11"/>
      <c r="CM217" s="12"/>
      <c r="CN217" s="12"/>
      <c r="CO217" s="12"/>
      <c r="CQ217" s="14">
        <v>901.80992313396519</v>
      </c>
      <c r="CR217" s="14">
        <v>517.55283467791503</v>
      </c>
      <c r="CS217" s="14">
        <v>1419.3627578118803</v>
      </c>
      <c r="CT217" s="14">
        <v>286.11510196742512</v>
      </c>
      <c r="CU217" s="14">
        <v>180.29993102270257</v>
      </c>
      <c r="CV217" s="14">
        <v>466.41503299012766</v>
      </c>
      <c r="CW217" s="151">
        <v>0.15340634307054282</v>
      </c>
      <c r="CX217" s="151">
        <v>0.14651800054056638</v>
      </c>
      <c r="CY217" s="12">
        <v>1.849261299832531E-13</v>
      </c>
      <c r="CZ217" s="12">
        <v>4.1252752073187228E-13</v>
      </c>
      <c r="DA217" s="12">
        <v>1.8474111129762605E-13</v>
      </c>
      <c r="DB217" s="12">
        <v>4.1211478674085811E-13</v>
      </c>
      <c r="DC217" s="18">
        <v>0.39237719531289961</v>
      </c>
      <c r="DD217" s="19">
        <v>0.26087687230317069</v>
      </c>
      <c r="DE217" s="12">
        <v>340.92010306022615</v>
      </c>
      <c r="DF217" s="12">
        <v>199.0226625624951</v>
      </c>
      <c r="DG217" s="12">
        <v>315.22999990739527</v>
      </c>
      <c r="DH217" s="12">
        <v>168.33616179177056</v>
      </c>
      <c r="DI217" s="11">
        <v>1747.5141720107549</v>
      </c>
      <c r="DJ217" s="12">
        <v>126.0734594661393</v>
      </c>
      <c r="DK217" s="12">
        <v>5878.5699801166256</v>
      </c>
      <c r="DL217" s="12">
        <v>3532.3498325696878</v>
      </c>
    </row>
    <row r="218" spans="1:116" x14ac:dyDescent="0.25">
      <c r="A218" s="10" t="str">
        <f>'Scenario List'!$A$18</f>
        <v>16- Colstrip Exit 2035</v>
      </c>
      <c r="B218" s="2">
        <v>2039</v>
      </c>
      <c r="C218" s="14">
        <v>903.2486272495006</v>
      </c>
      <c r="D218" s="14">
        <v>467.7081076472806</v>
      </c>
      <c r="E218" s="14">
        <v>1370.9567348967812</v>
      </c>
      <c r="F218" s="14">
        <v>320.73628478119298</v>
      </c>
      <c r="G218" s="14">
        <v>147.71560738673287</v>
      </c>
      <c r="H218" s="14">
        <v>468.45189216792585</v>
      </c>
      <c r="I218" s="151">
        <v>0.15329492756445456</v>
      </c>
      <c r="J218" s="151">
        <v>0.13217139495464161</v>
      </c>
      <c r="K218" s="12">
        <v>2.9872682535756272E-13</v>
      </c>
      <c r="L218" s="12">
        <v>1.849261299832531E-13</v>
      </c>
      <c r="M218" s="12">
        <v>-2.9842794901924208E-13</v>
      </c>
      <c r="N218" s="12">
        <v>1.8474111129762605E-13</v>
      </c>
      <c r="O218" s="18">
        <v>0.42143576956409423</v>
      </c>
      <c r="P218" s="19">
        <v>0.41419720250799302</v>
      </c>
      <c r="Q218" s="12">
        <v>350.49141826022623</v>
      </c>
      <c r="R218" s="12">
        <v>199.65122136249508</v>
      </c>
      <c r="S218" s="12">
        <v>314.93899990739527</v>
      </c>
      <c r="T218" s="12">
        <v>168.33616179177056</v>
      </c>
      <c r="U218" s="11">
        <v>1766.8572553208905</v>
      </c>
      <c r="V218" s="12">
        <v>160.32842136642876</v>
      </c>
      <c r="W218" s="12">
        <v>5892.2277573060574</v>
      </c>
      <c r="X218" s="12">
        <v>3538.6484935548119</v>
      </c>
      <c r="Z218" s="14">
        <v>958.52495460804755</v>
      </c>
      <c r="AA218" s="14">
        <v>518.95065255092743</v>
      </c>
      <c r="AB218" s="14">
        <v>1477.475607158975</v>
      </c>
      <c r="AC218" s="14">
        <v>361.34935965818801</v>
      </c>
      <c r="AD218" s="14">
        <v>198.95815229037964</v>
      </c>
      <c r="AE218" s="14">
        <v>560.30751194856771</v>
      </c>
      <c r="AF218" s="151">
        <v>0.16267615477346853</v>
      </c>
      <c r="AG218" s="151">
        <v>0.1466522186354843</v>
      </c>
      <c r="AH218" s="12">
        <v>4.2675260765366099E-13</v>
      </c>
      <c r="AI218" s="12">
        <v>1.9915121690504181E-13</v>
      </c>
      <c r="AJ218" s="12">
        <v>4.2632564145606011E-13</v>
      </c>
      <c r="AK218" s="12">
        <v>0</v>
      </c>
      <c r="AL218" s="18">
        <v>0.33098283956698382</v>
      </c>
      <c r="AM218" s="19">
        <v>0.28975637659870324</v>
      </c>
      <c r="AN218" s="12">
        <v>350.49141826022623</v>
      </c>
      <c r="AO218" s="12">
        <v>199.65122136249508</v>
      </c>
      <c r="AP218" s="12">
        <v>314.93899990739527</v>
      </c>
      <c r="AQ218" s="12">
        <v>168.33616179177056</v>
      </c>
      <c r="AR218" s="11">
        <v>1748.3155613672109</v>
      </c>
      <c r="AS218" s="12">
        <v>135.41864169567137</v>
      </c>
      <c r="AT218" s="12">
        <v>5892.2277573060574</v>
      </c>
      <c r="AU218" s="12">
        <v>3538.6484935548119</v>
      </c>
      <c r="AW218" s="14">
        <v>884.10821276719571</v>
      </c>
      <c r="AX218" s="14">
        <v>450.17199894811279</v>
      </c>
      <c r="AY218" s="14">
        <v>1334.2802117153085</v>
      </c>
      <c r="AZ218" s="14">
        <v>315.42434712223661</v>
      </c>
      <c r="BA218" s="14">
        <v>130.17949868756503</v>
      </c>
      <c r="BB218" s="14">
        <v>445.60384580980167</v>
      </c>
      <c r="BC218" s="151">
        <v>0.15004651028143767</v>
      </c>
      <c r="BD218" s="151">
        <v>0.12721579997788493</v>
      </c>
      <c r="BE218" s="12">
        <v>6.5435399840228017E-13</v>
      </c>
      <c r="BF218" s="12">
        <v>7.2547943301122366E-13</v>
      </c>
      <c r="BG218" s="12">
        <v>-6.5369931689929217E-13</v>
      </c>
      <c r="BH218" s="12">
        <v>-7.2475359047530219E-13</v>
      </c>
      <c r="BI218" s="18">
        <v>0.55152372718840392</v>
      </c>
      <c r="BJ218" s="19">
        <v>0.54897034918054044</v>
      </c>
      <c r="BK218" s="12">
        <v>350.49141826022623</v>
      </c>
      <c r="BL218" s="12">
        <v>199.65122136249508</v>
      </c>
      <c r="BM218" s="12">
        <v>314.93899990739527</v>
      </c>
      <c r="BN218" s="12">
        <v>168.33616179177056</v>
      </c>
      <c r="BO218" s="11">
        <v>1790.8926380426644</v>
      </c>
      <c r="BP218" s="12">
        <v>193.2537539260141</v>
      </c>
      <c r="BQ218" s="12">
        <v>5892.2277573060574</v>
      </c>
      <c r="BR218" s="12">
        <v>3538.6484935548119</v>
      </c>
      <c r="BT218" s="14"/>
      <c r="BU218" s="14"/>
      <c r="BV218" s="14"/>
      <c r="BW218" s="14"/>
      <c r="BX218" s="14"/>
      <c r="BY218" s="14"/>
      <c r="BZ218" s="151"/>
      <c r="CA218" s="151"/>
      <c r="CB218" s="12"/>
      <c r="CC218" s="12"/>
      <c r="CD218" s="12"/>
      <c r="CE218" s="12"/>
      <c r="CF218" s="18"/>
      <c r="CG218" s="19"/>
      <c r="CH218" s="12"/>
      <c r="CI218" s="12"/>
      <c r="CJ218" s="12"/>
      <c r="CK218" s="12"/>
      <c r="CL218" s="11"/>
      <c r="CM218" s="12"/>
      <c r="CN218" s="12"/>
      <c r="CO218" s="12"/>
      <c r="CQ218" s="14">
        <v>926.50884616961685</v>
      </c>
      <c r="CR218" s="14">
        <v>528.36858097418951</v>
      </c>
      <c r="CS218" s="14">
        <v>1454.8774271438065</v>
      </c>
      <c r="CT218" s="14">
        <v>294.47039801376013</v>
      </c>
      <c r="CU218" s="14">
        <v>183.7017894294616</v>
      </c>
      <c r="CV218" s="14">
        <v>478.17218744322173</v>
      </c>
      <c r="CW218" s="151">
        <v>0.15724253785349587</v>
      </c>
      <c r="CX218" s="151">
        <v>0.14931366648497135</v>
      </c>
      <c r="CY218" s="12">
        <v>1.2091323883520395E-12</v>
      </c>
      <c r="CZ218" s="12">
        <v>6.8280417224585759E-13</v>
      </c>
      <c r="DA218" s="12">
        <v>1.2079226507921703E-12</v>
      </c>
      <c r="DB218" s="12">
        <v>6.8212102632969618E-13</v>
      </c>
      <c r="DC218" s="18">
        <v>0.37914367973328839</v>
      </c>
      <c r="DD218" s="19">
        <v>0.24370749356572863</v>
      </c>
      <c r="DE218" s="12">
        <v>350.49141826022623</v>
      </c>
      <c r="DF218" s="12">
        <v>199.65122136249508</v>
      </c>
      <c r="DG218" s="12">
        <v>314.93899990739527</v>
      </c>
      <c r="DH218" s="12">
        <v>168.33616179177056</v>
      </c>
      <c r="DI218" s="11">
        <v>1740.3624815875726</v>
      </c>
      <c r="DJ218" s="12">
        <v>123.00759234748017</v>
      </c>
      <c r="DK218" s="12">
        <v>5892.2277573060574</v>
      </c>
      <c r="DL218" s="12">
        <v>3538.6484935548119</v>
      </c>
    </row>
    <row r="219" spans="1:116" x14ac:dyDescent="0.25">
      <c r="A219" s="10" t="str">
        <f>'Scenario List'!$A$18</f>
        <v>16- Colstrip Exit 2035</v>
      </c>
      <c r="B219" s="2">
        <v>2040</v>
      </c>
      <c r="C219" s="14">
        <v>916.95431171155394</v>
      </c>
      <c r="D219" s="14">
        <v>474.76429316928932</v>
      </c>
      <c r="E219" s="14">
        <v>1391.7186048808433</v>
      </c>
      <c r="F219" s="14">
        <v>321.21720488198537</v>
      </c>
      <c r="G219" s="14">
        <v>148.02563173542612</v>
      </c>
      <c r="H219" s="14">
        <v>469.24283661741151</v>
      </c>
      <c r="I219" s="151">
        <v>0.15521275575740892</v>
      </c>
      <c r="J219" s="151">
        <v>0.13389480377846341</v>
      </c>
      <c r="K219" s="12">
        <v>3.6985225996650621E-13</v>
      </c>
      <c r="L219" s="12">
        <v>9.1040556299447671E-13</v>
      </c>
      <c r="M219" s="12">
        <v>-3.694822225952521E-13</v>
      </c>
      <c r="N219" s="12">
        <v>9.0949470177292824E-13</v>
      </c>
      <c r="O219" s="18">
        <v>0.42993944544813262</v>
      </c>
      <c r="P219" s="19">
        <v>0.41133566508371544</v>
      </c>
      <c r="Q219" s="12">
        <v>350.42190346022619</v>
      </c>
      <c r="R219" s="12">
        <v>199.92559176249509</v>
      </c>
      <c r="S219" s="12">
        <v>314.93899990739527</v>
      </c>
      <c r="T219" s="12">
        <v>168.33616179177056</v>
      </c>
      <c r="U219" s="11">
        <v>1774.3648936022112</v>
      </c>
      <c r="V219" s="12">
        <v>164.72916807841563</v>
      </c>
      <c r="W219" s="12">
        <v>5907.7252203724502</v>
      </c>
      <c r="X219" s="12">
        <v>3545.8007314071269</v>
      </c>
      <c r="Z219" s="14">
        <v>976.3556334286493</v>
      </c>
      <c r="AA219" s="14">
        <v>529.71516452941614</v>
      </c>
      <c r="AB219" s="14">
        <v>1506.0707979580654</v>
      </c>
      <c r="AC219" s="14">
        <v>366.01777376774703</v>
      </c>
      <c r="AD219" s="14">
        <v>202.97650309555303</v>
      </c>
      <c r="AE219" s="14">
        <v>568.9942768633</v>
      </c>
      <c r="AF219" s="151">
        <v>0.16526761096838816</v>
      </c>
      <c r="AG219" s="151">
        <v>0.14939225429038769</v>
      </c>
      <c r="AH219" s="12">
        <v>1.4225086921788701E-13</v>
      </c>
      <c r="AI219" s="12">
        <v>3.6985225996650621E-13</v>
      </c>
      <c r="AJ219" s="12">
        <v>0</v>
      </c>
      <c r="AK219" s="12">
        <v>3.694822225952521E-13</v>
      </c>
      <c r="AL219" s="18">
        <v>0.33778997027945645</v>
      </c>
      <c r="AM219" s="19">
        <v>0.28991922536303227</v>
      </c>
      <c r="AN219" s="12">
        <v>350.42190346022619</v>
      </c>
      <c r="AO219" s="12">
        <v>199.92559176249509</v>
      </c>
      <c r="AP219" s="12">
        <v>314.93899990739527</v>
      </c>
      <c r="AQ219" s="12">
        <v>168.33616179177056</v>
      </c>
      <c r="AR219" s="11">
        <v>1751.847585545097</v>
      </c>
      <c r="AS219" s="12">
        <v>132.96239284405516</v>
      </c>
      <c r="AT219" s="12">
        <v>5907.7252203724502</v>
      </c>
      <c r="AU219" s="12">
        <v>3545.8007314071269</v>
      </c>
      <c r="AW219" s="14">
        <v>897.16891925264281</v>
      </c>
      <c r="AX219" s="14">
        <v>456.77166254516726</v>
      </c>
      <c r="AY219" s="14">
        <v>1353.94058179781</v>
      </c>
      <c r="AZ219" s="14">
        <v>315.98221333069506</v>
      </c>
      <c r="BA219" s="14">
        <v>130.03300111130412</v>
      </c>
      <c r="BB219" s="14">
        <v>446.01521444199921</v>
      </c>
      <c r="BC219" s="151">
        <v>0.15186368454626284</v>
      </c>
      <c r="BD219" s="151">
        <v>0.12882045471401901</v>
      </c>
      <c r="BE219" s="12">
        <v>6.5435399840228017E-13</v>
      </c>
      <c r="BF219" s="12">
        <v>1.1380069537430959E-13</v>
      </c>
      <c r="BG219" s="12">
        <v>6.5369931689929217E-13</v>
      </c>
      <c r="BH219" s="12">
        <v>1.1368683772161603E-13</v>
      </c>
      <c r="BI219" s="18">
        <v>0.55718727500826037</v>
      </c>
      <c r="BJ219" s="19">
        <v>0.54751211326713267</v>
      </c>
      <c r="BK219" s="12">
        <v>350.42190346022619</v>
      </c>
      <c r="BL219" s="12">
        <v>199.92559176249509</v>
      </c>
      <c r="BM219" s="12">
        <v>314.93899990739527</v>
      </c>
      <c r="BN219" s="12">
        <v>168.33616179177056</v>
      </c>
      <c r="BO219" s="11">
        <v>1796.5306572204654</v>
      </c>
      <c r="BP219" s="12">
        <v>195.37821545157067</v>
      </c>
      <c r="BQ219" s="12">
        <v>5907.7252203724502</v>
      </c>
      <c r="BR219" s="12">
        <v>3545.8007314071269</v>
      </c>
      <c r="BT219" s="14"/>
      <c r="BU219" s="14"/>
      <c r="BV219" s="14"/>
      <c r="BW219" s="14"/>
      <c r="BX219" s="14"/>
      <c r="BY219" s="14"/>
      <c r="BZ219" s="151"/>
      <c r="CA219" s="151"/>
      <c r="CB219" s="12"/>
      <c r="CC219" s="12"/>
      <c r="CD219" s="12"/>
      <c r="CE219" s="12"/>
      <c r="CF219" s="18"/>
      <c r="CG219" s="19"/>
      <c r="CH219" s="12"/>
      <c r="CI219" s="12"/>
      <c r="CJ219" s="12"/>
      <c r="CK219" s="12"/>
      <c r="CL219" s="11"/>
      <c r="CM219" s="12"/>
      <c r="CN219" s="12"/>
      <c r="CO219" s="12"/>
      <c r="CQ219" s="14">
        <v>943.85770290394112</v>
      </c>
      <c r="CR219" s="14">
        <v>538.67387665713954</v>
      </c>
      <c r="CS219" s="14">
        <v>1482.5315795610807</v>
      </c>
      <c r="CT219" s="14">
        <v>296.0566615040882</v>
      </c>
      <c r="CU219" s="14">
        <v>185.83316793679074</v>
      </c>
      <c r="CV219" s="14">
        <v>481.88982944087894</v>
      </c>
      <c r="CW219" s="151">
        <v>0.15976668983335621</v>
      </c>
      <c r="CX219" s="151">
        <v>0.15191882383175281</v>
      </c>
      <c r="CY219" s="12">
        <v>1.0099811714469977E-12</v>
      </c>
      <c r="CZ219" s="12">
        <v>1.7639107783017988E-12</v>
      </c>
      <c r="DA219" s="12">
        <v>-1.0089706847793423E-12</v>
      </c>
      <c r="DB219" s="12">
        <v>1.7621459846850485E-12</v>
      </c>
      <c r="DC219" s="18">
        <v>0.38023187082121013</v>
      </c>
      <c r="DD219" s="19">
        <v>0.23465701483873708</v>
      </c>
      <c r="DE219" s="12">
        <v>350.42190346022619</v>
      </c>
      <c r="DF219" s="12">
        <v>199.92559176249509</v>
      </c>
      <c r="DG219" s="12">
        <v>314.93899990739527</v>
      </c>
      <c r="DH219" s="12">
        <v>168.33616179177056</v>
      </c>
      <c r="DI219" s="11">
        <v>1741.8118791900333</v>
      </c>
      <c r="DJ219" s="12">
        <v>122.77969072710668</v>
      </c>
      <c r="DK219" s="12">
        <v>5907.7252203724502</v>
      </c>
      <c r="DL219" s="12">
        <v>3545.8007314071269</v>
      </c>
    </row>
    <row r="220" spans="1:116" x14ac:dyDescent="0.25">
      <c r="A220" s="10" t="str">
        <f>'Scenario List'!$A$18</f>
        <v>16- Colstrip Exit 2035</v>
      </c>
      <c r="B220" s="2">
        <v>2041</v>
      </c>
      <c r="C220" s="14">
        <v>929.10550054131841</v>
      </c>
      <c r="D220" s="14">
        <v>483.18472575436124</v>
      </c>
      <c r="E220" s="14">
        <v>1412.2902262956795</v>
      </c>
      <c r="F220" s="14">
        <v>317.86900974173653</v>
      </c>
      <c r="G220" s="14">
        <v>149.56107734686211</v>
      </c>
      <c r="H220" s="14">
        <v>467.43008708859861</v>
      </c>
      <c r="I220" s="151">
        <v>0.15679835671761866</v>
      </c>
      <c r="J220" s="151">
        <v>0.1359548441308624</v>
      </c>
      <c r="K220" s="12">
        <v>2.2760139074861918E-13</v>
      </c>
      <c r="L220" s="12">
        <v>3.8407734688829492E-13</v>
      </c>
      <c r="M220" s="12">
        <v>-2.2737367544323206E-13</v>
      </c>
      <c r="N220" s="12">
        <v>-3.836930773104541E-13</v>
      </c>
      <c r="O220" s="18">
        <v>0.42864014280397655</v>
      </c>
      <c r="P220" s="19">
        <v>0.39290838435337838</v>
      </c>
      <c r="Q220" s="12">
        <v>376.82752346022619</v>
      </c>
      <c r="R220" s="12">
        <v>235.17654256249514</v>
      </c>
      <c r="S220" s="12">
        <v>360.10219990739535</v>
      </c>
      <c r="T220" s="12">
        <v>201.23064233971576</v>
      </c>
      <c r="U220" s="11">
        <v>2199.268773624412</v>
      </c>
      <c r="V220" s="12">
        <v>192.3610740405914</v>
      </c>
      <c r="W220" s="12">
        <v>5925.4798327674016</v>
      </c>
      <c r="X220" s="12">
        <v>3554.0088979049187</v>
      </c>
      <c r="Z220" s="14">
        <v>984.71123542397766</v>
      </c>
      <c r="AA220" s="14">
        <v>545.62299247074441</v>
      </c>
      <c r="AB220" s="14">
        <v>1530.3342278947221</v>
      </c>
      <c r="AC220" s="14">
        <v>357.68127401891422</v>
      </c>
      <c r="AD220" s="14">
        <v>211.99934406324527</v>
      </c>
      <c r="AE220" s="14">
        <v>569.68061808215953</v>
      </c>
      <c r="AF220" s="151">
        <v>0.16618253090300095</v>
      </c>
      <c r="AG220" s="151">
        <v>0.15352324885635152</v>
      </c>
      <c r="AH220" s="12">
        <v>1.1380069537430959E-13</v>
      </c>
      <c r="AI220" s="12">
        <v>5.6900347687154795E-14</v>
      </c>
      <c r="AJ220" s="12">
        <v>0</v>
      </c>
      <c r="AK220" s="12">
        <v>0</v>
      </c>
      <c r="AL220" s="18">
        <v>0.32902220912306662</v>
      </c>
      <c r="AM220" s="19">
        <v>0.2618167606994446</v>
      </c>
      <c r="AN220" s="12">
        <v>376.82752346022619</v>
      </c>
      <c r="AO220" s="12">
        <v>235.17654256249514</v>
      </c>
      <c r="AP220" s="12">
        <v>360.10219990739535</v>
      </c>
      <c r="AQ220" s="12">
        <v>201.23064233971576</v>
      </c>
      <c r="AR220" s="11">
        <v>2170.3835568367458</v>
      </c>
      <c r="AS220" s="12">
        <v>149.79828004998367</v>
      </c>
      <c r="AT220" s="12">
        <v>5925.4798327674016</v>
      </c>
      <c r="AU220" s="12">
        <v>3554.0088979049187</v>
      </c>
      <c r="AW220" s="14">
        <v>910.68014808220016</v>
      </c>
      <c r="AX220" s="14">
        <v>462.65108963434147</v>
      </c>
      <c r="AY220" s="14">
        <v>1373.3312377165416</v>
      </c>
      <c r="AZ220" s="14">
        <v>313.259088837126</v>
      </c>
      <c r="BA220" s="14">
        <v>129.02744122684237</v>
      </c>
      <c r="BB220" s="14">
        <v>442.28653006396837</v>
      </c>
      <c r="BC220" s="151">
        <v>0.15368884441158942</v>
      </c>
      <c r="BD220" s="151">
        <v>0.13017724573145367</v>
      </c>
      <c r="BE220" s="12">
        <v>2.133763038268305E-13</v>
      </c>
      <c r="BF220" s="12">
        <v>6.4012891148049151E-13</v>
      </c>
      <c r="BG220" s="12">
        <v>2.1316282072803006E-13</v>
      </c>
      <c r="BH220" s="12">
        <v>-6.3948846218409017E-13</v>
      </c>
      <c r="BI220" s="18">
        <v>0.54989419835226505</v>
      </c>
      <c r="BJ220" s="19">
        <v>0.51907650831241803</v>
      </c>
      <c r="BK220" s="12">
        <v>376.82752346022619</v>
      </c>
      <c r="BL220" s="12">
        <v>235.17654256249514</v>
      </c>
      <c r="BM220" s="12">
        <v>360.10219990739535</v>
      </c>
      <c r="BN220" s="12">
        <v>201.23064233971576</v>
      </c>
      <c r="BO220" s="11">
        <v>2220.4832628897848</v>
      </c>
      <c r="BP220" s="12">
        <v>224.0491452053522</v>
      </c>
      <c r="BQ220" s="12">
        <v>5925.4798327674016</v>
      </c>
      <c r="BR220" s="12">
        <v>3554.0088979049187</v>
      </c>
      <c r="BT220" s="14"/>
      <c r="BU220" s="14"/>
      <c r="BV220" s="14"/>
      <c r="BW220" s="14"/>
      <c r="BX220" s="14"/>
      <c r="BY220" s="14"/>
      <c r="BZ220" s="151"/>
      <c r="CA220" s="151"/>
      <c r="CB220" s="12"/>
      <c r="CC220" s="12"/>
      <c r="CD220" s="12"/>
      <c r="CE220" s="12"/>
      <c r="CF220" s="18"/>
      <c r="CG220" s="19"/>
      <c r="CH220" s="12"/>
      <c r="CI220" s="12"/>
      <c r="CJ220" s="12"/>
      <c r="CK220" s="12"/>
      <c r="CL220" s="11"/>
      <c r="CM220" s="12"/>
      <c r="CN220" s="12"/>
      <c r="CO220" s="12"/>
      <c r="CQ220" s="14">
        <v>942.74431366983481</v>
      </c>
      <c r="CR220" s="14">
        <v>552.52231826196692</v>
      </c>
      <c r="CS220" s="14">
        <v>1495.2666319318018</v>
      </c>
      <c r="CT220" s="14">
        <v>282.47260852505525</v>
      </c>
      <c r="CU220" s="14">
        <v>189.01671349104942</v>
      </c>
      <c r="CV220" s="14">
        <v>471.48932201610467</v>
      </c>
      <c r="CW220" s="151">
        <v>0.15910007970266621</v>
      </c>
      <c r="CX220" s="151">
        <v>0.15546452868693653</v>
      </c>
      <c r="CY220" s="12">
        <v>2.133763038268305E-13</v>
      </c>
      <c r="CZ220" s="12">
        <v>7.6815469377658983E-13</v>
      </c>
      <c r="DA220" s="12">
        <v>2.1316282072803006E-13</v>
      </c>
      <c r="DB220" s="12">
        <v>-7.673861546209082E-13</v>
      </c>
      <c r="DC220" s="18">
        <v>0.36315510498768355</v>
      </c>
      <c r="DD220" s="19">
        <v>0.20509234970456749</v>
      </c>
      <c r="DE220" s="12">
        <v>376.82752346022619</v>
      </c>
      <c r="DF220" s="12">
        <v>235.17654256249514</v>
      </c>
      <c r="DG220" s="12">
        <v>360.10219990739535</v>
      </c>
      <c r="DH220" s="12">
        <v>201.23064233971576</v>
      </c>
      <c r="DI220" s="11">
        <v>2164.8439793901889</v>
      </c>
      <c r="DJ220" s="12">
        <v>137.07479687527385</v>
      </c>
      <c r="DK220" s="12">
        <v>5925.4798327674016</v>
      </c>
      <c r="DL220" s="12">
        <v>3554.0088979049187</v>
      </c>
    </row>
    <row r="221" spans="1:116" x14ac:dyDescent="0.25">
      <c r="A221" s="10" t="str">
        <f>'Scenario List'!$A$18</f>
        <v>16- Colstrip Exit 2035</v>
      </c>
      <c r="B221" s="2">
        <v>2042</v>
      </c>
      <c r="C221" s="14">
        <v>954.31960764745918</v>
      </c>
      <c r="D221" s="14">
        <v>498.33425909950245</v>
      </c>
      <c r="E221" s="14">
        <v>1452.6538667469617</v>
      </c>
      <c r="F221" s="14">
        <v>337.34051942531931</v>
      </c>
      <c r="G221" s="14">
        <v>157.68054189404646</v>
      </c>
      <c r="H221" s="14">
        <v>495.0210613193658</v>
      </c>
      <c r="I221" s="151">
        <v>0.16049870463741164</v>
      </c>
      <c r="J221" s="151">
        <v>0.13984256574678255</v>
      </c>
      <c r="K221" s="12">
        <v>7.11254346089435E-13</v>
      </c>
      <c r="L221" s="12">
        <v>8.5350521530732198E-13</v>
      </c>
      <c r="M221" s="12">
        <v>-7.1054273576010019E-13</v>
      </c>
      <c r="N221" s="12">
        <v>8.5265128291212022E-13</v>
      </c>
      <c r="O221" s="18">
        <v>0.4337593799099741</v>
      </c>
      <c r="P221" s="19">
        <v>0.42590409607461993</v>
      </c>
      <c r="Q221" s="12">
        <v>387.72899267817701</v>
      </c>
      <c r="R221" s="12">
        <v>235.09659736249515</v>
      </c>
      <c r="S221" s="12">
        <v>389.04428766084214</v>
      </c>
      <c r="T221" s="12">
        <v>201.23064233971576</v>
      </c>
      <c r="U221" s="11">
        <v>2438.2497872984668</v>
      </c>
      <c r="V221" s="12">
        <v>201.07967067032251</v>
      </c>
      <c r="W221" s="12">
        <v>5945.9645472117463</v>
      </c>
      <c r="X221" s="12">
        <v>3563.5377285758073</v>
      </c>
      <c r="Z221" s="14">
        <v>1004.9889575304672</v>
      </c>
      <c r="AA221" s="14">
        <v>562.94278086184636</v>
      </c>
      <c r="AB221" s="14">
        <v>1567.9317383923135</v>
      </c>
      <c r="AC221" s="14">
        <v>371.53891138315117</v>
      </c>
      <c r="AD221" s="14">
        <v>222.28906365639034</v>
      </c>
      <c r="AE221" s="14">
        <v>593.82797503954157</v>
      </c>
      <c r="AF221" s="151">
        <v>0.16902034136778343</v>
      </c>
      <c r="AG221" s="151">
        <v>0.15797300989621635</v>
      </c>
      <c r="AH221" s="12">
        <v>7.8237978069837849E-13</v>
      </c>
      <c r="AI221" s="12">
        <v>3.6985225996650621E-13</v>
      </c>
      <c r="AJ221" s="12">
        <v>7.815970093361102E-13</v>
      </c>
      <c r="AK221" s="12">
        <v>-3.694822225952521E-13</v>
      </c>
      <c r="AL221" s="18">
        <v>0.33099074197771838</v>
      </c>
      <c r="AM221" s="19">
        <v>0.29109326830146803</v>
      </c>
      <c r="AN221" s="12">
        <v>387.72899267817701</v>
      </c>
      <c r="AO221" s="12">
        <v>235.09659736249515</v>
      </c>
      <c r="AP221" s="12">
        <v>389.04428766084214</v>
      </c>
      <c r="AQ221" s="12">
        <v>201.23064233971576</v>
      </c>
      <c r="AR221" s="11">
        <v>2408.6935815057277</v>
      </c>
      <c r="AS221" s="12">
        <v>152.77922093823793</v>
      </c>
      <c r="AT221" s="12">
        <v>5945.9645472117463</v>
      </c>
      <c r="AU221" s="12">
        <v>3563.5377285758073</v>
      </c>
      <c r="AW221" s="14">
        <v>936.99945292241568</v>
      </c>
      <c r="AX221" s="14">
        <v>476.67325133659119</v>
      </c>
      <c r="AY221" s="14">
        <v>1413.6727042590069</v>
      </c>
      <c r="AZ221" s="14">
        <v>335.36842875508358</v>
      </c>
      <c r="BA221" s="14">
        <v>136.01953413113515</v>
      </c>
      <c r="BB221" s="14">
        <v>471.3879628862187</v>
      </c>
      <c r="BC221" s="151">
        <v>0.15758577863734569</v>
      </c>
      <c r="BD221" s="151">
        <v>0.13376405348936687</v>
      </c>
      <c r="BE221" s="12">
        <v>3.1295191227935138E-13</v>
      </c>
      <c r="BF221" s="12">
        <v>1.280257822960983E-13</v>
      </c>
      <c r="BG221" s="12">
        <v>3.1263880373444408E-13</v>
      </c>
      <c r="BH221" s="12">
        <v>1.2789769243681803E-13</v>
      </c>
      <c r="BI221" s="18">
        <v>0.56404117455225589</v>
      </c>
      <c r="BJ221" s="19">
        <v>0.56250340774478269</v>
      </c>
      <c r="BK221" s="12">
        <v>387.72899267817701</v>
      </c>
      <c r="BL221" s="12">
        <v>235.09659736249515</v>
      </c>
      <c r="BM221" s="12">
        <v>389.04428766084214</v>
      </c>
      <c r="BN221" s="12">
        <v>201.23064233971576</v>
      </c>
      <c r="BO221" s="11">
        <v>2463.5753878850182</v>
      </c>
      <c r="BP221" s="12">
        <v>236.84871275564748</v>
      </c>
      <c r="BQ221" s="12">
        <v>5945.9645472117463</v>
      </c>
      <c r="BR221" s="12">
        <v>3563.5377285758073</v>
      </c>
      <c r="BT221" s="14"/>
      <c r="BU221" s="14"/>
      <c r="BV221" s="14"/>
      <c r="BW221" s="14"/>
      <c r="BX221" s="14"/>
      <c r="BY221" s="14"/>
      <c r="BZ221" s="151"/>
      <c r="CA221" s="151"/>
      <c r="CB221" s="12"/>
      <c r="CC221" s="12"/>
      <c r="CD221" s="12"/>
      <c r="CE221" s="12"/>
      <c r="CF221" s="18"/>
      <c r="CG221" s="19"/>
      <c r="CH221" s="12"/>
      <c r="CI221" s="12"/>
      <c r="CJ221" s="12"/>
      <c r="CK221" s="12"/>
      <c r="CL221" s="11"/>
      <c r="CM221" s="12"/>
      <c r="CN221" s="12"/>
      <c r="CO221" s="12"/>
      <c r="CQ221" s="14">
        <v>955.61987336552454</v>
      </c>
      <c r="CR221" s="14">
        <v>570.35229448508187</v>
      </c>
      <c r="CS221" s="14">
        <v>1525.9721678506064</v>
      </c>
      <c r="CT221" s="14">
        <v>288.64440874997257</v>
      </c>
      <c r="CU221" s="14">
        <v>200.0875357309647</v>
      </c>
      <c r="CV221" s="14">
        <v>488.73194448093727</v>
      </c>
      <c r="CW221" s="151">
        <v>0.16071738500587687</v>
      </c>
      <c r="CX221" s="151">
        <v>0.16005226769775976</v>
      </c>
      <c r="CY221" s="12">
        <v>6.7569162878496326E-13</v>
      </c>
      <c r="CZ221" s="12">
        <v>1.3940585183352927E-12</v>
      </c>
      <c r="DA221" s="12">
        <v>-6.7501559897209518E-13</v>
      </c>
      <c r="DB221" s="12">
        <v>-1.3926637620897964E-12</v>
      </c>
      <c r="DC221" s="18">
        <v>0.36103138270101282</v>
      </c>
      <c r="DD221" s="19">
        <v>0.23723936236048571</v>
      </c>
      <c r="DE221" s="12">
        <v>387.72899267817701</v>
      </c>
      <c r="DF221" s="12">
        <v>235.09659736249515</v>
      </c>
      <c r="DG221" s="12">
        <v>389.04428766084214</v>
      </c>
      <c r="DH221" s="12">
        <v>201.23064233971576</v>
      </c>
      <c r="DI221" s="11">
        <v>2402.1480758261778</v>
      </c>
      <c r="DJ221" s="12">
        <v>142.82880602574843</v>
      </c>
      <c r="DK221" s="12">
        <v>5945.9645472117463</v>
      </c>
      <c r="DL221" s="12">
        <v>3563.5377285758073</v>
      </c>
    </row>
    <row r="222" spans="1:116" x14ac:dyDescent="0.25">
      <c r="A222" s="10" t="str">
        <f>'Scenario List'!$A$18</f>
        <v>16- Colstrip Exit 2035</v>
      </c>
      <c r="B222" s="2">
        <v>2043</v>
      </c>
      <c r="C222" s="14">
        <v>994.5952477431174</v>
      </c>
      <c r="D222" s="14">
        <v>514.73154015344107</v>
      </c>
      <c r="E222" s="14">
        <v>1509.3267878965585</v>
      </c>
      <c r="F222" s="14">
        <v>358.84692833920229</v>
      </c>
      <c r="G222" s="14">
        <v>166.89944072187217</v>
      </c>
      <c r="H222" s="14">
        <v>525.74636906107446</v>
      </c>
      <c r="I222" s="151">
        <v>0.16660603090411957</v>
      </c>
      <c r="J222" s="151">
        <v>0.1439968294550551</v>
      </c>
      <c r="K222" s="12">
        <v>1.4225086921788701E-13</v>
      </c>
      <c r="L222" s="12">
        <v>5.8322856379333668E-13</v>
      </c>
      <c r="M222" s="12">
        <v>-1.4210854715202004E-13</v>
      </c>
      <c r="N222" s="12">
        <v>-5.8264504332328215E-13</v>
      </c>
      <c r="O222" s="18">
        <v>0.40563973299940248</v>
      </c>
      <c r="P222" s="19">
        <v>0.35714807014262057</v>
      </c>
      <c r="Q222" s="12">
        <v>399.07740606603073</v>
      </c>
      <c r="R222" s="12">
        <v>235.00526776249512</v>
      </c>
      <c r="S222" s="12">
        <v>419.11187436607548</v>
      </c>
      <c r="T222" s="12">
        <v>201.23064233971576</v>
      </c>
      <c r="U222" s="11">
        <v>2679.1020472959658</v>
      </c>
      <c r="V222" s="12">
        <v>196.28617458774161</v>
      </c>
      <c r="W222" s="12">
        <v>5969.7433661059904</v>
      </c>
      <c r="X222" s="12">
        <v>3574.6032888460318</v>
      </c>
      <c r="Z222" s="14">
        <v>1047.6539461170657</v>
      </c>
      <c r="AA222" s="14">
        <v>585.93508243633494</v>
      </c>
      <c r="AB222" s="14">
        <v>1633.5890285534006</v>
      </c>
      <c r="AC222" s="14">
        <v>396.01683756296444</v>
      </c>
      <c r="AD222" s="14">
        <v>238.10298300476609</v>
      </c>
      <c r="AE222" s="14">
        <v>634.11982056773059</v>
      </c>
      <c r="AF222" s="151">
        <v>0.17549396713856411</v>
      </c>
      <c r="AG222" s="151">
        <v>0.16391611462582437</v>
      </c>
      <c r="AH222" s="12">
        <v>8.819553891508994E-13</v>
      </c>
      <c r="AI222" s="12">
        <v>1.7923609521453761E-12</v>
      </c>
      <c r="AJ222" s="12">
        <v>8.8107299234252423E-13</v>
      </c>
      <c r="AK222" s="12">
        <v>-1.7905676941154525E-12</v>
      </c>
      <c r="AL222" s="18">
        <v>0.30229636763993423</v>
      </c>
      <c r="AM222" s="19">
        <v>0.23107563188801944</v>
      </c>
      <c r="AN222" s="12">
        <v>399.07740606603073</v>
      </c>
      <c r="AO222" s="12">
        <v>235.00526776249512</v>
      </c>
      <c r="AP222" s="12">
        <v>419.11187436607548</v>
      </c>
      <c r="AQ222" s="12">
        <v>201.23064233971576</v>
      </c>
      <c r="AR222" s="11">
        <v>2642.5335548482135</v>
      </c>
      <c r="AS222" s="12">
        <v>144.51896979283899</v>
      </c>
      <c r="AT222" s="12">
        <v>5969.7433661059904</v>
      </c>
      <c r="AU222" s="12">
        <v>3574.6032888460318</v>
      </c>
      <c r="AW222" s="14">
        <v>975.68671714938785</v>
      </c>
      <c r="AX222" s="14">
        <v>490.3068837935225</v>
      </c>
      <c r="AY222" s="14">
        <v>1465.9936009429102</v>
      </c>
      <c r="AZ222" s="14">
        <v>354.48265927972801</v>
      </c>
      <c r="BA222" s="14">
        <v>142.47478436195371</v>
      </c>
      <c r="BB222" s="14">
        <v>496.95744364168172</v>
      </c>
      <c r="BC222" s="151">
        <v>0.16343863669064546</v>
      </c>
      <c r="BD222" s="151">
        <v>0.13716399951945588</v>
      </c>
      <c r="BE222" s="12">
        <v>5.6900347687154802E-13</v>
      </c>
      <c r="BF222" s="12">
        <v>0</v>
      </c>
      <c r="BG222" s="12">
        <v>5.6843418860808015E-13</v>
      </c>
      <c r="BH222" s="12">
        <v>0</v>
      </c>
      <c r="BI222" s="18">
        <v>0.51841635998720381</v>
      </c>
      <c r="BJ222" s="19">
        <v>0.47931596768606516</v>
      </c>
      <c r="BK222" s="12">
        <v>399.07740606603073</v>
      </c>
      <c r="BL222" s="12">
        <v>235.00526776249512</v>
      </c>
      <c r="BM222" s="12">
        <v>419.11187436607548</v>
      </c>
      <c r="BN222" s="12">
        <v>201.23064233971576</v>
      </c>
      <c r="BO222" s="11">
        <v>2699.4023054675199</v>
      </c>
      <c r="BP222" s="12">
        <v>222.88822034977406</v>
      </c>
      <c r="BQ222" s="12">
        <v>5969.7433661059904</v>
      </c>
      <c r="BR222" s="12">
        <v>3574.6032888460318</v>
      </c>
      <c r="BT222" s="14"/>
      <c r="BU222" s="14"/>
      <c r="BV222" s="14"/>
      <c r="BW222" s="14"/>
      <c r="BX222" s="14"/>
      <c r="BY222" s="14"/>
      <c r="BZ222" s="151"/>
      <c r="CA222" s="151"/>
      <c r="CB222" s="12"/>
      <c r="CC222" s="12"/>
      <c r="CD222" s="12"/>
      <c r="CE222" s="12"/>
      <c r="CF222" s="18"/>
      <c r="CG222" s="19"/>
      <c r="CH222" s="12"/>
      <c r="CI222" s="12"/>
      <c r="CJ222" s="12"/>
      <c r="CK222" s="12"/>
      <c r="CL222" s="11"/>
      <c r="CM222" s="12"/>
      <c r="CN222" s="12"/>
      <c r="CO222" s="12"/>
      <c r="CQ222" s="14">
        <v>995.89283726336021</v>
      </c>
      <c r="CR222" s="14">
        <v>593.44172555833529</v>
      </c>
      <c r="CS222" s="14">
        <v>1589.3345628216955</v>
      </c>
      <c r="CT222" s="14">
        <v>314.93125479780525</v>
      </c>
      <c r="CU222" s="14">
        <v>215.81236082986194</v>
      </c>
      <c r="CV222" s="14">
        <v>530.74361562766717</v>
      </c>
      <c r="CW222" s="151">
        <v>0.16682339192630521</v>
      </c>
      <c r="CX222" s="151">
        <v>0.16601610797205768</v>
      </c>
      <c r="CY222" s="12">
        <v>3.6985225996650621E-13</v>
      </c>
      <c r="CZ222" s="12">
        <v>5.1210312918439319E-13</v>
      </c>
      <c r="DA222" s="12">
        <v>-3.694822225952521E-13</v>
      </c>
      <c r="DB222" s="12">
        <v>-5.1159076974727213E-13</v>
      </c>
      <c r="DC222" s="18">
        <v>0.34132670327922676</v>
      </c>
      <c r="DD222" s="19">
        <v>0.21414761592586468</v>
      </c>
      <c r="DE222" s="12">
        <v>399.07740606603073</v>
      </c>
      <c r="DF222" s="12">
        <v>235.00526776249512</v>
      </c>
      <c r="DG222" s="12">
        <v>419.11187436607548</v>
      </c>
      <c r="DH222" s="12">
        <v>201.23064233971576</v>
      </c>
      <c r="DI222" s="11">
        <v>2643.828727371324</v>
      </c>
      <c r="DJ222" s="12">
        <v>142.6086563489346</v>
      </c>
      <c r="DK222" s="12">
        <v>5969.7433661059904</v>
      </c>
      <c r="DL222" s="12">
        <v>3574.6032888460318</v>
      </c>
    </row>
    <row r="223" spans="1:116" x14ac:dyDescent="0.25">
      <c r="A223" s="10" t="str">
        <f>'Scenario List'!$A$18</f>
        <v>16- Colstrip Exit 2035</v>
      </c>
      <c r="B223" s="2">
        <v>2044</v>
      </c>
      <c r="C223" s="14">
        <v>1017.4968605370851</v>
      </c>
      <c r="D223" s="14">
        <v>529.31817356421379</v>
      </c>
      <c r="E223" s="14">
        <v>1546.8150341012988</v>
      </c>
      <c r="F223" s="14">
        <v>378.79250550100357</v>
      </c>
      <c r="G223" s="14">
        <v>174.15574326788493</v>
      </c>
      <c r="H223" s="14">
        <v>552.94824876888856</v>
      </c>
      <c r="I223" s="151">
        <v>0.16965420438004536</v>
      </c>
      <c r="J223" s="151">
        <v>0.14754460869318048</v>
      </c>
      <c r="K223" s="12">
        <v>2.9872682535756272E-13</v>
      </c>
      <c r="L223" s="12">
        <v>2.2760139074861918E-13</v>
      </c>
      <c r="M223" s="12">
        <v>-2.9842794901924208E-13</v>
      </c>
      <c r="N223" s="12">
        <v>2.2737367544323206E-13</v>
      </c>
      <c r="O223" s="18">
        <v>0.49878574782391322</v>
      </c>
      <c r="P223" s="19">
        <v>0.46486416381224427</v>
      </c>
      <c r="Q223" s="12">
        <v>410.8053822350829</v>
      </c>
      <c r="R223" s="12">
        <v>234.91393816249513</v>
      </c>
      <c r="S223" s="12">
        <v>418.75797305102611</v>
      </c>
      <c r="T223" s="12">
        <v>201.23064233971576</v>
      </c>
      <c r="U223" s="11">
        <v>2704.3096189862613</v>
      </c>
      <c r="V223" s="12">
        <v>237.53844769302563</v>
      </c>
      <c r="W223" s="12">
        <v>5997.475065562021</v>
      </c>
      <c r="X223" s="12">
        <v>3587.5128088545262</v>
      </c>
      <c r="Z223" s="14">
        <v>1073.9372283290088</v>
      </c>
      <c r="AA223" s="14">
        <v>606.49383774023136</v>
      </c>
      <c r="AB223" s="14">
        <v>1680.4310660692402</v>
      </c>
      <c r="AC223" s="14">
        <v>415.87475184008679</v>
      </c>
      <c r="AD223" s="14">
        <v>251.33140744390258</v>
      </c>
      <c r="AE223" s="14">
        <v>667.20615928398934</v>
      </c>
      <c r="AF223" s="151">
        <v>0.17906489257381691</v>
      </c>
      <c r="AG223" s="151">
        <v>0.1690569121435086</v>
      </c>
      <c r="AH223" s="12">
        <v>8.5350521530732198E-13</v>
      </c>
      <c r="AI223" s="12">
        <v>5.9745365071512544E-13</v>
      </c>
      <c r="AJ223" s="12">
        <v>-8.5265128291212022E-13</v>
      </c>
      <c r="AK223" s="12">
        <v>-5.9685589803848416E-13</v>
      </c>
      <c r="AL223" s="18">
        <v>0.37160850029352877</v>
      </c>
      <c r="AM223" s="19">
        <v>0.30810636602306674</v>
      </c>
      <c r="AN223" s="12">
        <v>410.8053822350829</v>
      </c>
      <c r="AO223" s="12">
        <v>234.91393816249513</v>
      </c>
      <c r="AP223" s="12">
        <v>418.75797305102611</v>
      </c>
      <c r="AQ223" s="12">
        <v>201.23064233971576</v>
      </c>
      <c r="AR223" s="11">
        <v>2652.3633425122457</v>
      </c>
      <c r="AS223" s="12">
        <v>161.0942700352864</v>
      </c>
      <c r="AT223" s="12">
        <v>5997.475065562021</v>
      </c>
      <c r="AU223" s="12">
        <v>3587.5128088545262</v>
      </c>
      <c r="AW223" s="14">
        <v>997.01877394565031</v>
      </c>
      <c r="AX223" s="14">
        <v>501.92305350432184</v>
      </c>
      <c r="AY223" s="14">
        <v>1498.9418274499722</v>
      </c>
      <c r="AZ223" s="14">
        <v>376.36450953609716</v>
      </c>
      <c r="BA223" s="14">
        <v>146.76062320799304</v>
      </c>
      <c r="BB223" s="14">
        <v>523.12513274409025</v>
      </c>
      <c r="BC223" s="151">
        <v>0.16623975307052319</v>
      </c>
      <c r="BD223" s="151">
        <v>0.13990836555774785</v>
      </c>
      <c r="BE223" s="12">
        <v>8.6773030222911064E-13</v>
      </c>
      <c r="BF223" s="12">
        <v>3.556271730447175E-13</v>
      </c>
      <c r="BG223" s="12">
        <v>-8.6686213762732223E-13</v>
      </c>
      <c r="BH223" s="12">
        <v>3.5527136788005009E-13</v>
      </c>
      <c r="BI223" s="18">
        <v>0.63555196359672117</v>
      </c>
      <c r="BJ223" s="19">
        <v>0.61517326439226283</v>
      </c>
      <c r="BK223" s="12">
        <v>410.8053822350829</v>
      </c>
      <c r="BL223" s="12">
        <v>234.91393816249513</v>
      </c>
      <c r="BM223" s="12">
        <v>418.75797305102611</v>
      </c>
      <c r="BN223" s="12">
        <v>201.23064233971576</v>
      </c>
      <c r="BO223" s="11">
        <v>2734.8489493475877</v>
      </c>
      <c r="BP223" s="12">
        <v>276.11734192616439</v>
      </c>
      <c r="BQ223" s="12">
        <v>5997.475065562021</v>
      </c>
      <c r="BR223" s="12">
        <v>3587.5128088545262</v>
      </c>
      <c r="BT223" s="14"/>
      <c r="BU223" s="14"/>
      <c r="BV223" s="14"/>
      <c r="BW223" s="14"/>
      <c r="BX223" s="14"/>
      <c r="BY223" s="14"/>
      <c r="BZ223" s="151"/>
      <c r="CA223" s="151"/>
      <c r="CB223" s="12"/>
      <c r="CC223" s="12"/>
      <c r="CD223" s="12"/>
      <c r="CE223" s="12"/>
      <c r="CF223" s="18"/>
      <c r="CG223" s="19"/>
      <c r="CH223" s="12"/>
      <c r="CI223" s="12"/>
      <c r="CJ223" s="12"/>
      <c r="CK223" s="12"/>
      <c r="CL223" s="11"/>
      <c r="CM223" s="12"/>
      <c r="CN223" s="12"/>
      <c r="CO223" s="12"/>
      <c r="CQ223" s="14">
        <v>1012.978211801119</v>
      </c>
      <c r="CR223" s="14">
        <v>608.49585016578044</v>
      </c>
      <c r="CS223" s="14">
        <v>1621.4740619668994</v>
      </c>
      <c r="CT223" s="14">
        <v>316.23251800881224</v>
      </c>
      <c r="CU223" s="14">
        <v>224.34682090600379</v>
      </c>
      <c r="CV223" s="14">
        <v>540.57933891481605</v>
      </c>
      <c r="CW223" s="151">
        <v>0.16890077919918675</v>
      </c>
      <c r="CX223" s="151">
        <v>0.16961496239509455</v>
      </c>
      <c r="CY223" s="12">
        <v>2.4893902113130222E-13</v>
      </c>
      <c r="CZ223" s="12">
        <v>1.280257822960983E-12</v>
      </c>
      <c r="DA223" s="12">
        <v>-2.4868995751603507E-13</v>
      </c>
      <c r="DB223" s="12">
        <v>-1.2789769243681803E-12</v>
      </c>
      <c r="DC223" s="18">
        <v>0.39179938607684445</v>
      </c>
      <c r="DD223" s="19">
        <v>0.27450113735502835</v>
      </c>
      <c r="DE223" s="12">
        <v>410.8053822350829</v>
      </c>
      <c r="DF223" s="12">
        <v>234.91393816249513</v>
      </c>
      <c r="DG223" s="12">
        <v>418.75797305102611</v>
      </c>
      <c r="DH223" s="12">
        <v>201.23064233971576</v>
      </c>
      <c r="DI223" s="11">
        <v>2656.1930214099516</v>
      </c>
      <c r="DJ223" s="12">
        <v>163.81801280634659</v>
      </c>
      <c r="DK223" s="12">
        <v>5997.475065562021</v>
      </c>
      <c r="DL223" s="12">
        <v>3587.5128088545262</v>
      </c>
    </row>
    <row r="224" spans="1:116" x14ac:dyDescent="0.25">
      <c r="A224" s="10" t="str">
        <f>'Scenario List'!$A$18</f>
        <v>16- Colstrip Exit 2035</v>
      </c>
      <c r="B224" s="2">
        <v>2045</v>
      </c>
      <c r="C224" s="14">
        <v>1045.254559184069</v>
      </c>
      <c r="D224" s="14">
        <v>552.49218022303455</v>
      </c>
      <c r="E224" s="14">
        <v>1597.7467394071036</v>
      </c>
      <c r="F224" s="14">
        <v>390.28124484309745</v>
      </c>
      <c r="G224" s="14">
        <v>189.84562629646692</v>
      </c>
      <c r="H224" s="14">
        <v>580.1268711395644</v>
      </c>
      <c r="I224" s="151">
        <v>0.17334438322637929</v>
      </c>
      <c r="J224" s="151">
        <v>0.15335840971159412</v>
      </c>
      <c r="K224" s="12">
        <v>8.819553891508994E-13</v>
      </c>
      <c r="L224" s="12">
        <v>7.6815469377658983E-13</v>
      </c>
      <c r="M224" s="12">
        <v>8.8107299234252423E-13</v>
      </c>
      <c r="N224" s="12">
        <v>-7.673861546209082E-13</v>
      </c>
      <c r="O224" s="18">
        <v>0.44088571767185747</v>
      </c>
      <c r="P224" s="19">
        <v>0.40393669826541667</v>
      </c>
      <c r="Q224" s="12">
        <v>424.58375830273678</v>
      </c>
      <c r="R224" s="12">
        <v>238.26298170541514</v>
      </c>
      <c r="S224" s="12">
        <v>455.71864706420234</v>
      </c>
      <c r="T224" s="12">
        <v>200.53571163113176</v>
      </c>
      <c r="U224" s="11">
        <v>3002.1375363573738</v>
      </c>
      <c r="V224" s="12">
        <v>232.60843688166077</v>
      </c>
      <c r="W224" s="12">
        <v>6029.9303601837364</v>
      </c>
      <c r="X224" s="12">
        <v>3602.6206926770533</v>
      </c>
      <c r="Z224" s="14">
        <v>1095.9834351446345</v>
      </c>
      <c r="AA224" s="14">
        <v>630.02796616751175</v>
      </c>
      <c r="AB224" s="14">
        <v>1726.0114013121463</v>
      </c>
      <c r="AC224" s="14">
        <v>422.28964884364257</v>
      </c>
      <c r="AD224" s="14">
        <v>267.38141224094414</v>
      </c>
      <c r="AE224" s="14">
        <v>689.67106108458665</v>
      </c>
      <c r="AF224" s="151">
        <v>0.18175722930094323</v>
      </c>
      <c r="AG224" s="151">
        <v>0.17488046061805843</v>
      </c>
      <c r="AH224" s="12">
        <v>1.138006953743096E-12</v>
      </c>
      <c r="AI224" s="12">
        <v>1.9630619952068408E-12</v>
      </c>
      <c r="AJ224" s="12">
        <v>-1.1368683772161603E-12</v>
      </c>
      <c r="AK224" s="12">
        <v>-1.9610979506978765E-12</v>
      </c>
      <c r="AL224" s="18">
        <v>0.32151190237313843</v>
      </c>
      <c r="AM224" s="19">
        <v>0.25804653675959582</v>
      </c>
      <c r="AN224" s="12">
        <v>424.58375830273678</v>
      </c>
      <c r="AO224" s="12">
        <v>238.26298170541514</v>
      </c>
      <c r="AP224" s="12">
        <v>455.71864706420234</v>
      </c>
      <c r="AQ224" s="12">
        <v>200.53571163113176</v>
      </c>
      <c r="AR224" s="11">
        <v>2953.0999247463778</v>
      </c>
      <c r="AS224" s="12">
        <v>162.98324371412366</v>
      </c>
      <c r="AT224" s="12">
        <v>6029.9303601837364</v>
      </c>
      <c r="AU224" s="12">
        <v>3602.6206926770533</v>
      </c>
      <c r="AW224" s="14">
        <v>1026.9564195318435</v>
      </c>
      <c r="AX224" s="14">
        <v>524.30353777122787</v>
      </c>
      <c r="AY224" s="14">
        <v>1551.2599573030714</v>
      </c>
      <c r="AZ224" s="14">
        <v>386.34659709074288</v>
      </c>
      <c r="BA224" s="14">
        <v>161.65698384466026</v>
      </c>
      <c r="BB224" s="14">
        <v>548.00358093540308</v>
      </c>
      <c r="BC224" s="151">
        <v>0.17030983082540133</v>
      </c>
      <c r="BD224" s="151">
        <v>0.14553392724273334</v>
      </c>
      <c r="BE224" s="12">
        <v>2.133763038268305E-13</v>
      </c>
      <c r="BF224" s="12">
        <v>3.4140208612292879E-13</v>
      </c>
      <c r="BG224" s="12">
        <v>2.1316282072803006E-13</v>
      </c>
      <c r="BH224" s="12">
        <v>-3.4106051316484809E-13</v>
      </c>
      <c r="BI224" s="18">
        <v>0.54786551117661531</v>
      </c>
      <c r="BJ224" s="19">
        <v>0.51686493132305078</v>
      </c>
      <c r="BK224" s="12">
        <v>424.58375830273678</v>
      </c>
      <c r="BL224" s="12">
        <v>238.26298170541514</v>
      </c>
      <c r="BM224" s="12">
        <v>455.71864706420234</v>
      </c>
      <c r="BN224" s="12">
        <v>200.53571163113176</v>
      </c>
      <c r="BO224" s="11">
        <v>3022.3777333965727</v>
      </c>
      <c r="BP224" s="12">
        <v>258.6867570268825</v>
      </c>
      <c r="BQ224" s="12">
        <v>6029.9303601837364</v>
      </c>
      <c r="BR224" s="12">
        <v>3602.6206926770533</v>
      </c>
      <c r="BT224" s="14"/>
      <c r="BU224" s="14"/>
      <c r="BV224" s="14"/>
      <c r="BW224" s="14"/>
      <c r="BX224" s="14"/>
      <c r="BY224" s="14"/>
      <c r="BZ224" s="151"/>
      <c r="CA224" s="151"/>
      <c r="CB224" s="12"/>
      <c r="CC224" s="12"/>
      <c r="CD224" s="12"/>
      <c r="CE224" s="12"/>
      <c r="CF224" s="18"/>
      <c r="CG224" s="19"/>
      <c r="CH224" s="12"/>
      <c r="CI224" s="12"/>
      <c r="CJ224" s="12"/>
      <c r="CK224" s="12"/>
      <c r="CL224" s="11"/>
      <c r="CM224" s="12"/>
      <c r="CN224" s="12"/>
      <c r="CO224" s="12"/>
      <c r="CQ224" s="14">
        <v>1029.2028868478044</v>
      </c>
      <c r="CR224" s="14">
        <v>637.00733574675041</v>
      </c>
      <c r="CS224" s="14">
        <v>1666.2102225945548</v>
      </c>
      <c r="CT224" s="14">
        <v>324.18923148531042</v>
      </c>
      <c r="CU224" s="14">
        <v>241.75698579167539</v>
      </c>
      <c r="CV224" s="14">
        <v>565.94621727698586</v>
      </c>
      <c r="CW224" s="151">
        <v>0.17068238360491511</v>
      </c>
      <c r="CX224" s="151">
        <v>0.1768177640908957</v>
      </c>
      <c r="CY224" s="12">
        <v>3.556271730447175E-13</v>
      </c>
      <c r="CZ224" s="12">
        <v>1.5078592137096022E-12</v>
      </c>
      <c r="DA224" s="12">
        <v>3.5527136788005009E-13</v>
      </c>
      <c r="DB224" s="12">
        <v>1.5063505998114124E-12</v>
      </c>
      <c r="DC224" s="18">
        <v>0.36715179424809025</v>
      </c>
      <c r="DD224" s="19">
        <v>0.24534566154867868</v>
      </c>
      <c r="DE224" s="12">
        <v>424.58375830273678</v>
      </c>
      <c r="DF224" s="12">
        <v>238.26298170541514</v>
      </c>
      <c r="DG224" s="12">
        <v>455.71864706420234</v>
      </c>
      <c r="DH224" s="12">
        <v>200.53571163113176</v>
      </c>
      <c r="DI224" s="11">
        <v>2953.6233217462823</v>
      </c>
      <c r="DJ224" s="12">
        <v>162.25393782616754</v>
      </c>
      <c r="DK224" s="12">
        <v>6029.9303601837364</v>
      </c>
      <c r="DL224" s="12">
        <v>3602.6206926770533</v>
      </c>
    </row>
    <row r="225" spans="1:116" x14ac:dyDescent="0.25">
      <c r="A225" s="10" t="str">
        <f>'Scenario List'!$A$18</f>
        <v>16- Colstrip Exit 2035</v>
      </c>
      <c r="B225" s="3" t="s">
        <v>6</v>
      </c>
      <c r="C225" s="20">
        <f t="shared" ref="C225:H225" si="140">NPV($A$3,C201:C224)</f>
        <v>8721.536799054642</v>
      </c>
      <c r="D225" s="20">
        <f t="shared" si="140"/>
        <v>4561.0263350808036</v>
      </c>
      <c r="E225" s="20">
        <f t="shared" si="140"/>
        <v>13282.563134135442</v>
      </c>
      <c r="F225" s="20">
        <f t="shared" si="140"/>
        <v>3374.1208226094723</v>
      </c>
      <c r="G225" s="20">
        <f t="shared" si="140"/>
        <v>1369.4976894876859</v>
      </c>
      <c r="H225" s="20">
        <f t="shared" si="140"/>
        <v>4743.6185120971595</v>
      </c>
      <c r="I225" s="21"/>
      <c r="J225" s="21"/>
      <c r="K225" s="111">
        <f t="shared" ref="K225:P225" si="141">NPV($A$3,K201:K224)</f>
        <v>7.4643717881612435E-12</v>
      </c>
      <c r="L225" s="111">
        <f t="shared" si="141"/>
        <v>4.5100489352779299E-12</v>
      </c>
      <c r="M225" s="111">
        <f t="shared" si="141"/>
        <v>-1.7025358786424599E-12</v>
      </c>
      <c r="N225" s="111">
        <f t="shared" si="141"/>
        <v>-3.8248526248569101E-13</v>
      </c>
      <c r="O225" s="111">
        <f t="shared" si="141"/>
        <v>10.913876571120349</v>
      </c>
      <c r="P225" s="111">
        <f t="shared" si="141"/>
        <v>13.802516444146789</v>
      </c>
      <c r="Q225" s="20"/>
      <c r="R225" s="20"/>
      <c r="S225" s="20"/>
      <c r="T225" s="20"/>
      <c r="U225" s="20"/>
      <c r="V225" s="20"/>
      <c r="W225" s="20"/>
      <c r="X225" s="20"/>
      <c r="Z225" s="20">
        <f t="shared" ref="Z225:AE225" si="142">NPV($A$3,Z201:Z224)</f>
        <v>9124.0657990297059</v>
      </c>
      <c r="AA225" s="20">
        <f t="shared" si="142"/>
        <v>4850.1292571669219</v>
      </c>
      <c r="AB225" s="20">
        <f t="shared" si="142"/>
        <v>13974.195056196628</v>
      </c>
      <c r="AC225" s="20">
        <f t="shared" si="142"/>
        <v>3641.3879943861525</v>
      </c>
      <c r="AD225" s="20">
        <f t="shared" si="142"/>
        <v>1658.6006115738044</v>
      </c>
      <c r="AE225" s="20">
        <f t="shared" si="142"/>
        <v>5299.9886059599585</v>
      </c>
      <c r="AF225" s="21"/>
      <c r="AG225" s="21"/>
      <c r="AH225" s="111">
        <f t="shared" ref="AH225:AM225" si="143">NPV($A$3,AH201:AH224)</f>
        <v>1.0164128500831149E-11</v>
      </c>
      <c r="AI225" s="111">
        <f t="shared" si="143"/>
        <v>6.0899845643770292E-12</v>
      </c>
      <c r="AJ225" s="111">
        <f t="shared" si="143"/>
        <v>2.1923358421497054E-12</v>
      </c>
      <c r="AK225" s="111">
        <f t="shared" si="143"/>
        <v>-2.8156006537408805E-12</v>
      </c>
      <c r="AL225" s="111">
        <f t="shared" si="143"/>
        <v>9.989137729327572</v>
      </c>
      <c r="AM225" s="111">
        <f t="shared" si="143"/>
        <v>12.32375032595348</v>
      </c>
      <c r="AN225" s="20"/>
      <c r="AO225" s="20"/>
      <c r="AP225" s="20"/>
      <c r="AQ225" s="20"/>
      <c r="AR225" s="20"/>
      <c r="AS225" s="20"/>
      <c r="AT225" s="20"/>
      <c r="AU225" s="20"/>
      <c r="AW225" s="20">
        <f t="shared" ref="AW225:BB225" si="144">NPV($A$3,AW201:AW224)</f>
        <v>8579.6407692069333</v>
      </c>
      <c r="AX225" s="20">
        <f t="shared" si="144"/>
        <v>4461.188860778585</v>
      </c>
      <c r="AY225" s="20">
        <f t="shared" si="144"/>
        <v>13040.829629985519</v>
      </c>
      <c r="AZ225" s="20">
        <f t="shared" si="144"/>
        <v>3349.1397073305207</v>
      </c>
      <c r="BA225" s="20">
        <f t="shared" si="144"/>
        <v>1269.6602151854695</v>
      </c>
      <c r="BB225" s="20">
        <f t="shared" si="144"/>
        <v>4618.7999225159901</v>
      </c>
      <c r="BC225" s="21"/>
      <c r="BD225" s="21"/>
      <c r="BE225" s="111">
        <f t="shared" ref="BE225:BJ225" si="145">NPV($A$3,BE201:BE224)</f>
        <v>6.1170974407282953E-12</v>
      </c>
      <c r="BF225" s="111">
        <f t="shared" si="145"/>
        <v>4.4809658598049907E-12</v>
      </c>
      <c r="BG225" s="111">
        <f t="shared" si="145"/>
        <v>1.9352963440200617E-12</v>
      </c>
      <c r="BH225" s="111">
        <f t="shared" si="145"/>
        <v>-1.9076879275313519E-12</v>
      </c>
      <c r="BI225" s="111">
        <f t="shared" si="145"/>
        <v>12.110107870399814</v>
      </c>
      <c r="BJ225" s="111">
        <f t="shared" si="145"/>
        <v>14.472847889658221</v>
      </c>
      <c r="BK225" s="20"/>
      <c r="BL225" s="20"/>
      <c r="BM225" s="20"/>
      <c r="BN225" s="20"/>
      <c r="BO225" s="20"/>
      <c r="BP225" s="20"/>
      <c r="BQ225" s="20"/>
      <c r="BR225" s="20"/>
      <c r="BT225" s="20">
        <f t="shared" ref="BT225:BY225" si="146">NPV($A$3,BT201:BT224)</f>
        <v>0</v>
      </c>
      <c r="BU225" s="20">
        <f t="shared" si="146"/>
        <v>0</v>
      </c>
      <c r="BV225" s="20">
        <f t="shared" si="146"/>
        <v>0</v>
      </c>
      <c r="BW225" s="20">
        <f t="shared" si="146"/>
        <v>0</v>
      </c>
      <c r="BX225" s="20">
        <f t="shared" si="146"/>
        <v>0</v>
      </c>
      <c r="BY225" s="20">
        <f t="shared" si="146"/>
        <v>0</v>
      </c>
      <c r="BZ225" s="21"/>
      <c r="CA225" s="21"/>
      <c r="CB225" s="111">
        <f t="shared" ref="CB225:CG225" si="147">NPV($A$3,CB201:CB224)</f>
        <v>0</v>
      </c>
      <c r="CC225" s="111">
        <f t="shared" si="147"/>
        <v>0</v>
      </c>
      <c r="CD225" s="111">
        <f t="shared" si="147"/>
        <v>0</v>
      </c>
      <c r="CE225" s="111">
        <f t="shared" si="147"/>
        <v>0</v>
      </c>
      <c r="CF225" s="111">
        <f t="shared" si="147"/>
        <v>0</v>
      </c>
      <c r="CG225" s="111">
        <f t="shared" si="147"/>
        <v>0</v>
      </c>
      <c r="CH225" s="20"/>
      <c r="CI225" s="20"/>
      <c r="CJ225" s="20"/>
      <c r="CK225" s="20"/>
      <c r="CL225" s="20"/>
      <c r="CM225" s="20"/>
      <c r="CN225" s="20"/>
      <c r="CO225" s="20"/>
      <c r="CQ225" s="20">
        <f t="shared" ref="CQ225:CV225" si="148">NPV($A$3,CQ201:CQ224)</f>
        <v>8969.2591099617239</v>
      </c>
      <c r="CR225" s="20">
        <f t="shared" si="148"/>
        <v>5189.2241878414861</v>
      </c>
      <c r="CS225" s="20">
        <f t="shared" si="148"/>
        <v>14158.483297803212</v>
      </c>
      <c r="CT225" s="20">
        <f t="shared" si="148"/>
        <v>2919.736694640766</v>
      </c>
      <c r="CU225" s="20">
        <f t="shared" si="148"/>
        <v>1686.3426704630942</v>
      </c>
      <c r="CV225" s="20">
        <f t="shared" si="148"/>
        <v>4606.0793651038584</v>
      </c>
      <c r="CW225" s="21"/>
      <c r="CX225" s="21"/>
      <c r="CY225" s="111">
        <f t="shared" ref="CY225:DD225" si="149">NPV($A$3,CY201:CY224)</f>
        <v>6.5533466067878835E-12</v>
      </c>
      <c r="CZ225" s="111">
        <f t="shared" si="149"/>
        <v>5.3620309184749966E-12</v>
      </c>
      <c r="DA225" s="111">
        <f t="shared" si="149"/>
        <v>-1.6535909834624192E-13</v>
      </c>
      <c r="DB225" s="111">
        <f t="shared" si="149"/>
        <v>-1.1513512570402722E-12</v>
      </c>
      <c r="DC225" s="111">
        <f t="shared" si="149"/>
        <v>9.5997159529858145</v>
      </c>
      <c r="DD225" s="111">
        <f t="shared" si="149"/>
        <v>9.7027135623765641</v>
      </c>
      <c r="DE225" s="20"/>
      <c r="DF225" s="20"/>
      <c r="DG225" s="20"/>
      <c r="DH225" s="20"/>
      <c r="DI225" s="20"/>
      <c r="DJ225" s="20"/>
      <c r="DK225" s="20"/>
      <c r="DL225" s="20"/>
    </row>
    <row r="226" spans="1:116" x14ac:dyDescent="0.25">
      <c r="A226" s="10" t="str">
        <f>'Scenario List'!$A$18</f>
        <v>16- Colstrip Exit 2035</v>
      </c>
      <c r="B226" s="3" t="s">
        <v>7</v>
      </c>
      <c r="C226" s="20">
        <f t="shared" ref="C226:H226" si="150">-PMT($A$3,COUNT(C201:C224),C225)</f>
        <v>739.18824740265688</v>
      </c>
      <c r="D226" s="20">
        <f t="shared" si="150"/>
        <v>386.56685635393825</v>
      </c>
      <c r="E226" s="20">
        <f t="shared" si="150"/>
        <v>1125.7551037565947</v>
      </c>
      <c r="F226" s="20">
        <f t="shared" si="150"/>
        <v>285.9714422875395</v>
      </c>
      <c r="G226" s="20">
        <f t="shared" si="150"/>
        <v>116.07089670528238</v>
      </c>
      <c r="H226" s="20">
        <f t="shared" si="150"/>
        <v>402.04233899282201</v>
      </c>
      <c r="I226" s="21"/>
      <c r="J226" s="21"/>
      <c r="K226" s="111">
        <f t="shared" ref="K226:P226" si="151">-PMT($A$3,COUNT(K201:K224),K225)</f>
        <v>6.3263803469255728E-13</v>
      </c>
      <c r="L226" s="111">
        <f t="shared" si="151"/>
        <v>3.8224629958904391E-13</v>
      </c>
      <c r="M226" s="111">
        <f t="shared" si="151"/>
        <v>-1.4429733443425648E-13</v>
      </c>
      <c r="N226" s="111">
        <f t="shared" si="151"/>
        <v>-3.2417292657045148E-14</v>
      </c>
      <c r="O226" s="111">
        <f t="shared" si="151"/>
        <v>0.9249985961017585</v>
      </c>
      <c r="P226" s="111">
        <f t="shared" si="151"/>
        <v>1.1698234124519338</v>
      </c>
      <c r="Q226" s="20"/>
      <c r="R226" s="20"/>
      <c r="S226" s="20"/>
      <c r="T226" s="20"/>
      <c r="U226" s="20"/>
      <c r="V226" s="20"/>
      <c r="W226" s="20"/>
      <c r="X226" s="20"/>
      <c r="Z226" s="20">
        <f t="shared" ref="Z226:AE226" si="152">-PMT($A$3,COUNT(Z201:Z224),Z225)</f>
        <v>773.30433415156142</v>
      </c>
      <c r="AA226" s="20">
        <f t="shared" si="152"/>
        <v>411.06958875300222</v>
      </c>
      <c r="AB226" s="20">
        <f t="shared" si="152"/>
        <v>1184.3739229045634</v>
      </c>
      <c r="AC226" s="20">
        <f t="shared" si="152"/>
        <v>308.6234996996327</v>
      </c>
      <c r="AD226" s="20">
        <f t="shared" si="152"/>
        <v>140.57362910434634</v>
      </c>
      <c r="AE226" s="20">
        <f t="shared" si="152"/>
        <v>449.19712880397918</v>
      </c>
      <c r="AF226" s="21"/>
      <c r="AG226" s="21"/>
      <c r="AH226" s="111">
        <f t="shared" ref="AH226:AM226" si="153">-PMT($A$3,COUNT(AH201:AH224),AH225)</f>
        <v>8.6145418015310713E-13</v>
      </c>
      <c r="AI226" s="111">
        <f t="shared" si="153"/>
        <v>5.1615272864973042E-13</v>
      </c>
      <c r="AJ226" s="111">
        <f t="shared" si="153"/>
        <v>1.8581001562159611E-13</v>
      </c>
      <c r="AK226" s="111">
        <f t="shared" si="153"/>
        <v>-2.3863442425079155E-13</v>
      </c>
      <c r="AL226" s="111">
        <f t="shared" si="153"/>
        <v>0.84662294975419528</v>
      </c>
      <c r="AM226" s="111">
        <f t="shared" si="153"/>
        <v>1.0444915402818564</v>
      </c>
      <c r="AN226" s="20"/>
      <c r="AO226" s="20"/>
      <c r="AP226" s="20"/>
      <c r="AQ226" s="20"/>
      <c r="AR226" s="20"/>
      <c r="AS226" s="20"/>
      <c r="AT226" s="20"/>
      <c r="AU226" s="20"/>
      <c r="AW226" s="20">
        <f t="shared" ref="AW226:BB226" si="154">-PMT($A$3,COUNT(AW201:AW224),AW225)</f>
        <v>727.16194056784627</v>
      </c>
      <c r="AX226" s="20">
        <f t="shared" si="154"/>
        <v>378.10519536976813</v>
      </c>
      <c r="AY226" s="20">
        <f t="shared" si="154"/>
        <v>1105.2671359376143</v>
      </c>
      <c r="AZ226" s="20">
        <f t="shared" si="154"/>
        <v>283.85418391362384</v>
      </c>
      <c r="BA226" s="20">
        <f t="shared" si="154"/>
        <v>107.60923572111244</v>
      </c>
      <c r="BB226" s="20">
        <f t="shared" si="154"/>
        <v>391.46341963473628</v>
      </c>
      <c r="BC226" s="21"/>
      <c r="BD226" s="21"/>
      <c r="BE226" s="111">
        <f t="shared" ref="BE226:BJ226" si="155">-PMT($A$3,COUNT(BE201:BE224),BE225)</f>
        <v>5.1845066306357238E-13</v>
      </c>
      <c r="BF226" s="111">
        <f t="shared" si="155"/>
        <v>3.7978138221459091E-13</v>
      </c>
      <c r="BG226" s="111">
        <f t="shared" si="155"/>
        <v>1.6402479811769191E-13</v>
      </c>
      <c r="BH226" s="111">
        <f t="shared" si="155"/>
        <v>-1.616848645179089E-13</v>
      </c>
      <c r="BI226" s="111">
        <f t="shared" si="155"/>
        <v>1.0263844112368201</v>
      </c>
      <c r="BJ226" s="111">
        <f t="shared" si="155"/>
        <v>1.2266369233964949</v>
      </c>
      <c r="BK226" s="20"/>
      <c r="BL226" s="20"/>
      <c r="BM226" s="20"/>
      <c r="BN226" s="20"/>
      <c r="BO226" s="20"/>
      <c r="BP226" s="20"/>
      <c r="BQ226" s="20"/>
      <c r="BR226" s="20"/>
      <c r="BT226" s="20" t="e">
        <f t="shared" ref="BT226:BY226" si="156">-PMT($A$3,COUNT(BT201:BT224),BT225)</f>
        <v>#NUM!</v>
      </c>
      <c r="BU226" s="20" t="e">
        <f t="shared" si="156"/>
        <v>#NUM!</v>
      </c>
      <c r="BV226" s="20" t="e">
        <f t="shared" si="156"/>
        <v>#NUM!</v>
      </c>
      <c r="BW226" s="20" t="e">
        <f t="shared" si="156"/>
        <v>#NUM!</v>
      </c>
      <c r="BX226" s="20" t="e">
        <f t="shared" si="156"/>
        <v>#NUM!</v>
      </c>
      <c r="BY226" s="20" t="e">
        <f t="shared" si="156"/>
        <v>#NUM!</v>
      </c>
      <c r="BZ226" s="21"/>
      <c r="CA226" s="21"/>
      <c r="CB226" s="111" t="e">
        <f t="shared" ref="CB226:CG226" si="157">-PMT($A$3,COUNT(CB201:CB224),CB225)</f>
        <v>#NUM!</v>
      </c>
      <c r="CC226" s="111" t="e">
        <f t="shared" si="157"/>
        <v>#NUM!</v>
      </c>
      <c r="CD226" s="111" t="e">
        <f t="shared" si="157"/>
        <v>#NUM!</v>
      </c>
      <c r="CE226" s="111" t="e">
        <f t="shared" si="157"/>
        <v>#NUM!</v>
      </c>
      <c r="CF226" s="111" t="e">
        <f t="shared" si="157"/>
        <v>#NUM!</v>
      </c>
      <c r="CG226" s="111" t="e">
        <f t="shared" si="157"/>
        <v>#NUM!</v>
      </c>
      <c r="CH226" s="20"/>
      <c r="CI226" s="20"/>
      <c r="CJ226" s="20"/>
      <c r="CK226" s="20"/>
      <c r="CL226" s="20"/>
      <c r="CM226" s="20"/>
      <c r="CN226" s="20"/>
      <c r="CO226" s="20"/>
      <c r="CQ226" s="20">
        <f t="shared" ref="CQ226:CV226" si="158">-PMT($A$3,COUNT(CQ201:CQ224),CQ225)</f>
        <v>760.18379269024774</v>
      </c>
      <c r="CR226" s="20">
        <f t="shared" si="158"/>
        <v>439.80936171774232</v>
      </c>
      <c r="CS226" s="20">
        <f t="shared" si="158"/>
        <v>1199.9931544079902</v>
      </c>
      <c r="CT226" s="20">
        <f t="shared" si="158"/>
        <v>247.46040748491399</v>
      </c>
      <c r="CU226" s="20">
        <f t="shared" si="158"/>
        <v>142.92488947991893</v>
      </c>
      <c r="CV226" s="20">
        <f t="shared" si="158"/>
        <v>390.38529696483278</v>
      </c>
      <c r="CW226" s="21"/>
      <c r="CX226" s="21"/>
      <c r="CY226" s="111">
        <f t="shared" ref="CY226:DD226" si="159">-PMT($A$3,COUNT(CY201:CY224),CY225)</f>
        <v>5.554246808221642E-13</v>
      </c>
      <c r="CZ226" s="111">
        <f t="shared" si="159"/>
        <v>4.5445548513606158E-13</v>
      </c>
      <c r="DA226" s="111">
        <f t="shared" si="159"/>
        <v>-1.4014904129268965E-14</v>
      </c>
      <c r="DB226" s="111">
        <f t="shared" si="159"/>
        <v>-9.7582035992635458E-14</v>
      </c>
      <c r="DC226" s="111">
        <f t="shared" si="159"/>
        <v>0.81361775732231845</v>
      </c>
      <c r="DD226" s="111">
        <f t="shared" si="159"/>
        <v>0.8223472535253803</v>
      </c>
      <c r="DE226" s="20"/>
      <c r="DF226" s="20"/>
      <c r="DG226" s="20"/>
      <c r="DH226" s="20"/>
      <c r="DI226" s="20"/>
      <c r="DJ226" s="20"/>
      <c r="DK226" s="20"/>
      <c r="DL226" s="20"/>
    </row>
    <row r="229" spans="1:116" x14ac:dyDescent="0.25">
      <c r="A229" s="10" t="str">
        <f>'Scenario List'!$A$19</f>
        <v>17- Colstrip Exit 2045</v>
      </c>
      <c r="B229" s="2">
        <v>2022</v>
      </c>
      <c r="C229" s="14">
        <v>571.14120153843407</v>
      </c>
      <c r="D229" s="14">
        <v>306.30074293851942</v>
      </c>
      <c r="E229" s="14">
        <v>877.44194447695349</v>
      </c>
      <c r="F229" s="14">
        <v>250.8013624174549</v>
      </c>
      <c r="G229" s="14">
        <v>82.272095942698286</v>
      </c>
      <c r="H229" s="14">
        <v>333.07345836015315</v>
      </c>
      <c r="I229" s="151">
        <v>0.10078711948371184</v>
      </c>
      <c r="J229" s="151">
        <v>8.9248111913816361E-2</v>
      </c>
      <c r="K229" s="12">
        <v>1.9915121690504181E-13</v>
      </c>
      <c r="L229" s="12">
        <v>4.409776945754497E-13</v>
      </c>
      <c r="M229" s="12">
        <v>1.9895196601282805E-13</v>
      </c>
      <c r="N229" s="12">
        <v>-4.4053649617126212E-13</v>
      </c>
      <c r="O229" s="18">
        <v>1.3191756730948911</v>
      </c>
      <c r="P229" s="19">
        <v>1.9443194220125</v>
      </c>
      <c r="Q229" s="12">
        <v>0</v>
      </c>
      <c r="R229" s="12">
        <v>0</v>
      </c>
      <c r="S229" s="12">
        <v>0</v>
      </c>
      <c r="T229" s="12">
        <v>0</v>
      </c>
      <c r="U229" s="11">
        <v>0</v>
      </c>
      <c r="V229" s="12">
        <v>0</v>
      </c>
      <c r="W229" s="12">
        <v>5666.807469686004</v>
      </c>
      <c r="X229" s="12">
        <v>3432.0137016938002</v>
      </c>
      <c r="Z229" s="14">
        <v>586.63664896241062</v>
      </c>
      <c r="AA229" s="14">
        <v>311.29580338798593</v>
      </c>
      <c r="AB229" s="14">
        <v>897.93245235039649</v>
      </c>
      <c r="AC229" s="14">
        <v>254.01570048255417</v>
      </c>
      <c r="AD229" s="14">
        <v>87.267156392164821</v>
      </c>
      <c r="AE229" s="14">
        <v>341.28285687471896</v>
      </c>
      <c r="AF229" s="151">
        <v>0.10352154226176948</v>
      </c>
      <c r="AG229" s="151">
        <v>9.0703543297147166E-2</v>
      </c>
      <c r="AH229" s="12">
        <v>7.9660486762016725E-13</v>
      </c>
      <c r="AI229" s="12">
        <v>3.9118989034918925E-13</v>
      </c>
      <c r="AJ229" s="12">
        <v>7.9580786405131221E-13</v>
      </c>
      <c r="AK229" s="12">
        <v>3.907985046680551E-13</v>
      </c>
      <c r="AL229" s="18">
        <v>1.2091184524631045</v>
      </c>
      <c r="AM229" s="19">
        <v>1.7634097018749999</v>
      </c>
      <c r="AN229" s="12">
        <v>0</v>
      </c>
      <c r="AO229" s="12">
        <v>0</v>
      </c>
      <c r="AP229" s="12">
        <v>0</v>
      </c>
      <c r="AQ229" s="12">
        <v>0</v>
      </c>
      <c r="AR229" s="11">
        <v>0</v>
      </c>
      <c r="AS229" s="12">
        <v>0</v>
      </c>
      <c r="AT229" s="12">
        <v>5666.807469686004</v>
      </c>
      <c r="AU229" s="12">
        <v>3432.0137016938002</v>
      </c>
      <c r="AW229" s="14">
        <v>565.2332503691315</v>
      </c>
      <c r="AX229" s="14">
        <v>304.26420480935678</v>
      </c>
      <c r="AY229" s="14">
        <v>869.49745517848828</v>
      </c>
      <c r="AZ229" s="14">
        <v>254.08265912991217</v>
      </c>
      <c r="BA229" s="14">
        <v>80.235557813535692</v>
      </c>
      <c r="BB229" s="14">
        <v>334.31821694344785</v>
      </c>
      <c r="BC229" s="151">
        <v>9.9744565770548563E-2</v>
      </c>
      <c r="BD229" s="151">
        <v>8.865471739206443E-2</v>
      </c>
      <c r="BE229" s="12">
        <v>7.8237978069837849E-13</v>
      </c>
      <c r="BF229" s="12">
        <v>2.2760139074861918E-13</v>
      </c>
      <c r="BG229" s="12">
        <v>7.815970093361102E-13</v>
      </c>
      <c r="BH229" s="12">
        <v>2.2737367544323206E-13</v>
      </c>
      <c r="BI229" s="18">
        <v>1.4730362315174723</v>
      </c>
      <c r="BJ229" s="19">
        <v>2.0313258841562503</v>
      </c>
      <c r="BK229" s="12">
        <v>0</v>
      </c>
      <c r="BL229" s="12">
        <v>0</v>
      </c>
      <c r="BM229" s="12">
        <v>0</v>
      </c>
      <c r="BN229" s="12">
        <v>0</v>
      </c>
      <c r="BO229" s="11">
        <v>0</v>
      </c>
      <c r="BP229" s="12">
        <v>0</v>
      </c>
      <c r="BQ229" s="12">
        <v>5666.807469686004</v>
      </c>
      <c r="BR229" s="12">
        <v>3432.0137016938002</v>
      </c>
      <c r="BT229" s="14"/>
      <c r="BU229" s="14"/>
      <c r="BV229" s="14"/>
      <c r="BW229" s="14"/>
      <c r="BX229" s="14"/>
      <c r="BY229" s="14"/>
      <c r="BZ229" s="151"/>
      <c r="CA229" s="151"/>
      <c r="CB229" s="12"/>
      <c r="CC229" s="12"/>
      <c r="CD229" s="12"/>
      <c r="CE229" s="12"/>
      <c r="CF229" s="18"/>
      <c r="CG229" s="19"/>
      <c r="CH229" s="12"/>
      <c r="CI229" s="12"/>
      <c r="CJ229" s="12"/>
      <c r="CK229" s="12"/>
      <c r="CL229" s="11"/>
      <c r="CM229" s="12"/>
      <c r="CN229" s="12"/>
      <c r="CO229" s="12"/>
      <c r="CQ229" s="14">
        <v>579.13526322536893</v>
      </c>
      <c r="CR229" s="14">
        <v>312.78870328482554</v>
      </c>
      <c r="CS229" s="14">
        <v>891.92396651019453</v>
      </c>
      <c r="CT229" s="14">
        <v>170.05305927696529</v>
      </c>
      <c r="CU229" s="14">
        <v>87.235161408504666</v>
      </c>
      <c r="CV229" s="14">
        <v>257.28822068546992</v>
      </c>
      <c r="CW229" s="151">
        <v>0.10219780119995124</v>
      </c>
      <c r="CX229" s="151">
        <v>9.113853570294754E-2</v>
      </c>
      <c r="CY229" s="12">
        <v>7.1125434608943503E-14</v>
      </c>
      <c r="CZ229" s="12">
        <v>2.7738919497487963E-13</v>
      </c>
      <c r="DA229" s="12">
        <v>0</v>
      </c>
      <c r="DB229" s="12">
        <v>2.7711166694643907E-13</v>
      </c>
      <c r="DC229" s="18">
        <v>1.2644257181699452</v>
      </c>
      <c r="DD229" s="19">
        <v>1.5580534435812501</v>
      </c>
      <c r="DE229" s="12">
        <v>0</v>
      </c>
      <c r="DF229" s="12">
        <v>0</v>
      </c>
      <c r="DG229" s="12">
        <v>0</v>
      </c>
      <c r="DH229" s="12">
        <v>0</v>
      </c>
      <c r="DI229" s="11">
        <v>0</v>
      </c>
      <c r="DJ229" s="12">
        <v>0</v>
      </c>
      <c r="DK229" s="12">
        <v>5666.807469686004</v>
      </c>
      <c r="DL229" s="12">
        <v>3432.0137016938002</v>
      </c>
    </row>
    <row r="230" spans="1:116" x14ac:dyDescent="0.25">
      <c r="A230" s="10" t="str">
        <f>'Scenario List'!$A$19</f>
        <v>17- Colstrip Exit 2045</v>
      </c>
      <c r="B230" s="2">
        <v>2023</v>
      </c>
      <c r="C230" s="14">
        <v>591.93150332409527</v>
      </c>
      <c r="D230" s="14">
        <v>314.89425568804643</v>
      </c>
      <c r="E230" s="14">
        <v>906.8257590121417</v>
      </c>
      <c r="F230" s="14">
        <v>257.84880465941256</v>
      </c>
      <c r="G230" s="14">
        <v>86.105046493380314</v>
      </c>
      <c r="H230" s="14">
        <v>343.95385115279288</v>
      </c>
      <c r="I230" s="151">
        <v>0.10393207206251499</v>
      </c>
      <c r="J230" s="151">
        <v>9.1448937661399637E-2</v>
      </c>
      <c r="K230" s="12">
        <v>0</v>
      </c>
      <c r="L230" s="12">
        <v>3.9830243381008363E-13</v>
      </c>
      <c r="M230" s="12">
        <v>0</v>
      </c>
      <c r="N230" s="12">
        <v>-3.979039320256561E-13</v>
      </c>
      <c r="O230" s="18">
        <v>1.2011856154284797</v>
      </c>
      <c r="P230" s="19">
        <v>1.8092479683375</v>
      </c>
      <c r="Q230" s="12">
        <v>33.861335199999992</v>
      </c>
      <c r="R230" s="12">
        <v>0</v>
      </c>
      <c r="S230" s="12">
        <v>45.628799999999998</v>
      </c>
      <c r="T230" s="12">
        <v>0</v>
      </c>
      <c r="U230" s="11">
        <v>424.91250000000002</v>
      </c>
      <c r="V230" s="12">
        <v>0</v>
      </c>
      <c r="W230" s="12">
        <v>5695.3690191806172</v>
      </c>
      <c r="X230" s="12">
        <v>3443.3888871840059</v>
      </c>
      <c r="Z230" s="14">
        <v>604.88695947600877</v>
      </c>
      <c r="AA230" s="14">
        <v>320.85395126702338</v>
      </c>
      <c r="AB230" s="14">
        <v>925.74091074303215</v>
      </c>
      <c r="AC230" s="14">
        <v>254.63321782085833</v>
      </c>
      <c r="AD230" s="14">
        <v>92.064742072357234</v>
      </c>
      <c r="AE230" s="14">
        <v>346.69795989321557</v>
      </c>
      <c r="AF230" s="151">
        <v>0.10620680722160349</v>
      </c>
      <c r="AG230" s="151">
        <v>9.3179702258206709E-2</v>
      </c>
      <c r="AH230" s="12">
        <v>1.849261299832531E-13</v>
      </c>
      <c r="AI230" s="12">
        <v>5.8322856379333668E-13</v>
      </c>
      <c r="AJ230" s="12">
        <v>1.8474111129762605E-13</v>
      </c>
      <c r="AK230" s="12">
        <v>5.8264504332328215E-13</v>
      </c>
      <c r="AL230" s="18">
        <v>1.0749124185446157</v>
      </c>
      <c r="AM230" s="19">
        <v>1.5880597753000001</v>
      </c>
      <c r="AN230" s="12">
        <v>33.861335199999992</v>
      </c>
      <c r="AO230" s="12">
        <v>0</v>
      </c>
      <c r="AP230" s="12">
        <v>45.628799999999998</v>
      </c>
      <c r="AQ230" s="12">
        <v>0</v>
      </c>
      <c r="AR230" s="11">
        <v>424.91250000000002</v>
      </c>
      <c r="AS230" s="12">
        <v>0</v>
      </c>
      <c r="AT230" s="12">
        <v>5695.3690191806172</v>
      </c>
      <c r="AU230" s="12">
        <v>3443.3888871840059</v>
      </c>
      <c r="AW230" s="14">
        <v>587.05383442946959</v>
      </c>
      <c r="AX230" s="14">
        <v>312.64413222856365</v>
      </c>
      <c r="AY230" s="14">
        <v>899.69796665803324</v>
      </c>
      <c r="AZ230" s="14">
        <v>264.33974493224355</v>
      </c>
      <c r="BA230" s="14">
        <v>83.854923033897535</v>
      </c>
      <c r="BB230" s="14">
        <v>348.19466796614108</v>
      </c>
      <c r="BC230" s="151">
        <v>0.10307564487084421</v>
      </c>
      <c r="BD230" s="151">
        <v>9.0795475757094402E-2</v>
      </c>
      <c r="BE230" s="12">
        <v>1.707010430614644E-13</v>
      </c>
      <c r="BF230" s="12">
        <v>5.7611602033244235E-13</v>
      </c>
      <c r="BG230" s="12">
        <v>1.7053025658242404E-13</v>
      </c>
      <c r="BH230" s="12">
        <v>5.7553961596568115E-13</v>
      </c>
      <c r="BI230" s="18">
        <v>1.3938784287287569</v>
      </c>
      <c r="BJ230" s="19">
        <v>1.9182398461624999</v>
      </c>
      <c r="BK230" s="12">
        <v>33.861335199999992</v>
      </c>
      <c r="BL230" s="12">
        <v>0</v>
      </c>
      <c r="BM230" s="12">
        <v>45.628799999999998</v>
      </c>
      <c r="BN230" s="12">
        <v>0</v>
      </c>
      <c r="BO230" s="11">
        <v>424.91250000000002</v>
      </c>
      <c r="BP230" s="12">
        <v>0</v>
      </c>
      <c r="BQ230" s="12">
        <v>5695.3690191806172</v>
      </c>
      <c r="BR230" s="12">
        <v>3443.3888871840059</v>
      </c>
      <c r="BT230" s="14"/>
      <c r="BU230" s="14"/>
      <c r="BV230" s="14"/>
      <c r="BW230" s="14"/>
      <c r="BX230" s="14"/>
      <c r="BY230" s="14"/>
      <c r="BZ230" s="151"/>
      <c r="CA230" s="151"/>
      <c r="CB230" s="12"/>
      <c r="CC230" s="12"/>
      <c r="CD230" s="12"/>
      <c r="CE230" s="12"/>
      <c r="CF230" s="18"/>
      <c r="CG230" s="19"/>
      <c r="CH230" s="12"/>
      <c r="CI230" s="12"/>
      <c r="CJ230" s="12"/>
      <c r="CK230" s="12"/>
      <c r="CL230" s="11"/>
      <c r="CM230" s="12"/>
      <c r="CN230" s="12"/>
      <c r="CO230" s="12"/>
      <c r="CQ230" s="14">
        <v>601.73517329147489</v>
      </c>
      <c r="CR230" s="14">
        <v>326.41625557476465</v>
      </c>
      <c r="CS230" s="14">
        <v>928.15142886623948</v>
      </c>
      <c r="CT230" s="14">
        <v>183.80081659852394</v>
      </c>
      <c r="CU230" s="14">
        <v>93.774717221287872</v>
      </c>
      <c r="CV230" s="14">
        <v>277.57553381981182</v>
      </c>
      <c r="CW230" s="151">
        <v>0.10565341267000913</v>
      </c>
      <c r="CX230" s="151">
        <v>9.4795059828896341E-2</v>
      </c>
      <c r="CY230" s="12">
        <v>4.1252752073187228E-13</v>
      </c>
      <c r="CZ230" s="12">
        <v>7.8237978069837844E-14</v>
      </c>
      <c r="DA230" s="12">
        <v>-4.1211478674085811E-13</v>
      </c>
      <c r="DB230" s="12">
        <v>-7.815970093361102E-14</v>
      </c>
      <c r="DC230" s="18">
        <v>1.1468433623683993</v>
      </c>
      <c r="DD230" s="19">
        <v>1.4058648468500001</v>
      </c>
      <c r="DE230" s="12">
        <v>33.861335199999992</v>
      </c>
      <c r="DF230" s="12">
        <v>0</v>
      </c>
      <c r="DG230" s="12">
        <v>45.628799999999998</v>
      </c>
      <c r="DH230" s="12">
        <v>0</v>
      </c>
      <c r="DI230" s="11">
        <v>424.91250000000002</v>
      </c>
      <c r="DJ230" s="12">
        <v>0</v>
      </c>
      <c r="DK230" s="12">
        <v>5695.3690191806172</v>
      </c>
      <c r="DL230" s="12">
        <v>3443.3888871840059</v>
      </c>
    </row>
    <row r="231" spans="1:116" x14ac:dyDescent="0.25">
      <c r="A231" s="10" t="str">
        <f>'Scenario List'!$A$19</f>
        <v>17- Colstrip Exit 2045</v>
      </c>
      <c r="B231" s="2">
        <v>2024</v>
      </c>
      <c r="C231" s="14">
        <v>625.36568207339519</v>
      </c>
      <c r="D231" s="14">
        <v>326.24847943147449</v>
      </c>
      <c r="E231" s="14">
        <v>951.61416150486968</v>
      </c>
      <c r="F231" s="14">
        <v>283.90005911392996</v>
      </c>
      <c r="G231" s="14">
        <v>92.596057397802312</v>
      </c>
      <c r="H231" s="14">
        <v>376.49611651173228</v>
      </c>
      <c r="I231" s="151">
        <v>0.10935055182612613</v>
      </c>
      <c r="J231" s="151">
        <v>9.4453276482110327E-2</v>
      </c>
      <c r="K231" s="12">
        <v>6.6857908532406893E-13</v>
      </c>
      <c r="L231" s="12">
        <v>6.8280417224585759E-13</v>
      </c>
      <c r="M231" s="12">
        <v>-6.6791017161449417E-13</v>
      </c>
      <c r="N231" s="12">
        <v>-6.8212102632969618E-13</v>
      </c>
      <c r="O231" s="18">
        <v>1.199082356068591</v>
      </c>
      <c r="P231" s="19">
        <v>1.7898909065874999</v>
      </c>
      <c r="Q231" s="12">
        <v>68.616568399999991</v>
      </c>
      <c r="R231" s="12">
        <v>0</v>
      </c>
      <c r="S231" s="12">
        <v>91.257599999999996</v>
      </c>
      <c r="T231" s="12">
        <v>0</v>
      </c>
      <c r="U231" s="11">
        <v>851.97177734374998</v>
      </c>
      <c r="V231" s="12">
        <v>0</v>
      </c>
      <c r="W231" s="12">
        <v>5718.9074186636362</v>
      </c>
      <c r="X231" s="12">
        <v>3454.0726545708208</v>
      </c>
      <c r="Z231" s="14">
        <v>636.56994904194221</v>
      </c>
      <c r="AA231" s="14">
        <v>333.61721623001756</v>
      </c>
      <c r="AB231" s="14">
        <v>970.18716527195977</v>
      </c>
      <c r="AC231" s="14">
        <v>283.92163541443034</v>
      </c>
      <c r="AD231" s="14">
        <v>99.964794196345338</v>
      </c>
      <c r="AE231" s="14">
        <v>383.88642961077568</v>
      </c>
      <c r="AF231" s="151">
        <v>0.1113097139786698</v>
      </c>
      <c r="AG231" s="151">
        <v>9.6586623847803962E-2</v>
      </c>
      <c r="AH231" s="12">
        <v>9.9575608452520906E-14</v>
      </c>
      <c r="AI231" s="12">
        <v>4.4809023803634403E-13</v>
      </c>
      <c r="AJ231" s="12">
        <v>0</v>
      </c>
      <c r="AK231" s="12">
        <v>4.4764192352886312E-13</v>
      </c>
      <c r="AL231" s="18">
        <v>1.0994765277420386</v>
      </c>
      <c r="AM231" s="19">
        <v>1.6481328185374999</v>
      </c>
      <c r="AN231" s="12">
        <v>68.616568399999991</v>
      </c>
      <c r="AO231" s="12">
        <v>0</v>
      </c>
      <c r="AP231" s="12">
        <v>91.257599999999996</v>
      </c>
      <c r="AQ231" s="12">
        <v>0</v>
      </c>
      <c r="AR231" s="11">
        <v>851.97177734374998</v>
      </c>
      <c r="AS231" s="12">
        <v>0</v>
      </c>
      <c r="AT231" s="12">
        <v>5718.9074186636362</v>
      </c>
      <c r="AU231" s="12">
        <v>3454.0726545708208</v>
      </c>
      <c r="AW231" s="14">
        <v>620.87344789763438</v>
      </c>
      <c r="AX231" s="14">
        <v>323.44729263578972</v>
      </c>
      <c r="AY231" s="14">
        <v>944.3207405334241</v>
      </c>
      <c r="AZ231" s="14">
        <v>290.09277224711167</v>
      </c>
      <c r="BA231" s="14">
        <v>89.794870602117513</v>
      </c>
      <c r="BB231" s="14">
        <v>379.88764284922917</v>
      </c>
      <c r="BC231" s="151">
        <v>0.108565046160988</v>
      </c>
      <c r="BD231" s="151">
        <v>9.364229562680669E-2</v>
      </c>
      <c r="BE231" s="12">
        <v>2.5605156459219659E-13</v>
      </c>
      <c r="BF231" s="12">
        <v>2.4182647767040789E-13</v>
      </c>
      <c r="BG231" s="12">
        <v>-2.5579538487363607E-13</v>
      </c>
      <c r="BH231" s="12">
        <v>2.4158453015843406E-13</v>
      </c>
      <c r="BI231" s="18">
        <v>1.4122281225530839</v>
      </c>
      <c r="BJ231" s="19">
        <v>1.8706939794062505</v>
      </c>
      <c r="BK231" s="12">
        <v>68.616568399999991</v>
      </c>
      <c r="BL231" s="12">
        <v>0</v>
      </c>
      <c r="BM231" s="12">
        <v>91.257599999999996</v>
      </c>
      <c r="BN231" s="12">
        <v>0</v>
      </c>
      <c r="BO231" s="11">
        <v>851.97177734374998</v>
      </c>
      <c r="BP231" s="12">
        <v>0</v>
      </c>
      <c r="BQ231" s="12">
        <v>5718.9074186636362</v>
      </c>
      <c r="BR231" s="12">
        <v>3454.0726545708208</v>
      </c>
      <c r="BT231" s="14"/>
      <c r="BU231" s="14"/>
      <c r="BV231" s="14"/>
      <c r="BW231" s="14"/>
      <c r="BX231" s="14"/>
      <c r="BY231" s="14"/>
      <c r="BZ231" s="151"/>
      <c r="CA231" s="151"/>
      <c r="CB231" s="12"/>
      <c r="CC231" s="12"/>
      <c r="CD231" s="12"/>
      <c r="CE231" s="12"/>
      <c r="CF231" s="18"/>
      <c r="CG231" s="19"/>
      <c r="CH231" s="12"/>
      <c r="CI231" s="12"/>
      <c r="CJ231" s="12"/>
      <c r="CK231" s="12"/>
      <c r="CL231" s="11"/>
      <c r="CM231" s="12"/>
      <c r="CN231" s="12"/>
      <c r="CO231" s="12"/>
      <c r="CQ231" s="14">
        <v>636.32290415204238</v>
      </c>
      <c r="CR231" s="14">
        <v>349.41244457273507</v>
      </c>
      <c r="CS231" s="14">
        <v>985.7353487247774</v>
      </c>
      <c r="CT231" s="14">
        <v>206.62405909355519</v>
      </c>
      <c r="CU231" s="14">
        <v>108.1256092757602</v>
      </c>
      <c r="CV231" s="14">
        <v>314.74966836931537</v>
      </c>
      <c r="CW231" s="151">
        <v>0.11126651606133797</v>
      </c>
      <c r="CX231" s="151">
        <v>0.10115955265456067</v>
      </c>
      <c r="CY231" s="12">
        <v>1.4936341267878136E-13</v>
      </c>
      <c r="CZ231" s="12">
        <v>3.5562717304471751E-14</v>
      </c>
      <c r="DA231" s="12">
        <v>1.4921397450962104E-13</v>
      </c>
      <c r="DB231" s="12">
        <v>0</v>
      </c>
      <c r="DC231" s="18">
        <v>1.1775428547034386</v>
      </c>
      <c r="DD231" s="19">
        <v>1.4328429815749999</v>
      </c>
      <c r="DE231" s="12">
        <v>68.616568399999991</v>
      </c>
      <c r="DF231" s="12">
        <v>0</v>
      </c>
      <c r="DG231" s="12">
        <v>91.257599999999996</v>
      </c>
      <c r="DH231" s="12">
        <v>0</v>
      </c>
      <c r="DI231" s="11">
        <v>851.97177734374998</v>
      </c>
      <c r="DJ231" s="12">
        <v>0</v>
      </c>
      <c r="DK231" s="12">
        <v>5718.9074186636362</v>
      </c>
      <c r="DL231" s="12">
        <v>3454.0726545708208</v>
      </c>
    </row>
    <row r="232" spans="1:116" x14ac:dyDescent="0.25">
      <c r="A232" s="10" t="str">
        <f>'Scenario List'!$A$19</f>
        <v>17- Colstrip Exit 2045</v>
      </c>
      <c r="B232" s="2">
        <v>2025</v>
      </c>
      <c r="C232" s="14">
        <v>648.31232577126468</v>
      </c>
      <c r="D232" s="14">
        <v>334.6028973651986</v>
      </c>
      <c r="E232" s="14">
        <v>982.91522313646328</v>
      </c>
      <c r="F232" s="14">
        <v>288.69825037615175</v>
      </c>
      <c r="G232" s="14">
        <v>95.981684436104317</v>
      </c>
      <c r="H232" s="14">
        <v>384.67993481225608</v>
      </c>
      <c r="I232" s="151">
        <v>0.11294424147755451</v>
      </c>
      <c r="J232" s="151">
        <v>9.659637540483941E-2</v>
      </c>
      <c r="K232" s="12">
        <v>5.9745365071512544E-13</v>
      </c>
      <c r="L232" s="12">
        <v>3.8407734688829492E-13</v>
      </c>
      <c r="M232" s="12">
        <v>5.9685589803848416E-13</v>
      </c>
      <c r="N232" s="12">
        <v>-3.836930773104541E-13</v>
      </c>
      <c r="O232" s="18">
        <v>1.1953069105754233</v>
      </c>
      <c r="P232" s="19">
        <v>1.6570764211375002</v>
      </c>
      <c r="Q232" s="12">
        <v>71.616643999999994</v>
      </c>
      <c r="R232" s="12">
        <v>0</v>
      </c>
      <c r="S232" s="12">
        <v>91.257599999999996</v>
      </c>
      <c r="T232" s="12">
        <v>0</v>
      </c>
      <c r="U232" s="11">
        <v>849.82500000000005</v>
      </c>
      <c r="V232" s="12">
        <v>0</v>
      </c>
      <c r="W232" s="12">
        <v>5740.1096088648683</v>
      </c>
      <c r="X232" s="12">
        <v>3463.9280818029042</v>
      </c>
      <c r="Z232" s="14">
        <v>663.40846541444671</v>
      </c>
      <c r="AA232" s="14">
        <v>344.51369337210093</v>
      </c>
      <c r="AB232" s="14">
        <v>1007.9221587865477</v>
      </c>
      <c r="AC232" s="14">
        <v>291.54229532025232</v>
      </c>
      <c r="AD232" s="14">
        <v>105.89248044300666</v>
      </c>
      <c r="AE232" s="14">
        <v>397.43477576325898</v>
      </c>
      <c r="AF232" s="151">
        <v>0.11557418074210583</v>
      </c>
      <c r="AG232" s="151">
        <v>9.9457519104377182E-2</v>
      </c>
      <c r="AH232" s="12">
        <v>8.1082995454195591E-13</v>
      </c>
      <c r="AI232" s="12">
        <v>4.1252752073187228E-13</v>
      </c>
      <c r="AJ232" s="12">
        <v>-8.1001871876651421E-13</v>
      </c>
      <c r="AK232" s="12">
        <v>4.1211478674085811E-13</v>
      </c>
      <c r="AL232" s="18">
        <v>1.1074433024429937</v>
      </c>
      <c r="AM232" s="19">
        <v>1.4860189451375001</v>
      </c>
      <c r="AN232" s="12">
        <v>71.616643999999994</v>
      </c>
      <c r="AO232" s="12">
        <v>0</v>
      </c>
      <c r="AP232" s="12">
        <v>91.257599999999996</v>
      </c>
      <c r="AQ232" s="12">
        <v>0</v>
      </c>
      <c r="AR232" s="11">
        <v>849.82500000000005</v>
      </c>
      <c r="AS232" s="12">
        <v>0</v>
      </c>
      <c r="AT232" s="12">
        <v>5740.1096088648683</v>
      </c>
      <c r="AU232" s="12">
        <v>3463.9280818029042</v>
      </c>
      <c r="AW232" s="14">
        <v>642.61849072654763</v>
      </c>
      <c r="AX232" s="14">
        <v>331.02265095909468</v>
      </c>
      <c r="AY232" s="14">
        <v>973.64114168564231</v>
      </c>
      <c r="AZ232" s="14">
        <v>290.96947826189944</v>
      </c>
      <c r="BA232" s="14">
        <v>92.401438030000392</v>
      </c>
      <c r="BB232" s="14">
        <v>383.37091629189985</v>
      </c>
      <c r="BC232" s="151">
        <v>0.11195230309437039</v>
      </c>
      <c r="BD232" s="151">
        <v>9.5562795514739465E-2</v>
      </c>
      <c r="BE232" s="12">
        <v>3.9830243381008363E-13</v>
      </c>
      <c r="BF232" s="12">
        <v>3.4851462958382317E-13</v>
      </c>
      <c r="BG232" s="12">
        <v>3.979039320256561E-13</v>
      </c>
      <c r="BH232" s="12">
        <v>-3.4816594052244909E-13</v>
      </c>
      <c r="BI232" s="18">
        <v>1.3045874323939075</v>
      </c>
      <c r="BJ232" s="19">
        <v>1.6696771227187499</v>
      </c>
      <c r="BK232" s="12">
        <v>71.616643999999994</v>
      </c>
      <c r="BL232" s="12">
        <v>0</v>
      </c>
      <c r="BM232" s="12">
        <v>91.257599999999996</v>
      </c>
      <c r="BN232" s="12">
        <v>0</v>
      </c>
      <c r="BO232" s="11">
        <v>849.82500000000005</v>
      </c>
      <c r="BP232" s="12">
        <v>0</v>
      </c>
      <c r="BQ232" s="12">
        <v>5740.1096088648683</v>
      </c>
      <c r="BR232" s="12">
        <v>3463.9280818029042</v>
      </c>
      <c r="BT232" s="14"/>
      <c r="BU232" s="14"/>
      <c r="BV232" s="14"/>
      <c r="BW232" s="14"/>
      <c r="BX232" s="14"/>
      <c r="BY232" s="14"/>
      <c r="BZ232" s="151"/>
      <c r="CA232" s="151"/>
      <c r="CB232" s="12"/>
      <c r="CC232" s="12"/>
      <c r="CD232" s="12"/>
      <c r="CE232" s="12"/>
      <c r="CF232" s="18"/>
      <c r="CG232" s="19"/>
      <c r="CH232" s="12"/>
      <c r="CI232" s="12"/>
      <c r="CJ232" s="12"/>
      <c r="CK232" s="12"/>
      <c r="CL232" s="11"/>
      <c r="CM232" s="12"/>
      <c r="CN232" s="12"/>
      <c r="CO232" s="12"/>
      <c r="CQ232" s="14">
        <v>680.15398388628114</v>
      </c>
      <c r="CR232" s="14">
        <v>384.23387219342834</v>
      </c>
      <c r="CS232" s="14">
        <v>1064.3878560797095</v>
      </c>
      <c r="CT232" s="14">
        <v>232.13532798955276</v>
      </c>
      <c r="CU232" s="14">
        <v>126.40641480653784</v>
      </c>
      <c r="CV232" s="14">
        <v>358.5417427960906</v>
      </c>
      <c r="CW232" s="151">
        <v>0.11849146274765728</v>
      </c>
      <c r="CX232" s="151">
        <v>0.11092432149845398</v>
      </c>
      <c r="CY232" s="12">
        <v>1.849261299832531E-13</v>
      </c>
      <c r="CZ232" s="12">
        <v>5.7611602033244235E-13</v>
      </c>
      <c r="DA232" s="12">
        <v>1.8474111129762605E-13</v>
      </c>
      <c r="DB232" s="12">
        <v>-5.7553961596568115E-13</v>
      </c>
      <c r="DC232" s="18">
        <v>1.097178883744075</v>
      </c>
      <c r="DD232" s="19">
        <v>1.22923821290155</v>
      </c>
      <c r="DE232" s="12">
        <v>71.616643999999994</v>
      </c>
      <c r="DF232" s="12">
        <v>0</v>
      </c>
      <c r="DG232" s="12">
        <v>91.257599999999996</v>
      </c>
      <c r="DH232" s="12">
        <v>0</v>
      </c>
      <c r="DI232" s="11">
        <v>849.82500000000005</v>
      </c>
      <c r="DJ232" s="12">
        <v>0</v>
      </c>
      <c r="DK232" s="12">
        <v>5740.1096088648683</v>
      </c>
      <c r="DL232" s="12">
        <v>3463.9280818029042</v>
      </c>
    </row>
    <row r="233" spans="1:116" x14ac:dyDescent="0.25">
      <c r="A233" s="10" t="str">
        <f>'Scenario List'!$A$19</f>
        <v>17- Colstrip Exit 2045</v>
      </c>
      <c r="B233" s="2">
        <v>2026</v>
      </c>
      <c r="C233" s="14">
        <v>634.62456751246987</v>
      </c>
      <c r="D233" s="14">
        <v>339.74096530978977</v>
      </c>
      <c r="E233" s="14">
        <v>974.36553282225964</v>
      </c>
      <c r="F233" s="14">
        <v>269.78451586485681</v>
      </c>
      <c r="G233" s="14">
        <v>96.04140372274361</v>
      </c>
      <c r="H233" s="14">
        <v>365.82591958760042</v>
      </c>
      <c r="I233" s="151">
        <v>0.11028380120970195</v>
      </c>
      <c r="J233" s="151">
        <v>9.7899785208870049E-2</v>
      </c>
      <c r="K233" s="12">
        <v>5.1210312918439319E-13</v>
      </c>
      <c r="L233" s="12">
        <v>3.3428954266203446E-13</v>
      </c>
      <c r="M233" s="12">
        <v>-5.1159076974727213E-13</v>
      </c>
      <c r="N233" s="12">
        <v>-3.3395508580724709E-13</v>
      </c>
      <c r="O233" s="18">
        <v>1.3235281750593229</v>
      </c>
      <c r="P233" s="19">
        <v>1.7687183452249999</v>
      </c>
      <c r="Q233" s="12">
        <v>73.05228679999999</v>
      </c>
      <c r="R233" s="12">
        <v>0</v>
      </c>
      <c r="S233" s="12">
        <v>91.257599999999996</v>
      </c>
      <c r="T233" s="12">
        <v>0</v>
      </c>
      <c r="U233" s="11">
        <v>849.82500000000005</v>
      </c>
      <c r="V233" s="12">
        <v>0</v>
      </c>
      <c r="W233" s="12">
        <v>5754.467660266323</v>
      </c>
      <c r="X233" s="12">
        <v>3470.293265556706</v>
      </c>
      <c r="Z233" s="14">
        <v>666.46617179409895</v>
      </c>
      <c r="AA233" s="14">
        <v>350.51203719327123</v>
      </c>
      <c r="AB233" s="14">
        <v>1016.9782089873702</v>
      </c>
      <c r="AC233" s="14">
        <v>292.23477892845477</v>
      </c>
      <c r="AD233" s="14">
        <v>106.81247560622505</v>
      </c>
      <c r="AE233" s="14">
        <v>399.04725453467984</v>
      </c>
      <c r="AF233" s="151">
        <v>0.11581717217666215</v>
      </c>
      <c r="AG233" s="151">
        <v>0.10100357819097515</v>
      </c>
      <c r="AH233" s="12">
        <v>1.0526564322123639E-12</v>
      </c>
      <c r="AI233" s="12">
        <v>2.2760139074861918E-13</v>
      </c>
      <c r="AJ233" s="12">
        <v>-1.0516032489249483E-12</v>
      </c>
      <c r="AK233" s="12">
        <v>-2.2737367544323206E-13</v>
      </c>
      <c r="AL233" s="18">
        <v>1.241944248451309</v>
      </c>
      <c r="AM233" s="19">
        <v>1.6434028491124999</v>
      </c>
      <c r="AN233" s="12">
        <v>73.05228679999999</v>
      </c>
      <c r="AO233" s="12">
        <v>0</v>
      </c>
      <c r="AP233" s="12">
        <v>91.257599999999996</v>
      </c>
      <c r="AQ233" s="12">
        <v>0</v>
      </c>
      <c r="AR233" s="11">
        <v>849.82500000000005</v>
      </c>
      <c r="AS233" s="12">
        <v>0</v>
      </c>
      <c r="AT233" s="12">
        <v>5754.467660266323</v>
      </c>
      <c r="AU233" s="12">
        <v>3470.293265556706</v>
      </c>
      <c r="AW233" s="14">
        <v>623.30409842256108</v>
      </c>
      <c r="AX233" s="14">
        <v>336.07120223431468</v>
      </c>
      <c r="AY233" s="14">
        <v>959.37530065687577</v>
      </c>
      <c r="AZ233" s="14">
        <v>265.38234427200723</v>
      </c>
      <c r="BA233" s="14">
        <v>92.371640647268549</v>
      </c>
      <c r="BB233" s="14">
        <v>357.75398491927581</v>
      </c>
      <c r="BC233" s="151">
        <v>0.10831655249822256</v>
      </c>
      <c r="BD233" s="151">
        <v>9.6842305971625714E-2</v>
      </c>
      <c r="BE233" s="12">
        <v>2.702766515139853E-13</v>
      </c>
      <c r="BF233" s="12">
        <v>3.7696480342740054E-13</v>
      </c>
      <c r="BG233" s="12">
        <v>2.7000623958883807E-13</v>
      </c>
      <c r="BH233" s="12">
        <v>-3.765876499528531E-13</v>
      </c>
      <c r="BI233" s="18">
        <v>1.4231479080238407</v>
      </c>
      <c r="BJ233" s="19">
        <v>1.76508554061875</v>
      </c>
      <c r="BK233" s="12">
        <v>73.05228679999999</v>
      </c>
      <c r="BL233" s="12">
        <v>0</v>
      </c>
      <c r="BM233" s="12">
        <v>91.257599999999996</v>
      </c>
      <c r="BN233" s="12">
        <v>0</v>
      </c>
      <c r="BO233" s="11">
        <v>849.82500000000005</v>
      </c>
      <c r="BP233" s="12">
        <v>0</v>
      </c>
      <c r="BQ233" s="12">
        <v>5754.467660266323</v>
      </c>
      <c r="BR233" s="12">
        <v>3470.293265556706</v>
      </c>
      <c r="BT233" s="14"/>
      <c r="BU233" s="14"/>
      <c r="BV233" s="14"/>
      <c r="BW233" s="14"/>
      <c r="BX233" s="14"/>
      <c r="BY233" s="14"/>
      <c r="BZ233" s="151"/>
      <c r="CA233" s="151"/>
      <c r="CB233" s="12"/>
      <c r="CC233" s="12"/>
      <c r="CD233" s="12"/>
      <c r="CE233" s="12"/>
      <c r="CF233" s="18"/>
      <c r="CG233" s="19"/>
      <c r="CH233" s="12"/>
      <c r="CI233" s="12"/>
      <c r="CJ233" s="12"/>
      <c r="CK233" s="12"/>
      <c r="CL233" s="11"/>
      <c r="CM233" s="12"/>
      <c r="CN233" s="12"/>
      <c r="CO233" s="12"/>
      <c r="CQ233" s="14">
        <v>665.9672079292335</v>
      </c>
      <c r="CR233" s="14">
        <v>388.80972984691289</v>
      </c>
      <c r="CS233" s="14">
        <v>1054.7769377761465</v>
      </c>
      <c r="CT233" s="14">
        <v>233.32526571618058</v>
      </c>
      <c r="CU233" s="14">
        <v>123.95048270840128</v>
      </c>
      <c r="CV233" s="14">
        <v>357.27574842458188</v>
      </c>
      <c r="CW233" s="151">
        <v>0.1157304632238409</v>
      </c>
      <c r="CX233" s="151">
        <v>0.11203944453511189</v>
      </c>
      <c r="CY233" s="12">
        <v>5.4055330302797061E-13</v>
      </c>
      <c r="CZ233" s="12">
        <v>4.9787804226260453E-14</v>
      </c>
      <c r="DA233" s="12">
        <v>-5.4001247917767614E-13</v>
      </c>
      <c r="DB233" s="12">
        <v>0</v>
      </c>
      <c r="DC233" s="18">
        <v>1.2121506853067991</v>
      </c>
      <c r="DD233" s="19">
        <v>1.3475913653187501</v>
      </c>
      <c r="DE233" s="12">
        <v>73.05228679999999</v>
      </c>
      <c r="DF233" s="12">
        <v>0</v>
      </c>
      <c r="DG233" s="12">
        <v>91.257599999999996</v>
      </c>
      <c r="DH233" s="12">
        <v>0</v>
      </c>
      <c r="DI233" s="11">
        <v>849.82500000000005</v>
      </c>
      <c r="DJ233" s="12">
        <v>0</v>
      </c>
      <c r="DK233" s="12">
        <v>5754.467660266323</v>
      </c>
      <c r="DL233" s="12">
        <v>3470.293265556706</v>
      </c>
    </row>
    <row r="234" spans="1:116" x14ac:dyDescent="0.25">
      <c r="A234" s="10" t="str">
        <f>'Scenario List'!$A$19</f>
        <v>17- Colstrip Exit 2045</v>
      </c>
      <c r="B234" s="2">
        <v>2027</v>
      </c>
      <c r="C234" s="14">
        <v>668.62621681811697</v>
      </c>
      <c r="D234" s="14">
        <v>358.22185419752549</v>
      </c>
      <c r="E234" s="14">
        <v>1026.8480710156425</v>
      </c>
      <c r="F234" s="14">
        <v>252.5874784489296</v>
      </c>
      <c r="G234" s="14">
        <v>109.3342725360404</v>
      </c>
      <c r="H234" s="14">
        <v>361.92175098497</v>
      </c>
      <c r="I234" s="151">
        <v>0.11594193091878893</v>
      </c>
      <c r="J234" s="151">
        <v>0.10301017195645328</v>
      </c>
      <c r="K234" s="12">
        <v>1.2375825621956168E-12</v>
      </c>
      <c r="L234" s="12">
        <v>6.9702925916764634E-13</v>
      </c>
      <c r="M234" s="12">
        <v>-1.2363443602225743E-12</v>
      </c>
      <c r="N234" s="12">
        <v>6.9633188104489818E-13</v>
      </c>
      <c r="O234" s="18">
        <v>1.0007946968249328</v>
      </c>
      <c r="P234" s="19">
        <v>1.1667227462548244</v>
      </c>
      <c r="Q234" s="12">
        <v>188.66004828949195</v>
      </c>
      <c r="R234" s="12">
        <v>51.67807735543105</v>
      </c>
      <c r="S234" s="12">
        <v>171.91042481744253</v>
      </c>
      <c r="T234" s="12">
        <v>42.199916717123386</v>
      </c>
      <c r="U234" s="11">
        <v>934.73670659525771</v>
      </c>
      <c r="V234" s="12">
        <v>44.428288218538988</v>
      </c>
      <c r="W234" s="12">
        <v>5766.9059978520936</v>
      </c>
      <c r="X234" s="12">
        <v>3477.5386487944211</v>
      </c>
      <c r="Z234" s="14">
        <v>703.15243030282625</v>
      </c>
      <c r="AA234" s="14">
        <v>370.09669958475598</v>
      </c>
      <c r="AB234" s="14">
        <v>1073.2491298875823</v>
      </c>
      <c r="AC234" s="14">
        <v>281.83931384738719</v>
      </c>
      <c r="AD234" s="14">
        <v>121.20911792327091</v>
      </c>
      <c r="AE234" s="14">
        <v>403.04843177065811</v>
      </c>
      <c r="AF234" s="151">
        <v>0.12192888709556182</v>
      </c>
      <c r="AG234" s="151">
        <v>0.10642489903399337</v>
      </c>
      <c r="AH234" s="12">
        <v>1.5078592137096022E-12</v>
      </c>
      <c r="AI234" s="12">
        <v>6.8280417224585759E-13</v>
      </c>
      <c r="AJ234" s="12">
        <v>-1.5063505998114124E-12</v>
      </c>
      <c r="AK234" s="12">
        <v>-6.8212102632969618E-13</v>
      </c>
      <c r="AL234" s="18">
        <v>0.96363421683726569</v>
      </c>
      <c r="AM234" s="19">
        <v>1.1016792794764696</v>
      </c>
      <c r="AN234" s="12">
        <v>188.66004828949195</v>
      </c>
      <c r="AO234" s="12">
        <v>51.67807735543105</v>
      </c>
      <c r="AP234" s="12">
        <v>171.91042481744253</v>
      </c>
      <c r="AQ234" s="12">
        <v>42.199916717123386</v>
      </c>
      <c r="AR234" s="11">
        <v>929.77776639315096</v>
      </c>
      <c r="AS234" s="12">
        <v>41.833625675624354</v>
      </c>
      <c r="AT234" s="12">
        <v>5766.9059978520936</v>
      </c>
      <c r="AU234" s="12">
        <v>3477.5386487944211</v>
      </c>
      <c r="AW234" s="14">
        <v>656.85819507905728</v>
      </c>
      <c r="AX234" s="14">
        <v>354.36024948071326</v>
      </c>
      <c r="AY234" s="14">
        <v>1011.2184445597705</v>
      </c>
      <c r="AZ234" s="14">
        <v>246.86113614801485</v>
      </c>
      <c r="BA234" s="14">
        <v>105.47266781922821</v>
      </c>
      <c r="BB234" s="14">
        <v>352.33380396724306</v>
      </c>
      <c r="BC234" s="151">
        <v>0.11390131819795687</v>
      </c>
      <c r="BD234" s="151">
        <v>0.10189973002990532</v>
      </c>
      <c r="BE234" s="12">
        <v>7.2547943301122366E-13</v>
      </c>
      <c r="BF234" s="12">
        <v>3.8407734688829492E-13</v>
      </c>
      <c r="BG234" s="12">
        <v>-7.2475359047530219E-13</v>
      </c>
      <c r="BH234" s="12">
        <v>3.836930773104541E-13</v>
      </c>
      <c r="BI234" s="18">
        <v>1.0467118109070714</v>
      </c>
      <c r="BJ234" s="19">
        <v>1.1728861897771672</v>
      </c>
      <c r="BK234" s="12">
        <v>188.66004828949195</v>
      </c>
      <c r="BL234" s="12">
        <v>51.67807735543105</v>
      </c>
      <c r="BM234" s="12">
        <v>171.91042481744253</v>
      </c>
      <c r="BN234" s="12">
        <v>42.199916717123386</v>
      </c>
      <c r="BO234" s="11">
        <v>954.67740309634337</v>
      </c>
      <c r="BP234" s="12">
        <v>54.861843813547416</v>
      </c>
      <c r="BQ234" s="12">
        <v>5766.9059978520936</v>
      </c>
      <c r="BR234" s="12">
        <v>3477.5386487944211</v>
      </c>
      <c r="BT234" s="14"/>
      <c r="BU234" s="14"/>
      <c r="BV234" s="14"/>
      <c r="BW234" s="14"/>
      <c r="BX234" s="14"/>
      <c r="BY234" s="14"/>
      <c r="BZ234" s="151"/>
      <c r="CA234" s="151"/>
      <c r="CB234" s="12"/>
      <c r="CC234" s="12"/>
      <c r="CD234" s="12"/>
      <c r="CE234" s="12"/>
      <c r="CF234" s="18"/>
      <c r="CG234" s="19"/>
      <c r="CH234" s="12"/>
      <c r="CI234" s="12"/>
      <c r="CJ234" s="12"/>
      <c r="CK234" s="12"/>
      <c r="CL234" s="11"/>
      <c r="CM234" s="12"/>
      <c r="CN234" s="12"/>
      <c r="CO234" s="12"/>
      <c r="CQ234" s="14">
        <v>714.00332876379025</v>
      </c>
      <c r="CR234" s="14">
        <v>416.73320845489695</v>
      </c>
      <c r="CS234" s="14">
        <v>1130.7365372186873</v>
      </c>
      <c r="CT234" s="14">
        <v>254.20323904228951</v>
      </c>
      <c r="CU234" s="14">
        <v>136.69164501682431</v>
      </c>
      <c r="CV234" s="14">
        <v>390.89488405911379</v>
      </c>
      <c r="CW234" s="151">
        <v>0.12381046769788229</v>
      </c>
      <c r="CX234" s="151">
        <v>0.11983567992820679</v>
      </c>
      <c r="CY234" s="12">
        <v>8.9618047607268806E-13</v>
      </c>
      <c r="CZ234" s="12">
        <v>6.6857908532406893E-13</v>
      </c>
      <c r="DA234" s="12">
        <v>8.9528384705772623E-13</v>
      </c>
      <c r="DB234" s="12">
        <v>6.6791017161449417E-13</v>
      </c>
      <c r="DC234" s="18">
        <v>0.86524445300904662</v>
      </c>
      <c r="DD234" s="19">
        <v>0.793967780650493</v>
      </c>
      <c r="DE234" s="12">
        <v>188.66004828949195</v>
      </c>
      <c r="DF234" s="12">
        <v>51.67807735543105</v>
      </c>
      <c r="DG234" s="12">
        <v>171.91042481744253</v>
      </c>
      <c r="DH234" s="12">
        <v>42.199916717123386</v>
      </c>
      <c r="DI234" s="11">
        <v>925.30946805720168</v>
      </c>
      <c r="DJ234" s="12">
        <v>39.495681306396314</v>
      </c>
      <c r="DK234" s="12">
        <v>5766.9059978520936</v>
      </c>
      <c r="DL234" s="12">
        <v>3477.5386487944211</v>
      </c>
    </row>
    <row r="235" spans="1:116" x14ac:dyDescent="0.25">
      <c r="A235" s="10" t="str">
        <f>'Scenario List'!$A$19</f>
        <v>17- Colstrip Exit 2045</v>
      </c>
      <c r="B235" s="2">
        <v>2028</v>
      </c>
      <c r="C235" s="14">
        <v>698.31920707251459</v>
      </c>
      <c r="D235" s="14">
        <v>365.81414488874947</v>
      </c>
      <c r="E235" s="14">
        <v>1064.133351961264</v>
      </c>
      <c r="F235" s="14">
        <v>271.8637809051009</v>
      </c>
      <c r="G235" s="14">
        <v>111.62926732975373</v>
      </c>
      <c r="H235" s="14">
        <v>383.49304823485465</v>
      </c>
      <c r="I235" s="151">
        <v>0.12080985530461226</v>
      </c>
      <c r="J235" s="151">
        <v>0.1049589100890617</v>
      </c>
      <c r="K235" s="12">
        <v>3.4140208612292879E-13</v>
      </c>
      <c r="L235" s="12">
        <v>2.702766515139853E-13</v>
      </c>
      <c r="M235" s="12">
        <v>-3.4106051316484809E-13</v>
      </c>
      <c r="N235" s="12">
        <v>2.7000623958883807E-13</v>
      </c>
      <c r="O235" s="18">
        <v>0.92115541471821771</v>
      </c>
      <c r="P235" s="19">
        <v>1.1648592674773646</v>
      </c>
      <c r="Q235" s="12">
        <v>217.00718868949193</v>
      </c>
      <c r="R235" s="12">
        <v>51.814690155431052</v>
      </c>
      <c r="S235" s="12">
        <v>217.07362481744249</v>
      </c>
      <c r="T235" s="12">
        <v>42.199916717123386</v>
      </c>
      <c r="U235" s="11">
        <v>1365.2277528650993</v>
      </c>
      <c r="V235" s="12">
        <v>45.662261740738003</v>
      </c>
      <c r="W235" s="12">
        <v>5780.3165587092153</v>
      </c>
      <c r="X235" s="12">
        <v>3485.3081513360034</v>
      </c>
      <c r="Z235" s="14">
        <v>727.30456527839146</v>
      </c>
      <c r="AA235" s="14">
        <v>378.82340174284042</v>
      </c>
      <c r="AB235" s="14">
        <v>1106.1279670212318</v>
      </c>
      <c r="AC235" s="14">
        <v>294.78579501335184</v>
      </c>
      <c r="AD235" s="14">
        <v>124.63852418384465</v>
      </c>
      <c r="AE235" s="14">
        <v>419.4243191971965</v>
      </c>
      <c r="AF235" s="151">
        <v>0.12582434852682248</v>
      </c>
      <c r="AG235" s="151">
        <v>0.10869150884051047</v>
      </c>
      <c r="AH235" s="12">
        <v>1.3513832575699265E-12</v>
      </c>
      <c r="AI235" s="12">
        <v>1.1380069537430959E-13</v>
      </c>
      <c r="AJ235" s="12">
        <v>-1.3500311979441904E-12</v>
      </c>
      <c r="AK235" s="12">
        <v>1.1368683772161603E-13</v>
      </c>
      <c r="AL235" s="18">
        <v>0.879715333358565</v>
      </c>
      <c r="AM235" s="19">
        <v>1.0921950117875328</v>
      </c>
      <c r="AN235" s="12">
        <v>217.00718868949193</v>
      </c>
      <c r="AO235" s="12">
        <v>51.814690155431052</v>
      </c>
      <c r="AP235" s="12">
        <v>217.07362481744249</v>
      </c>
      <c r="AQ235" s="12">
        <v>42.199916717123386</v>
      </c>
      <c r="AR235" s="11">
        <v>1358.412331702086</v>
      </c>
      <c r="AS235" s="12">
        <v>42.096234064431648</v>
      </c>
      <c r="AT235" s="12">
        <v>5780.3165587092153</v>
      </c>
      <c r="AU235" s="12">
        <v>3485.3081513360034</v>
      </c>
      <c r="AW235" s="14">
        <v>688.29741671694603</v>
      </c>
      <c r="AX235" s="14">
        <v>361.45686893626436</v>
      </c>
      <c r="AY235" s="14">
        <v>1049.7542856532104</v>
      </c>
      <c r="AZ235" s="14">
        <v>267.41568273007056</v>
      </c>
      <c r="BA235" s="14">
        <v>107.27199137726861</v>
      </c>
      <c r="BB235" s="14">
        <v>374.68767410733915</v>
      </c>
      <c r="BC235" s="151">
        <v>0.11907607649617162</v>
      </c>
      <c r="BD235" s="151">
        <v>0.10370872624209976</v>
      </c>
      <c r="BE235" s="12">
        <v>1.1380069537430959E-13</v>
      </c>
      <c r="BF235" s="12">
        <v>3.2717699920114008E-13</v>
      </c>
      <c r="BG235" s="12">
        <v>1.1368683772161603E-13</v>
      </c>
      <c r="BH235" s="12">
        <v>-3.2684965844964609E-13</v>
      </c>
      <c r="BI235" s="18">
        <v>0.96528630612766841</v>
      </c>
      <c r="BJ235" s="19">
        <v>1.160385338313674</v>
      </c>
      <c r="BK235" s="12">
        <v>217.00718868949193</v>
      </c>
      <c r="BL235" s="12">
        <v>51.814690155431052</v>
      </c>
      <c r="BM235" s="12">
        <v>217.07362481744249</v>
      </c>
      <c r="BN235" s="12">
        <v>42.199916717123386</v>
      </c>
      <c r="BO235" s="11">
        <v>1375.2710339240402</v>
      </c>
      <c r="BP235" s="12">
        <v>50.917200116588369</v>
      </c>
      <c r="BQ235" s="12">
        <v>5780.3165587092153</v>
      </c>
      <c r="BR235" s="12">
        <v>3485.3081513360034</v>
      </c>
      <c r="BT235" s="14"/>
      <c r="BU235" s="14"/>
      <c r="BV235" s="14"/>
      <c r="BW235" s="14"/>
      <c r="BX235" s="14"/>
      <c r="BY235" s="14"/>
      <c r="BZ235" s="151"/>
      <c r="CA235" s="151"/>
      <c r="CB235" s="12"/>
      <c r="CC235" s="12"/>
      <c r="CD235" s="12"/>
      <c r="CE235" s="12"/>
      <c r="CF235" s="18"/>
      <c r="CG235" s="19"/>
      <c r="CH235" s="12"/>
      <c r="CI235" s="12"/>
      <c r="CJ235" s="12"/>
      <c r="CK235" s="12"/>
      <c r="CL235" s="11"/>
      <c r="CM235" s="12"/>
      <c r="CN235" s="12"/>
      <c r="CO235" s="12"/>
      <c r="CQ235" s="14">
        <v>718.66479697331692</v>
      </c>
      <c r="CR235" s="14">
        <v>423.93749290260598</v>
      </c>
      <c r="CS235" s="14">
        <v>1142.6022898759229</v>
      </c>
      <c r="CT235" s="14">
        <v>252.03151130723373</v>
      </c>
      <c r="CU235" s="14">
        <v>138.22766557459164</v>
      </c>
      <c r="CV235" s="14">
        <v>390.2591768818254</v>
      </c>
      <c r="CW235" s="151">
        <v>0.12432966078484112</v>
      </c>
      <c r="CX235" s="151">
        <v>0.12163558414199342</v>
      </c>
      <c r="CY235" s="12">
        <v>9.9575608452520906E-14</v>
      </c>
      <c r="CZ235" s="12">
        <v>3.8407734688829492E-13</v>
      </c>
      <c r="DA235" s="12">
        <v>0</v>
      </c>
      <c r="DB235" s="12">
        <v>3.836930773104541E-13</v>
      </c>
      <c r="DC235" s="18">
        <v>0.7800340030824553</v>
      </c>
      <c r="DD235" s="19">
        <v>0.77274190562585721</v>
      </c>
      <c r="DE235" s="12">
        <v>217.00718868949193</v>
      </c>
      <c r="DF235" s="12">
        <v>51.814690155431052</v>
      </c>
      <c r="DG235" s="12">
        <v>217.07362481744249</v>
      </c>
      <c r="DH235" s="12">
        <v>42.199916717123386</v>
      </c>
      <c r="DI235" s="11">
        <v>1355.0129382312757</v>
      </c>
      <c r="DJ235" s="12">
        <v>40.31757198183729</v>
      </c>
      <c r="DK235" s="12">
        <v>5780.3165587092153</v>
      </c>
      <c r="DL235" s="12">
        <v>3485.3081513360034</v>
      </c>
    </row>
    <row r="236" spans="1:116" x14ac:dyDescent="0.25">
      <c r="A236" s="10" t="str">
        <f>'Scenario List'!$A$19</f>
        <v>17- Colstrip Exit 2045</v>
      </c>
      <c r="B236" s="2">
        <v>2029</v>
      </c>
      <c r="C236" s="14">
        <v>713.8050006625067</v>
      </c>
      <c r="D236" s="14">
        <v>372.70363693571585</v>
      </c>
      <c r="E236" s="14">
        <v>1086.5086375982225</v>
      </c>
      <c r="F236" s="14">
        <v>270.66211051948608</v>
      </c>
      <c r="G236" s="14">
        <v>113.11352614474795</v>
      </c>
      <c r="H236" s="14">
        <v>383.77563666423401</v>
      </c>
      <c r="I236" s="151">
        <v>0.12320357729707472</v>
      </c>
      <c r="J236" s="151">
        <v>0.10669955804315925</v>
      </c>
      <c r="K236" s="12">
        <v>6.116787376369141E-13</v>
      </c>
      <c r="L236" s="12">
        <v>1.4225086921788699E-14</v>
      </c>
      <c r="M236" s="12">
        <v>6.1106675275368616E-13</v>
      </c>
      <c r="N236" s="12">
        <v>0</v>
      </c>
      <c r="O236" s="18">
        <v>0.91685975324307889</v>
      </c>
      <c r="P236" s="19">
        <v>1.0971268621799855</v>
      </c>
      <c r="Q236" s="12">
        <v>216.89334468949193</v>
      </c>
      <c r="R236" s="12">
        <v>52.144837755431048</v>
      </c>
      <c r="S236" s="12">
        <v>217.07362481744249</v>
      </c>
      <c r="T236" s="12">
        <v>42.199916717123386</v>
      </c>
      <c r="U236" s="11">
        <v>1359.7932132280387</v>
      </c>
      <c r="V236" s="12">
        <v>44.503636700428892</v>
      </c>
      <c r="W236" s="12">
        <v>5793.703529738782</v>
      </c>
      <c r="X236" s="12">
        <v>3493.0195004646575</v>
      </c>
      <c r="Z236" s="14">
        <v>745.7247427065513</v>
      </c>
      <c r="AA236" s="14">
        <v>387.56723704142428</v>
      </c>
      <c r="AB236" s="14">
        <v>1133.2919797479756</v>
      </c>
      <c r="AC236" s="14">
        <v>296.18339640768545</v>
      </c>
      <c r="AD236" s="14">
        <v>127.97712625045644</v>
      </c>
      <c r="AE236" s="14">
        <v>424.16052265814187</v>
      </c>
      <c r="AF236" s="151">
        <v>0.12871296207663796</v>
      </c>
      <c r="AG236" s="151">
        <v>0.11095478768150831</v>
      </c>
      <c r="AH236" s="12">
        <v>1.3087079968045603E-12</v>
      </c>
      <c r="AI236" s="12">
        <v>4.5520278149723836E-13</v>
      </c>
      <c r="AJ236" s="12">
        <v>-1.3073986337985843E-12</v>
      </c>
      <c r="AK236" s="12">
        <v>-4.5474735088646412E-13</v>
      </c>
      <c r="AL236" s="18">
        <v>0.8770482214114701</v>
      </c>
      <c r="AM236" s="19">
        <v>1.0272399056311914</v>
      </c>
      <c r="AN236" s="12">
        <v>216.89334468949193</v>
      </c>
      <c r="AO236" s="12">
        <v>52.144837755431048</v>
      </c>
      <c r="AP236" s="12">
        <v>217.07362481744249</v>
      </c>
      <c r="AQ236" s="12">
        <v>42.199916717123386</v>
      </c>
      <c r="AR236" s="11">
        <v>1353.0687544009213</v>
      </c>
      <c r="AS236" s="12">
        <v>40.985203178547252</v>
      </c>
      <c r="AT236" s="12">
        <v>5793.703529738782</v>
      </c>
      <c r="AU236" s="12">
        <v>3493.0195004646575</v>
      </c>
      <c r="AW236" s="14">
        <v>702.53472870241433</v>
      </c>
      <c r="AX236" s="14">
        <v>367.59888022662761</v>
      </c>
      <c r="AY236" s="14">
        <v>1070.1336089290419</v>
      </c>
      <c r="AZ236" s="14">
        <v>266.33098513502063</v>
      </c>
      <c r="BA236" s="14">
        <v>108.00876943565973</v>
      </c>
      <c r="BB236" s="14">
        <v>374.33975457068038</v>
      </c>
      <c r="BC236" s="151">
        <v>0.12125831518584611</v>
      </c>
      <c r="BD236" s="151">
        <v>0.10523814143543371</v>
      </c>
      <c r="BE236" s="12">
        <v>1.4225086921788699E-14</v>
      </c>
      <c r="BF236" s="12">
        <v>6.116787376369141E-13</v>
      </c>
      <c r="BG236" s="12">
        <v>0</v>
      </c>
      <c r="BH236" s="12">
        <v>6.1106675275368616E-13</v>
      </c>
      <c r="BI236" s="18">
        <v>0.96124067088679621</v>
      </c>
      <c r="BJ236" s="19">
        <v>1.1062085254118224</v>
      </c>
      <c r="BK236" s="12">
        <v>216.89334468949193</v>
      </c>
      <c r="BL236" s="12">
        <v>52.144837755431048</v>
      </c>
      <c r="BM236" s="12">
        <v>217.07362481744249</v>
      </c>
      <c r="BN236" s="12">
        <v>42.199916717123386</v>
      </c>
      <c r="BO236" s="11">
        <v>1373.025455843876</v>
      </c>
      <c r="BP236" s="12">
        <v>51.427133027221984</v>
      </c>
      <c r="BQ236" s="12">
        <v>5793.703529738782</v>
      </c>
      <c r="BR236" s="12">
        <v>3493.0195004646575</v>
      </c>
      <c r="BT236" s="14"/>
      <c r="BU236" s="14"/>
      <c r="BV236" s="14"/>
      <c r="BW236" s="14"/>
      <c r="BX236" s="14"/>
      <c r="BY236" s="14"/>
      <c r="BZ236" s="151"/>
      <c r="CA236" s="151"/>
      <c r="CB236" s="12"/>
      <c r="CC236" s="12"/>
      <c r="CD236" s="12"/>
      <c r="CE236" s="12"/>
      <c r="CF236" s="18"/>
      <c r="CG236" s="19"/>
      <c r="CH236" s="12"/>
      <c r="CI236" s="12"/>
      <c r="CJ236" s="12"/>
      <c r="CK236" s="12"/>
      <c r="CL236" s="11"/>
      <c r="CM236" s="12"/>
      <c r="CN236" s="12"/>
      <c r="CO236" s="12"/>
      <c r="CQ236" s="14">
        <v>739.6602051155345</v>
      </c>
      <c r="CR236" s="14">
        <v>434.9824553217037</v>
      </c>
      <c r="CS236" s="14">
        <v>1174.6426604372382</v>
      </c>
      <c r="CT236" s="14">
        <v>255.70091959251576</v>
      </c>
      <c r="CU236" s="14">
        <v>140.75444964010919</v>
      </c>
      <c r="CV236" s="14">
        <v>396.45536923262495</v>
      </c>
      <c r="CW236" s="151">
        <v>0.12766621580115323</v>
      </c>
      <c r="CX236" s="151">
        <v>0.12452906583082067</v>
      </c>
      <c r="CY236" s="12">
        <v>7.3970451993301242E-13</v>
      </c>
      <c r="CZ236" s="12">
        <v>1.1380069537430959E-13</v>
      </c>
      <c r="DA236" s="12">
        <v>7.3896444519050419E-13</v>
      </c>
      <c r="DB236" s="12">
        <v>-1.1368683772161603E-13</v>
      </c>
      <c r="DC236" s="18">
        <v>0.74535713322290764</v>
      </c>
      <c r="DD236" s="19">
        <v>0.69491425720799538</v>
      </c>
      <c r="DE236" s="12">
        <v>216.89334468949193</v>
      </c>
      <c r="DF236" s="12">
        <v>52.144837755431048</v>
      </c>
      <c r="DG236" s="12">
        <v>217.07362481744249</v>
      </c>
      <c r="DH236" s="12">
        <v>42.199916717123386</v>
      </c>
      <c r="DI236" s="11">
        <v>1346.5256698766939</v>
      </c>
      <c r="DJ236" s="12">
        <v>37.561669996412192</v>
      </c>
      <c r="DK236" s="12">
        <v>5793.703529738782</v>
      </c>
      <c r="DL236" s="12">
        <v>3493.0195004646575</v>
      </c>
    </row>
    <row r="237" spans="1:116" x14ac:dyDescent="0.25">
      <c r="A237" s="10" t="str">
        <f>'Scenario List'!$A$19</f>
        <v>17- Colstrip Exit 2045</v>
      </c>
      <c r="B237" s="2">
        <v>2030</v>
      </c>
      <c r="C237" s="14">
        <v>732.1817521423643</v>
      </c>
      <c r="D237" s="14">
        <v>376.79002863400228</v>
      </c>
      <c r="E237" s="14">
        <v>1108.9717807763666</v>
      </c>
      <c r="F237" s="14">
        <v>276.72981459627778</v>
      </c>
      <c r="G237" s="14">
        <v>111.68671880290596</v>
      </c>
      <c r="H237" s="14">
        <v>388.41653339918372</v>
      </c>
      <c r="I237" s="151">
        <v>0.1261929267889223</v>
      </c>
      <c r="J237" s="151">
        <v>0.10770748256757721</v>
      </c>
      <c r="K237" s="12">
        <v>8.6773030222911064E-13</v>
      </c>
      <c r="L237" s="12">
        <v>1.9915121690504181E-13</v>
      </c>
      <c r="M237" s="12">
        <v>-8.6686213762732223E-13</v>
      </c>
      <c r="N237" s="12">
        <v>1.9895196601282805E-13</v>
      </c>
      <c r="O237" s="18">
        <v>0.92631161428819442</v>
      </c>
      <c r="P237" s="19">
        <v>1.1084778435032965</v>
      </c>
      <c r="Q237" s="12">
        <v>216.79425588949192</v>
      </c>
      <c r="R237" s="12">
        <v>52.634366955431048</v>
      </c>
      <c r="S237" s="12">
        <v>217.07362481744249</v>
      </c>
      <c r="T237" s="12">
        <v>42.199916717123386</v>
      </c>
      <c r="U237" s="11">
        <v>1351.0239748509889</v>
      </c>
      <c r="V237" s="12">
        <v>39.915314716397219</v>
      </c>
      <c r="W237" s="12">
        <v>5802.0823414853867</v>
      </c>
      <c r="X237" s="12">
        <v>3498.271611701618</v>
      </c>
      <c r="Z237" s="14">
        <v>766.90335545684729</v>
      </c>
      <c r="AA237" s="14">
        <v>393.51132565068463</v>
      </c>
      <c r="AB237" s="14">
        <v>1160.414681107532</v>
      </c>
      <c r="AC237" s="14">
        <v>303.6079823370514</v>
      </c>
      <c r="AD237" s="14">
        <v>128.40801581958826</v>
      </c>
      <c r="AE237" s="14">
        <v>432.01599815663963</v>
      </c>
      <c r="AF237" s="151">
        <v>0.13217726159682749</v>
      </c>
      <c r="AG237" s="151">
        <v>0.11248735642321213</v>
      </c>
      <c r="AH237" s="12">
        <v>6.8280417224585759E-13</v>
      </c>
      <c r="AI237" s="12">
        <v>1.4225086921788701E-13</v>
      </c>
      <c r="AJ237" s="12">
        <v>-6.8212102632969618E-13</v>
      </c>
      <c r="AK237" s="12">
        <v>-1.4210854715202004E-13</v>
      </c>
      <c r="AL237" s="18">
        <v>0.8840430015143147</v>
      </c>
      <c r="AM237" s="19">
        <v>1.0251142241295021</v>
      </c>
      <c r="AN237" s="12">
        <v>216.79425588949192</v>
      </c>
      <c r="AO237" s="12">
        <v>52.634366955431048</v>
      </c>
      <c r="AP237" s="12">
        <v>217.07362481744249</v>
      </c>
      <c r="AQ237" s="12">
        <v>42.199916717123386</v>
      </c>
      <c r="AR237" s="11">
        <v>1351.3051794819341</v>
      </c>
      <c r="AS237" s="12">
        <v>40.072183106872217</v>
      </c>
      <c r="AT237" s="12">
        <v>5802.0823414853867</v>
      </c>
      <c r="AU237" s="12">
        <v>3498.271611701618</v>
      </c>
      <c r="AW237" s="14">
        <v>720.12723365918464</v>
      </c>
      <c r="AX237" s="14">
        <v>371.11742318656445</v>
      </c>
      <c r="AY237" s="14">
        <v>1091.244656845749</v>
      </c>
      <c r="AZ237" s="14">
        <v>272.12837601815011</v>
      </c>
      <c r="BA237" s="14">
        <v>106.01411335546807</v>
      </c>
      <c r="BB237" s="14">
        <v>378.14248937361816</v>
      </c>
      <c r="BC237" s="151">
        <v>0.12411530744922614</v>
      </c>
      <c r="BD237" s="151">
        <v>0.10608593739410838</v>
      </c>
      <c r="BE237" s="12">
        <v>3.556271730447175E-13</v>
      </c>
      <c r="BF237" s="12">
        <v>1.9915121690504181E-13</v>
      </c>
      <c r="BG237" s="12">
        <v>3.5527136788005009E-13</v>
      </c>
      <c r="BH237" s="12">
        <v>-1.9895196601282805E-13</v>
      </c>
      <c r="BI237" s="18">
        <v>0.96876383530166543</v>
      </c>
      <c r="BJ237" s="19">
        <v>1.1110452348743431</v>
      </c>
      <c r="BK237" s="12">
        <v>216.79425588949192</v>
      </c>
      <c r="BL237" s="12">
        <v>52.634366955431048</v>
      </c>
      <c r="BM237" s="12">
        <v>217.07362481744249</v>
      </c>
      <c r="BN237" s="12">
        <v>42.199916717123386</v>
      </c>
      <c r="BO237" s="11">
        <v>1363.3108348608835</v>
      </c>
      <c r="BP237" s="12">
        <v>46.344159215100419</v>
      </c>
      <c r="BQ237" s="12">
        <v>5802.0823414853867</v>
      </c>
      <c r="BR237" s="12">
        <v>3498.271611701618</v>
      </c>
      <c r="BT237" s="14"/>
      <c r="BU237" s="14"/>
      <c r="BV237" s="14"/>
      <c r="BW237" s="14"/>
      <c r="BX237" s="14"/>
      <c r="BY237" s="14"/>
      <c r="BZ237" s="151"/>
      <c r="CA237" s="151"/>
      <c r="CB237" s="12"/>
      <c r="CC237" s="12"/>
      <c r="CD237" s="12"/>
      <c r="CE237" s="12"/>
      <c r="CF237" s="18"/>
      <c r="CG237" s="19"/>
      <c r="CH237" s="12"/>
      <c r="CI237" s="12"/>
      <c r="CJ237" s="12"/>
      <c r="CK237" s="12"/>
      <c r="CL237" s="11"/>
      <c r="CM237" s="12"/>
      <c r="CN237" s="12"/>
      <c r="CO237" s="12"/>
      <c r="CQ237" s="14">
        <v>755.7954011303749</v>
      </c>
      <c r="CR237" s="14">
        <v>441.91897734479471</v>
      </c>
      <c r="CS237" s="14">
        <v>1197.7143784751697</v>
      </c>
      <c r="CT237" s="14">
        <v>257.52167019238379</v>
      </c>
      <c r="CU237" s="14">
        <v>137.9909286414684</v>
      </c>
      <c r="CV237" s="14">
        <v>395.51259883385217</v>
      </c>
      <c r="CW237" s="151">
        <v>0.13026278440179537</v>
      </c>
      <c r="CX237" s="151">
        <v>0.12632494740162212</v>
      </c>
      <c r="CY237" s="12">
        <v>7.5392960685480108E-13</v>
      </c>
      <c r="CZ237" s="12">
        <v>9.5308082375984289E-13</v>
      </c>
      <c r="DA237" s="12">
        <v>7.531752999057062E-13</v>
      </c>
      <c r="DB237" s="12">
        <v>9.5212726591853425E-13</v>
      </c>
      <c r="DC237" s="18">
        <v>0.75752046040321386</v>
      </c>
      <c r="DD237" s="19">
        <v>0.70622837920158543</v>
      </c>
      <c r="DE237" s="12">
        <v>216.79425588949192</v>
      </c>
      <c r="DF237" s="12">
        <v>52.634366955431048</v>
      </c>
      <c r="DG237" s="12">
        <v>217.07362481744249</v>
      </c>
      <c r="DH237" s="12">
        <v>42.199916717123386</v>
      </c>
      <c r="DI237" s="11">
        <v>1356.7082467326104</v>
      </c>
      <c r="DJ237" s="12">
        <v>42.889492007086062</v>
      </c>
      <c r="DK237" s="12">
        <v>5802.0823414853867</v>
      </c>
      <c r="DL237" s="12">
        <v>3498.271611701618</v>
      </c>
    </row>
    <row r="238" spans="1:116" x14ac:dyDescent="0.25">
      <c r="A238" s="10" t="str">
        <f>'Scenario List'!$A$19</f>
        <v>17- Colstrip Exit 2045</v>
      </c>
      <c r="B238" s="2">
        <v>2031</v>
      </c>
      <c r="C238" s="14">
        <v>750.5815463217948</v>
      </c>
      <c r="D238" s="14">
        <v>388.67855946529579</v>
      </c>
      <c r="E238" s="14">
        <v>1139.2601057870907</v>
      </c>
      <c r="F238" s="14">
        <v>277.93347402542389</v>
      </c>
      <c r="G238" s="14">
        <v>117.9540883795877</v>
      </c>
      <c r="H238" s="14">
        <v>395.88756240501158</v>
      </c>
      <c r="I238" s="151">
        <v>0.12918074877451466</v>
      </c>
      <c r="J238" s="151">
        <v>0.11094857613836237</v>
      </c>
      <c r="K238" s="12">
        <v>1.180682214508462E-12</v>
      </c>
      <c r="L238" s="12">
        <v>4.409776945754497E-13</v>
      </c>
      <c r="M238" s="12">
        <v>1.1795009413617663E-12</v>
      </c>
      <c r="N238" s="12">
        <v>4.4053649617126212E-13</v>
      </c>
      <c r="O238" s="18">
        <v>0.94500930167345298</v>
      </c>
      <c r="P238" s="19">
        <v>1.0433516460491825</v>
      </c>
      <c r="Q238" s="12">
        <v>261.04879548949191</v>
      </c>
      <c r="R238" s="12">
        <v>88.374974155431048</v>
      </c>
      <c r="S238" s="12">
        <v>249.81112481744248</v>
      </c>
      <c r="T238" s="12">
        <v>75.094397265068594</v>
      </c>
      <c r="U238" s="11">
        <v>1630.623753215659</v>
      </c>
      <c r="V238" s="12">
        <v>56.182185848463924</v>
      </c>
      <c r="W238" s="12">
        <v>5810.3204497748875</v>
      </c>
      <c r="X238" s="12">
        <v>3503.231614082008</v>
      </c>
      <c r="Z238" s="14">
        <v>788.14315758056455</v>
      </c>
      <c r="AA238" s="14">
        <v>409.95349067765926</v>
      </c>
      <c r="AB238" s="14">
        <v>1198.0966482582239</v>
      </c>
      <c r="AC238" s="14">
        <v>307.15460123749455</v>
      </c>
      <c r="AD238" s="14">
        <v>139.22901959195119</v>
      </c>
      <c r="AE238" s="14">
        <v>446.3836208294457</v>
      </c>
      <c r="AF238" s="151">
        <v>0.13564538555030989</v>
      </c>
      <c r="AG238" s="151">
        <v>0.11702152065246307</v>
      </c>
      <c r="AH238" s="12">
        <v>1.707010430614644E-12</v>
      </c>
      <c r="AI238" s="12">
        <v>6.116787376369141E-13</v>
      </c>
      <c r="AJ238" s="12">
        <v>-1.7053025658242404E-12</v>
      </c>
      <c r="AK238" s="12">
        <v>-6.1106675275368616E-13</v>
      </c>
      <c r="AL238" s="18">
        <v>0.90105906383696588</v>
      </c>
      <c r="AM238" s="19">
        <v>0.96117303427283007</v>
      </c>
      <c r="AN238" s="12">
        <v>261.04879548949191</v>
      </c>
      <c r="AO238" s="12">
        <v>88.374974155431048</v>
      </c>
      <c r="AP238" s="12">
        <v>249.81112481744248</v>
      </c>
      <c r="AQ238" s="12">
        <v>75.094397265068594</v>
      </c>
      <c r="AR238" s="11">
        <v>1623.1837635352549</v>
      </c>
      <c r="AS238" s="12">
        <v>52.642444991223542</v>
      </c>
      <c r="AT238" s="12">
        <v>5810.3204497748875</v>
      </c>
      <c r="AU238" s="12">
        <v>3503.231614082008</v>
      </c>
      <c r="AW238" s="14">
        <v>737.16261216194277</v>
      </c>
      <c r="AX238" s="14">
        <v>381.23214456199679</v>
      </c>
      <c r="AY238" s="14">
        <v>1118.3947567239395</v>
      </c>
      <c r="AZ238" s="14">
        <v>273.39139088146999</v>
      </c>
      <c r="BA238" s="14">
        <v>110.50767347628873</v>
      </c>
      <c r="BB238" s="14">
        <v>383.89906435775873</v>
      </c>
      <c r="BC238" s="151">
        <v>0.12687124893266483</v>
      </c>
      <c r="BD238" s="151">
        <v>0.10882299161424284</v>
      </c>
      <c r="BE238" s="12">
        <v>1.849261299832531E-13</v>
      </c>
      <c r="BF238" s="12">
        <v>5.1210312918439319E-13</v>
      </c>
      <c r="BG238" s="12">
        <v>-1.8474111129762605E-13</v>
      </c>
      <c r="BH238" s="12">
        <v>-5.1159076974727213E-13</v>
      </c>
      <c r="BI238" s="18">
        <v>0.98787306717879309</v>
      </c>
      <c r="BJ238" s="19">
        <v>1.0598213793022795</v>
      </c>
      <c r="BK238" s="12">
        <v>261.04879548949191</v>
      </c>
      <c r="BL238" s="12">
        <v>88.374974155431048</v>
      </c>
      <c r="BM238" s="12">
        <v>249.81112481744248</v>
      </c>
      <c r="BN238" s="12">
        <v>75.094397265068594</v>
      </c>
      <c r="BO238" s="11">
        <v>1641.601904852464</v>
      </c>
      <c r="BP238" s="12">
        <v>64.695788425121478</v>
      </c>
      <c r="BQ238" s="12">
        <v>5810.3204497748875</v>
      </c>
      <c r="BR238" s="12">
        <v>3503.231614082008</v>
      </c>
      <c r="BT238" s="14"/>
      <c r="BU238" s="14"/>
      <c r="BV238" s="14"/>
      <c r="BW238" s="14"/>
      <c r="BX238" s="14"/>
      <c r="BY238" s="14"/>
      <c r="BZ238" s="151"/>
      <c r="CA238" s="151"/>
      <c r="CB238" s="12"/>
      <c r="CC238" s="12"/>
      <c r="CD238" s="12"/>
      <c r="CE238" s="12"/>
      <c r="CF238" s="18"/>
      <c r="CG238" s="19"/>
      <c r="CH238" s="12"/>
      <c r="CI238" s="12"/>
      <c r="CJ238" s="12"/>
      <c r="CK238" s="12"/>
      <c r="CL238" s="11"/>
      <c r="CM238" s="12"/>
      <c r="CN238" s="12"/>
      <c r="CO238" s="12"/>
      <c r="CQ238" s="14">
        <v>776.93816549917597</v>
      </c>
      <c r="CR238" s="14">
        <v>462.72662362998784</v>
      </c>
      <c r="CS238" s="14">
        <v>1239.6647891291639</v>
      </c>
      <c r="CT238" s="14">
        <v>261.33404479104848</v>
      </c>
      <c r="CU238" s="14">
        <v>148.94238019261414</v>
      </c>
      <c r="CV238" s="14">
        <v>410.27642498366265</v>
      </c>
      <c r="CW238" s="151">
        <v>0.13371692184882458</v>
      </c>
      <c r="CX238" s="151">
        <v>0.1320856496527254</v>
      </c>
      <c r="CY238" s="12">
        <v>8.1082995454195591E-13</v>
      </c>
      <c r="CZ238" s="12">
        <v>9.9575608452520886E-13</v>
      </c>
      <c r="DA238" s="12">
        <v>8.1001871876651421E-13</v>
      </c>
      <c r="DB238" s="12">
        <v>-9.9475983006414026E-13</v>
      </c>
      <c r="DC238" s="18">
        <v>0.74528907364669594</v>
      </c>
      <c r="DD238" s="19">
        <v>0.63486437995152867</v>
      </c>
      <c r="DE238" s="12">
        <v>261.04879548949191</v>
      </c>
      <c r="DF238" s="12">
        <v>88.374974155431048</v>
      </c>
      <c r="DG238" s="12">
        <v>249.81112481744248</v>
      </c>
      <c r="DH238" s="12">
        <v>75.094397265068594</v>
      </c>
      <c r="DI238" s="11">
        <v>1623.1440046133239</v>
      </c>
      <c r="DJ238" s="12">
        <v>51.456477605010456</v>
      </c>
      <c r="DK238" s="12">
        <v>5810.3204497748875</v>
      </c>
      <c r="DL238" s="12">
        <v>3503.231614082008</v>
      </c>
    </row>
    <row r="239" spans="1:116" x14ac:dyDescent="0.25">
      <c r="A239" s="10" t="str">
        <f>'Scenario List'!$A$19</f>
        <v>17- Colstrip Exit 2045</v>
      </c>
      <c r="B239" s="2">
        <v>2032</v>
      </c>
      <c r="C239" s="14">
        <v>761.33400282985372</v>
      </c>
      <c r="D239" s="14">
        <v>394.87661728919619</v>
      </c>
      <c r="E239" s="14">
        <v>1156.21062011905</v>
      </c>
      <c r="F239" s="14">
        <v>277.52339321543576</v>
      </c>
      <c r="G239" s="14">
        <v>118.42258310815772</v>
      </c>
      <c r="H239" s="14">
        <v>395.94597632359347</v>
      </c>
      <c r="I239" s="151">
        <v>0.13084616447399819</v>
      </c>
      <c r="J239" s="151">
        <v>0.11256608759576316</v>
      </c>
      <c r="K239" s="12">
        <v>8.6773030222911064E-13</v>
      </c>
      <c r="L239" s="12">
        <v>2.702766515139853E-13</v>
      </c>
      <c r="M239" s="12">
        <v>8.6686213762732223E-13</v>
      </c>
      <c r="N239" s="12">
        <v>-2.7000623958883807E-13</v>
      </c>
      <c r="O239" s="18">
        <v>0.94391794659592887</v>
      </c>
      <c r="P239" s="19">
        <v>1.0349618556723961</v>
      </c>
      <c r="Q239" s="12">
        <v>263.49854028949193</v>
      </c>
      <c r="R239" s="12">
        <v>88.500202555431045</v>
      </c>
      <c r="S239" s="12">
        <v>249.81112481744248</v>
      </c>
      <c r="T239" s="12">
        <v>75.094397265068594</v>
      </c>
      <c r="U239" s="11">
        <v>1633.6996507304582</v>
      </c>
      <c r="V239" s="12">
        <v>55.556931645185003</v>
      </c>
      <c r="W239" s="12">
        <v>5818.5427588987241</v>
      </c>
      <c r="X239" s="12">
        <v>3507.9536450377514</v>
      </c>
      <c r="Z239" s="14">
        <v>799.85121209022975</v>
      </c>
      <c r="AA239" s="14">
        <v>417.13477311078202</v>
      </c>
      <c r="AB239" s="14">
        <v>1216.9859852010118</v>
      </c>
      <c r="AC239" s="14">
        <v>306.70136862766515</v>
      </c>
      <c r="AD239" s="14">
        <v>140.6807389297436</v>
      </c>
      <c r="AE239" s="14">
        <v>447.38210755740874</v>
      </c>
      <c r="AF239" s="151">
        <v>0.13746589914922575</v>
      </c>
      <c r="AG239" s="151">
        <v>0.11891114174237982</v>
      </c>
      <c r="AH239" s="12">
        <v>5.6900347687154802E-13</v>
      </c>
      <c r="AI239" s="12">
        <v>8.5350521530732198E-13</v>
      </c>
      <c r="AJ239" s="12">
        <v>-5.6843418860808015E-13</v>
      </c>
      <c r="AK239" s="12">
        <v>-8.5265128291212022E-13</v>
      </c>
      <c r="AL239" s="18">
        <v>0.89628283318713842</v>
      </c>
      <c r="AM239" s="19">
        <v>0.94854490744710851</v>
      </c>
      <c r="AN239" s="12">
        <v>263.49854028949193</v>
      </c>
      <c r="AO239" s="12">
        <v>88.500202555431045</v>
      </c>
      <c r="AP239" s="12">
        <v>249.81112481744248</v>
      </c>
      <c r="AQ239" s="12">
        <v>75.094397265068594</v>
      </c>
      <c r="AR239" s="11">
        <v>1627.1416997682402</v>
      </c>
      <c r="AS239" s="12">
        <v>51.49653853912023</v>
      </c>
      <c r="AT239" s="12">
        <v>5818.5427588987241</v>
      </c>
      <c r="AU239" s="12">
        <v>3507.9536450377514</v>
      </c>
      <c r="AW239" s="14">
        <v>747.32785645040758</v>
      </c>
      <c r="AX239" s="14">
        <v>386.96537169034468</v>
      </c>
      <c r="AY239" s="14">
        <v>1134.2932281407523</v>
      </c>
      <c r="AZ239" s="14">
        <v>273.552734273981</v>
      </c>
      <c r="BA239" s="14">
        <v>110.51133750930624</v>
      </c>
      <c r="BB239" s="14">
        <v>384.06407178328726</v>
      </c>
      <c r="BC239" s="151">
        <v>0.12843900739707795</v>
      </c>
      <c r="BD239" s="151">
        <v>0.11031085665505717</v>
      </c>
      <c r="BE239" s="12">
        <v>1.707010430614644E-13</v>
      </c>
      <c r="BF239" s="12">
        <v>8.819553891508994E-13</v>
      </c>
      <c r="BG239" s="12">
        <v>-1.7053025658242404E-13</v>
      </c>
      <c r="BH239" s="12">
        <v>-8.8107299234252423E-13</v>
      </c>
      <c r="BI239" s="18">
        <v>0.98339768432044017</v>
      </c>
      <c r="BJ239" s="19">
        <v>1.0522945005133142</v>
      </c>
      <c r="BK239" s="12">
        <v>263.49854028949193</v>
      </c>
      <c r="BL239" s="12">
        <v>88.500202555431045</v>
      </c>
      <c r="BM239" s="12">
        <v>249.81112481744248</v>
      </c>
      <c r="BN239" s="12">
        <v>75.094397265068594</v>
      </c>
      <c r="BO239" s="11">
        <v>1647.4014500141031</v>
      </c>
      <c r="BP239" s="12">
        <v>64.773976997859506</v>
      </c>
      <c r="BQ239" s="12">
        <v>5818.5427588987241</v>
      </c>
      <c r="BR239" s="12">
        <v>3507.9536450377514</v>
      </c>
      <c r="BT239" s="14"/>
      <c r="BU239" s="14"/>
      <c r="BV239" s="14"/>
      <c r="BW239" s="14"/>
      <c r="BX239" s="14"/>
      <c r="BY239" s="14"/>
      <c r="BZ239" s="151"/>
      <c r="CA239" s="151"/>
      <c r="CB239" s="12"/>
      <c r="CC239" s="12"/>
      <c r="CD239" s="12"/>
      <c r="CE239" s="12"/>
      <c r="CF239" s="18"/>
      <c r="CG239" s="19"/>
      <c r="CH239" s="12"/>
      <c r="CI239" s="12"/>
      <c r="CJ239" s="12"/>
      <c r="CK239" s="12"/>
      <c r="CL239" s="11"/>
      <c r="CM239" s="12"/>
      <c r="CN239" s="12"/>
      <c r="CO239" s="12"/>
      <c r="CQ239" s="14">
        <v>786.79299106618942</v>
      </c>
      <c r="CR239" s="14">
        <v>468.95564075299251</v>
      </c>
      <c r="CS239" s="14">
        <v>1255.7486318191818</v>
      </c>
      <c r="CT239" s="14">
        <v>256.43585118853684</v>
      </c>
      <c r="CU239" s="14">
        <v>148.29724664523843</v>
      </c>
      <c r="CV239" s="14">
        <v>404.73309783377528</v>
      </c>
      <c r="CW239" s="151">
        <v>0.13522165663608629</v>
      </c>
      <c r="CX239" s="151">
        <v>0.13368353410723186</v>
      </c>
      <c r="CY239" s="12">
        <v>1.9915121690504181E-13</v>
      </c>
      <c r="CZ239" s="12">
        <v>9.9575608452520906E-14</v>
      </c>
      <c r="DA239" s="12">
        <v>1.9895196601282805E-13</v>
      </c>
      <c r="DB239" s="12">
        <v>0</v>
      </c>
      <c r="DC239" s="18">
        <v>0.72922371370536998</v>
      </c>
      <c r="DD239" s="19">
        <v>0.60479816692901833</v>
      </c>
      <c r="DE239" s="12">
        <v>263.49854028949193</v>
      </c>
      <c r="DF239" s="12">
        <v>88.500202555431045</v>
      </c>
      <c r="DG239" s="12">
        <v>249.81112481744248</v>
      </c>
      <c r="DH239" s="12">
        <v>75.094397265068594</v>
      </c>
      <c r="DI239" s="11">
        <v>1625.732789534839</v>
      </c>
      <c r="DJ239" s="12">
        <v>50.788200113431451</v>
      </c>
      <c r="DK239" s="12">
        <v>5818.5427588987241</v>
      </c>
      <c r="DL239" s="12">
        <v>3507.9536450377514</v>
      </c>
    </row>
    <row r="240" spans="1:116" x14ac:dyDescent="0.25">
      <c r="A240" s="10" t="str">
        <f>'Scenario List'!$A$19</f>
        <v>17- Colstrip Exit 2045</v>
      </c>
      <c r="B240" s="2">
        <v>2033</v>
      </c>
      <c r="C240" s="14">
        <v>780.35745045883857</v>
      </c>
      <c r="D240" s="14">
        <v>403.86657209634427</v>
      </c>
      <c r="E240" s="14">
        <v>1184.2240225551827</v>
      </c>
      <c r="F240" s="14">
        <v>280.62295495306972</v>
      </c>
      <c r="G240" s="14">
        <v>121.56952651012261</v>
      </c>
      <c r="H240" s="14">
        <v>402.19248146319234</v>
      </c>
      <c r="I240" s="151">
        <v>0.13392317468839146</v>
      </c>
      <c r="J240" s="151">
        <v>0.11497933098843015</v>
      </c>
      <c r="K240" s="12">
        <v>4.1252752073187228E-13</v>
      </c>
      <c r="L240" s="12">
        <v>2.4182647767040789E-13</v>
      </c>
      <c r="M240" s="12">
        <v>4.1211478674085811E-13</v>
      </c>
      <c r="N240" s="12">
        <v>2.4158453015843406E-13</v>
      </c>
      <c r="O240" s="18">
        <v>0.92443136433399731</v>
      </c>
      <c r="P240" s="19">
        <v>0.98293219222622674</v>
      </c>
      <c r="Q240" s="12">
        <v>267.16501668949195</v>
      </c>
      <c r="R240" s="12">
        <v>88.477433755431051</v>
      </c>
      <c r="S240" s="12">
        <v>249.81112481744248</v>
      </c>
      <c r="T240" s="12">
        <v>75.094397265068594</v>
      </c>
      <c r="U240" s="11">
        <v>1625.7359572814189</v>
      </c>
      <c r="V240" s="12">
        <v>52.913400583346238</v>
      </c>
      <c r="W240" s="12">
        <v>5826.9037623589156</v>
      </c>
      <c r="X240" s="12">
        <v>3512.514541739537</v>
      </c>
      <c r="Z240" s="14">
        <v>822.73524489702345</v>
      </c>
      <c r="AA240" s="14">
        <v>428.61636243710029</v>
      </c>
      <c r="AB240" s="14">
        <v>1251.3516073341239</v>
      </c>
      <c r="AC240" s="14">
        <v>314.08776942527976</v>
      </c>
      <c r="AD240" s="14">
        <v>146.31931685087869</v>
      </c>
      <c r="AE240" s="14">
        <v>460.40708627615845</v>
      </c>
      <c r="AF240" s="151">
        <v>0.14119595559682868</v>
      </c>
      <c r="AG240" s="151">
        <v>0.12202550547302002</v>
      </c>
      <c r="AH240" s="12">
        <v>1.707010430614644E-13</v>
      </c>
      <c r="AI240" s="12">
        <v>3.9830243381008363E-13</v>
      </c>
      <c r="AJ240" s="12">
        <v>0</v>
      </c>
      <c r="AK240" s="12">
        <v>3.979039320256561E-13</v>
      </c>
      <c r="AL240" s="18">
        <v>0.88047989501905732</v>
      </c>
      <c r="AM240" s="19">
        <v>0.90555148267330587</v>
      </c>
      <c r="AN240" s="12">
        <v>267.16501668949195</v>
      </c>
      <c r="AO240" s="12">
        <v>88.477433755431051</v>
      </c>
      <c r="AP240" s="12">
        <v>249.81112481744248</v>
      </c>
      <c r="AQ240" s="12">
        <v>75.094397265068594</v>
      </c>
      <c r="AR240" s="11">
        <v>1621.8009467779341</v>
      </c>
      <c r="AS240" s="12">
        <v>49.7298193995682</v>
      </c>
      <c r="AT240" s="12">
        <v>5826.9037623589156</v>
      </c>
      <c r="AU240" s="12">
        <v>3512.514541739537</v>
      </c>
      <c r="AW240" s="14">
        <v>765.36443220891988</v>
      </c>
      <c r="AX240" s="14">
        <v>395.38084468908301</v>
      </c>
      <c r="AY240" s="14">
        <v>1160.7452768980029</v>
      </c>
      <c r="AZ240" s="14">
        <v>274.67351979484607</v>
      </c>
      <c r="BA240" s="14">
        <v>113.08379910286139</v>
      </c>
      <c r="BB240" s="14">
        <v>387.75731889770748</v>
      </c>
      <c r="BC240" s="151">
        <v>0.13135010692180646</v>
      </c>
      <c r="BD240" s="151">
        <v>0.11256347553603997</v>
      </c>
      <c r="BE240" s="12">
        <v>6.6857908532406893E-13</v>
      </c>
      <c r="BF240" s="12">
        <v>1.4225086921788699E-14</v>
      </c>
      <c r="BG240" s="12">
        <v>-6.6791017161449417E-13</v>
      </c>
      <c r="BH240" s="12">
        <v>0</v>
      </c>
      <c r="BI240" s="18">
        <v>0.95635218134036459</v>
      </c>
      <c r="BJ240" s="19">
        <v>0.99749905259638294</v>
      </c>
      <c r="BK240" s="12">
        <v>267.16501668949195</v>
      </c>
      <c r="BL240" s="12">
        <v>88.477433755431051</v>
      </c>
      <c r="BM240" s="12">
        <v>249.81112481744248</v>
      </c>
      <c r="BN240" s="12">
        <v>75.094397265068594</v>
      </c>
      <c r="BO240" s="11">
        <v>1639.9395841671376</v>
      </c>
      <c r="BP240" s="12">
        <v>61.727352786482676</v>
      </c>
      <c r="BQ240" s="12">
        <v>5826.9037623589156</v>
      </c>
      <c r="BR240" s="12">
        <v>3512.514541739537</v>
      </c>
      <c r="BT240" s="14"/>
      <c r="BU240" s="14"/>
      <c r="BV240" s="14"/>
      <c r="BW240" s="14"/>
      <c r="BX240" s="14"/>
      <c r="BY240" s="14"/>
      <c r="BZ240" s="151"/>
      <c r="CA240" s="151"/>
      <c r="CB240" s="12"/>
      <c r="CC240" s="12"/>
      <c r="CD240" s="12"/>
      <c r="CE240" s="12"/>
      <c r="CF240" s="18"/>
      <c r="CG240" s="19"/>
      <c r="CH240" s="12"/>
      <c r="CI240" s="12"/>
      <c r="CJ240" s="12"/>
      <c r="CK240" s="12"/>
      <c r="CL240" s="11"/>
      <c r="CM240" s="12"/>
      <c r="CN240" s="12"/>
      <c r="CO240" s="12"/>
      <c r="CQ240" s="14">
        <v>806.48940839364241</v>
      </c>
      <c r="CR240" s="14">
        <v>479.74971483226744</v>
      </c>
      <c r="CS240" s="14">
        <v>1286.2391232259099</v>
      </c>
      <c r="CT240" s="14">
        <v>260.63397080621729</v>
      </c>
      <c r="CU240" s="14">
        <v>151.66637709282332</v>
      </c>
      <c r="CV240" s="14">
        <v>412.30034789904062</v>
      </c>
      <c r="CW240" s="151">
        <v>0.13840788200475615</v>
      </c>
      <c r="CX240" s="151">
        <v>0.13658298325355153</v>
      </c>
      <c r="CY240" s="12">
        <v>6.5435399840228017E-13</v>
      </c>
      <c r="CZ240" s="12">
        <v>1.0668815191341526E-12</v>
      </c>
      <c r="DA240" s="12">
        <v>6.5369931689929217E-13</v>
      </c>
      <c r="DB240" s="12">
        <v>1.0658141036401503E-12</v>
      </c>
      <c r="DC240" s="18">
        <v>0.69382269320828993</v>
      </c>
      <c r="DD240" s="19">
        <v>0.56148471664314703</v>
      </c>
      <c r="DE240" s="12">
        <v>267.16501668949195</v>
      </c>
      <c r="DF240" s="12">
        <v>88.477433755431051</v>
      </c>
      <c r="DG240" s="12">
        <v>249.81112481744248</v>
      </c>
      <c r="DH240" s="12">
        <v>75.094397265068594</v>
      </c>
      <c r="DI240" s="11">
        <v>1617.5716310563389</v>
      </c>
      <c r="DJ240" s="12">
        <v>46.810756834784456</v>
      </c>
      <c r="DK240" s="12">
        <v>5826.9037623589156</v>
      </c>
      <c r="DL240" s="12">
        <v>3512.514541739537</v>
      </c>
    </row>
    <row r="241" spans="1:116" x14ac:dyDescent="0.25">
      <c r="A241" s="10" t="str">
        <f>'Scenario List'!$A$19</f>
        <v>17- Colstrip Exit 2045</v>
      </c>
      <c r="B241" s="2">
        <v>2034</v>
      </c>
      <c r="C241" s="14">
        <v>796.63916280065621</v>
      </c>
      <c r="D241" s="14">
        <v>412.65734549044578</v>
      </c>
      <c r="E241" s="14">
        <v>1209.2965082911019</v>
      </c>
      <c r="F241" s="14">
        <v>284.67310970035044</v>
      </c>
      <c r="G241" s="14">
        <v>124.39971846248613</v>
      </c>
      <c r="H241" s="14">
        <v>409.07282816283657</v>
      </c>
      <c r="I241" s="151">
        <v>0.13651414137995632</v>
      </c>
      <c r="J241" s="151">
        <v>0.11733204966750128</v>
      </c>
      <c r="K241" s="12">
        <v>1.1380069537430959E-13</v>
      </c>
      <c r="L241" s="12">
        <v>2.8450173843577397E-14</v>
      </c>
      <c r="M241" s="12">
        <v>-1.1368683772161603E-13</v>
      </c>
      <c r="N241" s="12">
        <v>0</v>
      </c>
      <c r="O241" s="18">
        <v>0.92934790002690315</v>
      </c>
      <c r="P241" s="19">
        <v>0.98438494206235916</v>
      </c>
      <c r="Q241" s="12">
        <v>271.32464748949195</v>
      </c>
      <c r="R241" s="12">
        <v>88.945974955431055</v>
      </c>
      <c r="S241" s="12">
        <v>249.81112481744248</v>
      </c>
      <c r="T241" s="12">
        <v>75.094397265068594</v>
      </c>
      <c r="U241" s="11">
        <v>1627.6003382522292</v>
      </c>
      <c r="V241" s="12">
        <v>52.786661458690489</v>
      </c>
      <c r="W241" s="12">
        <v>5835.579777653883</v>
      </c>
      <c r="X241" s="12">
        <v>3517.0044899057439</v>
      </c>
      <c r="Z241" s="14">
        <v>842.48103577249913</v>
      </c>
      <c r="AA241" s="14">
        <v>439.77436006608207</v>
      </c>
      <c r="AB241" s="14">
        <v>1282.2553958385811</v>
      </c>
      <c r="AC241" s="14">
        <v>319.36861178035213</v>
      </c>
      <c r="AD241" s="14">
        <v>151.51673303812242</v>
      </c>
      <c r="AE241" s="14">
        <v>470.88534481847455</v>
      </c>
      <c r="AF241" s="151">
        <v>0.14436972295342476</v>
      </c>
      <c r="AG241" s="151">
        <v>0.12504230839860772</v>
      </c>
      <c r="AH241" s="12">
        <v>6.5435399840228017E-13</v>
      </c>
      <c r="AI241" s="12">
        <v>6.6857908532406893E-13</v>
      </c>
      <c r="AJ241" s="12">
        <v>-6.5369931689929217E-13</v>
      </c>
      <c r="AK241" s="12">
        <v>6.6791017161449417E-13</v>
      </c>
      <c r="AL241" s="18">
        <v>0.8746498996948936</v>
      </c>
      <c r="AM241" s="19">
        <v>0.88954503655248929</v>
      </c>
      <c r="AN241" s="12">
        <v>271.32464748949195</v>
      </c>
      <c r="AO241" s="12">
        <v>88.945974955431055</v>
      </c>
      <c r="AP241" s="12">
        <v>249.81112481744248</v>
      </c>
      <c r="AQ241" s="12">
        <v>75.094397265068594</v>
      </c>
      <c r="AR241" s="11">
        <v>1620.2552487958985</v>
      </c>
      <c r="AS241" s="12">
        <v>49.782038814950269</v>
      </c>
      <c r="AT241" s="12">
        <v>5835.579777653883</v>
      </c>
      <c r="AU241" s="12">
        <v>3517.0044899057439</v>
      </c>
      <c r="AW241" s="14">
        <v>781.14324881845221</v>
      </c>
      <c r="AX241" s="14">
        <v>403.63469748029507</v>
      </c>
      <c r="AY241" s="14">
        <v>1184.7779462987473</v>
      </c>
      <c r="AZ241" s="14">
        <v>278.58543976131205</v>
      </c>
      <c r="BA241" s="14">
        <v>115.37707045233546</v>
      </c>
      <c r="BB241" s="14">
        <v>393.96251021364753</v>
      </c>
      <c r="BC241" s="151">
        <v>0.13385872159775364</v>
      </c>
      <c r="BD241" s="151">
        <v>0.11476661421353844</v>
      </c>
      <c r="BE241" s="12">
        <v>6.6857908532406893E-13</v>
      </c>
      <c r="BF241" s="12">
        <v>2.2760139074861918E-13</v>
      </c>
      <c r="BG241" s="12">
        <v>-6.6791017161449417E-13</v>
      </c>
      <c r="BH241" s="12">
        <v>2.2737367544323206E-13</v>
      </c>
      <c r="BI241" s="18">
        <v>0.9516261327405523</v>
      </c>
      <c r="BJ241" s="19">
        <v>0.99076078520411026</v>
      </c>
      <c r="BK241" s="12">
        <v>271.32464748949195</v>
      </c>
      <c r="BL241" s="12">
        <v>88.945974955431055</v>
      </c>
      <c r="BM241" s="12">
        <v>249.81112481744248</v>
      </c>
      <c r="BN241" s="12">
        <v>75.094397265068594</v>
      </c>
      <c r="BO241" s="11">
        <v>1634.9836809910519</v>
      </c>
      <c r="BP241" s="12">
        <v>57.544852998250121</v>
      </c>
      <c r="BQ241" s="12">
        <v>5835.579777653883</v>
      </c>
      <c r="BR241" s="12">
        <v>3517.0044899057439</v>
      </c>
      <c r="BT241" s="14"/>
      <c r="BU241" s="14"/>
      <c r="BV241" s="14"/>
      <c r="BW241" s="14"/>
      <c r="BX241" s="14"/>
      <c r="BY241" s="14"/>
      <c r="BZ241" s="151"/>
      <c r="CA241" s="151"/>
      <c r="CB241" s="12"/>
      <c r="CC241" s="12"/>
      <c r="CD241" s="12"/>
      <c r="CE241" s="12"/>
      <c r="CF241" s="18"/>
      <c r="CG241" s="19"/>
      <c r="CH241" s="12"/>
      <c r="CI241" s="12"/>
      <c r="CJ241" s="12"/>
      <c r="CK241" s="12"/>
      <c r="CL241" s="11"/>
      <c r="CM241" s="12"/>
      <c r="CN241" s="12"/>
      <c r="CO241" s="12"/>
      <c r="CQ241" s="14">
        <v>820.67828672521284</v>
      </c>
      <c r="CR241" s="14">
        <v>491.8860699329112</v>
      </c>
      <c r="CS241" s="14">
        <v>1312.5643566581241</v>
      </c>
      <c r="CT241" s="14">
        <v>260.84817145058054</v>
      </c>
      <c r="CU241" s="14">
        <v>153.19752689872624</v>
      </c>
      <c r="CV241" s="14">
        <v>414.0456983493068</v>
      </c>
      <c r="CW241" s="151">
        <v>0.1406335476498542</v>
      </c>
      <c r="CX241" s="151">
        <v>0.13985938071580165</v>
      </c>
      <c r="CY241" s="12">
        <v>6.116787376369141E-13</v>
      </c>
      <c r="CZ241" s="12">
        <v>4.2675260765366099E-14</v>
      </c>
      <c r="DA241" s="12">
        <v>-6.1106675275368616E-13</v>
      </c>
      <c r="DB241" s="12">
        <v>0</v>
      </c>
      <c r="DC241" s="18">
        <v>0.69727291430328897</v>
      </c>
      <c r="DD241" s="19">
        <v>0.55745454598166777</v>
      </c>
      <c r="DE241" s="12">
        <v>271.32464748949195</v>
      </c>
      <c r="DF241" s="12">
        <v>88.945974955431055</v>
      </c>
      <c r="DG241" s="12">
        <v>249.81112481744248</v>
      </c>
      <c r="DH241" s="12">
        <v>75.094397265068594</v>
      </c>
      <c r="DI241" s="11">
        <v>1621.7419360901761</v>
      </c>
      <c r="DJ241" s="12">
        <v>49.663635237473414</v>
      </c>
      <c r="DK241" s="12">
        <v>5835.579777653883</v>
      </c>
      <c r="DL241" s="12">
        <v>3517.0044899057439</v>
      </c>
    </row>
    <row r="242" spans="1:116" x14ac:dyDescent="0.25">
      <c r="A242" s="10" t="str">
        <f>'Scenario List'!$A$19</f>
        <v>17- Colstrip Exit 2045</v>
      </c>
      <c r="B242" s="2">
        <v>2035</v>
      </c>
      <c r="C242" s="14">
        <v>815.77112786873738</v>
      </c>
      <c r="D242" s="14">
        <v>421.88045086045599</v>
      </c>
      <c r="E242" s="14">
        <v>1237.6515787291933</v>
      </c>
      <c r="F242" s="14">
        <v>286.93169779624719</v>
      </c>
      <c r="G242" s="14">
        <v>127.54024646610121</v>
      </c>
      <c r="H242" s="14">
        <v>414.47194426234842</v>
      </c>
      <c r="I242" s="151">
        <v>0.13957293789119271</v>
      </c>
      <c r="J242" s="151">
        <v>0.11979836329418962</v>
      </c>
      <c r="K242" s="12">
        <v>6.8280417224585759E-13</v>
      </c>
      <c r="L242" s="12">
        <v>3.6985225996650621E-13</v>
      </c>
      <c r="M242" s="12">
        <v>-6.8212102632969618E-13</v>
      </c>
      <c r="N242" s="12">
        <v>-3.694822225952521E-13</v>
      </c>
      <c r="O242" s="18">
        <v>0.90737852424074061</v>
      </c>
      <c r="P242" s="19">
        <v>0.92948666293810478</v>
      </c>
      <c r="Q242" s="12">
        <v>276.1589652894919</v>
      </c>
      <c r="R242" s="12">
        <v>91.651873555431052</v>
      </c>
      <c r="S242" s="12">
        <v>252.71891020557035</v>
      </c>
      <c r="T242" s="12">
        <v>76.615835621232975</v>
      </c>
      <c r="U242" s="11">
        <v>1631.8418481792546</v>
      </c>
      <c r="V242" s="12">
        <v>57.639583739501845</v>
      </c>
      <c r="W242" s="12">
        <v>5844.765756128817</v>
      </c>
      <c r="X242" s="12">
        <v>3521.587768477616</v>
      </c>
      <c r="Z242" s="14">
        <v>868.53301993544869</v>
      </c>
      <c r="AA242" s="14">
        <v>453.19754682890982</v>
      </c>
      <c r="AB242" s="14">
        <v>1321.7305667643586</v>
      </c>
      <c r="AC242" s="14">
        <v>325.93546281281709</v>
      </c>
      <c r="AD242" s="14">
        <v>158.85734243455502</v>
      </c>
      <c r="AE242" s="14">
        <v>484.79280524737214</v>
      </c>
      <c r="AF242" s="151">
        <v>0.14860014176354383</v>
      </c>
      <c r="AG242" s="151">
        <v>0.12869125423638875</v>
      </c>
      <c r="AH242" s="12">
        <v>1.0242062583687864E-12</v>
      </c>
      <c r="AI242" s="12">
        <v>7.5392960685480108E-13</v>
      </c>
      <c r="AJ242" s="12">
        <v>-1.0231815394945443E-12</v>
      </c>
      <c r="AK242" s="12">
        <v>-7.531752999057062E-13</v>
      </c>
      <c r="AL242" s="18">
        <v>0.83682118567486352</v>
      </c>
      <c r="AM242" s="19">
        <v>0.80569853847762096</v>
      </c>
      <c r="AN242" s="12">
        <v>276.1589652894919</v>
      </c>
      <c r="AO242" s="12">
        <v>91.651873555431052</v>
      </c>
      <c r="AP242" s="12">
        <v>252.71891020557035</v>
      </c>
      <c r="AQ242" s="12">
        <v>76.615835621232975</v>
      </c>
      <c r="AR242" s="11">
        <v>1622.4222764696251</v>
      </c>
      <c r="AS242" s="12">
        <v>53.83287246586589</v>
      </c>
      <c r="AT242" s="12">
        <v>5844.765756128817</v>
      </c>
      <c r="AU242" s="12">
        <v>3521.587768477616</v>
      </c>
      <c r="AW242" s="14">
        <v>798.70166259524876</v>
      </c>
      <c r="AX242" s="14">
        <v>411.95369631839952</v>
      </c>
      <c r="AY242" s="14">
        <v>1210.6553589136483</v>
      </c>
      <c r="AZ242" s="14">
        <v>281.36676897395006</v>
      </c>
      <c r="BA242" s="14">
        <v>117.61349192404477</v>
      </c>
      <c r="BB242" s="14">
        <v>398.98026089799481</v>
      </c>
      <c r="BC242" s="151">
        <v>0.13665246751039267</v>
      </c>
      <c r="BD242" s="151">
        <v>0.11697953406297958</v>
      </c>
      <c r="BE242" s="12">
        <v>2.702766515139853E-13</v>
      </c>
      <c r="BF242" s="12">
        <v>4.5520278149723836E-13</v>
      </c>
      <c r="BG242" s="12">
        <v>2.7000623958883807E-13</v>
      </c>
      <c r="BH242" s="12">
        <v>-4.5474735088646412E-13</v>
      </c>
      <c r="BI242" s="18">
        <v>0.94210006679610514</v>
      </c>
      <c r="BJ242" s="19">
        <v>0.96013496980088642</v>
      </c>
      <c r="BK242" s="12">
        <v>276.1589652894919</v>
      </c>
      <c r="BL242" s="12">
        <v>91.651873555431052</v>
      </c>
      <c r="BM242" s="12">
        <v>252.71891020557035</v>
      </c>
      <c r="BN242" s="12">
        <v>76.615835621232975</v>
      </c>
      <c r="BO242" s="11">
        <v>1640.7914681598425</v>
      </c>
      <c r="BP242" s="12">
        <v>63.091091450099434</v>
      </c>
      <c r="BQ242" s="12">
        <v>5844.765756128817</v>
      </c>
      <c r="BR242" s="12">
        <v>3521.587768477616</v>
      </c>
      <c r="BT242" s="14"/>
      <c r="BU242" s="14"/>
      <c r="BV242" s="14"/>
      <c r="BW242" s="14"/>
      <c r="BX242" s="14"/>
      <c r="BY242" s="14"/>
      <c r="BZ242" s="151"/>
      <c r="CA242" s="151"/>
      <c r="CB242" s="12"/>
      <c r="CC242" s="12"/>
      <c r="CD242" s="12"/>
      <c r="CE242" s="12"/>
      <c r="CF242" s="18"/>
      <c r="CG242" s="19"/>
      <c r="CH242" s="12"/>
      <c r="CI242" s="12"/>
      <c r="CJ242" s="12"/>
      <c r="CK242" s="12"/>
      <c r="CL242" s="11"/>
      <c r="CM242" s="12"/>
      <c r="CN242" s="12"/>
      <c r="CO242" s="12"/>
      <c r="CQ242" s="14">
        <v>844.89935624961379</v>
      </c>
      <c r="CR242" s="14">
        <v>504.85407419315436</v>
      </c>
      <c r="CS242" s="14">
        <v>1349.7534304427681</v>
      </c>
      <c r="CT242" s="14">
        <v>269.57470697985667</v>
      </c>
      <c r="CU242" s="14">
        <v>157.94871433579092</v>
      </c>
      <c r="CV242" s="14">
        <v>427.52342131564762</v>
      </c>
      <c r="CW242" s="151">
        <v>0.14455658130758328</v>
      </c>
      <c r="CX242" s="151">
        <v>0.14335978751181402</v>
      </c>
      <c r="CY242" s="12">
        <v>1.0953316929777299E-12</v>
      </c>
      <c r="CZ242" s="12">
        <v>1.5647595613967569E-13</v>
      </c>
      <c r="DA242" s="12">
        <v>1.0942358130705543E-12</v>
      </c>
      <c r="DB242" s="12">
        <v>-1.5631940186722204E-13</v>
      </c>
      <c r="DC242" s="18">
        <v>0.66297670130084396</v>
      </c>
      <c r="DD242" s="19">
        <v>0.51723293314394148</v>
      </c>
      <c r="DE242" s="12">
        <v>276.1589652894919</v>
      </c>
      <c r="DF242" s="12">
        <v>91.651873555431052</v>
      </c>
      <c r="DG242" s="12">
        <v>252.71891020557035</v>
      </c>
      <c r="DH242" s="12">
        <v>76.615835621232975</v>
      </c>
      <c r="DI242" s="11">
        <v>1620.2345128194377</v>
      </c>
      <c r="DJ242" s="12">
        <v>51.134618807350272</v>
      </c>
      <c r="DK242" s="12">
        <v>5844.765756128817</v>
      </c>
      <c r="DL242" s="12">
        <v>3521.587768477616</v>
      </c>
    </row>
    <row r="243" spans="1:116" x14ac:dyDescent="0.25">
      <c r="A243" s="10" t="str">
        <f>'Scenario List'!$A$19</f>
        <v>17- Colstrip Exit 2045</v>
      </c>
      <c r="B243" s="2">
        <v>2036</v>
      </c>
      <c r="C243" s="14">
        <v>840.13688536538643</v>
      </c>
      <c r="D243" s="14">
        <v>436.83456712651974</v>
      </c>
      <c r="E243" s="14">
        <v>1276.9714524919061</v>
      </c>
      <c r="F243" s="14">
        <v>303.34140646406138</v>
      </c>
      <c r="G243" s="14">
        <v>136.28626807408725</v>
      </c>
      <c r="H243" s="14">
        <v>439.62767453814865</v>
      </c>
      <c r="I243" s="151">
        <v>0.14349852942809926</v>
      </c>
      <c r="J243" s="151">
        <v>0.12387540948934277</v>
      </c>
      <c r="K243" s="12">
        <v>1.1522320406648847E-12</v>
      </c>
      <c r="L243" s="12">
        <v>4.8365295534081577E-13</v>
      </c>
      <c r="M243" s="12">
        <v>-1.1510792319313623E-12</v>
      </c>
      <c r="N243" s="12">
        <v>4.8316906031686813E-13</v>
      </c>
      <c r="O243" s="18">
        <v>0.92338489963928472</v>
      </c>
      <c r="P243" s="19">
        <v>0.94689241386594725</v>
      </c>
      <c r="Q243" s="12">
        <v>338.45602878547913</v>
      </c>
      <c r="R243" s="12">
        <v>126.34084249293538</v>
      </c>
      <c r="S243" s="12">
        <v>303.55941864627346</v>
      </c>
      <c r="T243" s="12">
        <v>103.21707651899614</v>
      </c>
      <c r="U243" s="11">
        <v>1656.8472064380483</v>
      </c>
      <c r="V243" s="12">
        <v>69.045421276076709</v>
      </c>
      <c r="W243" s="12">
        <v>5854.6724395969622</v>
      </c>
      <c r="X243" s="12">
        <v>3526.4026082924993</v>
      </c>
      <c r="Z243" s="14">
        <v>889.3059642011292</v>
      </c>
      <c r="AA243" s="14">
        <v>466.69878946551717</v>
      </c>
      <c r="AB243" s="14">
        <v>1356.0047536666464</v>
      </c>
      <c r="AC243" s="14">
        <v>338.59657520986246</v>
      </c>
      <c r="AD243" s="14">
        <v>166.1504904130847</v>
      </c>
      <c r="AE243" s="14">
        <v>504.74706562294716</v>
      </c>
      <c r="AF243" s="151">
        <v>0.15189679241258275</v>
      </c>
      <c r="AG243" s="151">
        <v>0.13234415956024231</v>
      </c>
      <c r="AH243" s="12">
        <v>2.2760139074861918E-13</v>
      </c>
      <c r="AI243" s="12">
        <v>1.1380069537430959E-13</v>
      </c>
      <c r="AJ243" s="12">
        <v>2.2737367544323206E-13</v>
      </c>
      <c r="AK243" s="12">
        <v>1.1368683772161603E-13</v>
      </c>
      <c r="AL243" s="18">
        <v>0.85266393640504023</v>
      </c>
      <c r="AM243" s="19">
        <v>0.83126124153872971</v>
      </c>
      <c r="AN243" s="12">
        <v>338.45602878547913</v>
      </c>
      <c r="AO243" s="12">
        <v>126.34084249293538</v>
      </c>
      <c r="AP243" s="12">
        <v>303.55941864627346</v>
      </c>
      <c r="AQ243" s="12">
        <v>103.21707651899614</v>
      </c>
      <c r="AR243" s="11">
        <v>1635.4317566935326</v>
      </c>
      <c r="AS243" s="12">
        <v>56.154626611966179</v>
      </c>
      <c r="AT243" s="12">
        <v>5854.6724395969622</v>
      </c>
      <c r="AU243" s="12">
        <v>3526.4026082924993</v>
      </c>
      <c r="AW243" s="14">
        <v>822.46667569686042</v>
      </c>
      <c r="AX243" s="14">
        <v>426.48561728150952</v>
      </c>
      <c r="AY243" s="14">
        <v>1248.95229297837</v>
      </c>
      <c r="AZ243" s="14">
        <v>297.70682396392874</v>
      </c>
      <c r="BA243" s="14">
        <v>125.93731822907704</v>
      </c>
      <c r="BB243" s="14">
        <v>423.64414219300579</v>
      </c>
      <c r="BC243" s="151">
        <v>0.14048039137668294</v>
      </c>
      <c r="BD243" s="151">
        <v>0.12094070492081897</v>
      </c>
      <c r="BE243" s="12">
        <v>6.8280417224585759E-13</v>
      </c>
      <c r="BF243" s="12">
        <v>6.116787376369141E-13</v>
      </c>
      <c r="BG243" s="12">
        <v>-6.8212102632969618E-13</v>
      </c>
      <c r="BH243" s="12">
        <v>6.1106675275368616E-13</v>
      </c>
      <c r="BI243" s="18">
        <v>0.96014599863702366</v>
      </c>
      <c r="BJ243" s="19">
        <v>0.98017118037424811</v>
      </c>
      <c r="BK243" s="12">
        <v>338.45602878547913</v>
      </c>
      <c r="BL243" s="12">
        <v>126.34084249293538</v>
      </c>
      <c r="BM243" s="12">
        <v>303.55941864627346</v>
      </c>
      <c r="BN243" s="12">
        <v>103.21707651899614</v>
      </c>
      <c r="BO243" s="11">
        <v>1675.2993896264966</v>
      </c>
      <c r="BP243" s="12">
        <v>79.209135710002272</v>
      </c>
      <c r="BQ243" s="12">
        <v>5854.6724395969622</v>
      </c>
      <c r="BR243" s="12">
        <v>3526.4026082924993</v>
      </c>
      <c r="BT243" s="14"/>
      <c r="BU243" s="14"/>
      <c r="BV243" s="14"/>
      <c r="BW243" s="14"/>
      <c r="BX243" s="14"/>
      <c r="BY243" s="14"/>
      <c r="BZ243" s="151"/>
      <c r="CA243" s="151"/>
      <c r="CB243" s="12"/>
      <c r="CC243" s="12"/>
      <c r="CD243" s="12"/>
      <c r="CE243" s="12"/>
      <c r="CF243" s="18"/>
      <c r="CG243" s="19"/>
      <c r="CH243" s="12"/>
      <c r="CI243" s="12"/>
      <c r="CJ243" s="12"/>
      <c r="CK243" s="12"/>
      <c r="CL243" s="11"/>
      <c r="CM243" s="12"/>
      <c r="CN243" s="12"/>
      <c r="CO243" s="12"/>
      <c r="CQ243" s="14">
        <v>867.65928169399035</v>
      </c>
      <c r="CR243" s="14">
        <v>519.85425287407338</v>
      </c>
      <c r="CS243" s="14">
        <v>1387.5135345680637</v>
      </c>
      <c r="CT243" s="14">
        <v>278.45121351604365</v>
      </c>
      <c r="CU243" s="14">
        <v>166.59041485730847</v>
      </c>
      <c r="CV243" s="14">
        <v>445.04162837335213</v>
      </c>
      <c r="CW243" s="151">
        <v>0.1481994578937913</v>
      </c>
      <c r="CX243" s="151">
        <v>0.14741772582960663</v>
      </c>
      <c r="CY243" s="12">
        <v>8.5350521530732198E-13</v>
      </c>
      <c r="CZ243" s="12">
        <v>6.2590382455870275E-13</v>
      </c>
      <c r="DA243" s="12">
        <v>8.5265128291212022E-13</v>
      </c>
      <c r="DB243" s="12">
        <v>6.2527760746888816E-13</v>
      </c>
      <c r="DC243" s="18">
        <v>0.6674528378643384</v>
      </c>
      <c r="DD243" s="19">
        <v>0.51526583135216086</v>
      </c>
      <c r="DE243" s="12">
        <v>338.45602878547913</v>
      </c>
      <c r="DF243" s="12">
        <v>126.34084249293538</v>
      </c>
      <c r="DG243" s="12">
        <v>303.55941864627346</v>
      </c>
      <c r="DH243" s="12">
        <v>103.21707651899614</v>
      </c>
      <c r="DI243" s="11">
        <v>1637.7845434632727</v>
      </c>
      <c r="DJ243" s="12">
        <v>56.105407211940282</v>
      </c>
      <c r="DK243" s="12">
        <v>5854.6724395969622</v>
      </c>
      <c r="DL243" s="12">
        <v>3526.4026082924993</v>
      </c>
    </row>
    <row r="244" spans="1:116" x14ac:dyDescent="0.25">
      <c r="A244" s="10" t="str">
        <f>'Scenario List'!$A$19</f>
        <v>17- Colstrip Exit 2045</v>
      </c>
      <c r="B244" s="2">
        <v>2037</v>
      </c>
      <c r="C244" s="14">
        <v>857.48023242689442</v>
      </c>
      <c r="D244" s="14">
        <v>448.74894272320205</v>
      </c>
      <c r="E244" s="14">
        <v>1306.2291751500966</v>
      </c>
      <c r="F244" s="14">
        <v>302.9971558672475</v>
      </c>
      <c r="G244" s="14">
        <v>141.86319851561066</v>
      </c>
      <c r="H244" s="14">
        <v>444.86035438285819</v>
      </c>
      <c r="I244" s="151">
        <v>0.14618957074036651</v>
      </c>
      <c r="J244" s="151">
        <v>0.12706720118367909</v>
      </c>
      <c r="K244" s="12">
        <v>5.2632821610618195E-13</v>
      </c>
      <c r="L244" s="12">
        <v>5.8322856379333668E-13</v>
      </c>
      <c r="M244" s="12">
        <v>5.2580162446247414E-13</v>
      </c>
      <c r="N244" s="12">
        <v>-5.8264504332328215E-13</v>
      </c>
      <c r="O244" s="18">
        <v>0.89467167467037256</v>
      </c>
      <c r="P244" s="19">
        <v>0.8900536887947007</v>
      </c>
      <c r="Q244" s="12">
        <v>338.3865139854791</v>
      </c>
      <c r="R244" s="12">
        <v>126.96940129293537</v>
      </c>
      <c r="S244" s="12">
        <v>303.55941864627346</v>
      </c>
      <c r="T244" s="12">
        <v>103.21707651899614</v>
      </c>
      <c r="U244" s="11">
        <v>1648.3387729381793</v>
      </c>
      <c r="V244" s="12">
        <v>66.227934743793014</v>
      </c>
      <c r="W244" s="12">
        <v>5865.5362902035204</v>
      </c>
      <c r="X244" s="12">
        <v>3531.5875264658052</v>
      </c>
      <c r="Z244" s="14">
        <v>909.31200169208284</v>
      </c>
      <c r="AA244" s="14">
        <v>480.33587057430282</v>
      </c>
      <c r="AB244" s="14">
        <v>1389.6478722663855</v>
      </c>
      <c r="AC244" s="14">
        <v>338.65014539415233</v>
      </c>
      <c r="AD244" s="14">
        <v>173.45012636671143</v>
      </c>
      <c r="AE244" s="14">
        <v>512.10027176086373</v>
      </c>
      <c r="AF244" s="151">
        <v>0.15502623403946783</v>
      </c>
      <c r="AG244" s="151">
        <v>0.13601131699969313</v>
      </c>
      <c r="AH244" s="12">
        <v>9.6730591068163155E-13</v>
      </c>
      <c r="AI244" s="12">
        <v>9.3885573683805423E-13</v>
      </c>
      <c r="AJ244" s="12">
        <v>9.6633812063373625E-13</v>
      </c>
      <c r="AK244" s="12">
        <v>9.3791641120333225E-13</v>
      </c>
      <c r="AL244" s="18">
        <v>0.80747863197719238</v>
      </c>
      <c r="AM244" s="19">
        <v>0.75300734087053123</v>
      </c>
      <c r="AN244" s="12">
        <v>338.3865139854791</v>
      </c>
      <c r="AO244" s="12">
        <v>126.96940129293537</v>
      </c>
      <c r="AP244" s="12">
        <v>303.55941864627346</v>
      </c>
      <c r="AQ244" s="12">
        <v>103.21707651899614</v>
      </c>
      <c r="AR244" s="11">
        <v>1630.1675229269852</v>
      </c>
      <c r="AS244" s="12">
        <v>56.841449545129556</v>
      </c>
      <c r="AT244" s="12">
        <v>5865.5362902035204</v>
      </c>
      <c r="AU244" s="12">
        <v>3531.5875264658052</v>
      </c>
      <c r="AW244" s="14">
        <v>838.58001971778958</v>
      </c>
      <c r="AX244" s="14">
        <v>437.51961002410565</v>
      </c>
      <c r="AY244" s="14">
        <v>1276.0996297418951</v>
      </c>
      <c r="AZ244" s="14">
        <v>296.74494909904683</v>
      </c>
      <c r="BA244" s="14">
        <v>130.63386581651426</v>
      </c>
      <c r="BB244" s="14">
        <v>427.37881491556107</v>
      </c>
      <c r="BC244" s="151">
        <v>0.14296732271836185</v>
      </c>
      <c r="BD244" s="151">
        <v>0.12388751708553809</v>
      </c>
      <c r="BE244" s="12">
        <v>6.8280417224585759E-13</v>
      </c>
      <c r="BF244" s="12">
        <v>2.8450173843577397E-14</v>
      </c>
      <c r="BG244" s="12">
        <v>6.8212102632969618E-13</v>
      </c>
      <c r="BH244" s="12">
        <v>0</v>
      </c>
      <c r="BI244" s="18">
        <v>0.9280338485300279</v>
      </c>
      <c r="BJ244" s="19">
        <v>0.92388775099434017</v>
      </c>
      <c r="BK244" s="12">
        <v>338.3865139854791</v>
      </c>
      <c r="BL244" s="12">
        <v>126.96940129293537</v>
      </c>
      <c r="BM244" s="12">
        <v>303.55941864627346</v>
      </c>
      <c r="BN244" s="12">
        <v>103.21707651899614</v>
      </c>
      <c r="BO244" s="11">
        <v>1671.307026090265</v>
      </c>
      <c r="BP244" s="12">
        <v>78.492795106413809</v>
      </c>
      <c r="BQ244" s="12">
        <v>5865.5362902035204</v>
      </c>
      <c r="BR244" s="12">
        <v>3531.5875264658052</v>
      </c>
      <c r="BT244" s="14"/>
      <c r="BU244" s="14"/>
      <c r="BV244" s="14"/>
      <c r="BW244" s="14"/>
      <c r="BX244" s="14"/>
      <c r="BY244" s="14"/>
      <c r="BZ244" s="151"/>
      <c r="CA244" s="151"/>
      <c r="CB244" s="12"/>
      <c r="CC244" s="12"/>
      <c r="CD244" s="12"/>
      <c r="CE244" s="12"/>
      <c r="CF244" s="18"/>
      <c r="CG244" s="19"/>
      <c r="CH244" s="12"/>
      <c r="CI244" s="12"/>
      <c r="CJ244" s="12"/>
      <c r="CK244" s="12"/>
      <c r="CL244" s="11"/>
      <c r="CM244" s="12"/>
      <c r="CN244" s="12"/>
      <c r="CO244" s="12"/>
      <c r="CQ244" s="14">
        <v>886.37494830094249</v>
      </c>
      <c r="CR244" s="14">
        <v>534.76697677936443</v>
      </c>
      <c r="CS244" s="14">
        <v>1421.1419250803069</v>
      </c>
      <c r="CT244" s="14">
        <v>281.09939363949587</v>
      </c>
      <c r="CU244" s="14">
        <v>172.11387914115096</v>
      </c>
      <c r="CV244" s="14">
        <v>453.21327278064683</v>
      </c>
      <c r="CW244" s="151">
        <v>0.15111575556720105</v>
      </c>
      <c r="CX244" s="151">
        <v>0.15142396238853131</v>
      </c>
      <c r="CY244" s="12">
        <v>9.5308082375984289E-13</v>
      </c>
      <c r="CZ244" s="12">
        <v>1.4651839529442362E-12</v>
      </c>
      <c r="DA244" s="12">
        <v>9.5212726591853425E-13</v>
      </c>
      <c r="DB244" s="12">
        <v>-1.4637180356658064E-12</v>
      </c>
      <c r="DC244" s="18">
        <v>0.62958163601966877</v>
      </c>
      <c r="DD244" s="19">
        <v>0.47305632132811087</v>
      </c>
      <c r="DE244" s="12">
        <v>338.3865139854791</v>
      </c>
      <c r="DF244" s="12">
        <v>126.96940129293537</v>
      </c>
      <c r="DG244" s="12">
        <v>303.55941864627346</v>
      </c>
      <c r="DH244" s="12">
        <v>103.21707651899614</v>
      </c>
      <c r="DI244" s="11">
        <v>1625.8222425724455</v>
      </c>
      <c r="DJ244" s="12">
        <v>53.775818077407891</v>
      </c>
      <c r="DK244" s="12">
        <v>5865.5362902035204</v>
      </c>
      <c r="DL244" s="12">
        <v>3531.5875264658052</v>
      </c>
    </row>
    <row r="245" spans="1:116" x14ac:dyDescent="0.25">
      <c r="A245" s="10" t="str">
        <f>'Scenario List'!$A$19</f>
        <v>17- Colstrip Exit 2045</v>
      </c>
      <c r="B245" s="2">
        <v>2038</v>
      </c>
      <c r="C245" s="14">
        <v>881.92644540511753</v>
      </c>
      <c r="D245" s="14">
        <v>463.81947806199742</v>
      </c>
      <c r="E245" s="14">
        <v>1345.7459234671151</v>
      </c>
      <c r="F245" s="14">
        <v>318.00596963724382</v>
      </c>
      <c r="G245" s="14">
        <v>150.46375229389264</v>
      </c>
      <c r="H245" s="14">
        <v>468.46972193113646</v>
      </c>
      <c r="I245" s="151">
        <v>0.15004818114200152</v>
      </c>
      <c r="J245" s="151">
        <v>0.13112430986567303</v>
      </c>
      <c r="K245" s="12">
        <v>4.2675260765366099E-13</v>
      </c>
      <c r="L245" s="12">
        <v>8.819553891508994E-13</v>
      </c>
      <c r="M245" s="12">
        <v>4.2632564145606011E-13</v>
      </c>
      <c r="N245" s="12">
        <v>-8.8107299234252423E-13</v>
      </c>
      <c r="O245" s="18">
        <v>0.89104766801439106</v>
      </c>
      <c r="P245" s="19">
        <v>0.91418519862985259</v>
      </c>
      <c r="Q245" s="12">
        <v>349.31478578547905</v>
      </c>
      <c r="R245" s="12">
        <v>130.43189299293539</v>
      </c>
      <c r="S245" s="12">
        <v>319.79794614627343</v>
      </c>
      <c r="T245" s="12">
        <v>111.71354901899613</v>
      </c>
      <c r="U245" s="11">
        <v>1776.1371601259091</v>
      </c>
      <c r="V245" s="12">
        <v>134.17371720230463</v>
      </c>
      <c r="W245" s="12">
        <v>5877.6216991959827</v>
      </c>
      <c r="X245" s="12">
        <v>3537.2500990635949</v>
      </c>
      <c r="Z245" s="14">
        <v>932.85452068496943</v>
      </c>
      <c r="AA245" s="14">
        <v>494.93079157112152</v>
      </c>
      <c r="AB245" s="14">
        <v>1427.7853122560909</v>
      </c>
      <c r="AC245" s="14">
        <v>354.07030385470455</v>
      </c>
      <c r="AD245" s="14">
        <v>181.57506580301677</v>
      </c>
      <c r="AE245" s="14">
        <v>535.64536965772129</v>
      </c>
      <c r="AF245" s="151">
        <v>0.15871292308801999</v>
      </c>
      <c r="AG245" s="151">
        <v>0.13991964879784524</v>
      </c>
      <c r="AH245" s="12">
        <v>7.3970451993301242E-13</v>
      </c>
      <c r="AI245" s="12">
        <v>3.4140208612292879E-13</v>
      </c>
      <c r="AJ245" s="12">
        <v>-7.3896444519050419E-13</v>
      </c>
      <c r="AK245" s="12">
        <v>3.4106051316484809E-13</v>
      </c>
      <c r="AL245" s="18">
        <v>0.81336503164427498</v>
      </c>
      <c r="AM245" s="19">
        <v>0.80213242346382141</v>
      </c>
      <c r="AN245" s="12">
        <v>349.31478578547905</v>
      </c>
      <c r="AO245" s="12">
        <v>130.43189299293539</v>
      </c>
      <c r="AP245" s="12">
        <v>319.79794614627343</v>
      </c>
      <c r="AQ245" s="12">
        <v>111.71354901899613</v>
      </c>
      <c r="AR245" s="11">
        <v>1758.1702176877886</v>
      </c>
      <c r="AS245" s="12">
        <v>122.94252185160785</v>
      </c>
      <c r="AT245" s="12">
        <v>5877.6216991959827</v>
      </c>
      <c r="AU245" s="12">
        <v>3537.2500990635949</v>
      </c>
      <c r="AW245" s="14">
        <v>864.51816955684103</v>
      </c>
      <c r="AX245" s="14">
        <v>452.9130294360848</v>
      </c>
      <c r="AY245" s="14">
        <v>1317.4311989929258</v>
      </c>
      <c r="AZ245" s="14">
        <v>314.06938885546316</v>
      </c>
      <c r="BA245" s="14">
        <v>139.55730366798011</v>
      </c>
      <c r="BB245" s="14">
        <v>453.62669252344324</v>
      </c>
      <c r="BC245" s="151">
        <v>0.14708639204784157</v>
      </c>
      <c r="BD245" s="151">
        <v>0.12804099703212476</v>
      </c>
      <c r="BE245" s="12">
        <v>5.4055330302797061E-13</v>
      </c>
      <c r="BF245" s="12">
        <v>4.9787804226260443E-13</v>
      </c>
      <c r="BG245" s="12">
        <v>5.4001247917767614E-13</v>
      </c>
      <c r="BH245" s="12">
        <v>4.9737991503207013E-13</v>
      </c>
      <c r="BI245" s="18">
        <v>0.92549054671944608</v>
      </c>
      <c r="BJ245" s="19">
        <v>0.94303473218288314</v>
      </c>
      <c r="BK245" s="12">
        <v>349.31478578547905</v>
      </c>
      <c r="BL245" s="12">
        <v>130.43189299293539</v>
      </c>
      <c r="BM245" s="12">
        <v>319.79794614627343</v>
      </c>
      <c r="BN245" s="12">
        <v>111.71354901899613</v>
      </c>
      <c r="BO245" s="11">
        <v>1804.0691117143613</v>
      </c>
      <c r="BP245" s="12">
        <v>148.96287772624754</v>
      </c>
      <c r="BQ245" s="12">
        <v>5877.6216991959827</v>
      </c>
      <c r="BR245" s="12">
        <v>3537.2500990635949</v>
      </c>
      <c r="BT245" s="14"/>
      <c r="BU245" s="14"/>
      <c r="BV245" s="14"/>
      <c r="BW245" s="14"/>
      <c r="BX245" s="14"/>
      <c r="BY245" s="14"/>
      <c r="BZ245" s="151"/>
      <c r="CA245" s="151"/>
      <c r="CB245" s="12"/>
      <c r="CC245" s="12"/>
      <c r="CD245" s="12"/>
      <c r="CE245" s="12"/>
      <c r="CF245" s="18"/>
      <c r="CG245" s="19"/>
      <c r="CH245" s="12"/>
      <c r="CI245" s="12"/>
      <c r="CJ245" s="12"/>
      <c r="CK245" s="12"/>
      <c r="CL245" s="11"/>
      <c r="CM245" s="12"/>
      <c r="CN245" s="12"/>
      <c r="CO245" s="12"/>
      <c r="CQ245" s="14">
        <v>901.89548041218109</v>
      </c>
      <c r="CR245" s="14">
        <v>550.34616222754562</v>
      </c>
      <c r="CS245" s="14">
        <v>1452.2416426397267</v>
      </c>
      <c r="CT245" s="14">
        <v>286.16864312070612</v>
      </c>
      <c r="CU245" s="14">
        <v>178.43550380166087</v>
      </c>
      <c r="CV245" s="14">
        <v>464.60414692236702</v>
      </c>
      <c r="CW245" s="151">
        <v>0.15344564971501212</v>
      </c>
      <c r="CX245" s="151">
        <v>0.15558587796018072</v>
      </c>
      <c r="CY245" s="12">
        <v>5.4055330302797061E-13</v>
      </c>
      <c r="CZ245" s="12">
        <v>7.11254346089435E-13</v>
      </c>
      <c r="DA245" s="12">
        <v>5.4001247917767614E-13</v>
      </c>
      <c r="DB245" s="12">
        <v>-7.1054273576010019E-13</v>
      </c>
      <c r="DC245" s="18">
        <v>0.62389199118927685</v>
      </c>
      <c r="DD245" s="19">
        <v>0.49140859775673651</v>
      </c>
      <c r="DE245" s="12">
        <v>349.31478578547905</v>
      </c>
      <c r="DF245" s="12">
        <v>130.43189299293539</v>
      </c>
      <c r="DG245" s="12">
        <v>319.79794614627343</v>
      </c>
      <c r="DH245" s="12">
        <v>111.71354901899613</v>
      </c>
      <c r="DI245" s="11">
        <v>1748.5187433676249</v>
      </c>
      <c r="DJ245" s="12">
        <v>116.90608488576368</v>
      </c>
      <c r="DK245" s="12">
        <v>5877.6216991959827</v>
      </c>
      <c r="DL245" s="12">
        <v>3537.2500990635949</v>
      </c>
    </row>
    <row r="246" spans="1:116" x14ac:dyDescent="0.25">
      <c r="A246" s="10" t="str">
        <f>'Scenario List'!$A$19</f>
        <v>17- Colstrip Exit 2045</v>
      </c>
      <c r="B246" s="2">
        <v>2039</v>
      </c>
      <c r="C246" s="14">
        <v>900.22587072814122</v>
      </c>
      <c r="D246" s="14">
        <v>471.20829373523998</v>
      </c>
      <c r="E246" s="14">
        <v>1371.4341644633812</v>
      </c>
      <c r="F246" s="14">
        <v>318.52280256821962</v>
      </c>
      <c r="G246" s="14">
        <v>151.24646376022008</v>
      </c>
      <c r="H246" s="14">
        <v>469.7692663284397</v>
      </c>
      <c r="I246" s="151">
        <v>0.15280791288922435</v>
      </c>
      <c r="J246" s="151">
        <v>0.13297330527149834</v>
      </c>
      <c r="K246" s="12">
        <v>1.0953316929777299E-12</v>
      </c>
      <c r="L246" s="12">
        <v>4.409776945754497E-13</v>
      </c>
      <c r="M246" s="12">
        <v>1.0942358130705543E-12</v>
      </c>
      <c r="N246" s="12">
        <v>4.4053649617126212E-13</v>
      </c>
      <c r="O246" s="18">
        <v>0.87577445067695991</v>
      </c>
      <c r="P246" s="19">
        <v>0.86734495811787282</v>
      </c>
      <c r="Q246" s="12">
        <v>349.44866378547908</v>
      </c>
      <c r="R246" s="12">
        <v>130.37484379293539</v>
      </c>
      <c r="S246" s="12">
        <v>319.79794614627343</v>
      </c>
      <c r="T246" s="12">
        <v>111.71354901899613</v>
      </c>
      <c r="U246" s="11">
        <v>1776.9327706762526</v>
      </c>
      <c r="V246" s="12">
        <v>137.95697761308355</v>
      </c>
      <c r="W246" s="12">
        <v>5891.2254850358795</v>
      </c>
      <c r="X246" s="12">
        <v>3543.6307518501562</v>
      </c>
      <c r="Z246" s="14">
        <v>955.60989774701829</v>
      </c>
      <c r="AA246" s="14">
        <v>505.49846299125613</v>
      </c>
      <c r="AB246" s="14">
        <v>1461.1083607382743</v>
      </c>
      <c r="AC246" s="14">
        <v>358.79393393823392</v>
      </c>
      <c r="AD246" s="14">
        <v>185.53663301623615</v>
      </c>
      <c r="AE246" s="14">
        <v>544.3305669544701</v>
      </c>
      <c r="AF246" s="151">
        <v>0.16220901749123906</v>
      </c>
      <c r="AG246" s="151">
        <v>0.14264986912852914</v>
      </c>
      <c r="AH246" s="12">
        <v>2.8450173843577401E-13</v>
      </c>
      <c r="AI246" s="12">
        <v>1.3087079968045603E-12</v>
      </c>
      <c r="AJ246" s="12">
        <v>2.8421709430404007E-13</v>
      </c>
      <c r="AK246" s="12">
        <v>1.3073986337985843E-12</v>
      </c>
      <c r="AL246" s="18">
        <v>0.79680445645987485</v>
      </c>
      <c r="AM246" s="19">
        <v>0.75545122248870866</v>
      </c>
      <c r="AN246" s="12">
        <v>349.44866378547908</v>
      </c>
      <c r="AO246" s="12">
        <v>130.37484379293539</v>
      </c>
      <c r="AP246" s="12">
        <v>319.79794614627343</v>
      </c>
      <c r="AQ246" s="12">
        <v>111.71354901899613</v>
      </c>
      <c r="AR246" s="11">
        <v>1755.3306788451082</v>
      </c>
      <c r="AS246" s="12">
        <v>123.42703278381843</v>
      </c>
      <c r="AT246" s="12">
        <v>5891.2254850358795</v>
      </c>
      <c r="AU246" s="12">
        <v>3543.6307518501562</v>
      </c>
      <c r="AW246" s="14">
        <v>881.05223089414153</v>
      </c>
      <c r="AX246" s="14">
        <v>459.3497436239042</v>
      </c>
      <c r="AY246" s="14">
        <v>1340.4019745180458</v>
      </c>
      <c r="AZ246" s="14">
        <v>314.12942258381992</v>
      </c>
      <c r="BA246" s="14">
        <v>139.38791364888425</v>
      </c>
      <c r="BB246" s="14">
        <v>453.51733623270417</v>
      </c>
      <c r="BC246" s="151">
        <v>0.14955330315094459</v>
      </c>
      <c r="BD246" s="151">
        <v>0.12962686458911507</v>
      </c>
      <c r="BE246" s="12">
        <v>3.1295191227935138E-13</v>
      </c>
      <c r="BF246" s="12">
        <v>2.8450173843577401E-13</v>
      </c>
      <c r="BG246" s="12">
        <v>3.1263880373444408E-13</v>
      </c>
      <c r="BH246" s="12">
        <v>2.8421709430404007E-13</v>
      </c>
      <c r="BI246" s="18">
        <v>0.92032747990394825</v>
      </c>
      <c r="BJ246" s="19">
        <v>0.91603851967615124</v>
      </c>
      <c r="BK246" s="12">
        <v>349.44866378547908</v>
      </c>
      <c r="BL246" s="12">
        <v>130.37484379293539</v>
      </c>
      <c r="BM246" s="12">
        <v>319.79794614627343</v>
      </c>
      <c r="BN246" s="12">
        <v>111.71354901899613</v>
      </c>
      <c r="BO246" s="11">
        <v>1809.7111505964695</v>
      </c>
      <c r="BP246" s="12">
        <v>155.65944435191585</v>
      </c>
      <c r="BQ246" s="12">
        <v>5891.2254850358795</v>
      </c>
      <c r="BR246" s="12">
        <v>3543.6307518501562</v>
      </c>
      <c r="BT246" s="14"/>
      <c r="BU246" s="14"/>
      <c r="BV246" s="14"/>
      <c r="BW246" s="14"/>
      <c r="BX246" s="14"/>
      <c r="BY246" s="14"/>
      <c r="BZ246" s="151"/>
      <c r="CA246" s="151"/>
      <c r="CB246" s="12"/>
      <c r="CC246" s="12"/>
      <c r="CD246" s="12"/>
      <c r="CE246" s="12"/>
      <c r="CF246" s="18"/>
      <c r="CG246" s="19"/>
      <c r="CH246" s="12"/>
      <c r="CI246" s="12"/>
      <c r="CJ246" s="12"/>
      <c r="CK246" s="12"/>
      <c r="CL246" s="11"/>
      <c r="CM246" s="12"/>
      <c r="CN246" s="12"/>
      <c r="CO246" s="12"/>
      <c r="CQ246" s="14">
        <v>923.73887704302695</v>
      </c>
      <c r="CR246" s="14">
        <v>561.83438938022243</v>
      </c>
      <c r="CS246" s="14">
        <v>1485.5732664232494</v>
      </c>
      <c r="CT246" s="14">
        <v>291.74868086907406</v>
      </c>
      <c r="CU246" s="14">
        <v>181.04217139835816</v>
      </c>
      <c r="CV246" s="14">
        <v>472.79085226743223</v>
      </c>
      <c r="CW246" s="151">
        <v>0.15679910391978505</v>
      </c>
      <c r="CX246" s="151">
        <v>0.15854766727229819</v>
      </c>
      <c r="CY246" s="12">
        <v>8.819553891508994E-13</v>
      </c>
      <c r="CZ246" s="12">
        <v>2.133763038268305E-13</v>
      </c>
      <c r="DA246" s="12">
        <v>8.8107299234252423E-13</v>
      </c>
      <c r="DB246" s="12">
        <v>2.1316282072803006E-13</v>
      </c>
      <c r="DC246" s="18">
        <v>0.61180436115700065</v>
      </c>
      <c r="DD246" s="19">
        <v>0.47665944498273416</v>
      </c>
      <c r="DE246" s="12">
        <v>349.44866378547908</v>
      </c>
      <c r="DF246" s="12">
        <v>130.37484379293539</v>
      </c>
      <c r="DG246" s="12">
        <v>319.79794614627343</v>
      </c>
      <c r="DH246" s="12">
        <v>111.71354901899613</v>
      </c>
      <c r="DI246" s="11">
        <v>1744.8059741104544</v>
      </c>
      <c r="DJ246" s="12">
        <v>115.16260565521451</v>
      </c>
      <c r="DK246" s="12">
        <v>5891.2254850358795</v>
      </c>
      <c r="DL246" s="12">
        <v>3543.6307518501562</v>
      </c>
    </row>
    <row r="247" spans="1:116" x14ac:dyDescent="0.25">
      <c r="A247" s="10" t="str">
        <f>'Scenario List'!$A$19</f>
        <v>17- Colstrip Exit 2045</v>
      </c>
      <c r="B247" s="2">
        <v>2040</v>
      </c>
      <c r="C247" s="14">
        <v>913.96655820631395</v>
      </c>
      <c r="D247" s="14">
        <v>479.75290472380107</v>
      </c>
      <c r="E247" s="14">
        <v>1393.719462930115</v>
      </c>
      <c r="F247" s="14">
        <v>319.13904713286223</v>
      </c>
      <c r="G247" s="14">
        <v>153.04566250849291</v>
      </c>
      <c r="H247" s="14">
        <v>472.18470964135514</v>
      </c>
      <c r="I247" s="151">
        <v>0.15473416897562228</v>
      </c>
      <c r="J247" s="151">
        <v>0.13510854287488017</v>
      </c>
      <c r="K247" s="12">
        <v>1.0953316929777299E-12</v>
      </c>
      <c r="L247" s="12">
        <v>1.1380069537430959E-13</v>
      </c>
      <c r="M247" s="12">
        <v>1.0942358130705543E-12</v>
      </c>
      <c r="N247" s="12">
        <v>-1.1368683772161603E-13</v>
      </c>
      <c r="O247" s="18">
        <v>0.86155653700741741</v>
      </c>
      <c r="P247" s="19">
        <v>0.84167654874058295</v>
      </c>
      <c r="Q247" s="12">
        <v>349.63946378547905</v>
      </c>
      <c r="R247" s="12">
        <v>130.2835141929354</v>
      </c>
      <c r="S247" s="12">
        <v>319.79794614627343</v>
      </c>
      <c r="T247" s="12">
        <v>111.71354901899613</v>
      </c>
      <c r="U247" s="11">
        <v>1784.5025552445568</v>
      </c>
      <c r="V247" s="12">
        <v>140.39316535790024</v>
      </c>
      <c r="W247" s="12">
        <v>5906.6886406344129</v>
      </c>
      <c r="X247" s="12">
        <v>3550.8702448821859</v>
      </c>
      <c r="Z247" s="14">
        <v>973.54094450116042</v>
      </c>
      <c r="AA247" s="14">
        <v>516.33205284464725</v>
      </c>
      <c r="AB247" s="14">
        <v>1489.8729973458076</v>
      </c>
      <c r="AC247" s="14">
        <v>363.38521536311873</v>
      </c>
      <c r="AD247" s="14">
        <v>189.62481062933904</v>
      </c>
      <c r="AE247" s="14">
        <v>553.01002599245771</v>
      </c>
      <c r="AF247" s="151">
        <v>0.16482008850166791</v>
      </c>
      <c r="AG247" s="151">
        <v>0.14541000296725248</v>
      </c>
      <c r="AH247" s="12">
        <v>1.5078592137096022E-12</v>
      </c>
      <c r="AI247" s="12">
        <v>5.9745365071512544E-13</v>
      </c>
      <c r="AJ247" s="12">
        <v>1.5063505998114124E-12</v>
      </c>
      <c r="AK247" s="12">
        <v>5.9685589803848416E-13</v>
      </c>
      <c r="AL247" s="18">
        <v>0.78108259506202404</v>
      </c>
      <c r="AM247" s="19">
        <v>0.73301559926775017</v>
      </c>
      <c r="AN247" s="12">
        <v>349.63946378547905</v>
      </c>
      <c r="AO247" s="12">
        <v>130.2835141929354</v>
      </c>
      <c r="AP247" s="12">
        <v>319.79794614627343</v>
      </c>
      <c r="AQ247" s="12">
        <v>111.71354901899613</v>
      </c>
      <c r="AR247" s="11">
        <v>1756.6383848537787</v>
      </c>
      <c r="AS247" s="12">
        <v>121.78870498264635</v>
      </c>
      <c r="AT247" s="12">
        <v>5906.6886406344129</v>
      </c>
      <c r="AU247" s="12">
        <v>3550.8702448821859</v>
      </c>
      <c r="AW247" s="14">
        <v>894.1878405617806</v>
      </c>
      <c r="AX247" s="14">
        <v>467.45774856863687</v>
      </c>
      <c r="AY247" s="14">
        <v>1361.6455891304174</v>
      </c>
      <c r="AZ247" s="14">
        <v>314.75759842281809</v>
      </c>
      <c r="BA247" s="14">
        <v>140.75050635332872</v>
      </c>
      <c r="BB247" s="14">
        <v>455.50810477614681</v>
      </c>
      <c r="BC247" s="151">
        <v>0.15138564007087049</v>
      </c>
      <c r="BD247" s="151">
        <v>0.1316459674195013</v>
      </c>
      <c r="BE247" s="12">
        <v>4.9787804226260443E-13</v>
      </c>
      <c r="BF247" s="12">
        <v>3.9830243381008363E-13</v>
      </c>
      <c r="BG247" s="12">
        <v>-4.9737991503207013E-13</v>
      </c>
      <c r="BH247" s="12">
        <v>-3.979039320256561E-13</v>
      </c>
      <c r="BI247" s="18">
        <v>0.91055573996559491</v>
      </c>
      <c r="BJ247" s="19">
        <v>0.89907630243324843</v>
      </c>
      <c r="BK247" s="12">
        <v>349.63946378547905</v>
      </c>
      <c r="BL247" s="12">
        <v>130.2835141929354</v>
      </c>
      <c r="BM247" s="12">
        <v>319.79794614627343</v>
      </c>
      <c r="BN247" s="12">
        <v>111.71354901899613</v>
      </c>
      <c r="BO247" s="11">
        <v>1814.2350824519949</v>
      </c>
      <c r="BP247" s="12">
        <v>157.28768416157013</v>
      </c>
      <c r="BQ247" s="12">
        <v>5906.6886406344129</v>
      </c>
      <c r="BR247" s="12">
        <v>3550.8702448821859</v>
      </c>
      <c r="BT247" s="14"/>
      <c r="BU247" s="14"/>
      <c r="BV247" s="14"/>
      <c r="BW247" s="14"/>
      <c r="BX247" s="14"/>
      <c r="BY247" s="14"/>
      <c r="BZ247" s="151"/>
      <c r="CA247" s="151"/>
      <c r="CB247" s="12"/>
      <c r="CC247" s="12"/>
      <c r="CD247" s="12"/>
      <c r="CE247" s="12"/>
      <c r="CF247" s="18"/>
      <c r="CG247" s="19"/>
      <c r="CH247" s="12"/>
      <c r="CI247" s="12"/>
      <c r="CJ247" s="12"/>
      <c r="CK247" s="12"/>
      <c r="CL247" s="11"/>
      <c r="CM247" s="12"/>
      <c r="CN247" s="12"/>
      <c r="CO247" s="12"/>
      <c r="CQ247" s="14">
        <v>941.49776394445257</v>
      </c>
      <c r="CR247" s="14">
        <v>572.38565083245908</v>
      </c>
      <c r="CS247" s="14">
        <v>1513.8834147769116</v>
      </c>
      <c r="CT247" s="14">
        <v>293.86871157532579</v>
      </c>
      <c r="CU247" s="14">
        <v>184.89377484311535</v>
      </c>
      <c r="CV247" s="14">
        <v>478.76248641844114</v>
      </c>
      <c r="CW247" s="151">
        <v>0.15939519098188493</v>
      </c>
      <c r="CX247" s="151">
        <v>0.16119587913904476</v>
      </c>
      <c r="CY247" s="12">
        <v>1.1380069537430959E-13</v>
      </c>
      <c r="CZ247" s="12">
        <v>4.6942786841902712E-13</v>
      </c>
      <c r="DA247" s="12">
        <v>1.1368683772161603E-13</v>
      </c>
      <c r="DB247" s="12">
        <v>4.6895820560166612E-13</v>
      </c>
      <c r="DC247" s="18">
        <v>0.59455580055544177</v>
      </c>
      <c r="DD247" s="19">
        <v>0.44949482338416619</v>
      </c>
      <c r="DE247" s="12">
        <v>349.63946378547905</v>
      </c>
      <c r="DF247" s="12">
        <v>130.2835141929354</v>
      </c>
      <c r="DG247" s="12">
        <v>319.79794614627343</v>
      </c>
      <c r="DH247" s="12">
        <v>111.71354901899613</v>
      </c>
      <c r="DI247" s="11">
        <v>1747.0224557457966</v>
      </c>
      <c r="DJ247" s="12">
        <v>113.94130262390578</v>
      </c>
      <c r="DK247" s="12">
        <v>5906.6886406344129</v>
      </c>
      <c r="DL247" s="12">
        <v>3550.8702448821859</v>
      </c>
    </row>
    <row r="248" spans="1:116" x14ac:dyDescent="0.25">
      <c r="A248" s="10" t="str">
        <f>'Scenario List'!$A$19</f>
        <v>17- Colstrip Exit 2045</v>
      </c>
      <c r="B248" s="2">
        <v>2041</v>
      </c>
      <c r="C248" s="14">
        <v>925.95776211228554</v>
      </c>
      <c r="D248" s="14">
        <v>488.49666690729339</v>
      </c>
      <c r="E248" s="14">
        <v>1414.454429019579</v>
      </c>
      <c r="F248" s="14">
        <v>315.72212640140066</v>
      </c>
      <c r="G248" s="14">
        <v>154.90440754583059</v>
      </c>
      <c r="H248" s="14">
        <v>470.62653394723122</v>
      </c>
      <c r="I248" s="151">
        <v>0.15629445490980784</v>
      </c>
      <c r="J248" s="151">
        <v>0.13725346858368617</v>
      </c>
      <c r="K248" s="12">
        <v>3.4140208612292879E-13</v>
      </c>
      <c r="L248" s="12">
        <v>5.6900347687154795E-14</v>
      </c>
      <c r="M248" s="12">
        <v>-3.4106051316484809E-13</v>
      </c>
      <c r="N248" s="12">
        <v>0</v>
      </c>
      <c r="O248" s="18">
        <v>0.85203511243636898</v>
      </c>
      <c r="P248" s="19">
        <v>0.81491787154181838</v>
      </c>
      <c r="Q248" s="12">
        <v>376.00380738547909</v>
      </c>
      <c r="R248" s="12">
        <v>165.50018459293537</v>
      </c>
      <c r="S248" s="12">
        <v>364.96114614627345</v>
      </c>
      <c r="T248" s="12">
        <v>144.6080295669413</v>
      </c>
      <c r="U248" s="11">
        <v>2210.2767758928248</v>
      </c>
      <c r="V248" s="12">
        <v>165.58302572583293</v>
      </c>
      <c r="W248" s="12">
        <v>5924.4441054970503</v>
      </c>
      <c r="X248" s="12">
        <v>3559.0843127541602</v>
      </c>
      <c r="Z248" s="14">
        <v>981.67856220931139</v>
      </c>
      <c r="AA248" s="14">
        <v>532.08520894514515</v>
      </c>
      <c r="AB248" s="14">
        <v>1513.7637711544567</v>
      </c>
      <c r="AC248" s="14">
        <v>354.79072489481086</v>
      </c>
      <c r="AD248" s="14">
        <v>198.49294958368242</v>
      </c>
      <c r="AE248" s="14">
        <v>553.28367447849325</v>
      </c>
      <c r="AF248" s="151">
        <v>0.16569969177335167</v>
      </c>
      <c r="AG248" s="151">
        <v>0.14950059121622677</v>
      </c>
      <c r="AH248" s="12">
        <v>1.280257822960983E-12</v>
      </c>
      <c r="AI248" s="12">
        <v>1.1664571275866734E-12</v>
      </c>
      <c r="AJ248" s="12">
        <v>-1.2789769243681803E-12</v>
      </c>
      <c r="AK248" s="12">
        <v>1.1652900866465643E-12</v>
      </c>
      <c r="AL248" s="18">
        <v>0.76527708966708374</v>
      </c>
      <c r="AM248" s="19">
        <v>0.69802885294033845</v>
      </c>
      <c r="AN248" s="12">
        <v>376.00380738547909</v>
      </c>
      <c r="AO248" s="12">
        <v>165.50018459293537</v>
      </c>
      <c r="AP248" s="12">
        <v>364.96114614627345</v>
      </c>
      <c r="AQ248" s="12">
        <v>144.6080295669413</v>
      </c>
      <c r="AR248" s="11">
        <v>2175.3020957653421</v>
      </c>
      <c r="AS248" s="12">
        <v>139.46704974237292</v>
      </c>
      <c r="AT248" s="12">
        <v>5924.4441054970503</v>
      </c>
      <c r="AU248" s="12">
        <v>3559.0843127541602</v>
      </c>
      <c r="AW248" s="14">
        <v>907.41901913238553</v>
      </c>
      <c r="AX248" s="14">
        <v>474.06411692921466</v>
      </c>
      <c r="AY248" s="14">
        <v>1381.4831360616001</v>
      </c>
      <c r="AZ248" s="14">
        <v>312.03511060720984</v>
      </c>
      <c r="BA248" s="14">
        <v>140.4718575677519</v>
      </c>
      <c r="BB248" s="14">
        <v>452.50696817496174</v>
      </c>
      <c r="BC248" s="151">
        <v>0.15316525955412905</v>
      </c>
      <c r="BD248" s="151">
        <v>0.13319833846879708</v>
      </c>
      <c r="BE248" s="12">
        <v>3.1295191227935138E-13</v>
      </c>
      <c r="BF248" s="12">
        <v>5.6900347687154802E-13</v>
      </c>
      <c r="BG248" s="12">
        <v>-3.1263880373444408E-13</v>
      </c>
      <c r="BH248" s="12">
        <v>-5.6843418860808015E-13</v>
      </c>
      <c r="BI248" s="18">
        <v>0.88802406288272084</v>
      </c>
      <c r="BJ248" s="19">
        <v>0.85539920666731606</v>
      </c>
      <c r="BK248" s="12">
        <v>376.00380738547909</v>
      </c>
      <c r="BL248" s="12">
        <v>165.50018459293537</v>
      </c>
      <c r="BM248" s="12">
        <v>364.96114614627345</v>
      </c>
      <c r="BN248" s="12">
        <v>144.6080295669413</v>
      </c>
      <c r="BO248" s="11">
        <v>2240.625671650499</v>
      </c>
      <c r="BP248" s="12">
        <v>183.0858046880704</v>
      </c>
      <c r="BQ248" s="12">
        <v>5924.4441054970503</v>
      </c>
      <c r="BR248" s="12">
        <v>3559.0843127541602</v>
      </c>
      <c r="BT248" s="14"/>
      <c r="BU248" s="14"/>
      <c r="BV248" s="14"/>
      <c r="BW248" s="14"/>
      <c r="BX248" s="14"/>
      <c r="BY248" s="14"/>
      <c r="BZ248" s="151"/>
      <c r="CA248" s="151"/>
      <c r="CB248" s="12"/>
      <c r="CC248" s="12"/>
      <c r="CD248" s="12"/>
      <c r="CE248" s="12"/>
      <c r="CF248" s="18"/>
      <c r="CG248" s="19"/>
      <c r="CH248" s="12"/>
      <c r="CI248" s="12"/>
      <c r="CJ248" s="12"/>
      <c r="CK248" s="12"/>
      <c r="CL248" s="11"/>
      <c r="CM248" s="12"/>
      <c r="CN248" s="12"/>
      <c r="CO248" s="12"/>
      <c r="CQ248" s="14">
        <v>939.90439590119354</v>
      </c>
      <c r="CR248" s="14">
        <v>588.80806150349144</v>
      </c>
      <c r="CS248" s="14">
        <v>1528.712457404685</v>
      </c>
      <c r="CT248" s="14">
        <v>279.79446917830791</v>
      </c>
      <c r="CU248" s="14">
        <v>190.31765764909991</v>
      </c>
      <c r="CV248" s="14">
        <v>470.11212682740779</v>
      </c>
      <c r="CW248" s="151">
        <v>0.15864853801711026</v>
      </c>
      <c r="CX248" s="151">
        <v>0.16543807613477088</v>
      </c>
      <c r="CY248" s="12">
        <v>9.8153099760342041E-13</v>
      </c>
      <c r="CZ248" s="12">
        <v>9.9575608452520886E-13</v>
      </c>
      <c r="DA248" s="12">
        <v>9.8054897534893826E-13</v>
      </c>
      <c r="DB248" s="12">
        <v>9.9475983006414026E-13</v>
      </c>
      <c r="DC248" s="18">
        <v>0.57372730985174769</v>
      </c>
      <c r="DD248" s="19">
        <v>0.41606349897102918</v>
      </c>
      <c r="DE248" s="12">
        <v>376.00380738547909</v>
      </c>
      <c r="DF248" s="12">
        <v>165.50018459293537</v>
      </c>
      <c r="DG248" s="12">
        <v>364.96114614627345</v>
      </c>
      <c r="DH248" s="12">
        <v>144.6080295669413</v>
      </c>
      <c r="DI248" s="11">
        <v>2170.5955897502217</v>
      </c>
      <c r="DJ248" s="12">
        <v>128.31870032651557</v>
      </c>
      <c r="DK248" s="12">
        <v>5924.4441054970503</v>
      </c>
      <c r="DL248" s="12">
        <v>3559.0843127541602</v>
      </c>
    </row>
    <row r="249" spans="1:116" x14ac:dyDescent="0.25">
      <c r="A249" s="10" t="str">
        <f>'Scenario List'!$A$19</f>
        <v>17- Colstrip Exit 2045</v>
      </c>
      <c r="B249" s="2">
        <v>2042</v>
      </c>
      <c r="C249" s="14">
        <v>951.20400791421423</v>
      </c>
      <c r="D249" s="14">
        <v>502.73620860175367</v>
      </c>
      <c r="E249" s="14">
        <v>1453.9402165159679</v>
      </c>
      <c r="F249" s="14">
        <v>334.86963319481038</v>
      </c>
      <c r="G249" s="14">
        <v>162.11392554266482</v>
      </c>
      <c r="H249" s="14">
        <v>496.98355873747516</v>
      </c>
      <c r="I249" s="151">
        <v>0.16000256406352847</v>
      </c>
      <c r="J249" s="151">
        <v>0.14087549998327145</v>
      </c>
      <c r="K249" s="12">
        <v>4.6942786841902712E-13</v>
      </c>
      <c r="L249" s="12">
        <v>9.5308082375984289E-13</v>
      </c>
      <c r="M249" s="12">
        <v>4.6895820560166612E-13</v>
      </c>
      <c r="N249" s="12">
        <v>9.5212726591853425E-13</v>
      </c>
      <c r="O249" s="18">
        <v>0.86744258863576273</v>
      </c>
      <c r="P249" s="19">
        <v>0.85779836275648069</v>
      </c>
      <c r="Q249" s="12">
        <v>386.59545746227724</v>
      </c>
      <c r="R249" s="12">
        <v>165.40885499293537</v>
      </c>
      <c r="S249" s="12">
        <v>393.78674254188951</v>
      </c>
      <c r="T249" s="12">
        <v>144.6080295669413</v>
      </c>
      <c r="U249" s="11">
        <v>2445.0840682538928</v>
      </c>
      <c r="V249" s="12">
        <v>173.38746933782767</v>
      </c>
      <c r="W249" s="12">
        <v>5944.929779603669</v>
      </c>
      <c r="X249" s="12">
        <v>3568.6560733516626</v>
      </c>
      <c r="Z249" s="14">
        <v>1002.1729208863035</v>
      </c>
      <c r="AA249" s="14">
        <v>548.3466040871366</v>
      </c>
      <c r="AB249" s="14">
        <v>1550.5195249734402</v>
      </c>
      <c r="AC249" s="14">
        <v>368.54347198550596</v>
      </c>
      <c r="AD249" s="14">
        <v>207.72432102804777</v>
      </c>
      <c r="AE249" s="14">
        <v>576.26779301355373</v>
      </c>
      <c r="AF249" s="151">
        <v>0.16857607373675579</v>
      </c>
      <c r="AG249" s="151">
        <v>0.15365633247255805</v>
      </c>
      <c r="AH249" s="12">
        <v>1.5078592137096022E-12</v>
      </c>
      <c r="AI249" s="12">
        <v>4.2675260765366099E-13</v>
      </c>
      <c r="AJ249" s="12">
        <v>-1.5063505998114124E-12</v>
      </c>
      <c r="AK249" s="12">
        <v>-4.2632564145606011E-13</v>
      </c>
      <c r="AL249" s="18">
        <v>0.77706657560620274</v>
      </c>
      <c r="AM249" s="19">
        <v>0.73678459394811857</v>
      </c>
      <c r="AN249" s="12">
        <v>386.59545746227724</v>
      </c>
      <c r="AO249" s="12">
        <v>165.40885499293537</v>
      </c>
      <c r="AP249" s="12">
        <v>393.78674254188951</v>
      </c>
      <c r="AQ249" s="12">
        <v>144.6080295669413</v>
      </c>
      <c r="AR249" s="11">
        <v>2409.9815742492056</v>
      </c>
      <c r="AS249" s="12">
        <v>141.68309305571407</v>
      </c>
      <c r="AT249" s="12">
        <v>5944.929779603669</v>
      </c>
      <c r="AU249" s="12">
        <v>3568.6560733516626</v>
      </c>
      <c r="AW249" s="14">
        <v>933.74817459343728</v>
      </c>
      <c r="AX249" s="14">
        <v>487.36496392409754</v>
      </c>
      <c r="AY249" s="14">
        <v>1421.1131385175349</v>
      </c>
      <c r="AZ249" s="14">
        <v>334.02702649232424</v>
      </c>
      <c r="BA249" s="14">
        <v>146.74268086500868</v>
      </c>
      <c r="BB249" s="14">
        <v>480.76970735733289</v>
      </c>
      <c r="BC249" s="151">
        <v>0.15706630846961619</v>
      </c>
      <c r="BD249" s="151">
        <v>0.13656820772486686</v>
      </c>
      <c r="BE249" s="12">
        <v>2.2760139074861918E-13</v>
      </c>
      <c r="BF249" s="12">
        <v>6.4012891148049151E-13</v>
      </c>
      <c r="BG249" s="12">
        <v>-2.2737367544323206E-13</v>
      </c>
      <c r="BH249" s="12">
        <v>-6.3948846218409017E-13</v>
      </c>
      <c r="BI249" s="18">
        <v>0.91690000444644004</v>
      </c>
      <c r="BJ249" s="19">
        <v>0.91311195556797198</v>
      </c>
      <c r="BK249" s="12">
        <v>386.59545746227724</v>
      </c>
      <c r="BL249" s="12">
        <v>165.40885499293537</v>
      </c>
      <c r="BM249" s="12">
        <v>393.78674254188951</v>
      </c>
      <c r="BN249" s="12">
        <v>144.6080295669413</v>
      </c>
      <c r="BO249" s="11">
        <v>2480.8880453227143</v>
      </c>
      <c r="BP249" s="12">
        <v>192.37919922117911</v>
      </c>
      <c r="BQ249" s="12">
        <v>5944.929779603669</v>
      </c>
      <c r="BR249" s="12">
        <v>3568.6560733516626</v>
      </c>
      <c r="BT249" s="14"/>
      <c r="BU249" s="14"/>
      <c r="BV249" s="14"/>
      <c r="BW249" s="14"/>
      <c r="BX249" s="14"/>
      <c r="BY249" s="14"/>
      <c r="BZ249" s="151"/>
      <c r="CA249" s="151"/>
      <c r="CB249" s="12"/>
      <c r="CC249" s="12"/>
      <c r="CD249" s="12"/>
      <c r="CE249" s="12"/>
      <c r="CF249" s="18"/>
      <c r="CG249" s="19"/>
      <c r="CH249" s="12"/>
      <c r="CI249" s="12"/>
      <c r="CJ249" s="12"/>
      <c r="CK249" s="12"/>
      <c r="CL249" s="11"/>
      <c r="CM249" s="12"/>
      <c r="CN249" s="12"/>
      <c r="CO249" s="12"/>
      <c r="CQ249" s="14">
        <v>953.21261501428069</v>
      </c>
      <c r="CR249" s="14">
        <v>609.47792697924274</v>
      </c>
      <c r="CS249" s="14">
        <v>1562.6905419935233</v>
      </c>
      <c r="CT249" s="14">
        <v>286.36165040247971</v>
      </c>
      <c r="CU249" s="14">
        <v>199.23857271499134</v>
      </c>
      <c r="CV249" s="14">
        <v>485.60022311747105</v>
      </c>
      <c r="CW249" s="151">
        <v>0.16034043299966927</v>
      </c>
      <c r="CX249" s="151">
        <v>0.17078640094527919</v>
      </c>
      <c r="CY249" s="12">
        <v>5.9034110725423101E-13</v>
      </c>
      <c r="CZ249" s="12">
        <v>5.6900347687154802E-13</v>
      </c>
      <c r="DA249" s="12">
        <v>5.8975047068088315E-13</v>
      </c>
      <c r="DB249" s="12">
        <v>-5.6843418860808015E-13</v>
      </c>
      <c r="DC249" s="18">
        <v>0.59170522961984595</v>
      </c>
      <c r="DD249" s="19">
        <v>0.46814098919693303</v>
      </c>
      <c r="DE249" s="12">
        <v>386.59545746227724</v>
      </c>
      <c r="DF249" s="12">
        <v>165.40885499293537</v>
      </c>
      <c r="DG249" s="12">
        <v>393.78674254188951</v>
      </c>
      <c r="DH249" s="12">
        <v>144.6080295669413</v>
      </c>
      <c r="DI249" s="11">
        <v>2405.1966171595836</v>
      </c>
      <c r="DJ249" s="12">
        <v>133.29293932390618</v>
      </c>
      <c r="DK249" s="12">
        <v>5944.929779603669</v>
      </c>
      <c r="DL249" s="12">
        <v>3568.6560733516626</v>
      </c>
    </row>
    <row r="250" spans="1:116" x14ac:dyDescent="0.25">
      <c r="A250" s="10" t="str">
        <f>'Scenario List'!$A$19</f>
        <v>17- Colstrip Exit 2045</v>
      </c>
      <c r="B250" s="2">
        <v>2043</v>
      </c>
      <c r="C250" s="14">
        <v>992.11836274807229</v>
      </c>
      <c r="D250" s="14">
        <v>519.34642879315152</v>
      </c>
      <c r="E250" s="14">
        <v>1511.4647915412238</v>
      </c>
      <c r="F250" s="14">
        <v>356.86068121066882</v>
      </c>
      <c r="G250" s="14">
        <v>171.54581213882429</v>
      </c>
      <c r="H250" s="14">
        <v>528.40649334949308</v>
      </c>
      <c r="I250" s="151">
        <v>0.16621990907981579</v>
      </c>
      <c r="J250" s="151">
        <v>0.14507808941134068</v>
      </c>
      <c r="K250" s="12">
        <v>2.133763038268305E-13</v>
      </c>
      <c r="L250" s="12">
        <v>4.2675260765366099E-14</v>
      </c>
      <c r="M250" s="12">
        <v>2.1316282072803006E-13</v>
      </c>
      <c r="N250" s="12">
        <v>0</v>
      </c>
      <c r="O250" s="18">
        <v>0.82794730640661085</v>
      </c>
      <c r="P250" s="19">
        <v>0.77805967711070001</v>
      </c>
      <c r="Q250" s="12">
        <v>398.48535240006839</v>
      </c>
      <c r="R250" s="12">
        <v>165.28324499293538</v>
      </c>
      <c r="S250" s="12">
        <v>424.66101926346039</v>
      </c>
      <c r="T250" s="12">
        <v>144.6080295669413</v>
      </c>
      <c r="U250" s="11">
        <v>2684.9494310333548</v>
      </c>
      <c r="V250" s="12">
        <v>169.23765492015733</v>
      </c>
      <c r="W250" s="12">
        <v>5968.7095742043448</v>
      </c>
      <c r="X250" s="12">
        <v>3579.7716312671159</v>
      </c>
      <c r="Z250" s="14">
        <v>1045.6488456184113</v>
      </c>
      <c r="AA250" s="14">
        <v>570.85636897759639</v>
      </c>
      <c r="AB250" s="14">
        <v>1616.5052145960076</v>
      </c>
      <c r="AC250" s="14">
        <v>393.90505736531202</v>
      </c>
      <c r="AD250" s="14">
        <v>223.0557523232691</v>
      </c>
      <c r="AE250" s="14">
        <v>616.96080968858109</v>
      </c>
      <c r="AF250" s="151">
        <v>0.17518842768586221</v>
      </c>
      <c r="AG250" s="151">
        <v>0.15946725874676337</v>
      </c>
      <c r="AH250" s="12">
        <v>1.42250869217887E-12</v>
      </c>
      <c r="AI250" s="12">
        <v>4.2675260765366099E-13</v>
      </c>
      <c r="AJ250" s="12">
        <v>-1.4210854715202004E-12</v>
      </c>
      <c r="AK250" s="12">
        <v>4.2632564145606011E-13</v>
      </c>
      <c r="AL250" s="18">
        <v>0.73880682583398072</v>
      </c>
      <c r="AM250" s="19">
        <v>0.66776273766587579</v>
      </c>
      <c r="AN250" s="12">
        <v>398.48535240006839</v>
      </c>
      <c r="AO250" s="12">
        <v>165.28324499293538</v>
      </c>
      <c r="AP250" s="12">
        <v>424.66101926346039</v>
      </c>
      <c r="AQ250" s="12">
        <v>144.6080295669413</v>
      </c>
      <c r="AR250" s="11">
        <v>2645.7424547054816</v>
      </c>
      <c r="AS250" s="12">
        <v>135.74166194173415</v>
      </c>
      <c r="AT250" s="12">
        <v>5968.7095742043448</v>
      </c>
      <c r="AU250" s="12">
        <v>3579.7716312671159</v>
      </c>
      <c r="AW250" s="14">
        <v>973.0907584513501</v>
      </c>
      <c r="AX250" s="14">
        <v>501.2641603162408</v>
      </c>
      <c r="AY250" s="14">
        <v>1474.3549187675908</v>
      </c>
      <c r="AZ250" s="14">
        <v>353.41978506611139</v>
      </c>
      <c r="BA250" s="14">
        <v>153.46354366191358</v>
      </c>
      <c r="BB250" s="14">
        <v>506.88332872802494</v>
      </c>
      <c r="BC250" s="151">
        <v>0.1630320166115751</v>
      </c>
      <c r="BD250" s="151">
        <v>0.14002685420991801</v>
      </c>
      <c r="BE250" s="12">
        <v>7.11254346089435E-13</v>
      </c>
      <c r="BF250" s="12">
        <v>9.9575608452520906E-14</v>
      </c>
      <c r="BG250" s="12">
        <v>-7.1054273576010019E-13</v>
      </c>
      <c r="BH250" s="12">
        <v>0</v>
      </c>
      <c r="BI250" s="18">
        <v>0.86759661197616555</v>
      </c>
      <c r="BJ250" s="19">
        <v>0.82676591492729024</v>
      </c>
      <c r="BK250" s="12">
        <v>398.48535240006839</v>
      </c>
      <c r="BL250" s="12">
        <v>165.28324499293538</v>
      </c>
      <c r="BM250" s="12">
        <v>424.66101926346039</v>
      </c>
      <c r="BN250" s="12">
        <v>144.6080295669413</v>
      </c>
      <c r="BO250" s="11">
        <v>2713.5679040398804</v>
      </c>
      <c r="BP250" s="12">
        <v>182.24742241812217</v>
      </c>
      <c r="BQ250" s="12">
        <v>5968.7095742043448</v>
      </c>
      <c r="BR250" s="12">
        <v>3579.7716312671159</v>
      </c>
      <c r="BT250" s="14"/>
      <c r="BU250" s="14"/>
      <c r="BV250" s="14"/>
      <c r="BW250" s="14"/>
      <c r="BX250" s="14"/>
      <c r="BY250" s="14"/>
      <c r="BZ250" s="151"/>
      <c r="CA250" s="151"/>
      <c r="CB250" s="12"/>
      <c r="CC250" s="12"/>
      <c r="CD250" s="12"/>
      <c r="CE250" s="12"/>
      <c r="CF250" s="18"/>
      <c r="CG250" s="19"/>
      <c r="CH250" s="12"/>
      <c r="CI250" s="12"/>
      <c r="CJ250" s="12"/>
      <c r="CK250" s="12"/>
      <c r="CL250" s="11"/>
      <c r="CM250" s="12"/>
      <c r="CN250" s="12"/>
      <c r="CO250" s="12"/>
      <c r="CQ250" s="14">
        <v>994.55283168295364</v>
      </c>
      <c r="CR250" s="14">
        <v>633.10625758914034</v>
      </c>
      <c r="CS250" s="14">
        <v>1627.659089272094</v>
      </c>
      <c r="CT250" s="14">
        <v>313.73221051927226</v>
      </c>
      <c r="CU250" s="14">
        <v>213.28791725464947</v>
      </c>
      <c r="CV250" s="14">
        <v>527.02012777392179</v>
      </c>
      <c r="CW250" s="151">
        <v>0.16662778098321729</v>
      </c>
      <c r="CX250" s="151">
        <v>0.1768566050580837</v>
      </c>
      <c r="CY250" s="12">
        <v>5.4055330302797061E-13</v>
      </c>
      <c r="CZ250" s="12">
        <v>1.0242062583687864E-12</v>
      </c>
      <c r="DA250" s="12">
        <v>-5.4001247917767614E-13</v>
      </c>
      <c r="DB250" s="12">
        <v>-1.0231815394945443E-12</v>
      </c>
      <c r="DC250" s="18">
        <v>0.57694596619515148</v>
      </c>
      <c r="DD250" s="19">
        <v>0.45008214890667436</v>
      </c>
      <c r="DE250" s="12">
        <v>398.48535240006839</v>
      </c>
      <c r="DF250" s="12">
        <v>165.28324499293538</v>
      </c>
      <c r="DG250" s="12">
        <v>424.66101926346039</v>
      </c>
      <c r="DH250" s="12">
        <v>144.6080295669413</v>
      </c>
      <c r="DI250" s="11">
        <v>2648.4173498166233</v>
      </c>
      <c r="DJ250" s="12">
        <v>131.31414360892543</v>
      </c>
      <c r="DK250" s="12">
        <v>5968.7095742043448</v>
      </c>
      <c r="DL250" s="12">
        <v>3579.7716312671159</v>
      </c>
    </row>
    <row r="251" spans="1:116" x14ac:dyDescent="0.25">
      <c r="A251" s="10" t="str">
        <f>'Scenario List'!$A$19</f>
        <v>17- Colstrip Exit 2045</v>
      </c>
      <c r="B251" s="2">
        <v>2044</v>
      </c>
      <c r="C251" s="14">
        <v>1015.238992511599</v>
      </c>
      <c r="D251" s="14">
        <v>531.94118993051495</v>
      </c>
      <c r="E251" s="14">
        <v>1547.1801824421141</v>
      </c>
      <c r="F251" s="14">
        <v>377.11151490298192</v>
      </c>
      <c r="G251" s="14">
        <v>176.81030524499579</v>
      </c>
      <c r="H251" s="14">
        <v>553.92182014797777</v>
      </c>
      <c r="I251" s="151">
        <v>0.16930688497019519</v>
      </c>
      <c r="J251" s="151">
        <v>0.14805990909260647</v>
      </c>
      <c r="K251" s="12">
        <v>3.4140208612292879E-13</v>
      </c>
      <c r="L251" s="12">
        <v>4.6942786841902712E-13</v>
      </c>
      <c r="M251" s="12">
        <v>3.4106051316484809E-13</v>
      </c>
      <c r="N251" s="12">
        <v>4.6895820560166612E-13</v>
      </c>
      <c r="O251" s="18">
        <v>0.88983388275527653</v>
      </c>
      <c r="P251" s="19">
        <v>0.85350525234079777</v>
      </c>
      <c r="Q251" s="12">
        <v>410.21384099925001</v>
      </c>
      <c r="R251" s="12">
        <v>165.22619579293536</v>
      </c>
      <c r="S251" s="12">
        <v>423.47508994939437</v>
      </c>
      <c r="T251" s="12">
        <v>144.6080295669413</v>
      </c>
      <c r="U251" s="11">
        <v>2709.2384202514136</v>
      </c>
      <c r="V251" s="12">
        <v>201.21555807554543</v>
      </c>
      <c r="W251" s="12">
        <v>5996.4424523569833</v>
      </c>
      <c r="X251" s="12">
        <v>3592.742918664118</v>
      </c>
      <c r="Z251" s="14">
        <v>1071.9559600828325</v>
      </c>
      <c r="AA251" s="14">
        <v>588.7440997861504</v>
      </c>
      <c r="AB251" s="14">
        <v>1660.7000598689829</v>
      </c>
      <c r="AC251" s="14">
        <v>413.88150762645824</v>
      </c>
      <c r="AD251" s="14">
        <v>233.61321510063124</v>
      </c>
      <c r="AE251" s="14">
        <v>647.49472272708954</v>
      </c>
      <c r="AF251" s="151">
        <v>0.17876532103822418</v>
      </c>
      <c r="AG251" s="151">
        <v>0.16387036676842492</v>
      </c>
      <c r="AH251" s="12">
        <v>5.4055330302797061E-13</v>
      </c>
      <c r="AI251" s="12">
        <v>2.8450173843577397E-14</v>
      </c>
      <c r="AJ251" s="12">
        <v>5.4001247917767614E-13</v>
      </c>
      <c r="AK251" s="12">
        <v>0</v>
      </c>
      <c r="AL251" s="18">
        <v>0.77942189707483633</v>
      </c>
      <c r="AM251" s="19">
        <v>0.71572660638982721</v>
      </c>
      <c r="AN251" s="12">
        <v>410.21384099925001</v>
      </c>
      <c r="AO251" s="12">
        <v>165.22619579293536</v>
      </c>
      <c r="AP251" s="12">
        <v>423.47508994939437</v>
      </c>
      <c r="AQ251" s="12">
        <v>144.6080295669413</v>
      </c>
      <c r="AR251" s="11">
        <v>2655.3877938485484</v>
      </c>
      <c r="AS251" s="12">
        <v>148.99336641279012</v>
      </c>
      <c r="AT251" s="12">
        <v>5996.4424523569833</v>
      </c>
      <c r="AU251" s="12">
        <v>3592.742918664118</v>
      </c>
      <c r="AW251" s="14">
        <v>994.52175722708103</v>
      </c>
      <c r="AX251" s="14">
        <v>512.54190637370596</v>
      </c>
      <c r="AY251" s="14">
        <v>1507.0636636007871</v>
      </c>
      <c r="AZ251" s="14">
        <v>376.27744772278413</v>
      </c>
      <c r="BA251" s="14">
        <v>157.41102168818676</v>
      </c>
      <c r="BB251" s="14">
        <v>533.68846941097092</v>
      </c>
      <c r="BC251" s="151">
        <v>0.16585196391506613</v>
      </c>
      <c r="BD251" s="151">
        <v>0.14266033445117285</v>
      </c>
      <c r="BE251" s="12">
        <v>3.4140208612292879E-13</v>
      </c>
      <c r="BF251" s="12">
        <v>5.8322856379333668E-13</v>
      </c>
      <c r="BG251" s="12">
        <v>3.4106051316484809E-13</v>
      </c>
      <c r="BH251" s="12">
        <v>-5.8264504332328215E-13</v>
      </c>
      <c r="BI251" s="18">
        <v>0.95181834677283861</v>
      </c>
      <c r="BJ251" s="19">
        <v>0.92890941311821873</v>
      </c>
      <c r="BK251" s="12">
        <v>410.21384099925001</v>
      </c>
      <c r="BL251" s="12">
        <v>165.22619579293536</v>
      </c>
      <c r="BM251" s="12">
        <v>423.47508994939437</v>
      </c>
      <c r="BN251" s="12">
        <v>144.6080295669413</v>
      </c>
      <c r="BO251" s="11">
        <v>2754.4873331938693</v>
      </c>
      <c r="BP251" s="12">
        <v>218.33849624259955</v>
      </c>
      <c r="BQ251" s="12">
        <v>5996.4424523569833</v>
      </c>
      <c r="BR251" s="12">
        <v>3592.742918664118</v>
      </c>
      <c r="BT251" s="14"/>
      <c r="BU251" s="14"/>
      <c r="BV251" s="14"/>
      <c r="BW251" s="14"/>
      <c r="BX251" s="14"/>
      <c r="BY251" s="14"/>
      <c r="BZ251" s="151"/>
      <c r="CA251" s="151"/>
      <c r="CB251" s="12"/>
      <c r="CC251" s="12"/>
      <c r="CD251" s="12"/>
      <c r="CE251" s="12"/>
      <c r="CF251" s="18"/>
      <c r="CG251" s="19"/>
      <c r="CH251" s="12"/>
      <c r="CI251" s="12"/>
      <c r="CJ251" s="12"/>
      <c r="CK251" s="12"/>
      <c r="CL251" s="11"/>
      <c r="CM251" s="12"/>
      <c r="CN251" s="12"/>
      <c r="CO251" s="12"/>
      <c r="CQ251" s="14">
        <v>1011.8563112941417</v>
      </c>
      <c r="CR251" s="14">
        <v>642.8206691855745</v>
      </c>
      <c r="CS251" s="14">
        <v>1654.6769804797163</v>
      </c>
      <c r="CT251" s="14">
        <v>315.19349092263707</v>
      </c>
      <c r="CU251" s="14">
        <v>221.01558882434233</v>
      </c>
      <c r="CV251" s="14">
        <v>536.20907974697934</v>
      </c>
      <c r="CW251" s="151">
        <v>0.16874277028981038</v>
      </c>
      <c r="CX251" s="151">
        <v>0.1789219779255993</v>
      </c>
      <c r="CY251" s="12">
        <v>5.4055330302797061E-13</v>
      </c>
      <c r="CZ251" s="12">
        <v>9.3885573683805423E-13</v>
      </c>
      <c r="DA251" s="12">
        <v>5.4001247917767614E-13</v>
      </c>
      <c r="DB251" s="12">
        <v>-9.3791641120333225E-13</v>
      </c>
      <c r="DC251" s="18">
        <v>0.59130288021623467</v>
      </c>
      <c r="DD251" s="19">
        <v>0.47364072400190455</v>
      </c>
      <c r="DE251" s="12">
        <v>410.21384099925001</v>
      </c>
      <c r="DF251" s="12">
        <v>165.22619579293536</v>
      </c>
      <c r="DG251" s="12">
        <v>423.47508994939437</v>
      </c>
      <c r="DH251" s="12">
        <v>144.6080295669413</v>
      </c>
      <c r="DI251" s="11">
        <v>2658.0113061250095</v>
      </c>
      <c r="DJ251" s="12">
        <v>148.39953089812411</v>
      </c>
      <c r="DK251" s="12">
        <v>5996.4424523569833</v>
      </c>
      <c r="DL251" s="12">
        <v>3592.742918664118</v>
      </c>
    </row>
    <row r="252" spans="1:116" x14ac:dyDescent="0.25">
      <c r="A252" s="10" t="str">
        <f>'Scenario List'!$A$19</f>
        <v>17- Colstrip Exit 2045</v>
      </c>
      <c r="B252" s="2">
        <v>2045</v>
      </c>
      <c r="C252" s="14">
        <v>1043.2253583858512</v>
      </c>
      <c r="D252" s="14">
        <v>555.85094140711522</v>
      </c>
      <c r="E252" s="14">
        <v>1599.0762997929664</v>
      </c>
      <c r="F252" s="14">
        <v>389.02500820889281</v>
      </c>
      <c r="G252" s="14">
        <v>193.23600165007167</v>
      </c>
      <c r="H252" s="14">
        <v>582.26100985896448</v>
      </c>
      <c r="I252" s="151">
        <v>0.17303745680304877</v>
      </c>
      <c r="J252" s="151">
        <v>0.1540641501940376</v>
      </c>
      <c r="K252" s="12">
        <v>5.4055330302797061E-13</v>
      </c>
      <c r="L252" s="12">
        <v>3.2717699920114008E-13</v>
      </c>
      <c r="M252" s="12">
        <v>-5.4001247917767614E-13</v>
      </c>
      <c r="N252" s="12">
        <v>-3.2684965844964609E-13</v>
      </c>
      <c r="O252" s="18">
        <v>0.85455652263560844</v>
      </c>
      <c r="P252" s="19">
        <v>0.81510818133310936</v>
      </c>
      <c r="Q252" s="12">
        <v>423.95342331764198</v>
      </c>
      <c r="R252" s="12">
        <v>168.62861004055353</v>
      </c>
      <c r="S252" s="12">
        <v>460.43081924613045</v>
      </c>
      <c r="T252" s="12">
        <v>143.90928079741767</v>
      </c>
      <c r="U252" s="11">
        <v>3009.4125443003168</v>
      </c>
      <c r="V252" s="12">
        <v>191.77521641792828</v>
      </c>
      <c r="W252" s="12">
        <v>6028.8990468303655</v>
      </c>
      <c r="X252" s="12">
        <v>3607.9187838769976</v>
      </c>
      <c r="Z252" s="14">
        <v>1094.5740679882128</v>
      </c>
      <c r="AA252" s="14">
        <v>612.80811063257158</v>
      </c>
      <c r="AB252" s="14">
        <v>1707.3821786207845</v>
      </c>
      <c r="AC252" s="14">
        <v>420.35154514876086</v>
      </c>
      <c r="AD252" s="14">
        <v>250.19317087552804</v>
      </c>
      <c r="AE252" s="14">
        <v>670.54471602428885</v>
      </c>
      <c r="AF252" s="151">
        <v>0.18155455241262905</v>
      </c>
      <c r="AG252" s="151">
        <v>0.16985086065991215</v>
      </c>
      <c r="AH252" s="12">
        <v>4.2675260765366099E-13</v>
      </c>
      <c r="AI252" s="12">
        <v>6.8280417224585759E-13</v>
      </c>
      <c r="AJ252" s="12">
        <v>-4.2632564145606011E-13</v>
      </c>
      <c r="AK252" s="12">
        <v>6.8212102632969618E-13</v>
      </c>
      <c r="AL252" s="18">
        <v>0.74937355403291772</v>
      </c>
      <c r="AM252" s="19">
        <v>0.6852003882000075</v>
      </c>
      <c r="AN252" s="12">
        <v>423.95342331764198</v>
      </c>
      <c r="AO252" s="12">
        <v>168.62861004055353</v>
      </c>
      <c r="AP252" s="12">
        <v>460.43081924613045</v>
      </c>
      <c r="AQ252" s="12">
        <v>143.90928079741767</v>
      </c>
      <c r="AR252" s="11">
        <v>2952.1885126774614</v>
      </c>
      <c r="AS252" s="12">
        <v>148.43281991210762</v>
      </c>
      <c r="AT252" s="12">
        <v>6028.8990468303655</v>
      </c>
      <c r="AU252" s="12">
        <v>3607.9187838769976</v>
      </c>
      <c r="AW252" s="14">
        <v>1024.5441550457181</v>
      </c>
      <c r="AX252" s="14">
        <v>535.69117512129685</v>
      </c>
      <c r="AY252" s="14">
        <v>1560.235330167015</v>
      </c>
      <c r="AZ252" s="14">
        <v>385.83826790715477</v>
      </c>
      <c r="BA252" s="14">
        <v>173.07623536425336</v>
      </c>
      <c r="BB252" s="14">
        <v>558.91450327140819</v>
      </c>
      <c r="BC252" s="151">
        <v>0.169938847389452</v>
      </c>
      <c r="BD252" s="151">
        <v>0.14847650604420032</v>
      </c>
      <c r="BE252" s="12">
        <v>6.1879128109780842E-13</v>
      </c>
      <c r="BF252" s="12">
        <v>1.280257822960983E-13</v>
      </c>
      <c r="BG252" s="12">
        <v>-6.1817218011128716E-13</v>
      </c>
      <c r="BH252" s="12">
        <v>1.2789769243681803E-13</v>
      </c>
      <c r="BI252" s="18">
        <v>0.89227397430010402</v>
      </c>
      <c r="BJ252" s="19">
        <v>0.85855183725581097</v>
      </c>
      <c r="BK252" s="12">
        <v>423.95342331764198</v>
      </c>
      <c r="BL252" s="12">
        <v>168.62861004055353</v>
      </c>
      <c r="BM252" s="12">
        <v>460.43081924613045</v>
      </c>
      <c r="BN252" s="12">
        <v>143.90928079741767</v>
      </c>
      <c r="BO252" s="11">
        <v>3038.0205131609196</v>
      </c>
      <c r="BP252" s="12">
        <v>205.29346690489865</v>
      </c>
      <c r="BQ252" s="12">
        <v>6028.8990468303655</v>
      </c>
      <c r="BR252" s="12">
        <v>3607.9187838769976</v>
      </c>
      <c r="BT252" s="14"/>
      <c r="BU252" s="14"/>
      <c r="BV252" s="14"/>
      <c r="BW252" s="14"/>
      <c r="BX252" s="14"/>
      <c r="BY252" s="14"/>
      <c r="BZ252" s="151"/>
      <c r="CA252" s="151"/>
      <c r="CB252" s="12"/>
      <c r="CC252" s="12"/>
      <c r="CD252" s="12"/>
      <c r="CE252" s="12"/>
      <c r="CF252" s="18"/>
      <c r="CG252" s="19"/>
      <c r="CH252" s="12"/>
      <c r="CI252" s="12"/>
      <c r="CJ252" s="12"/>
      <c r="CK252" s="12"/>
      <c r="CL252" s="11"/>
      <c r="CM252" s="12"/>
      <c r="CN252" s="12"/>
      <c r="CO252" s="12"/>
      <c r="CQ252" s="14">
        <v>1028.4447922003494</v>
      </c>
      <c r="CR252" s="14">
        <v>678.79608510648677</v>
      </c>
      <c r="CS252" s="14">
        <v>1707.2408773068362</v>
      </c>
      <c r="CT252" s="14">
        <v>323.58702777886532</v>
      </c>
      <c r="CU252" s="14">
        <v>237.48473960431534</v>
      </c>
      <c r="CV252" s="14">
        <v>561.07176738318071</v>
      </c>
      <c r="CW252" s="151">
        <v>0.17058583734969723</v>
      </c>
      <c r="CX252" s="151">
        <v>0.18814062227228576</v>
      </c>
      <c r="CY252" s="12">
        <v>2.9161428189666834E-13</v>
      </c>
      <c r="CZ252" s="12">
        <v>1.42250869217887E-12</v>
      </c>
      <c r="DA252" s="12">
        <v>-2.9132252166164108E-13</v>
      </c>
      <c r="DB252" s="12">
        <v>1.4210854715202004E-12</v>
      </c>
      <c r="DC252" s="18">
        <v>0.60383029206508643</v>
      </c>
      <c r="DD252" s="19">
        <v>0.48157661695724835</v>
      </c>
      <c r="DE252" s="12">
        <v>423.95342331764198</v>
      </c>
      <c r="DF252" s="12">
        <v>168.62861004055353</v>
      </c>
      <c r="DG252" s="12">
        <v>460.43081924613045</v>
      </c>
      <c r="DH252" s="12">
        <v>143.90928079741767</v>
      </c>
      <c r="DI252" s="11">
        <v>2958.316871159705</v>
      </c>
      <c r="DJ252" s="12">
        <v>143.327269741609</v>
      </c>
      <c r="DK252" s="12">
        <v>6028.8990468303655</v>
      </c>
      <c r="DL252" s="12">
        <v>3607.9187838769976</v>
      </c>
    </row>
    <row r="253" spans="1:116" x14ac:dyDescent="0.25">
      <c r="A253" s="10" t="str">
        <f>'Scenario List'!$A$19</f>
        <v>17- Colstrip Exit 2045</v>
      </c>
      <c r="B253" s="3" t="s">
        <v>6</v>
      </c>
      <c r="C253" s="20">
        <f t="shared" ref="C253:H253" si="160">NPV($A$3,C229:C252)</f>
        <v>8716.5062763838669</v>
      </c>
      <c r="D253" s="20">
        <f t="shared" si="160"/>
        <v>4570.8101872097877</v>
      </c>
      <c r="E253" s="20">
        <f t="shared" si="160"/>
        <v>13287.316463593654</v>
      </c>
      <c r="F253" s="20">
        <f t="shared" si="160"/>
        <v>3371.6593752454232</v>
      </c>
      <c r="G253" s="20">
        <f t="shared" si="160"/>
        <v>1379.474717996899</v>
      </c>
      <c r="H253" s="20">
        <f t="shared" si="160"/>
        <v>4751.1340932423209</v>
      </c>
      <c r="I253" s="21"/>
      <c r="J253" s="21"/>
      <c r="K253" s="111">
        <f t="shared" ref="K253:P253" si="161">NPV($A$3,K229:K252)</f>
        <v>6.9212859594647375E-12</v>
      </c>
      <c r="L253" s="111">
        <f t="shared" si="161"/>
        <v>4.5674357500259033E-12</v>
      </c>
      <c r="M253" s="111">
        <f t="shared" si="161"/>
        <v>5.4918244759310196E-14</v>
      </c>
      <c r="N253" s="111">
        <f t="shared" si="161"/>
        <v>-9.7860477647726482E-13</v>
      </c>
      <c r="O253" s="111">
        <f t="shared" si="161"/>
        <v>12.170335565116437</v>
      </c>
      <c r="P253" s="111">
        <f t="shared" si="161"/>
        <v>15.053893790765375</v>
      </c>
      <c r="Q253" s="20"/>
      <c r="R253" s="20"/>
      <c r="S253" s="20"/>
      <c r="T253" s="20"/>
      <c r="U253" s="20"/>
      <c r="V253" s="20"/>
      <c r="W253" s="20"/>
      <c r="X253" s="20"/>
      <c r="Z253" s="20">
        <f t="shared" ref="Z253:AE253" si="162">NPV($A$3,Z229:Z252)</f>
        <v>9119.5924848220347</v>
      </c>
      <c r="AA253" s="20">
        <f t="shared" si="162"/>
        <v>4809.9437255058392</v>
      </c>
      <c r="AB253" s="20">
        <f t="shared" si="162"/>
        <v>13929.536210327875</v>
      </c>
      <c r="AC253" s="20">
        <f t="shared" si="162"/>
        <v>3637.5736043701222</v>
      </c>
      <c r="AD253" s="20">
        <f t="shared" si="162"/>
        <v>1618.6082562929519</v>
      </c>
      <c r="AE253" s="20">
        <f t="shared" si="162"/>
        <v>5256.1818606630741</v>
      </c>
      <c r="AF253" s="21"/>
      <c r="AG253" s="21"/>
      <c r="AH253" s="111">
        <f t="shared" ref="AH253:AM253" si="163">NPV($A$3,AH229:AH252)</f>
        <v>9.8730213870152854E-12</v>
      </c>
      <c r="AI253" s="111">
        <f t="shared" si="163"/>
        <v>5.8918709495980187E-12</v>
      </c>
      <c r="AJ253" s="111">
        <f t="shared" si="163"/>
        <v>-5.7235228329388888E-12</v>
      </c>
      <c r="AK253" s="111">
        <f t="shared" si="163"/>
        <v>1.6179316338284644E-12</v>
      </c>
      <c r="AL253" s="111">
        <f t="shared" si="163"/>
        <v>11.281940491277823</v>
      </c>
      <c r="AM253" s="111">
        <f t="shared" si="163"/>
        <v>13.61472317039631</v>
      </c>
      <c r="AN253" s="20"/>
      <c r="AO253" s="20"/>
      <c r="AP253" s="20"/>
      <c r="AQ253" s="20"/>
      <c r="AR253" s="20"/>
      <c r="AS253" s="20"/>
      <c r="AT253" s="20"/>
      <c r="AU253" s="20"/>
      <c r="AW253" s="20">
        <f t="shared" ref="AW253:BB253" si="164">NPV($A$3,AW229:AW252)</f>
        <v>8574.3928471949603</v>
      </c>
      <c r="AX253" s="20">
        <f t="shared" si="164"/>
        <v>4488.2190555982588</v>
      </c>
      <c r="AY253" s="20">
        <f t="shared" si="164"/>
        <v>13062.611902793222</v>
      </c>
      <c r="AZ253" s="20">
        <f t="shared" si="164"/>
        <v>3349.0511167877689</v>
      </c>
      <c r="BA253" s="20">
        <f t="shared" si="164"/>
        <v>1296.8835863853703</v>
      </c>
      <c r="BB253" s="20">
        <f t="shared" si="164"/>
        <v>4645.9347031731404</v>
      </c>
      <c r="BC253" s="21"/>
      <c r="BD253" s="21"/>
      <c r="BE253" s="111">
        <f t="shared" ref="BE253:BJ253" si="165">NPV($A$3,BE229:BE252)</f>
        <v>4.7044596972759744E-12</v>
      </c>
      <c r="BF253" s="111">
        <f t="shared" si="165"/>
        <v>4.5123039034935726E-12</v>
      </c>
      <c r="BG253" s="111">
        <f t="shared" si="165"/>
        <v>3.2987246212065025E-14</v>
      </c>
      <c r="BH253" s="111">
        <f t="shared" si="165"/>
        <v>-1.5977372897366259E-13</v>
      </c>
      <c r="BI253" s="111">
        <f t="shared" si="165"/>
        <v>13.125160818988251</v>
      </c>
      <c r="BJ253" s="111">
        <f t="shared" si="165"/>
        <v>15.481622993826008</v>
      </c>
      <c r="BK253" s="20"/>
      <c r="BL253" s="20"/>
      <c r="BM253" s="20"/>
      <c r="BN253" s="20"/>
      <c r="BO253" s="20"/>
      <c r="BP253" s="20"/>
      <c r="BQ253" s="20"/>
      <c r="BR253" s="20"/>
      <c r="BT253" s="20">
        <f t="shared" ref="BT253:BY253" si="166">NPV($A$3,BT229:BT252)</f>
        <v>0</v>
      </c>
      <c r="BU253" s="20">
        <f t="shared" si="166"/>
        <v>0</v>
      </c>
      <c r="BV253" s="20">
        <f t="shared" si="166"/>
        <v>0</v>
      </c>
      <c r="BW253" s="20">
        <f t="shared" si="166"/>
        <v>0</v>
      </c>
      <c r="BX253" s="20">
        <f t="shared" si="166"/>
        <v>0</v>
      </c>
      <c r="BY253" s="20">
        <f t="shared" si="166"/>
        <v>0</v>
      </c>
      <c r="BZ253" s="21"/>
      <c r="CA253" s="21"/>
      <c r="CB253" s="111">
        <f t="shared" ref="CB253:CG253" si="167">NPV($A$3,CB229:CB252)</f>
        <v>0</v>
      </c>
      <c r="CC253" s="111">
        <f t="shared" si="167"/>
        <v>0</v>
      </c>
      <c r="CD253" s="111">
        <f t="shared" si="167"/>
        <v>0</v>
      </c>
      <c r="CE253" s="111">
        <f t="shared" si="167"/>
        <v>0</v>
      </c>
      <c r="CF253" s="111">
        <f t="shared" si="167"/>
        <v>0</v>
      </c>
      <c r="CG253" s="111">
        <f t="shared" si="167"/>
        <v>0</v>
      </c>
      <c r="CH253" s="20"/>
      <c r="CI253" s="20"/>
      <c r="CJ253" s="20"/>
      <c r="CK253" s="20"/>
      <c r="CL253" s="20"/>
      <c r="CM253" s="20"/>
      <c r="CN253" s="20"/>
      <c r="CO253" s="20"/>
      <c r="CQ253" s="20">
        <f t="shared" ref="CQ253:CV253" si="168">NPV($A$3,CQ229:CQ252)</f>
        <v>8965.5136834596597</v>
      </c>
      <c r="CR253" s="20">
        <f t="shared" si="168"/>
        <v>5287.7112540363105</v>
      </c>
      <c r="CS253" s="20">
        <f t="shared" si="168"/>
        <v>14253.224937495968</v>
      </c>
      <c r="CT253" s="20">
        <f t="shared" si="168"/>
        <v>2916.3117443428009</v>
      </c>
      <c r="CU253" s="20">
        <f t="shared" si="168"/>
        <v>1682.3469117587485</v>
      </c>
      <c r="CV253" s="20">
        <f t="shared" si="168"/>
        <v>4598.6586561015483</v>
      </c>
      <c r="CW253" s="21"/>
      <c r="CX253" s="21"/>
      <c r="CY253" s="111">
        <f t="shared" ref="CY253:DD253" si="169">NPV($A$3,CY229:CY252)</f>
        <v>6.0367142587216567E-12</v>
      </c>
      <c r="CZ253" s="111">
        <f t="shared" si="169"/>
        <v>5.6592657748828125E-12</v>
      </c>
      <c r="DA253" s="111">
        <f t="shared" si="169"/>
        <v>3.4838219017274923E-12</v>
      </c>
      <c r="DB253" s="111">
        <f t="shared" si="169"/>
        <v>4.6756513579162022E-13</v>
      </c>
      <c r="DC253" s="111">
        <f t="shared" si="169"/>
        <v>10.234582637990703</v>
      </c>
      <c r="DD253" s="111">
        <f t="shared" si="169"/>
        <v>10.336635206468339</v>
      </c>
      <c r="DE253" s="20"/>
      <c r="DF253" s="20"/>
      <c r="DG253" s="20"/>
      <c r="DH253" s="20"/>
      <c r="DI253" s="20"/>
      <c r="DJ253" s="20"/>
      <c r="DK253" s="20"/>
      <c r="DL253" s="20"/>
    </row>
    <row r="254" spans="1:116" x14ac:dyDescent="0.25">
      <c r="A254" s="10" t="str">
        <f>'Scenario List'!$A$19</f>
        <v>17- Colstrip Exit 2045</v>
      </c>
      <c r="B254" s="3" t="s">
        <v>7</v>
      </c>
      <c r="C254" s="20">
        <f t="shared" ref="C254:H254" si="170">-PMT($A$3,COUNT(C229:C252),C253)</f>
        <v>738.76188868604481</v>
      </c>
      <c r="D254" s="20">
        <f t="shared" si="170"/>
        <v>387.39608045454105</v>
      </c>
      <c r="E254" s="20">
        <f t="shared" si="170"/>
        <v>1126.1579691405859</v>
      </c>
      <c r="F254" s="20">
        <f t="shared" si="170"/>
        <v>285.76282389779624</v>
      </c>
      <c r="G254" s="20">
        <f t="shared" si="170"/>
        <v>116.91649334586653</v>
      </c>
      <c r="H254" s="20">
        <f t="shared" si="170"/>
        <v>402.67931724366264</v>
      </c>
      <c r="I254" s="21"/>
      <c r="J254" s="21"/>
      <c r="K254" s="111">
        <f t="shared" ref="K254:P254" si="171">-PMT($A$3,COUNT(K229:K252),K253)</f>
        <v>5.8660914423979853E-13</v>
      </c>
      <c r="L254" s="111">
        <f t="shared" si="171"/>
        <v>3.8711008219925695E-13</v>
      </c>
      <c r="M254" s="111">
        <f t="shared" si="171"/>
        <v>4.6545605469972755E-15</v>
      </c>
      <c r="N254" s="111">
        <f t="shared" si="171"/>
        <v>-8.2941019030328127E-14</v>
      </c>
      <c r="O254" s="111">
        <f t="shared" si="171"/>
        <v>1.0314889708033759</v>
      </c>
      <c r="P254" s="111">
        <f t="shared" si="171"/>
        <v>1.2758830953952707</v>
      </c>
      <c r="Q254" s="20"/>
      <c r="R254" s="20"/>
      <c r="S254" s="20"/>
      <c r="T254" s="20"/>
      <c r="U254" s="20"/>
      <c r="V254" s="20"/>
      <c r="W254" s="20"/>
      <c r="X254" s="20"/>
      <c r="Z254" s="20">
        <f t="shared" ref="Z254:AE254" si="172">-PMT($A$3,COUNT(Z229:Z252),Z253)</f>
        <v>772.92520128020692</v>
      </c>
      <c r="AA254" s="20">
        <f t="shared" si="172"/>
        <v>407.66368983817796</v>
      </c>
      <c r="AB254" s="20">
        <f t="shared" si="172"/>
        <v>1180.5888911183849</v>
      </c>
      <c r="AC254" s="20">
        <f t="shared" si="172"/>
        <v>308.30021352475063</v>
      </c>
      <c r="AD254" s="20">
        <f t="shared" si="172"/>
        <v>137.18410272950354</v>
      </c>
      <c r="AE254" s="20">
        <f t="shared" si="172"/>
        <v>445.48431625425411</v>
      </c>
      <c r="AF254" s="21"/>
      <c r="AG254" s="21"/>
      <c r="AH254" s="111">
        <f t="shared" ref="AH254:AM254" si="173">-PMT($A$3,COUNT(AH229:AH252),AH253)</f>
        <v>8.3678158377177682E-13</v>
      </c>
      <c r="AI254" s="111">
        <f t="shared" si="173"/>
        <v>4.9936173652653312E-13</v>
      </c>
      <c r="AJ254" s="111">
        <f t="shared" si="173"/>
        <v>-4.8509350007074142E-13</v>
      </c>
      <c r="AK254" s="111">
        <f t="shared" si="173"/>
        <v>1.3712675602728797E-13</v>
      </c>
      <c r="AL254" s="111">
        <f t="shared" si="173"/>
        <v>0.95619361715617235</v>
      </c>
      <c r="AM254" s="111">
        <f t="shared" si="173"/>
        <v>1.1539071142013009</v>
      </c>
      <c r="AN254" s="20"/>
      <c r="AO254" s="20"/>
      <c r="AP254" s="20"/>
      <c r="AQ254" s="20"/>
      <c r="AR254" s="20"/>
      <c r="AS254" s="20"/>
      <c r="AT254" s="20"/>
      <c r="AU254" s="20"/>
      <c r="AW254" s="20">
        <f t="shared" ref="AW254:BB254" si="174">-PMT($A$3,COUNT(AW229:AW252),AW253)</f>
        <v>726.71715630976041</v>
      </c>
      <c r="AX254" s="20">
        <f t="shared" si="174"/>
        <v>380.39612216352685</v>
      </c>
      <c r="AY254" s="20">
        <f t="shared" si="174"/>
        <v>1107.1132784732874</v>
      </c>
      <c r="AZ254" s="20">
        <f t="shared" si="174"/>
        <v>283.84667547909652</v>
      </c>
      <c r="BA254" s="20">
        <f t="shared" si="174"/>
        <v>109.91653505485232</v>
      </c>
      <c r="BB254" s="20">
        <f t="shared" si="174"/>
        <v>393.76321053394901</v>
      </c>
      <c r="BC254" s="21"/>
      <c r="BD254" s="21"/>
      <c r="BE254" s="111">
        <f t="shared" ref="BE254:BJ254" si="175">-PMT($A$3,COUNT(BE229:BE252),BE253)</f>
        <v>3.98723458804049E-13</v>
      </c>
      <c r="BF254" s="111">
        <f t="shared" si="175"/>
        <v>3.8243741797123657E-13</v>
      </c>
      <c r="BG254" s="111">
        <f t="shared" si="175"/>
        <v>2.7958128568326764E-15</v>
      </c>
      <c r="BH254" s="111">
        <f t="shared" si="175"/>
        <v>-1.3541519736960843E-14</v>
      </c>
      <c r="BI254" s="111">
        <f t="shared" si="175"/>
        <v>1.1124145716747507</v>
      </c>
      <c r="BJ254" s="111">
        <f t="shared" si="175"/>
        <v>1.3121350091643662</v>
      </c>
      <c r="BK254" s="20"/>
      <c r="BL254" s="20"/>
      <c r="BM254" s="20"/>
      <c r="BN254" s="20"/>
      <c r="BO254" s="20"/>
      <c r="BP254" s="20"/>
      <c r="BQ254" s="20"/>
      <c r="BR254" s="20"/>
      <c r="BT254" s="20" t="e">
        <f t="shared" ref="BT254:BY254" si="176">-PMT($A$3,COUNT(BT229:BT252),BT253)</f>
        <v>#NUM!</v>
      </c>
      <c r="BU254" s="20" t="e">
        <f t="shared" si="176"/>
        <v>#NUM!</v>
      </c>
      <c r="BV254" s="20" t="e">
        <f t="shared" si="176"/>
        <v>#NUM!</v>
      </c>
      <c r="BW254" s="20" t="e">
        <f t="shared" si="176"/>
        <v>#NUM!</v>
      </c>
      <c r="BX254" s="20" t="e">
        <f t="shared" si="176"/>
        <v>#NUM!</v>
      </c>
      <c r="BY254" s="20" t="e">
        <f t="shared" si="176"/>
        <v>#NUM!</v>
      </c>
      <c r="BZ254" s="21"/>
      <c r="CA254" s="21"/>
      <c r="CB254" s="111" t="e">
        <f t="shared" ref="CB254:CG254" si="177">-PMT($A$3,COUNT(CB229:CB252),CB253)</f>
        <v>#NUM!</v>
      </c>
      <c r="CC254" s="111" t="e">
        <f t="shared" si="177"/>
        <v>#NUM!</v>
      </c>
      <c r="CD254" s="111" t="e">
        <f t="shared" si="177"/>
        <v>#NUM!</v>
      </c>
      <c r="CE254" s="111" t="e">
        <f t="shared" si="177"/>
        <v>#NUM!</v>
      </c>
      <c r="CF254" s="111" t="e">
        <f t="shared" si="177"/>
        <v>#NUM!</v>
      </c>
      <c r="CG254" s="111" t="e">
        <f t="shared" si="177"/>
        <v>#NUM!</v>
      </c>
      <c r="CH254" s="20"/>
      <c r="CI254" s="20"/>
      <c r="CJ254" s="20"/>
      <c r="CK254" s="20"/>
      <c r="CL254" s="20"/>
      <c r="CM254" s="20"/>
      <c r="CN254" s="20"/>
      <c r="CO254" s="20"/>
      <c r="CQ254" s="20">
        <f t="shared" ref="CQ254:CV254" si="178">-PMT($A$3,COUNT(CQ229:CQ252),CQ253)</f>
        <v>759.86635147367952</v>
      </c>
      <c r="CR254" s="20">
        <f t="shared" si="178"/>
        <v>448.15656973047152</v>
      </c>
      <c r="CS254" s="20">
        <f t="shared" si="178"/>
        <v>1208.0229212041509</v>
      </c>
      <c r="CT254" s="20">
        <f t="shared" si="178"/>
        <v>247.17012802310302</v>
      </c>
      <c r="CU254" s="20">
        <f t="shared" si="178"/>
        <v>142.58623151839669</v>
      </c>
      <c r="CV254" s="20">
        <f t="shared" si="178"/>
        <v>389.75635954149959</v>
      </c>
      <c r="CW254" s="21"/>
      <c r="CX254" s="21"/>
      <c r="CY254" s="111">
        <f t="shared" ref="CY254:DD254" si="179">-PMT($A$3,COUNT(CY229:CY252),CY253)</f>
        <v>5.116378381226083E-13</v>
      </c>
      <c r="CZ254" s="111">
        <f t="shared" si="179"/>
        <v>4.7964743440340739E-13</v>
      </c>
      <c r="DA254" s="111">
        <f t="shared" si="179"/>
        <v>2.9526908676003877E-13</v>
      </c>
      <c r="DB254" s="111">
        <f t="shared" si="179"/>
        <v>3.9628182651233653E-14</v>
      </c>
      <c r="DC254" s="111">
        <f t="shared" si="179"/>
        <v>0.86742547527793912</v>
      </c>
      <c r="DD254" s="111">
        <f t="shared" si="179"/>
        <v>0.87607487514564364</v>
      </c>
      <c r="DE254" s="20"/>
      <c r="DF254" s="20"/>
      <c r="DG254" s="20"/>
      <c r="DH254" s="20"/>
      <c r="DI254" s="20"/>
      <c r="DJ254" s="20"/>
      <c r="DK254" s="20"/>
      <c r="DL254" s="20"/>
    </row>
  </sheetData>
  <mergeCells count="55">
    <mergeCell ref="Z1:AU1"/>
    <mergeCell ref="Z3:AB3"/>
    <mergeCell ref="AC3:AE3"/>
    <mergeCell ref="AF3:AG3"/>
    <mergeCell ref="AH3:AI3"/>
    <mergeCell ref="Q3:R3"/>
    <mergeCell ref="S3:T3"/>
    <mergeCell ref="U3:V3"/>
    <mergeCell ref="W3:X3"/>
    <mergeCell ref="C1:X1"/>
    <mergeCell ref="C3:E3"/>
    <mergeCell ref="F3:H3"/>
    <mergeCell ref="I3:J3"/>
    <mergeCell ref="K3:L3"/>
    <mergeCell ref="M3:N3"/>
    <mergeCell ref="O3:P3"/>
    <mergeCell ref="BI3:BJ3"/>
    <mergeCell ref="BK3:BL3"/>
    <mergeCell ref="BM3:BN3"/>
    <mergeCell ref="BO3:BP3"/>
    <mergeCell ref="AJ3:AK3"/>
    <mergeCell ref="AL3:AM3"/>
    <mergeCell ref="AN3:AO3"/>
    <mergeCell ref="AP3:AQ3"/>
    <mergeCell ref="AR3:AS3"/>
    <mergeCell ref="AT3:AU3"/>
    <mergeCell ref="BQ3:BR3"/>
    <mergeCell ref="BT1:CO1"/>
    <mergeCell ref="BT3:BV3"/>
    <mergeCell ref="BW3:BY3"/>
    <mergeCell ref="BZ3:CA3"/>
    <mergeCell ref="CB3:CC3"/>
    <mergeCell ref="CD3:CE3"/>
    <mergeCell ref="CF3:CG3"/>
    <mergeCell ref="CH3:CI3"/>
    <mergeCell ref="CJ3:CK3"/>
    <mergeCell ref="AW1:BR1"/>
    <mergeCell ref="AW3:AY3"/>
    <mergeCell ref="AZ3:BB3"/>
    <mergeCell ref="BC3:BD3"/>
    <mergeCell ref="BE3:BF3"/>
    <mergeCell ref="BG3:BH3"/>
    <mergeCell ref="CL3:CM3"/>
    <mergeCell ref="CN3:CO3"/>
    <mergeCell ref="CQ1:DL1"/>
    <mergeCell ref="CQ3:CS3"/>
    <mergeCell ref="CT3:CV3"/>
    <mergeCell ref="CW3:CX3"/>
    <mergeCell ref="CY3:CZ3"/>
    <mergeCell ref="DA3:DB3"/>
    <mergeCell ref="DC3:DD3"/>
    <mergeCell ref="DE3:DF3"/>
    <mergeCell ref="DG3:DH3"/>
    <mergeCell ref="DI3:DJ3"/>
    <mergeCell ref="DK3:DL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/>
  <dimension ref="A1:BD1198"/>
  <sheetViews>
    <sheetView tabSelected="1" zoomScale="80" zoomScaleNormal="80" workbookViewId="0">
      <pane xSplit="2" ySplit="1" topLeftCell="AD104" activePane="bottomRight" state="frozen"/>
      <selection pane="topRight" activeCell="C1" sqref="C1"/>
      <selection pane="bottomLeft" activeCell="A2" sqref="A2"/>
      <selection pane="bottomRight" activeCell="AQ161" sqref="AF105:AQ161"/>
    </sheetView>
  </sheetViews>
  <sheetFormatPr defaultRowHeight="12.75" x14ac:dyDescent="0.2"/>
  <cols>
    <col min="1" max="1" width="33.42578125" style="2" bestFit="1" customWidth="1"/>
    <col min="2" max="2" width="45.42578125" style="2" bestFit="1" customWidth="1"/>
    <col min="3" max="28" width="7.28515625" style="2" customWidth="1"/>
    <col min="29" max="31" width="9.140625" style="2"/>
    <col min="32" max="32" width="28.28515625" style="2" bestFit="1" customWidth="1"/>
    <col min="33" max="42" width="16.28515625" style="2" customWidth="1"/>
    <col min="43" max="43" width="14.5703125" style="2" customWidth="1"/>
    <col min="44" max="54" width="10.85546875" style="2" customWidth="1"/>
    <col min="55" max="55" width="11.140625" style="2" customWidth="1"/>
    <col min="56" max="56" width="11.42578125" style="2" customWidth="1"/>
    <col min="57" max="16384" width="9.140625" style="2"/>
  </cols>
  <sheetData>
    <row r="1" spans="1:56" s="137" customFormat="1" ht="61.5" customHeight="1" x14ac:dyDescent="0.2">
      <c r="B1" s="182" t="s">
        <v>10</v>
      </c>
      <c r="C1" s="183">
        <v>2022</v>
      </c>
      <c r="D1" s="183">
        <v>2023</v>
      </c>
      <c r="E1" s="183">
        <v>2024</v>
      </c>
      <c r="F1" s="183">
        <v>2025</v>
      </c>
      <c r="G1" s="183">
        <v>2026</v>
      </c>
      <c r="H1" s="183">
        <v>2027</v>
      </c>
      <c r="I1" s="183">
        <v>2028</v>
      </c>
      <c r="J1" s="183">
        <v>2029</v>
      </c>
      <c r="K1" s="183">
        <v>2030</v>
      </c>
      <c r="L1" s="183">
        <v>2031</v>
      </c>
      <c r="M1" s="183">
        <v>2032</v>
      </c>
      <c r="N1" s="183">
        <v>2033</v>
      </c>
      <c r="O1" s="183">
        <v>2034</v>
      </c>
      <c r="P1" s="183">
        <v>2035</v>
      </c>
      <c r="Q1" s="183">
        <v>2036</v>
      </c>
      <c r="R1" s="183">
        <v>2037</v>
      </c>
      <c r="S1" s="183">
        <v>2038</v>
      </c>
      <c r="T1" s="183">
        <v>2039</v>
      </c>
      <c r="U1" s="183">
        <v>2040</v>
      </c>
      <c r="V1" s="183">
        <v>2041</v>
      </c>
      <c r="W1" s="183">
        <v>2042</v>
      </c>
      <c r="X1" s="183">
        <v>2043</v>
      </c>
      <c r="Y1" s="183">
        <v>2044</v>
      </c>
      <c r="Z1" s="183">
        <v>2045</v>
      </c>
      <c r="AA1" s="184"/>
      <c r="AB1" s="185" t="s">
        <v>4</v>
      </c>
      <c r="AF1" s="138"/>
      <c r="AG1" s="153" t="str">
        <f>'Scenario List'!$A$3</f>
        <v>1- Preferred Resource Strategy</v>
      </c>
      <c r="AH1" s="153" t="str">
        <f>'Scenario List'!$A$4</f>
        <v>2- Baseline 1</v>
      </c>
      <c r="AI1" s="153" t="str">
        <f>'Scenario List'!$A$5</f>
        <v>3- Baseline 2</v>
      </c>
      <c r="AJ1" s="153" t="str">
        <f>'Scenario List'!$A$6</f>
        <v>4- Baseline 3</v>
      </c>
      <c r="AK1" s="153" t="str">
        <f>'Scenario List'!$A$7</f>
        <v>5- Clean Resource Plan (2027)</v>
      </c>
      <c r="AL1" s="153" t="str">
        <f>'Scenario List'!$A$8</f>
        <v>6- Clean Resource Plan (2045)</v>
      </c>
      <c r="AM1" s="153" t="str">
        <f>'Scenario List'!$A$9</f>
        <v>7- SCC Idaho</v>
      </c>
      <c r="AN1" s="153" t="str">
        <f>'Scenario List'!$A$10</f>
        <v>8- Low Load Forecast</v>
      </c>
      <c r="AO1" s="153" t="str">
        <f>'Scenario List'!$A$11</f>
        <v>9- High Load Forecast</v>
      </c>
      <c r="AP1" s="153" t="str">
        <f>'Scenario List'!$A$12</f>
        <v>10- RA Market</v>
      </c>
      <c r="AQ1" s="153" t="str">
        <f>'Scenario List'!$A$13</f>
        <v>11- Electrification 1</v>
      </c>
      <c r="AR1" s="153" t="str">
        <f>'Scenario List'!$A$14</f>
        <v>12- Electrification 2</v>
      </c>
      <c r="AS1" s="153" t="str">
        <f>'Scenario List'!$A$15</f>
        <v>13- Electrification 3</v>
      </c>
      <c r="AT1" s="153" t="str">
        <f>'Scenario List'!$A$16</f>
        <v>14- 2x SCC</v>
      </c>
      <c r="AU1" s="153" t="str">
        <f>'Scenario List'!$A$17</f>
        <v>15- Colstrip Exit 2025</v>
      </c>
      <c r="AV1" s="153" t="str">
        <f>'Scenario List'!$A$18</f>
        <v>16- Colstrip Exit 2035</v>
      </c>
      <c r="AW1" s="153" t="str">
        <f>'Scenario List'!$A$19</f>
        <v>17- Colstrip Exit 2045</v>
      </c>
      <c r="AX1" s="153" t="str">
        <f>'Scenario List'!$A$20</f>
        <v>18- Clean Energy Delivered Each Hour</v>
      </c>
      <c r="AY1" s="153" t="str">
        <f>'Scenario List'!$A$21</f>
        <v>19- SCC on Net P/S</v>
      </c>
      <c r="AZ1" s="153" t="str">
        <f>'Scenario List'!$A$22</f>
        <v>20- Use Avg Mrkt for EE SCC</v>
      </c>
      <c r="BA1" s="153" t="str">
        <f>'Scenario List'!$A$23</f>
        <v>1a- LCP w/ Climate Shift</v>
      </c>
      <c r="BB1" s="153" t="str">
        <f>'Scenario List'!$A$24</f>
        <v>1b- LCP w/ SCC</v>
      </c>
      <c r="BC1" s="153" t="str">
        <f>'Scenario List'!$A$26</f>
        <v>6b- Clean Resource Plan (2045) No Colstrip</v>
      </c>
      <c r="BD1" s="153" t="str">
        <f>'Scenario List'!A25</f>
        <v>21- Maximum WA Customer Benefit</v>
      </c>
    </row>
    <row r="2" spans="1:56" x14ac:dyDescent="0.2">
      <c r="B2" s="51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  <c r="Z2" s="183"/>
      <c r="AA2" s="48"/>
      <c r="AB2" s="48"/>
      <c r="AF2" s="49" t="s">
        <v>11</v>
      </c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</row>
    <row r="3" spans="1:56" x14ac:dyDescent="0.2">
      <c r="A3" s="2" t="str">
        <f>'Scenario List'!$A$3</f>
        <v>1- Preferred Resource Strategy</v>
      </c>
      <c r="B3" s="49" t="s">
        <v>11</v>
      </c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48"/>
      <c r="AB3" s="48"/>
      <c r="AF3" s="50" t="s">
        <v>12</v>
      </c>
      <c r="AG3" s="154">
        <f t="shared" ref="AG3:AG11" si="0">AB4</f>
        <v>213.01488870863375</v>
      </c>
      <c r="AH3" s="154">
        <f t="shared" ref="AH3:AH11" si="1">AB53</f>
        <v>131.9</v>
      </c>
      <c r="AI3" s="154">
        <f t="shared" ref="AI3:AI11" si="2">AB102</f>
        <v>131.9</v>
      </c>
      <c r="AJ3" s="154">
        <f t="shared" ref="AJ3:AJ11" si="3">AB151</f>
        <v>0</v>
      </c>
      <c r="AK3" s="154">
        <f t="shared" ref="AK3:AK11" si="4">AB201</f>
        <v>84</v>
      </c>
      <c r="AL3" s="154">
        <f t="shared" ref="AL3:AL11" si="5">AB251</f>
        <v>0</v>
      </c>
      <c r="AM3" s="154">
        <f t="shared" ref="AM3:AM11" si="6">AB301</f>
        <v>222.5621030418497</v>
      </c>
      <c r="AN3" s="154">
        <f>AB351</f>
        <v>65.136026530119224</v>
      </c>
      <c r="AO3" s="154">
        <f>AB401</f>
        <v>84.06065410672457</v>
      </c>
      <c r="AP3" s="154">
        <f>AB453</f>
        <v>87.753755085407832</v>
      </c>
      <c r="AQ3" s="154">
        <f>AB504</f>
        <v>84</v>
      </c>
      <c r="AR3" s="154">
        <f>AB554</f>
        <v>84.003844579309146</v>
      </c>
      <c r="AS3" s="154">
        <f>AB604</f>
        <v>84</v>
      </c>
      <c r="AT3" s="154">
        <f>AB654</f>
        <v>195.72856262182427</v>
      </c>
      <c r="AU3" s="154">
        <f>AB704</f>
        <v>213.01488870863375</v>
      </c>
      <c r="AV3" s="154">
        <f>AB754</f>
        <v>125.46458000872181</v>
      </c>
      <c r="AW3" s="154">
        <f>AB804</f>
        <v>210.90588306042542</v>
      </c>
      <c r="AX3" s="154">
        <f>AB854</f>
        <v>126.12567713505717</v>
      </c>
      <c r="AY3" s="154">
        <f>AB904</f>
        <v>250.20612979830878</v>
      </c>
      <c r="AZ3" s="154">
        <f>AB954</f>
        <v>86.054644081330636</v>
      </c>
      <c r="BA3" s="181">
        <f>AB1004</f>
        <v>171.52234428809055</v>
      </c>
      <c r="BB3" s="181">
        <f>'Summary Resources'!AB1053</f>
        <v>246.73226862236078</v>
      </c>
      <c r="BC3" s="181">
        <f>AB1152</f>
        <v>0</v>
      </c>
      <c r="BD3" s="181">
        <f>AB1102</f>
        <v>0</v>
      </c>
    </row>
    <row r="4" spans="1:56" x14ac:dyDescent="0.2">
      <c r="A4" s="2" t="str">
        <f>'Scenario List'!$A$3</f>
        <v>1- Preferred Resource Strategy</v>
      </c>
      <c r="B4" s="50" t="s">
        <v>12</v>
      </c>
      <c r="C4" s="187">
        <v>0</v>
      </c>
      <c r="D4" s="187">
        <v>0</v>
      </c>
      <c r="E4" s="187">
        <v>0</v>
      </c>
      <c r="F4" s="187">
        <v>0</v>
      </c>
      <c r="G4" s="187">
        <v>0</v>
      </c>
      <c r="H4" s="187">
        <v>126.12567713505717</v>
      </c>
      <c r="I4" s="187">
        <v>0</v>
      </c>
      <c r="J4" s="187">
        <v>0</v>
      </c>
      <c r="K4" s="187">
        <v>0</v>
      </c>
      <c r="L4" s="187">
        <v>0</v>
      </c>
      <c r="M4" s="187">
        <v>0</v>
      </c>
      <c r="N4" s="187">
        <v>0</v>
      </c>
      <c r="O4" s="187">
        <v>0</v>
      </c>
      <c r="P4" s="187">
        <v>0</v>
      </c>
      <c r="Q4" s="187">
        <v>86.889211573576574</v>
      </c>
      <c r="R4" s="187">
        <v>0</v>
      </c>
      <c r="S4" s="187">
        <v>0</v>
      </c>
      <c r="T4" s="187">
        <v>0</v>
      </c>
      <c r="U4" s="187">
        <v>0</v>
      </c>
      <c r="V4" s="187">
        <v>0</v>
      </c>
      <c r="W4" s="187">
        <v>0</v>
      </c>
      <c r="X4" s="187">
        <v>0</v>
      </c>
      <c r="Y4" s="187">
        <v>0</v>
      </c>
      <c r="Z4" s="187">
        <v>0</v>
      </c>
      <c r="AA4" s="187"/>
      <c r="AB4" s="187">
        <f>SUM(C4:Z4)</f>
        <v>213.01488870863375</v>
      </c>
      <c r="AF4" s="50" t="s">
        <v>13</v>
      </c>
      <c r="AG4" s="154">
        <f t="shared" si="0"/>
        <v>100</v>
      </c>
      <c r="AH4" s="154">
        <f t="shared" si="1"/>
        <v>0</v>
      </c>
      <c r="AI4" s="154">
        <f t="shared" si="2"/>
        <v>0</v>
      </c>
      <c r="AJ4" s="154">
        <f t="shared" si="3"/>
        <v>0</v>
      </c>
      <c r="AK4" s="154">
        <f t="shared" si="4"/>
        <v>549.23284199709531</v>
      </c>
      <c r="AL4" s="154">
        <f t="shared" si="5"/>
        <v>899.33447571183774</v>
      </c>
      <c r="AM4" s="154">
        <f t="shared" si="6"/>
        <v>0</v>
      </c>
      <c r="AN4" s="154">
        <f t="shared" ref="AN4:AN38" si="7">AB352</f>
        <v>103.76300701441093</v>
      </c>
      <c r="AO4" s="154">
        <f t="shared" ref="AO4:AO39" si="8">AB402</f>
        <v>0</v>
      </c>
      <c r="AP4" s="154">
        <f t="shared" ref="AP4:AP39" si="9">AB454</f>
        <v>100</v>
      </c>
      <c r="AQ4" s="154">
        <f t="shared" ref="AQ4:AQ39" si="10">AB505</f>
        <v>0</v>
      </c>
      <c r="AR4" s="154">
        <f t="shared" ref="AR4:AR39" si="11">AB555</f>
        <v>0</v>
      </c>
      <c r="AS4" s="154">
        <f t="shared" ref="AS4:AS39" si="12">AB605</f>
        <v>0</v>
      </c>
      <c r="AT4" s="154">
        <f t="shared" ref="AT4:AT39" si="13">AB655</f>
        <v>100</v>
      </c>
      <c r="AU4" s="154">
        <f t="shared" ref="AU4:AU39" si="14">AB705</f>
        <v>100</v>
      </c>
      <c r="AV4" s="154">
        <f t="shared" ref="AV4:AV39" si="15">AB755</f>
        <v>100</v>
      </c>
      <c r="AW4" s="154">
        <f t="shared" ref="AW4:AW39" si="16">AB805</f>
        <v>100</v>
      </c>
      <c r="AX4" s="154">
        <f t="shared" ref="AX4:AX39" si="17">AB855</f>
        <v>100</v>
      </c>
      <c r="AY4" s="154">
        <f t="shared" ref="AY4:AY39" si="18">AB905</f>
        <v>0</v>
      </c>
      <c r="AZ4" s="154">
        <f t="shared" ref="AZ4:AZ39" si="19">AB955</f>
        <v>100.77885619710034</v>
      </c>
      <c r="BA4" s="181">
        <f t="shared" ref="BA4:BA39" si="20">AB1005</f>
        <v>0</v>
      </c>
      <c r="BB4" s="181">
        <f>'Summary Resources'!AB1054</f>
        <v>411.19190126689648</v>
      </c>
      <c r="BC4" s="181">
        <f t="shared" ref="BC4:BC39" si="21">AB1153</f>
        <v>820.14764153299984</v>
      </c>
      <c r="BD4" s="181">
        <f t="shared" ref="BD4:BD39" si="22">AB1103</f>
        <v>0</v>
      </c>
    </row>
    <row r="5" spans="1:56" x14ac:dyDescent="0.2">
      <c r="A5" s="2" t="str">
        <f>'Scenario List'!$A$3</f>
        <v>1- Preferred Resource Strategy</v>
      </c>
      <c r="B5" s="50" t="s">
        <v>13</v>
      </c>
      <c r="C5" s="187">
        <v>0</v>
      </c>
      <c r="D5" s="187">
        <v>0</v>
      </c>
      <c r="E5" s="187">
        <v>0</v>
      </c>
      <c r="F5" s="187">
        <v>0</v>
      </c>
      <c r="G5" s="187">
        <v>0</v>
      </c>
      <c r="H5" s="187">
        <v>0</v>
      </c>
      <c r="I5" s="187">
        <v>0</v>
      </c>
      <c r="J5" s="187">
        <v>0</v>
      </c>
      <c r="K5" s="187">
        <v>0</v>
      </c>
      <c r="L5" s="187">
        <v>0</v>
      </c>
      <c r="M5" s="187">
        <v>0</v>
      </c>
      <c r="N5" s="187">
        <v>0</v>
      </c>
      <c r="O5" s="187">
        <v>0</v>
      </c>
      <c r="P5" s="187">
        <v>0</v>
      </c>
      <c r="Q5" s="187">
        <v>0</v>
      </c>
      <c r="R5" s="187">
        <v>0</v>
      </c>
      <c r="S5" s="187">
        <v>100</v>
      </c>
      <c r="T5" s="187">
        <v>0</v>
      </c>
      <c r="U5" s="187">
        <v>0</v>
      </c>
      <c r="V5" s="187">
        <v>0</v>
      </c>
      <c r="W5" s="187">
        <v>0</v>
      </c>
      <c r="X5" s="187">
        <v>0</v>
      </c>
      <c r="Y5" s="187">
        <v>0</v>
      </c>
      <c r="Z5" s="187">
        <v>0</v>
      </c>
      <c r="AA5" s="187"/>
      <c r="AB5" s="187">
        <f t="shared" ref="AB5:AB12" si="23">SUM(C5:Z5)</f>
        <v>100</v>
      </c>
      <c r="AF5" s="50" t="s">
        <v>14</v>
      </c>
      <c r="AG5" s="154">
        <f t="shared" si="0"/>
        <v>50</v>
      </c>
      <c r="AH5" s="154">
        <f t="shared" si="1"/>
        <v>0</v>
      </c>
      <c r="AI5" s="154">
        <f t="shared" si="2"/>
        <v>0</v>
      </c>
      <c r="AJ5" s="154">
        <f t="shared" si="3"/>
        <v>0</v>
      </c>
      <c r="AK5" s="154">
        <f t="shared" si="4"/>
        <v>274.61642099854754</v>
      </c>
      <c r="AL5" s="154">
        <f t="shared" si="5"/>
        <v>449.66723785591887</v>
      </c>
      <c r="AM5" s="154">
        <f t="shared" si="6"/>
        <v>0</v>
      </c>
      <c r="AN5" s="154">
        <f t="shared" si="7"/>
        <v>51.881503507205466</v>
      </c>
      <c r="AO5" s="154">
        <f t="shared" si="8"/>
        <v>0</v>
      </c>
      <c r="AP5" s="154">
        <f t="shared" si="9"/>
        <v>50</v>
      </c>
      <c r="AQ5" s="154">
        <f t="shared" si="10"/>
        <v>0</v>
      </c>
      <c r="AR5" s="154">
        <f t="shared" si="11"/>
        <v>0</v>
      </c>
      <c r="AS5" s="154">
        <f t="shared" si="12"/>
        <v>0</v>
      </c>
      <c r="AT5" s="154">
        <f t="shared" si="13"/>
        <v>50</v>
      </c>
      <c r="AU5" s="154">
        <f t="shared" si="14"/>
        <v>50</v>
      </c>
      <c r="AV5" s="154">
        <f t="shared" si="15"/>
        <v>50</v>
      </c>
      <c r="AW5" s="154">
        <f t="shared" si="16"/>
        <v>50</v>
      </c>
      <c r="AX5" s="154">
        <f t="shared" si="17"/>
        <v>50</v>
      </c>
      <c r="AY5" s="154">
        <f t="shared" si="18"/>
        <v>0</v>
      </c>
      <c r="AZ5" s="154">
        <f t="shared" si="19"/>
        <v>50.389428098550169</v>
      </c>
      <c r="BA5" s="181">
        <f t="shared" si="20"/>
        <v>0</v>
      </c>
      <c r="BB5" s="181">
        <f>'Summary Resources'!AB1055</f>
        <v>205.59595063344824</v>
      </c>
      <c r="BC5" s="181">
        <f t="shared" si="21"/>
        <v>410.07382076649992</v>
      </c>
      <c r="BD5" s="181">
        <f t="shared" si="22"/>
        <v>0</v>
      </c>
    </row>
    <row r="6" spans="1:56" x14ac:dyDescent="0.2">
      <c r="A6" s="2" t="str">
        <f>'Scenario List'!$A$3</f>
        <v>1- Preferred Resource Strategy</v>
      </c>
      <c r="B6" s="50" t="s">
        <v>14</v>
      </c>
      <c r="C6" s="187">
        <v>0</v>
      </c>
      <c r="D6" s="187">
        <v>0</v>
      </c>
      <c r="E6" s="187">
        <v>0</v>
      </c>
      <c r="F6" s="187">
        <v>0</v>
      </c>
      <c r="G6" s="187">
        <v>0</v>
      </c>
      <c r="H6" s="187">
        <v>0</v>
      </c>
      <c r="I6" s="187">
        <v>0</v>
      </c>
      <c r="J6" s="187">
        <v>0</v>
      </c>
      <c r="K6" s="187">
        <v>0</v>
      </c>
      <c r="L6" s="187">
        <v>0</v>
      </c>
      <c r="M6" s="187">
        <v>0</v>
      </c>
      <c r="N6" s="187">
        <v>0</v>
      </c>
      <c r="O6" s="187">
        <v>0</v>
      </c>
      <c r="P6" s="187">
        <v>0</v>
      </c>
      <c r="Q6" s="187">
        <v>0</v>
      </c>
      <c r="R6" s="187">
        <v>0</v>
      </c>
      <c r="S6" s="187">
        <v>50</v>
      </c>
      <c r="T6" s="187">
        <v>0</v>
      </c>
      <c r="U6" s="187">
        <v>0</v>
      </c>
      <c r="V6" s="187">
        <v>0</v>
      </c>
      <c r="W6" s="187">
        <v>0</v>
      </c>
      <c r="X6" s="187">
        <v>0</v>
      </c>
      <c r="Y6" s="187">
        <v>0</v>
      </c>
      <c r="Z6" s="187">
        <v>0</v>
      </c>
      <c r="AA6" s="187"/>
      <c r="AB6" s="187">
        <f t="shared" si="23"/>
        <v>50</v>
      </c>
      <c r="AF6" s="50" t="s">
        <v>15</v>
      </c>
      <c r="AG6" s="154">
        <f t="shared" si="0"/>
        <v>0</v>
      </c>
      <c r="AH6" s="154">
        <f t="shared" si="1"/>
        <v>0</v>
      </c>
      <c r="AI6" s="154">
        <f t="shared" si="2"/>
        <v>0</v>
      </c>
      <c r="AJ6" s="154">
        <f t="shared" si="3"/>
        <v>0</v>
      </c>
      <c r="AK6" s="154">
        <f t="shared" si="4"/>
        <v>0</v>
      </c>
      <c r="AL6" s="154">
        <f t="shared" si="5"/>
        <v>200</v>
      </c>
      <c r="AM6" s="154">
        <f t="shared" si="6"/>
        <v>0</v>
      </c>
      <c r="AN6" s="154">
        <f t="shared" si="7"/>
        <v>0</v>
      </c>
      <c r="AO6" s="154">
        <f t="shared" si="8"/>
        <v>0</v>
      </c>
      <c r="AP6" s="154">
        <f t="shared" si="9"/>
        <v>0</v>
      </c>
      <c r="AQ6" s="154">
        <f t="shared" si="10"/>
        <v>0</v>
      </c>
      <c r="AR6" s="154">
        <f t="shared" si="11"/>
        <v>0</v>
      </c>
      <c r="AS6" s="154">
        <f t="shared" si="12"/>
        <v>0</v>
      </c>
      <c r="AT6" s="154">
        <f t="shared" si="13"/>
        <v>0</v>
      </c>
      <c r="AU6" s="154">
        <f t="shared" si="14"/>
        <v>0</v>
      </c>
      <c r="AV6" s="154">
        <f t="shared" si="15"/>
        <v>0</v>
      </c>
      <c r="AW6" s="154">
        <f t="shared" si="16"/>
        <v>0</v>
      </c>
      <c r="AX6" s="154">
        <f t="shared" si="17"/>
        <v>0</v>
      </c>
      <c r="AY6" s="154">
        <f t="shared" si="18"/>
        <v>0</v>
      </c>
      <c r="AZ6" s="154">
        <f t="shared" si="19"/>
        <v>0</v>
      </c>
      <c r="BA6" s="181">
        <f t="shared" si="20"/>
        <v>0</v>
      </c>
      <c r="BB6" s="181">
        <f>'Summary Resources'!AB1056</f>
        <v>323.17809351281426</v>
      </c>
      <c r="BC6" s="181">
        <f t="shared" si="21"/>
        <v>100</v>
      </c>
      <c r="BD6" s="181">
        <f t="shared" si="22"/>
        <v>0</v>
      </c>
    </row>
    <row r="7" spans="1:56" x14ac:dyDescent="0.2">
      <c r="A7" s="2" t="str">
        <f>'Scenario List'!$A$3</f>
        <v>1- Preferred Resource Strategy</v>
      </c>
      <c r="B7" s="50" t="s">
        <v>15</v>
      </c>
      <c r="C7" s="187">
        <v>0</v>
      </c>
      <c r="D7" s="187">
        <v>0</v>
      </c>
      <c r="E7" s="187">
        <v>0</v>
      </c>
      <c r="F7" s="187">
        <v>0</v>
      </c>
      <c r="G7" s="187">
        <v>0</v>
      </c>
      <c r="H7" s="187">
        <v>0</v>
      </c>
      <c r="I7" s="187">
        <v>0</v>
      </c>
      <c r="J7" s="187">
        <v>0</v>
      </c>
      <c r="K7" s="187">
        <v>0</v>
      </c>
      <c r="L7" s="187">
        <v>0</v>
      </c>
      <c r="M7" s="187">
        <v>0</v>
      </c>
      <c r="N7" s="187">
        <v>0</v>
      </c>
      <c r="O7" s="187">
        <v>0</v>
      </c>
      <c r="P7" s="187">
        <v>0</v>
      </c>
      <c r="Q7" s="187">
        <v>0</v>
      </c>
      <c r="R7" s="187">
        <v>0</v>
      </c>
      <c r="S7" s="187">
        <v>0</v>
      </c>
      <c r="T7" s="187">
        <v>0</v>
      </c>
      <c r="U7" s="187">
        <v>0</v>
      </c>
      <c r="V7" s="187">
        <v>0</v>
      </c>
      <c r="W7" s="187">
        <v>0</v>
      </c>
      <c r="X7" s="187">
        <v>0</v>
      </c>
      <c r="Y7" s="187">
        <v>0</v>
      </c>
      <c r="Z7" s="187">
        <v>0</v>
      </c>
      <c r="AA7" s="187"/>
      <c r="AB7" s="187">
        <f t="shared" si="23"/>
        <v>0</v>
      </c>
      <c r="AF7" s="50" t="s">
        <v>16</v>
      </c>
      <c r="AG7" s="154">
        <f t="shared" si="0"/>
        <v>0</v>
      </c>
      <c r="AH7" s="154">
        <f t="shared" si="1"/>
        <v>0</v>
      </c>
      <c r="AI7" s="154">
        <f t="shared" si="2"/>
        <v>0</v>
      </c>
      <c r="AJ7" s="154">
        <f t="shared" si="3"/>
        <v>0</v>
      </c>
      <c r="AK7" s="154">
        <f t="shared" si="4"/>
        <v>0</v>
      </c>
      <c r="AL7" s="154">
        <f t="shared" si="5"/>
        <v>0</v>
      </c>
      <c r="AM7" s="154">
        <f t="shared" si="6"/>
        <v>0</v>
      </c>
      <c r="AN7" s="154">
        <f t="shared" si="7"/>
        <v>0</v>
      </c>
      <c r="AO7" s="154">
        <f t="shared" si="8"/>
        <v>0</v>
      </c>
      <c r="AP7" s="154">
        <f t="shared" si="9"/>
        <v>0</v>
      </c>
      <c r="AQ7" s="154">
        <f t="shared" si="10"/>
        <v>0</v>
      </c>
      <c r="AR7" s="154">
        <f t="shared" si="11"/>
        <v>0</v>
      </c>
      <c r="AS7" s="154">
        <f t="shared" si="12"/>
        <v>0</v>
      </c>
      <c r="AT7" s="154">
        <f t="shared" si="13"/>
        <v>0</v>
      </c>
      <c r="AU7" s="154">
        <f t="shared" si="14"/>
        <v>0</v>
      </c>
      <c r="AV7" s="154">
        <f t="shared" si="15"/>
        <v>0</v>
      </c>
      <c r="AW7" s="154">
        <f t="shared" si="16"/>
        <v>0</v>
      </c>
      <c r="AX7" s="154">
        <f t="shared" si="17"/>
        <v>0</v>
      </c>
      <c r="AY7" s="154">
        <f t="shared" si="18"/>
        <v>0</v>
      </c>
      <c r="AZ7" s="154">
        <f t="shared" si="19"/>
        <v>0</v>
      </c>
      <c r="BA7" s="181">
        <f t="shared" si="20"/>
        <v>0</v>
      </c>
      <c r="BB7" s="181">
        <f>'Summary Resources'!AB1057</f>
        <v>8.8270980843888722</v>
      </c>
      <c r="BC7" s="181">
        <f t="shared" si="21"/>
        <v>0</v>
      </c>
      <c r="BD7" s="181">
        <f t="shared" si="22"/>
        <v>0</v>
      </c>
    </row>
    <row r="8" spans="1:56" x14ac:dyDescent="0.2">
      <c r="A8" s="2" t="str">
        <f>'Scenario List'!$A$3</f>
        <v>1- Preferred Resource Strategy</v>
      </c>
      <c r="B8" s="50" t="s">
        <v>16</v>
      </c>
      <c r="C8" s="187">
        <v>0</v>
      </c>
      <c r="D8" s="187">
        <v>0</v>
      </c>
      <c r="E8" s="187">
        <v>0</v>
      </c>
      <c r="F8" s="187">
        <v>0</v>
      </c>
      <c r="G8" s="187">
        <v>0</v>
      </c>
      <c r="H8" s="187">
        <v>0</v>
      </c>
      <c r="I8" s="187">
        <v>0</v>
      </c>
      <c r="J8" s="187">
        <v>0</v>
      </c>
      <c r="K8" s="187">
        <v>0</v>
      </c>
      <c r="L8" s="187">
        <v>0</v>
      </c>
      <c r="M8" s="187">
        <v>0</v>
      </c>
      <c r="N8" s="187">
        <v>0</v>
      </c>
      <c r="O8" s="187">
        <v>0</v>
      </c>
      <c r="P8" s="187">
        <v>0</v>
      </c>
      <c r="Q8" s="187">
        <v>0</v>
      </c>
      <c r="R8" s="187">
        <v>0</v>
      </c>
      <c r="S8" s="187">
        <v>0</v>
      </c>
      <c r="T8" s="187">
        <v>0</v>
      </c>
      <c r="U8" s="187">
        <v>0</v>
      </c>
      <c r="V8" s="187">
        <v>0</v>
      </c>
      <c r="W8" s="187">
        <v>0</v>
      </c>
      <c r="X8" s="187">
        <v>0</v>
      </c>
      <c r="Y8" s="187">
        <v>0</v>
      </c>
      <c r="Z8" s="187">
        <v>0</v>
      </c>
      <c r="AA8" s="187"/>
      <c r="AB8" s="187">
        <f t="shared" si="23"/>
        <v>0</v>
      </c>
      <c r="AF8" s="50" t="s">
        <v>17</v>
      </c>
      <c r="AG8" s="154">
        <f t="shared" si="0"/>
        <v>0</v>
      </c>
      <c r="AH8" s="154">
        <f t="shared" si="1"/>
        <v>0</v>
      </c>
      <c r="AI8" s="154">
        <f t="shared" si="2"/>
        <v>0</v>
      </c>
      <c r="AJ8" s="154">
        <f t="shared" si="3"/>
        <v>0</v>
      </c>
      <c r="AK8" s="154">
        <f t="shared" si="4"/>
        <v>0</v>
      </c>
      <c r="AL8" s="154">
        <f t="shared" si="5"/>
        <v>0</v>
      </c>
      <c r="AM8" s="154">
        <f t="shared" si="6"/>
        <v>0</v>
      </c>
      <c r="AN8" s="154">
        <f t="shared" si="7"/>
        <v>0</v>
      </c>
      <c r="AO8" s="154">
        <f t="shared" si="8"/>
        <v>0</v>
      </c>
      <c r="AP8" s="154">
        <f t="shared" si="9"/>
        <v>0</v>
      </c>
      <c r="AQ8" s="154">
        <f t="shared" si="10"/>
        <v>0</v>
      </c>
      <c r="AR8" s="154">
        <f t="shared" si="11"/>
        <v>0</v>
      </c>
      <c r="AS8" s="154">
        <f t="shared" si="12"/>
        <v>0</v>
      </c>
      <c r="AT8" s="154">
        <f t="shared" si="13"/>
        <v>0</v>
      </c>
      <c r="AU8" s="154">
        <f t="shared" si="14"/>
        <v>0</v>
      </c>
      <c r="AV8" s="154">
        <f t="shared" si="15"/>
        <v>0</v>
      </c>
      <c r="AW8" s="154">
        <f t="shared" si="16"/>
        <v>0</v>
      </c>
      <c r="AX8" s="154">
        <f t="shared" si="17"/>
        <v>0</v>
      </c>
      <c r="AY8" s="154">
        <f t="shared" si="18"/>
        <v>0</v>
      </c>
      <c r="AZ8" s="154">
        <f t="shared" si="19"/>
        <v>0</v>
      </c>
      <c r="BA8" s="181">
        <f t="shared" si="20"/>
        <v>0</v>
      </c>
      <c r="BB8" s="181">
        <f>'Summary Resources'!AB1058</f>
        <v>0</v>
      </c>
      <c r="BC8" s="181">
        <f t="shared" si="21"/>
        <v>0</v>
      </c>
      <c r="BD8" s="181">
        <f t="shared" si="22"/>
        <v>0</v>
      </c>
    </row>
    <row r="9" spans="1:56" x14ac:dyDescent="0.2">
      <c r="A9" s="2" t="str">
        <f>'Scenario List'!$A$3</f>
        <v>1- Preferred Resource Strategy</v>
      </c>
      <c r="B9" s="50" t="s">
        <v>17</v>
      </c>
      <c r="C9" s="187">
        <v>0</v>
      </c>
      <c r="D9" s="187">
        <v>0</v>
      </c>
      <c r="E9" s="187">
        <v>0</v>
      </c>
      <c r="F9" s="187">
        <v>0</v>
      </c>
      <c r="G9" s="187">
        <v>0</v>
      </c>
      <c r="H9" s="187">
        <v>0</v>
      </c>
      <c r="I9" s="187">
        <v>0</v>
      </c>
      <c r="J9" s="187">
        <v>0</v>
      </c>
      <c r="K9" s="187">
        <v>0</v>
      </c>
      <c r="L9" s="187">
        <v>0</v>
      </c>
      <c r="M9" s="187">
        <v>0</v>
      </c>
      <c r="N9" s="187">
        <v>0</v>
      </c>
      <c r="O9" s="187">
        <v>0</v>
      </c>
      <c r="P9" s="187">
        <v>0</v>
      </c>
      <c r="Q9" s="187">
        <v>0</v>
      </c>
      <c r="R9" s="187">
        <v>0</v>
      </c>
      <c r="S9" s="187">
        <v>0</v>
      </c>
      <c r="T9" s="187">
        <v>0</v>
      </c>
      <c r="U9" s="187">
        <v>0</v>
      </c>
      <c r="V9" s="187">
        <v>0</v>
      </c>
      <c r="W9" s="187">
        <v>0</v>
      </c>
      <c r="X9" s="187">
        <v>0</v>
      </c>
      <c r="Y9" s="187">
        <v>0</v>
      </c>
      <c r="Z9" s="187">
        <v>0</v>
      </c>
      <c r="AA9" s="187"/>
      <c r="AB9" s="187">
        <f t="shared" si="23"/>
        <v>0</v>
      </c>
      <c r="AF9" s="50" t="s">
        <v>18</v>
      </c>
      <c r="AG9" s="154">
        <f t="shared" si="0"/>
        <v>0</v>
      </c>
      <c r="AH9" s="154">
        <f t="shared" si="1"/>
        <v>0</v>
      </c>
      <c r="AI9" s="154">
        <f t="shared" si="2"/>
        <v>0</v>
      </c>
      <c r="AJ9" s="154">
        <f t="shared" si="3"/>
        <v>0</v>
      </c>
      <c r="AK9" s="154">
        <f t="shared" si="4"/>
        <v>20</v>
      </c>
      <c r="AL9" s="154">
        <f t="shared" si="5"/>
        <v>0</v>
      </c>
      <c r="AM9" s="154">
        <f t="shared" si="6"/>
        <v>0</v>
      </c>
      <c r="AN9" s="154">
        <f t="shared" si="7"/>
        <v>0</v>
      </c>
      <c r="AO9" s="154">
        <f t="shared" si="8"/>
        <v>0</v>
      </c>
      <c r="AP9" s="154">
        <f t="shared" si="9"/>
        <v>0</v>
      </c>
      <c r="AQ9" s="154">
        <f t="shared" si="10"/>
        <v>0</v>
      </c>
      <c r="AR9" s="154">
        <f t="shared" si="11"/>
        <v>0</v>
      </c>
      <c r="AS9" s="154">
        <f t="shared" si="12"/>
        <v>0</v>
      </c>
      <c r="AT9" s="154">
        <f t="shared" si="13"/>
        <v>0</v>
      </c>
      <c r="AU9" s="154">
        <f t="shared" si="14"/>
        <v>0</v>
      </c>
      <c r="AV9" s="154">
        <f t="shared" si="15"/>
        <v>0</v>
      </c>
      <c r="AW9" s="154">
        <f t="shared" si="16"/>
        <v>0</v>
      </c>
      <c r="AX9" s="154">
        <f t="shared" si="17"/>
        <v>0</v>
      </c>
      <c r="AY9" s="154">
        <f t="shared" si="18"/>
        <v>0</v>
      </c>
      <c r="AZ9" s="154">
        <f t="shared" si="19"/>
        <v>0</v>
      </c>
      <c r="BA9" s="181">
        <f t="shared" si="20"/>
        <v>0</v>
      </c>
      <c r="BB9" s="181">
        <f>'Summary Resources'!AB1059</f>
        <v>0</v>
      </c>
      <c r="BC9" s="181">
        <f t="shared" si="21"/>
        <v>0</v>
      </c>
      <c r="BD9" s="181">
        <f t="shared" si="22"/>
        <v>0</v>
      </c>
    </row>
    <row r="10" spans="1:56" x14ac:dyDescent="0.2">
      <c r="A10" s="2" t="str">
        <f>'Scenario List'!$A$3</f>
        <v>1- Preferred Resource Strategy</v>
      </c>
      <c r="B10" s="50" t="s">
        <v>18</v>
      </c>
      <c r="C10" s="187">
        <v>0</v>
      </c>
      <c r="D10" s="187">
        <v>0</v>
      </c>
      <c r="E10" s="187">
        <v>0</v>
      </c>
      <c r="F10" s="187">
        <v>0</v>
      </c>
      <c r="G10" s="187">
        <v>0</v>
      </c>
      <c r="H10" s="187">
        <v>0</v>
      </c>
      <c r="I10" s="187">
        <v>0</v>
      </c>
      <c r="J10" s="187">
        <v>0</v>
      </c>
      <c r="K10" s="187">
        <v>0</v>
      </c>
      <c r="L10" s="187">
        <v>0</v>
      </c>
      <c r="M10" s="187">
        <v>0</v>
      </c>
      <c r="N10" s="187">
        <v>0</v>
      </c>
      <c r="O10" s="187">
        <v>0</v>
      </c>
      <c r="P10" s="187">
        <v>0</v>
      </c>
      <c r="Q10" s="187">
        <v>0</v>
      </c>
      <c r="R10" s="187">
        <v>0</v>
      </c>
      <c r="S10" s="187">
        <v>0</v>
      </c>
      <c r="T10" s="187">
        <v>0</v>
      </c>
      <c r="U10" s="187">
        <v>0</v>
      </c>
      <c r="V10" s="187">
        <v>0</v>
      </c>
      <c r="W10" s="187">
        <v>0</v>
      </c>
      <c r="X10" s="187">
        <v>0</v>
      </c>
      <c r="Y10" s="187">
        <v>0</v>
      </c>
      <c r="Z10" s="187">
        <v>0</v>
      </c>
      <c r="AA10" s="187"/>
      <c r="AB10" s="187">
        <f t="shared" si="23"/>
        <v>0</v>
      </c>
      <c r="AF10" s="50" t="s">
        <v>19</v>
      </c>
      <c r="AG10" s="154">
        <f t="shared" si="0"/>
        <v>17</v>
      </c>
      <c r="AH10" s="154">
        <f t="shared" si="1"/>
        <v>17</v>
      </c>
      <c r="AI10" s="154">
        <f t="shared" si="2"/>
        <v>17</v>
      </c>
      <c r="AJ10" s="154">
        <f t="shared" si="3"/>
        <v>0</v>
      </c>
      <c r="AK10" s="154">
        <f t="shared" si="4"/>
        <v>17</v>
      </c>
      <c r="AL10" s="154">
        <f t="shared" si="5"/>
        <v>12</v>
      </c>
      <c r="AM10" s="154">
        <f t="shared" si="6"/>
        <v>17</v>
      </c>
      <c r="AN10" s="154">
        <f t="shared" si="7"/>
        <v>17</v>
      </c>
      <c r="AO10" s="154">
        <f t="shared" si="8"/>
        <v>21.3</v>
      </c>
      <c r="AP10" s="154">
        <f t="shared" si="9"/>
        <v>17</v>
      </c>
      <c r="AQ10" s="154">
        <f t="shared" si="10"/>
        <v>17</v>
      </c>
      <c r="AR10" s="154">
        <f t="shared" si="11"/>
        <v>17</v>
      </c>
      <c r="AS10" s="154">
        <f t="shared" si="12"/>
        <v>17</v>
      </c>
      <c r="AT10" s="154">
        <f t="shared" si="13"/>
        <v>17</v>
      </c>
      <c r="AU10" s="154">
        <f t="shared" si="14"/>
        <v>17</v>
      </c>
      <c r="AV10" s="154">
        <f t="shared" si="15"/>
        <v>17</v>
      </c>
      <c r="AW10" s="154">
        <f t="shared" si="16"/>
        <v>17</v>
      </c>
      <c r="AX10" s="154">
        <f t="shared" si="17"/>
        <v>17</v>
      </c>
      <c r="AY10" s="154">
        <f t="shared" si="18"/>
        <v>17</v>
      </c>
      <c r="AZ10" s="154">
        <f t="shared" si="19"/>
        <v>17</v>
      </c>
      <c r="BA10" s="181">
        <f t="shared" si="20"/>
        <v>21.3</v>
      </c>
      <c r="BB10" s="181">
        <f>'Summary Resources'!AB1060</f>
        <v>17</v>
      </c>
      <c r="BC10" s="181">
        <f t="shared" si="21"/>
        <v>12</v>
      </c>
      <c r="BD10" s="181">
        <f t="shared" si="22"/>
        <v>17</v>
      </c>
    </row>
    <row r="11" spans="1:56" x14ac:dyDescent="0.2">
      <c r="A11" s="2" t="str">
        <f>'Scenario List'!$A$3</f>
        <v>1- Preferred Resource Strategy</v>
      </c>
      <c r="B11" s="50" t="s">
        <v>19</v>
      </c>
      <c r="C11" s="187">
        <v>0</v>
      </c>
      <c r="D11" s="187">
        <v>0</v>
      </c>
      <c r="E11" s="187">
        <v>0</v>
      </c>
      <c r="F11" s="187">
        <v>0</v>
      </c>
      <c r="G11" s="187">
        <v>12</v>
      </c>
      <c r="H11" s="187">
        <v>0</v>
      </c>
      <c r="I11" s="187">
        <v>0</v>
      </c>
      <c r="J11" s="187">
        <v>0</v>
      </c>
      <c r="K11" s="187">
        <v>0</v>
      </c>
      <c r="L11" s="187">
        <v>0</v>
      </c>
      <c r="M11" s="187">
        <v>0</v>
      </c>
      <c r="N11" s="187">
        <v>0</v>
      </c>
      <c r="O11" s="187">
        <v>0</v>
      </c>
      <c r="P11" s="187">
        <v>5</v>
      </c>
      <c r="Q11" s="187">
        <v>0</v>
      </c>
      <c r="R11" s="187">
        <v>0</v>
      </c>
      <c r="S11" s="187">
        <v>0</v>
      </c>
      <c r="T11" s="187">
        <v>0</v>
      </c>
      <c r="U11" s="187">
        <v>0</v>
      </c>
      <c r="V11" s="187">
        <v>0</v>
      </c>
      <c r="W11" s="187">
        <v>0</v>
      </c>
      <c r="X11" s="187">
        <v>0</v>
      </c>
      <c r="Y11" s="187">
        <v>0</v>
      </c>
      <c r="Z11" s="187">
        <v>0</v>
      </c>
      <c r="AA11" s="187"/>
      <c r="AB11" s="187">
        <f t="shared" si="23"/>
        <v>17</v>
      </c>
      <c r="AF11" s="50" t="s">
        <v>20</v>
      </c>
      <c r="AG11" s="154">
        <f t="shared" si="0"/>
        <v>0</v>
      </c>
      <c r="AH11" s="154">
        <f t="shared" si="1"/>
        <v>75</v>
      </c>
      <c r="AI11" s="154">
        <f t="shared" si="2"/>
        <v>75</v>
      </c>
      <c r="AJ11" s="154">
        <f t="shared" si="3"/>
        <v>0</v>
      </c>
      <c r="AK11" s="154">
        <f t="shared" si="4"/>
        <v>0</v>
      </c>
      <c r="AL11" s="154">
        <f t="shared" si="5"/>
        <v>75</v>
      </c>
      <c r="AM11" s="154">
        <f t="shared" si="6"/>
        <v>75</v>
      </c>
      <c r="AN11" s="154">
        <f t="shared" si="7"/>
        <v>0</v>
      </c>
      <c r="AO11" s="154">
        <f t="shared" si="8"/>
        <v>0</v>
      </c>
      <c r="AP11" s="154">
        <f t="shared" si="9"/>
        <v>0</v>
      </c>
      <c r="AQ11" s="154">
        <f t="shared" si="10"/>
        <v>0</v>
      </c>
      <c r="AR11" s="154">
        <f t="shared" si="11"/>
        <v>0</v>
      </c>
      <c r="AS11" s="154">
        <f t="shared" si="12"/>
        <v>0</v>
      </c>
      <c r="AT11" s="154">
        <f t="shared" si="13"/>
        <v>0</v>
      </c>
      <c r="AU11" s="154">
        <f t="shared" si="14"/>
        <v>0</v>
      </c>
      <c r="AV11" s="154">
        <f t="shared" si="15"/>
        <v>0</v>
      </c>
      <c r="AW11" s="154">
        <f t="shared" si="16"/>
        <v>0</v>
      </c>
      <c r="AX11" s="154">
        <f t="shared" si="17"/>
        <v>0</v>
      </c>
      <c r="AY11" s="154">
        <f t="shared" si="18"/>
        <v>0</v>
      </c>
      <c r="AZ11" s="154">
        <f t="shared" si="19"/>
        <v>0</v>
      </c>
      <c r="BA11" s="181">
        <f t="shared" si="20"/>
        <v>0</v>
      </c>
      <c r="BB11" s="181">
        <f>'Summary Resources'!AB1061</f>
        <v>75</v>
      </c>
      <c r="BC11" s="181">
        <f t="shared" si="21"/>
        <v>68</v>
      </c>
      <c r="BD11" s="181">
        <f t="shared" si="22"/>
        <v>75</v>
      </c>
    </row>
    <row r="12" spans="1:56" x14ac:dyDescent="0.2">
      <c r="A12" s="2" t="str">
        <f>'Scenario List'!$A$3</f>
        <v>1- Preferred Resource Strategy</v>
      </c>
      <c r="B12" s="50" t="s">
        <v>20</v>
      </c>
      <c r="C12" s="187">
        <v>0</v>
      </c>
      <c r="D12" s="187">
        <v>0</v>
      </c>
      <c r="E12" s="187">
        <v>0</v>
      </c>
      <c r="F12" s="187">
        <v>0</v>
      </c>
      <c r="G12" s="187">
        <v>0</v>
      </c>
      <c r="H12" s="187">
        <v>0</v>
      </c>
      <c r="I12" s="187">
        <v>0</v>
      </c>
      <c r="J12" s="187">
        <v>0</v>
      </c>
      <c r="K12" s="187">
        <v>0</v>
      </c>
      <c r="L12" s="187">
        <v>0</v>
      </c>
      <c r="M12" s="187">
        <v>0</v>
      </c>
      <c r="N12" s="187">
        <v>0</v>
      </c>
      <c r="O12" s="187">
        <v>0</v>
      </c>
      <c r="P12" s="187">
        <v>0</v>
      </c>
      <c r="Q12" s="187">
        <v>0</v>
      </c>
      <c r="R12" s="187">
        <v>0</v>
      </c>
      <c r="S12" s="187">
        <v>0</v>
      </c>
      <c r="T12" s="187">
        <v>0</v>
      </c>
      <c r="U12" s="187">
        <v>0</v>
      </c>
      <c r="V12" s="187">
        <v>0</v>
      </c>
      <c r="W12" s="187">
        <v>0</v>
      </c>
      <c r="X12" s="187">
        <v>0</v>
      </c>
      <c r="Y12" s="187">
        <v>0</v>
      </c>
      <c r="Z12" s="187">
        <v>0</v>
      </c>
      <c r="AA12" s="187"/>
      <c r="AB12" s="187">
        <f t="shared" si="23"/>
        <v>0</v>
      </c>
      <c r="AF12" s="48"/>
      <c r="AG12" s="154"/>
      <c r="AH12" s="154"/>
      <c r="AI12" s="154"/>
      <c r="AJ12" s="154"/>
      <c r="AK12" s="154"/>
      <c r="AL12" s="154"/>
      <c r="AM12" s="154"/>
      <c r="AN12" s="154"/>
      <c r="AO12" s="154"/>
      <c r="AP12" s="154"/>
      <c r="AQ12" s="154"/>
      <c r="AR12" s="154"/>
      <c r="AS12" s="154"/>
      <c r="AT12" s="154"/>
      <c r="AU12" s="154"/>
      <c r="AV12" s="154"/>
      <c r="AW12" s="154"/>
      <c r="AX12" s="154"/>
      <c r="AY12" s="154"/>
      <c r="AZ12" s="154"/>
      <c r="BA12" s="181"/>
      <c r="BB12" s="181"/>
      <c r="BC12" s="181"/>
      <c r="BD12" s="181"/>
    </row>
    <row r="13" spans="1:56" x14ac:dyDescent="0.2">
      <c r="A13" s="2" t="str">
        <f>'Scenario List'!$A$3</f>
        <v>1- Preferred Resource Strategy</v>
      </c>
      <c r="B13" s="50"/>
      <c r="C13" s="187"/>
      <c r="D13" s="187"/>
      <c r="E13" s="187"/>
      <c r="F13" s="187"/>
      <c r="G13" s="187"/>
      <c r="H13" s="187"/>
      <c r="I13" s="187"/>
      <c r="J13" s="187"/>
      <c r="K13" s="187"/>
      <c r="L13" s="187"/>
      <c r="M13" s="187"/>
      <c r="N13" s="187"/>
      <c r="O13" s="187"/>
      <c r="P13" s="187"/>
      <c r="Q13" s="187"/>
      <c r="R13" s="187"/>
      <c r="S13" s="187"/>
      <c r="T13" s="187"/>
      <c r="U13" s="187"/>
      <c r="V13" s="187"/>
      <c r="W13" s="187"/>
      <c r="X13" s="187"/>
      <c r="Y13" s="187"/>
      <c r="Z13" s="187"/>
      <c r="AA13" s="187"/>
      <c r="AB13" s="187"/>
      <c r="AF13" s="49" t="s">
        <v>9</v>
      </c>
      <c r="AG13" s="154"/>
      <c r="AH13" s="154"/>
      <c r="AI13" s="154"/>
      <c r="AJ13" s="154"/>
      <c r="AK13" s="154"/>
      <c r="AL13" s="154"/>
      <c r="AM13" s="154"/>
      <c r="AN13" s="154"/>
      <c r="AO13" s="154"/>
      <c r="AP13" s="154"/>
      <c r="AQ13" s="154"/>
      <c r="AR13" s="154"/>
      <c r="AS13" s="154"/>
      <c r="AT13" s="154"/>
      <c r="AU13" s="154"/>
      <c r="AV13" s="154"/>
      <c r="AW13" s="154"/>
      <c r="AX13" s="154"/>
      <c r="AY13" s="154"/>
      <c r="AZ13" s="154"/>
      <c r="BA13" s="181"/>
      <c r="BB13" s="181"/>
      <c r="BC13" s="181"/>
      <c r="BD13" s="181"/>
    </row>
    <row r="14" spans="1:56" x14ac:dyDescent="0.2">
      <c r="A14" s="2" t="str">
        <f>'Scenario List'!$A$3</f>
        <v>1- Preferred Resource Strategy</v>
      </c>
      <c r="B14" s="49" t="s">
        <v>9</v>
      </c>
      <c r="C14" s="187"/>
      <c r="D14" s="187"/>
      <c r="E14" s="187"/>
      <c r="F14" s="187"/>
      <c r="G14" s="187"/>
      <c r="H14" s="187"/>
      <c r="I14" s="187"/>
      <c r="J14" s="187"/>
      <c r="K14" s="187"/>
      <c r="L14" s="187"/>
      <c r="M14" s="187"/>
      <c r="N14" s="187"/>
      <c r="O14" s="187"/>
      <c r="P14" s="187"/>
      <c r="Q14" s="187"/>
      <c r="R14" s="187"/>
      <c r="S14" s="187"/>
      <c r="T14" s="187"/>
      <c r="U14" s="187"/>
      <c r="V14" s="187"/>
      <c r="W14" s="187"/>
      <c r="X14" s="187"/>
      <c r="Y14" s="187"/>
      <c r="Z14" s="187"/>
      <c r="AA14" s="187"/>
      <c r="AB14" s="187"/>
      <c r="AF14" s="50" t="s">
        <v>12</v>
      </c>
      <c r="AG14" s="154">
        <f t="shared" ref="AG14:AG25" si="24">AB15</f>
        <v>0</v>
      </c>
      <c r="AH14" s="154">
        <f t="shared" ref="AH14:AH25" si="25">AB64</f>
        <v>143.58389587876366</v>
      </c>
      <c r="AI14" s="154">
        <f t="shared" ref="AI14:AI25" si="26">AB113</f>
        <v>146.57449440721717</v>
      </c>
      <c r="AJ14" s="154">
        <f t="shared" ref="AJ14:AJ25" si="27">AB162</f>
        <v>0</v>
      </c>
      <c r="AK14" s="154">
        <f t="shared" ref="AK14:AK25" si="28">AB212</f>
        <v>47.91344655053414</v>
      </c>
      <c r="AL14" s="154">
        <f t="shared" ref="AL14:AL25" si="29">AB262</f>
        <v>0</v>
      </c>
      <c r="AM14" s="154">
        <f t="shared" ref="AM14:AM25" si="30">AB312</f>
        <v>1.1102230246251565E-16</v>
      </c>
      <c r="AN14" s="154">
        <f t="shared" si="7"/>
        <v>48.029697989378697</v>
      </c>
      <c r="AO14" s="154">
        <f t="shared" si="8"/>
        <v>92.201858502135366</v>
      </c>
      <c r="AP14" s="154">
        <f t="shared" si="9"/>
        <v>49.395575130277962</v>
      </c>
      <c r="AQ14" s="154">
        <f t="shared" si="10"/>
        <v>200.29614779333895</v>
      </c>
      <c r="AR14" s="154">
        <f t="shared" si="11"/>
        <v>159.20968372019732</v>
      </c>
      <c r="AS14" s="154">
        <f t="shared" si="12"/>
        <v>200.29614779333895</v>
      </c>
      <c r="AT14" s="154">
        <f t="shared" si="13"/>
        <v>0</v>
      </c>
      <c r="AU14" s="154">
        <f t="shared" si="14"/>
        <v>0</v>
      </c>
      <c r="AV14" s="154">
        <f t="shared" si="15"/>
        <v>51.037469480093471</v>
      </c>
      <c r="AW14" s="154">
        <f t="shared" si="16"/>
        <v>0</v>
      </c>
      <c r="AX14" s="154">
        <f t="shared" si="17"/>
        <v>0</v>
      </c>
      <c r="AY14" s="154">
        <f t="shared" si="18"/>
        <v>0</v>
      </c>
      <c r="AZ14" s="154">
        <f t="shared" si="19"/>
        <v>84.084999524857182</v>
      </c>
      <c r="BA14" s="181">
        <f t="shared" si="20"/>
        <v>0</v>
      </c>
      <c r="BB14" s="181">
        <f>'Summary Resources'!AB1064</f>
        <v>0</v>
      </c>
      <c r="BC14" s="181">
        <f t="shared" si="21"/>
        <v>0</v>
      </c>
      <c r="BD14" s="181">
        <f t="shared" si="22"/>
        <v>0</v>
      </c>
    </row>
    <row r="15" spans="1:56" x14ac:dyDescent="0.2">
      <c r="A15" s="2" t="str">
        <f>'Scenario List'!$A$3</f>
        <v>1- Preferred Resource Strategy</v>
      </c>
      <c r="B15" s="50" t="s">
        <v>12</v>
      </c>
      <c r="C15" s="187">
        <v>0</v>
      </c>
      <c r="D15" s="187">
        <v>0</v>
      </c>
      <c r="E15" s="187">
        <v>0</v>
      </c>
      <c r="F15" s="187">
        <v>0</v>
      </c>
      <c r="G15" s="187">
        <v>0</v>
      </c>
      <c r="H15" s="187">
        <v>0</v>
      </c>
      <c r="I15" s="187">
        <v>0</v>
      </c>
      <c r="J15" s="187">
        <v>0</v>
      </c>
      <c r="K15" s="187">
        <v>0</v>
      </c>
      <c r="L15" s="187">
        <v>0</v>
      </c>
      <c r="M15" s="187">
        <v>0</v>
      </c>
      <c r="N15" s="187">
        <v>0</v>
      </c>
      <c r="O15" s="187">
        <v>0</v>
      </c>
      <c r="P15" s="187">
        <v>0</v>
      </c>
      <c r="Q15" s="187">
        <v>0</v>
      </c>
      <c r="R15" s="187">
        <v>0</v>
      </c>
      <c r="S15" s="187">
        <v>0</v>
      </c>
      <c r="T15" s="187">
        <v>0</v>
      </c>
      <c r="U15" s="187">
        <v>0</v>
      </c>
      <c r="V15" s="187">
        <v>0</v>
      </c>
      <c r="W15" s="187">
        <v>0</v>
      </c>
      <c r="X15" s="187">
        <v>0</v>
      </c>
      <c r="Y15" s="187">
        <v>0</v>
      </c>
      <c r="Z15" s="187">
        <v>0</v>
      </c>
      <c r="AA15" s="187"/>
      <c r="AB15" s="187">
        <f t="shared" ref="AB15:AB26" si="31">SUM(C15:Z15)</f>
        <v>0</v>
      </c>
      <c r="AF15" s="50" t="s">
        <v>13</v>
      </c>
      <c r="AG15" s="154">
        <f t="shared" si="24"/>
        <v>387.95852566222408</v>
      </c>
      <c r="AH15" s="154">
        <f t="shared" si="25"/>
        <v>0</v>
      </c>
      <c r="AI15" s="154">
        <f t="shared" si="26"/>
        <v>0</v>
      </c>
      <c r="AJ15" s="154">
        <f t="shared" si="27"/>
        <v>0</v>
      </c>
      <c r="AK15" s="154">
        <f t="shared" si="28"/>
        <v>25.526071883416694</v>
      </c>
      <c r="AL15" s="154">
        <f t="shared" si="29"/>
        <v>0</v>
      </c>
      <c r="AM15" s="154">
        <f t="shared" si="30"/>
        <v>495.58854379041998</v>
      </c>
      <c r="AN15" s="154">
        <f t="shared" si="7"/>
        <v>130.62635697643296</v>
      </c>
      <c r="AO15" s="154">
        <f t="shared" si="8"/>
        <v>492.98843232990259</v>
      </c>
      <c r="AP15" s="154">
        <f t="shared" si="9"/>
        <v>552.19117106883493</v>
      </c>
      <c r="AQ15" s="154">
        <f t="shared" si="10"/>
        <v>276.99006461608383</v>
      </c>
      <c r="AR15" s="154">
        <f t="shared" si="11"/>
        <v>536.2195661350313</v>
      </c>
      <c r="AS15" s="154">
        <f t="shared" si="12"/>
        <v>424.56478768150436</v>
      </c>
      <c r="AT15" s="154">
        <f t="shared" si="13"/>
        <v>378.83857570832157</v>
      </c>
      <c r="AU15" s="154">
        <f t="shared" si="14"/>
        <v>387.95852566222408</v>
      </c>
      <c r="AV15" s="154">
        <f t="shared" si="15"/>
        <v>387.99224612369875</v>
      </c>
      <c r="AW15" s="154">
        <f t="shared" si="16"/>
        <v>387.49922603699599</v>
      </c>
      <c r="AX15" s="154">
        <f t="shared" si="17"/>
        <v>787.95852566222413</v>
      </c>
      <c r="AY15" s="154">
        <f t="shared" si="18"/>
        <v>120.21738524309124</v>
      </c>
      <c r="AZ15" s="154">
        <f t="shared" si="19"/>
        <v>388.89880701682716</v>
      </c>
      <c r="BA15" s="181">
        <f t="shared" si="20"/>
        <v>372.04749761287201</v>
      </c>
      <c r="BB15" s="181">
        <f>'Summary Resources'!AB1065</f>
        <v>0</v>
      </c>
      <c r="BC15" s="181">
        <f t="shared" si="21"/>
        <v>0</v>
      </c>
      <c r="BD15" s="181">
        <f t="shared" si="22"/>
        <v>1119.8398451602948</v>
      </c>
    </row>
    <row r="16" spans="1:56" x14ac:dyDescent="0.2">
      <c r="A16" s="2" t="str">
        <f>'Scenario List'!$A$3</f>
        <v>1- Preferred Resource Strategy</v>
      </c>
      <c r="B16" s="50" t="s">
        <v>13</v>
      </c>
      <c r="C16" s="187">
        <v>0</v>
      </c>
      <c r="D16" s="187">
        <v>0</v>
      </c>
      <c r="E16" s="187">
        <v>0</v>
      </c>
      <c r="F16" s="187">
        <v>0</v>
      </c>
      <c r="G16" s="187">
        <v>0</v>
      </c>
      <c r="H16" s="187">
        <v>0</v>
      </c>
      <c r="I16" s="187">
        <v>0</v>
      </c>
      <c r="J16" s="187">
        <v>0</v>
      </c>
      <c r="K16" s="187">
        <v>0</v>
      </c>
      <c r="L16" s="187">
        <v>0</v>
      </c>
      <c r="M16" s="187">
        <v>0</v>
      </c>
      <c r="N16" s="187">
        <v>0</v>
      </c>
      <c r="O16" s="187">
        <v>0</v>
      </c>
      <c r="P16" s="187">
        <v>0</v>
      </c>
      <c r="Q16" s="187">
        <v>0</v>
      </c>
      <c r="R16" s="187">
        <v>0</v>
      </c>
      <c r="S16" s="187">
        <v>0</v>
      </c>
      <c r="T16" s="187">
        <v>0</v>
      </c>
      <c r="U16" s="187">
        <v>0</v>
      </c>
      <c r="V16" s="187">
        <v>0</v>
      </c>
      <c r="W16" s="187">
        <v>116.9820526897694</v>
      </c>
      <c r="X16" s="187">
        <v>121.55486643274007</v>
      </c>
      <c r="Y16" s="187">
        <v>0</v>
      </c>
      <c r="Z16" s="187">
        <v>149.42160653971462</v>
      </c>
      <c r="AA16" s="187"/>
      <c r="AB16" s="187">
        <f t="shared" si="31"/>
        <v>387.95852566222408</v>
      </c>
      <c r="AF16" s="50" t="s">
        <v>14</v>
      </c>
      <c r="AG16" s="154">
        <f t="shared" si="24"/>
        <v>193.97926283111204</v>
      </c>
      <c r="AH16" s="154">
        <f t="shared" si="25"/>
        <v>0</v>
      </c>
      <c r="AI16" s="154">
        <f t="shared" si="26"/>
        <v>0</v>
      </c>
      <c r="AJ16" s="154">
        <f t="shared" si="27"/>
        <v>0</v>
      </c>
      <c r="AK16" s="154">
        <f t="shared" si="28"/>
        <v>2.8421709430404007E-14</v>
      </c>
      <c r="AL16" s="154">
        <f t="shared" si="29"/>
        <v>0</v>
      </c>
      <c r="AM16" s="154">
        <f t="shared" si="30"/>
        <v>247.79427189520999</v>
      </c>
      <c r="AN16" s="154">
        <f t="shared" si="7"/>
        <v>0</v>
      </c>
      <c r="AO16" s="154">
        <f t="shared" si="8"/>
        <v>246.4942161649513</v>
      </c>
      <c r="AP16" s="154">
        <f t="shared" si="9"/>
        <v>93.81682309622235</v>
      </c>
      <c r="AQ16" s="154">
        <f t="shared" si="10"/>
        <v>138.49503230804191</v>
      </c>
      <c r="AR16" s="154">
        <f t="shared" si="11"/>
        <v>268.10978306751565</v>
      </c>
      <c r="AS16" s="154">
        <f t="shared" si="12"/>
        <v>212.28239384075218</v>
      </c>
      <c r="AT16" s="154">
        <f t="shared" si="13"/>
        <v>189.41928785416079</v>
      </c>
      <c r="AU16" s="154">
        <f t="shared" si="14"/>
        <v>193.97926283111204</v>
      </c>
      <c r="AV16" s="154">
        <f t="shared" si="15"/>
        <v>193.99612306184937</v>
      </c>
      <c r="AW16" s="154">
        <f t="shared" si="16"/>
        <v>193.749613018498</v>
      </c>
      <c r="AX16" s="154">
        <f t="shared" si="17"/>
        <v>368.97926283111207</v>
      </c>
      <c r="AY16" s="154">
        <f t="shared" si="18"/>
        <v>60.108692621545622</v>
      </c>
      <c r="AZ16" s="154">
        <f t="shared" si="19"/>
        <v>194.44940350841358</v>
      </c>
      <c r="BA16" s="181">
        <f t="shared" si="20"/>
        <v>111.16001796814311</v>
      </c>
      <c r="BB16" s="181">
        <f>'Summary Resources'!AB1066</f>
        <v>0</v>
      </c>
      <c r="BC16" s="181">
        <f t="shared" si="21"/>
        <v>0</v>
      </c>
      <c r="BD16" s="181">
        <f t="shared" si="22"/>
        <v>50.033892691286454</v>
      </c>
    </row>
    <row r="17" spans="1:56" x14ac:dyDescent="0.2">
      <c r="A17" s="2" t="str">
        <f>'Scenario List'!$A$3</f>
        <v>1- Preferred Resource Strategy</v>
      </c>
      <c r="B17" s="50" t="s">
        <v>14</v>
      </c>
      <c r="C17" s="187">
        <v>0</v>
      </c>
      <c r="D17" s="187">
        <v>0</v>
      </c>
      <c r="E17" s="187">
        <v>0</v>
      </c>
      <c r="F17" s="187">
        <v>0</v>
      </c>
      <c r="G17" s="187">
        <v>0</v>
      </c>
      <c r="H17" s="187">
        <v>0</v>
      </c>
      <c r="I17" s="187">
        <v>0</v>
      </c>
      <c r="J17" s="187">
        <v>0</v>
      </c>
      <c r="K17" s="187">
        <v>0</v>
      </c>
      <c r="L17" s="187">
        <v>0</v>
      </c>
      <c r="M17" s="187">
        <v>0</v>
      </c>
      <c r="N17" s="187">
        <v>0</v>
      </c>
      <c r="O17" s="187">
        <v>0</v>
      </c>
      <c r="P17" s="187">
        <v>0</v>
      </c>
      <c r="Q17" s="187">
        <v>0</v>
      </c>
      <c r="R17" s="187">
        <v>0</v>
      </c>
      <c r="S17" s="187">
        <v>0</v>
      </c>
      <c r="T17" s="187">
        <v>0</v>
      </c>
      <c r="U17" s="187">
        <v>0</v>
      </c>
      <c r="V17" s="187">
        <v>0</v>
      </c>
      <c r="W17" s="187">
        <v>58.491026344884702</v>
      </c>
      <c r="X17" s="187">
        <v>60.777433216370035</v>
      </c>
      <c r="Y17" s="187">
        <v>0</v>
      </c>
      <c r="Z17" s="187">
        <v>74.710803269857308</v>
      </c>
      <c r="AA17" s="187"/>
      <c r="AB17" s="187">
        <f t="shared" si="31"/>
        <v>193.97926283111204</v>
      </c>
      <c r="AF17" s="50" t="s">
        <v>15</v>
      </c>
      <c r="AG17" s="154">
        <f t="shared" si="24"/>
        <v>400</v>
      </c>
      <c r="AH17" s="154">
        <f t="shared" si="25"/>
        <v>0</v>
      </c>
      <c r="AI17" s="154">
        <f t="shared" si="26"/>
        <v>0</v>
      </c>
      <c r="AJ17" s="154">
        <f t="shared" si="27"/>
        <v>0</v>
      </c>
      <c r="AK17" s="154">
        <f t="shared" si="28"/>
        <v>400</v>
      </c>
      <c r="AL17" s="154">
        <f t="shared" si="29"/>
        <v>400</v>
      </c>
      <c r="AM17" s="154">
        <f t="shared" si="30"/>
        <v>399.99999956061049</v>
      </c>
      <c r="AN17" s="154">
        <f t="shared" si="7"/>
        <v>400</v>
      </c>
      <c r="AO17" s="154">
        <f t="shared" si="8"/>
        <v>514.1761490417565</v>
      </c>
      <c r="AP17" s="154">
        <f t="shared" si="9"/>
        <v>300</v>
      </c>
      <c r="AQ17" s="154">
        <f t="shared" si="10"/>
        <v>894.24017369028525</v>
      </c>
      <c r="AR17" s="154">
        <f t="shared" si="11"/>
        <v>627.89284392892148</v>
      </c>
      <c r="AS17" s="154">
        <f t="shared" si="12"/>
        <v>796.14962232049061</v>
      </c>
      <c r="AT17" s="154">
        <f t="shared" si="13"/>
        <v>400.0000000000004</v>
      </c>
      <c r="AU17" s="154">
        <f t="shared" si="14"/>
        <v>400</v>
      </c>
      <c r="AV17" s="154">
        <f t="shared" si="15"/>
        <v>400</v>
      </c>
      <c r="AW17" s="154">
        <f t="shared" si="16"/>
        <v>400</v>
      </c>
      <c r="AX17" s="154">
        <f t="shared" si="17"/>
        <v>700</v>
      </c>
      <c r="AY17" s="154">
        <f t="shared" si="18"/>
        <v>616.10774764074631</v>
      </c>
      <c r="AZ17" s="154">
        <f t="shared" si="19"/>
        <v>400</v>
      </c>
      <c r="BA17" s="181">
        <f t="shared" si="20"/>
        <v>400</v>
      </c>
      <c r="BB17" s="181">
        <f>'Summary Resources'!AB1067</f>
        <v>350</v>
      </c>
      <c r="BC17" s="181">
        <f t="shared" si="21"/>
        <v>613.94975925406789</v>
      </c>
      <c r="BD17" s="181">
        <f t="shared" si="22"/>
        <v>142.62049756918285</v>
      </c>
    </row>
    <row r="18" spans="1:56" x14ac:dyDescent="0.2">
      <c r="A18" s="2" t="str">
        <f>'Scenario List'!$A$3</f>
        <v>1- Preferred Resource Strategy</v>
      </c>
      <c r="B18" s="50" t="s">
        <v>15</v>
      </c>
      <c r="C18" s="187">
        <v>0</v>
      </c>
      <c r="D18" s="187">
        <v>100</v>
      </c>
      <c r="E18" s="187">
        <v>100</v>
      </c>
      <c r="F18" s="187">
        <v>0</v>
      </c>
      <c r="G18" s="187">
        <v>0</v>
      </c>
      <c r="H18" s="187">
        <v>0</v>
      </c>
      <c r="I18" s="187">
        <v>100</v>
      </c>
      <c r="J18" s="187">
        <v>0</v>
      </c>
      <c r="K18" s="187">
        <v>0</v>
      </c>
      <c r="L18" s="187">
        <v>0</v>
      </c>
      <c r="M18" s="187">
        <v>0</v>
      </c>
      <c r="N18" s="187">
        <v>0</v>
      </c>
      <c r="O18" s="187">
        <v>0</v>
      </c>
      <c r="P18" s="187">
        <v>0</v>
      </c>
      <c r="Q18" s="187">
        <v>0</v>
      </c>
      <c r="R18" s="187">
        <v>0</v>
      </c>
      <c r="S18" s="187">
        <v>0</v>
      </c>
      <c r="T18" s="187">
        <v>0</v>
      </c>
      <c r="U18" s="187">
        <v>0</v>
      </c>
      <c r="V18" s="187">
        <v>100</v>
      </c>
      <c r="W18" s="187">
        <v>0</v>
      </c>
      <c r="X18" s="187">
        <v>0</v>
      </c>
      <c r="Y18" s="187">
        <v>0</v>
      </c>
      <c r="Z18" s="187">
        <v>0</v>
      </c>
      <c r="AA18" s="187"/>
      <c r="AB18" s="187">
        <f t="shared" si="31"/>
        <v>400</v>
      </c>
      <c r="AF18" s="50" t="s">
        <v>16</v>
      </c>
      <c r="AG18" s="154">
        <f t="shared" si="24"/>
        <v>12.336859612222808</v>
      </c>
      <c r="AH18" s="154">
        <f t="shared" si="25"/>
        <v>67.755918947299307</v>
      </c>
      <c r="AI18" s="154">
        <f t="shared" si="26"/>
        <v>67.933618910484014</v>
      </c>
      <c r="AJ18" s="154">
        <f t="shared" si="27"/>
        <v>0</v>
      </c>
      <c r="AK18" s="154">
        <f t="shared" si="28"/>
        <v>24.281577036332333</v>
      </c>
      <c r="AL18" s="154">
        <f t="shared" si="29"/>
        <v>312.47501461456409</v>
      </c>
      <c r="AM18" s="154">
        <f t="shared" si="30"/>
        <v>22.404984581818141</v>
      </c>
      <c r="AN18" s="154">
        <f t="shared" si="7"/>
        <v>0</v>
      </c>
      <c r="AO18" s="154">
        <f t="shared" si="8"/>
        <v>112.68247513653078</v>
      </c>
      <c r="AP18" s="154">
        <f t="shared" si="9"/>
        <v>0</v>
      </c>
      <c r="AQ18" s="154">
        <f t="shared" si="10"/>
        <v>485.67011735915145</v>
      </c>
      <c r="AR18" s="154">
        <f t="shared" si="11"/>
        <v>278.76280447047168</v>
      </c>
      <c r="AS18" s="154">
        <f t="shared" si="12"/>
        <v>473.98745828230864</v>
      </c>
      <c r="AT18" s="154">
        <f t="shared" si="13"/>
        <v>23.157010928594577</v>
      </c>
      <c r="AU18" s="154">
        <f t="shared" si="14"/>
        <v>12.336859612222808</v>
      </c>
      <c r="AV18" s="154">
        <f t="shared" si="15"/>
        <v>22.145529961851619</v>
      </c>
      <c r="AW18" s="154">
        <f t="shared" si="16"/>
        <v>12.998641250653321</v>
      </c>
      <c r="AX18" s="154">
        <f t="shared" si="17"/>
        <v>512.33685961222284</v>
      </c>
      <c r="AY18" s="154">
        <f t="shared" si="18"/>
        <v>21.835256058458725</v>
      </c>
      <c r="AZ18" s="154">
        <f t="shared" si="19"/>
        <v>12.240618187340267</v>
      </c>
      <c r="BA18" s="181">
        <f t="shared" si="20"/>
        <v>20.954219225851624</v>
      </c>
      <c r="BB18" s="181">
        <f>'Summary Resources'!AB1068</f>
        <v>865.46059067618489</v>
      </c>
      <c r="BC18" s="181">
        <f t="shared" si="21"/>
        <v>340.52745968060952</v>
      </c>
      <c r="BD18" s="181">
        <f t="shared" si="22"/>
        <v>510.34590616754718</v>
      </c>
    </row>
    <row r="19" spans="1:56" x14ac:dyDescent="0.2">
      <c r="A19" s="2" t="str">
        <f>'Scenario List'!$A$3</f>
        <v>1- Preferred Resource Strategy</v>
      </c>
      <c r="B19" s="50" t="s">
        <v>16</v>
      </c>
      <c r="C19" s="187">
        <v>0</v>
      </c>
      <c r="D19" s="187">
        <v>0</v>
      </c>
      <c r="E19" s="187">
        <v>0</v>
      </c>
      <c r="F19" s="187">
        <v>0</v>
      </c>
      <c r="G19" s="187">
        <v>0</v>
      </c>
      <c r="H19" s="187">
        <v>0</v>
      </c>
      <c r="I19" s="187">
        <v>0</v>
      </c>
      <c r="J19" s="187">
        <v>0</v>
      </c>
      <c r="K19" s="187">
        <v>0</v>
      </c>
      <c r="L19" s="187">
        <v>0</v>
      </c>
      <c r="M19" s="187">
        <v>0</v>
      </c>
      <c r="N19" s="187">
        <v>0</v>
      </c>
      <c r="O19" s="187">
        <v>0</v>
      </c>
      <c r="P19" s="187">
        <v>0</v>
      </c>
      <c r="Q19" s="187">
        <v>0</v>
      </c>
      <c r="R19" s="187">
        <v>0</v>
      </c>
      <c r="S19" s="187">
        <v>0</v>
      </c>
      <c r="T19" s="187">
        <v>0</v>
      </c>
      <c r="U19" s="187">
        <v>0</v>
      </c>
      <c r="V19" s="187">
        <v>0</v>
      </c>
      <c r="W19" s="187">
        <v>0</v>
      </c>
      <c r="X19" s="187">
        <v>0</v>
      </c>
      <c r="Y19" s="187">
        <v>12.336859612222808</v>
      </c>
      <c r="Z19" s="187">
        <v>0</v>
      </c>
      <c r="AA19" s="187"/>
      <c r="AB19" s="187">
        <f t="shared" si="31"/>
        <v>12.336859612222808</v>
      </c>
      <c r="AF19" s="50" t="s">
        <v>17</v>
      </c>
      <c r="AG19" s="154">
        <f t="shared" si="24"/>
        <v>0</v>
      </c>
      <c r="AH19" s="154">
        <f t="shared" si="25"/>
        <v>0</v>
      </c>
      <c r="AI19" s="154">
        <f t="shared" si="26"/>
        <v>0</v>
      </c>
      <c r="AJ19" s="154">
        <f t="shared" si="27"/>
        <v>0</v>
      </c>
      <c r="AK19" s="154">
        <f t="shared" si="28"/>
        <v>0</v>
      </c>
      <c r="AL19" s="154">
        <f t="shared" si="29"/>
        <v>75.291207427688661</v>
      </c>
      <c r="AM19" s="154">
        <f t="shared" si="30"/>
        <v>0</v>
      </c>
      <c r="AN19" s="154">
        <f t="shared" si="7"/>
        <v>0</v>
      </c>
      <c r="AO19" s="154">
        <f t="shared" si="8"/>
        <v>0</v>
      </c>
      <c r="AP19" s="154">
        <f t="shared" si="9"/>
        <v>0</v>
      </c>
      <c r="AQ19" s="154">
        <f t="shared" si="10"/>
        <v>396.77116284643478</v>
      </c>
      <c r="AR19" s="154">
        <f t="shared" si="11"/>
        <v>84.133159198891605</v>
      </c>
      <c r="AS19" s="154">
        <f t="shared" si="12"/>
        <v>198.60673587233646</v>
      </c>
      <c r="AT19" s="154">
        <f t="shared" si="13"/>
        <v>0</v>
      </c>
      <c r="AU19" s="154">
        <f t="shared" si="14"/>
        <v>0</v>
      </c>
      <c r="AV19" s="154">
        <f t="shared" si="15"/>
        <v>0</v>
      </c>
      <c r="AW19" s="154">
        <f t="shared" si="16"/>
        <v>0</v>
      </c>
      <c r="AX19" s="154">
        <f t="shared" si="17"/>
        <v>0</v>
      </c>
      <c r="AY19" s="154">
        <f t="shared" si="18"/>
        <v>0</v>
      </c>
      <c r="AZ19" s="154">
        <f t="shared" si="19"/>
        <v>0</v>
      </c>
      <c r="BA19" s="181">
        <f t="shared" si="20"/>
        <v>0</v>
      </c>
      <c r="BB19" s="181">
        <f>'Summary Resources'!AB1069</f>
        <v>0</v>
      </c>
      <c r="BC19" s="181">
        <f t="shared" si="21"/>
        <v>75.291324969507031</v>
      </c>
      <c r="BD19" s="181">
        <f t="shared" si="22"/>
        <v>0</v>
      </c>
    </row>
    <row r="20" spans="1:56" x14ac:dyDescent="0.2">
      <c r="A20" s="2" t="str">
        <f>'Scenario List'!$A$3</f>
        <v>1- Preferred Resource Strategy</v>
      </c>
      <c r="B20" s="50" t="s">
        <v>17</v>
      </c>
      <c r="C20" s="187">
        <v>0</v>
      </c>
      <c r="D20" s="187">
        <v>0</v>
      </c>
      <c r="E20" s="187">
        <v>0</v>
      </c>
      <c r="F20" s="187">
        <v>0</v>
      </c>
      <c r="G20" s="187">
        <v>0</v>
      </c>
      <c r="H20" s="187">
        <v>0</v>
      </c>
      <c r="I20" s="187">
        <v>0</v>
      </c>
      <c r="J20" s="187">
        <v>0</v>
      </c>
      <c r="K20" s="187">
        <v>0</v>
      </c>
      <c r="L20" s="187">
        <v>0</v>
      </c>
      <c r="M20" s="187">
        <v>0</v>
      </c>
      <c r="N20" s="187">
        <v>0</v>
      </c>
      <c r="O20" s="187">
        <v>0</v>
      </c>
      <c r="P20" s="187">
        <v>0</v>
      </c>
      <c r="Q20" s="187">
        <v>0</v>
      </c>
      <c r="R20" s="187">
        <v>0</v>
      </c>
      <c r="S20" s="187">
        <v>0</v>
      </c>
      <c r="T20" s="187">
        <v>0</v>
      </c>
      <c r="U20" s="187">
        <v>0</v>
      </c>
      <c r="V20" s="187">
        <v>0</v>
      </c>
      <c r="W20" s="187">
        <v>0</v>
      </c>
      <c r="X20" s="187">
        <v>0</v>
      </c>
      <c r="Y20" s="187">
        <v>0</v>
      </c>
      <c r="Z20" s="187">
        <v>0</v>
      </c>
      <c r="AA20" s="187"/>
      <c r="AB20" s="187">
        <f t="shared" si="31"/>
        <v>0</v>
      </c>
      <c r="AF20" s="50" t="s">
        <v>18</v>
      </c>
      <c r="AG20" s="154">
        <f t="shared" si="24"/>
        <v>0</v>
      </c>
      <c r="AH20" s="154">
        <f t="shared" si="25"/>
        <v>0</v>
      </c>
      <c r="AI20" s="154">
        <f t="shared" si="26"/>
        <v>0</v>
      </c>
      <c r="AJ20" s="154">
        <f t="shared" si="27"/>
        <v>0</v>
      </c>
      <c r="AK20" s="154">
        <f t="shared" si="28"/>
        <v>0</v>
      </c>
      <c r="AL20" s="154">
        <f t="shared" si="29"/>
        <v>95.573405767372194</v>
      </c>
      <c r="AM20" s="154">
        <f t="shared" si="30"/>
        <v>0</v>
      </c>
      <c r="AN20" s="154">
        <f t="shared" si="7"/>
        <v>0</v>
      </c>
      <c r="AO20" s="154">
        <f t="shared" si="8"/>
        <v>20</v>
      </c>
      <c r="AP20" s="154">
        <f t="shared" si="9"/>
        <v>0</v>
      </c>
      <c r="AQ20" s="154">
        <f t="shared" si="10"/>
        <v>20</v>
      </c>
      <c r="AR20" s="154">
        <f t="shared" si="11"/>
        <v>20</v>
      </c>
      <c r="AS20" s="154">
        <f t="shared" si="12"/>
        <v>20</v>
      </c>
      <c r="AT20" s="154">
        <f t="shared" si="13"/>
        <v>0</v>
      </c>
      <c r="AU20" s="154">
        <f t="shared" si="14"/>
        <v>0</v>
      </c>
      <c r="AV20" s="154">
        <f t="shared" si="15"/>
        <v>0</v>
      </c>
      <c r="AW20" s="154">
        <f t="shared" si="16"/>
        <v>0</v>
      </c>
      <c r="AX20" s="154">
        <f t="shared" si="17"/>
        <v>100</v>
      </c>
      <c r="AY20" s="154">
        <f t="shared" si="18"/>
        <v>0</v>
      </c>
      <c r="AZ20" s="154">
        <f t="shared" si="19"/>
        <v>0</v>
      </c>
      <c r="BA20" s="181">
        <f t="shared" si="20"/>
        <v>0</v>
      </c>
      <c r="BB20" s="181">
        <f>'Summary Resources'!AB1070</f>
        <v>0</v>
      </c>
      <c r="BC20" s="181">
        <f t="shared" si="21"/>
        <v>38.747027554553796</v>
      </c>
      <c r="BD20" s="181">
        <f t="shared" si="22"/>
        <v>0</v>
      </c>
    </row>
    <row r="21" spans="1:56" x14ac:dyDescent="0.2">
      <c r="A21" s="2" t="str">
        <f>'Scenario List'!$A$3</f>
        <v>1- Preferred Resource Strategy</v>
      </c>
      <c r="B21" s="50" t="s">
        <v>18</v>
      </c>
      <c r="C21" s="187">
        <v>0</v>
      </c>
      <c r="D21" s="187">
        <v>0</v>
      </c>
      <c r="E21" s="187">
        <v>0</v>
      </c>
      <c r="F21" s="187">
        <v>0</v>
      </c>
      <c r="G21" s="187">
        <v>0</v>
      </c>
      <c r="H21" s="187">
        <v>0</v>
      </c>
      <c r="I21" s="187">
        <v>0</v>
      </c>
      <c r="J21" s="187">
        <v>0</v>
      </c>
      <c r="K21" s="187">
        <v>0</v>
      </c>
      <c r="L21" s="187">
        <v>0</v>
      </c>
      <c r="M21" s="187">
        <v>0</v>
      </c>
      <c r="N21" s="187">
        <v>0</v>
      </c>
      <c r="O21" s="187">
        <v>0</v>
      </c>
      <c r="P21" s="187">
        <v>0</v>
      </c>
      <c r="Q21" s="187">
        <v>0</v>
      </c>
      <c r="R21" s="187">
        <v>0</v>
      </c>
      <c r="S21" s="187">
        <v>0</v>
      </c>
      <c r="T21" s="187">
        <v>0</v>
      </c>
      <c r="U21" s="187">
        <v>0</v>
      </c>
      <c r="V21" s="187">
        <v>0</v>
      </c>
      <c r="W21" s="187">
        <v>0</v>
      </c>
      <c r="X21" s="187">
        <v>0</v>
      </c>
      <c r="Y21" s="187">
        <v>0</v>
      </c>
      <c r="Z21" s="187">
        <v>0</v>
      </c>
      <c r="AA21" s="187"/>
      <c r="AB21" s="187">
        <f t="shared" si="31"/>
        <v>0</v>
      </c>
      <c r="AF21" s="50" t="s">
        <v>19</v>
      </c>
      <c r="AG21" s="154">
        <f t="shared" si="24"/>
        <v>0</v>
      </c>
      <c r="AH21" s="154">
        <f t="shared" si="25"/>
        <v>0</v>
      </c>
      <c r="AI21" s="154">
        <f t="shared" si="26"/>
        <v>0</v>
      </c>
      <c r="AJ21" s="154">
        <f t="shared" si="27"/>
        <v>0</v>
      </c>
      <c r="AK21" s="154">
        <f t="shared" si="28"/>
        <v>0</v>
      </c>
      <c r="AL21" s="154">
        <f t="shared" si="29"/>
        <v>0</v>
      </c>
      <c r="AM21" s="154">
        <f t="shared" si="30"/>
        <v>0</v>
      </c>
      <c r="AN21" s="154">
        <f t="shared" si="7"/>
        <v>0</v>
      </c>
      <c r="AO21" s="154">
        <f t="shared" si="8"/>
        <v>0</v>
      </c>
      <c r="AP21" s="154">
        <f t="shared" si="9"/>
        <v>0</v>
      </c>
      <c r="AQ21" s="154">
        <f t="shared" si="10"/>
        <v>0</v>
      </c>
      <c r="AR21" s="154">
        <f t="shared" si="11"/>
        <v>0</v>
      </c>
      <c r="AS21" s="154">
        <f t="shared" si="12"/>
        <v>0</v>
      </c>
      <c r="AT21" s="154">
        <f t="shared" si="13"/>
        <v>0</v>
      </c>
      <c r="AU21" s="154">
        <f t="shared" si="14"/>
        <v>0</v>
      </c>
      <c r="AV21" s="154">
        <f t="shared" si="15"/>
        <v>0</v>
      </c>
      <c r="AW21" s="154">
        <f t="shared" si="16"/>
        <v>0</v>
      </c>
      <c r="AX21" s="154">
        <f t="shared" si="17"/>
        <v>0</v>
      </c>
      <c r="AY21" s="154">
        <f t="shared" si="18"/>
        <v>0</v>
      </c>
      <c r="AZ21" s="154">
        <f t="shared" si="19"/>
        <v>0</v>
      </c>
      <c r="BA21" s="181">
        <f t="shared" si="20"/>
        <v>0</v>
      </c>
      <c r="BB21" s="181">
        <f>'Summary Resources'!AB1071</f>
        <v>0</v>
      </c>
      <c r="BC21" s="181">
        <f t="shared" si="21"/>
        <v>0</v>
      </c>
      <c r="BD21" s="181">
        <f t="shared" si="22"/>
        <v>0</v>
      </c>
    </row>
    <row r="22" spans="1:56" x14ac:dyDescent="0.2">
      <c r="A22" s="2" t="str">
        <f>'Scenario List'!$A$3</f>
        <v>1- Preferred Resource Strategy</v>
      </c>
      <c r="B22" s="50" t="s">
        <v>19</v>
      </c>
      <c r="C22" s="187">
        <v>0</v>
      </c>
      <c r="D22" s="187">
        <v>0</v>
      </c>
      <c r="E22" s="187">
        <v>0</v>
      </c>
      <c r="F22" s="187">
        <v>0</v>
      </c>
      <c r="G22" s="187">
        <v>0</v>
      </c>
      <c r="H22" s="187">
        <v>0</v>
      </c>
      <c r="I22" s="187">
        <v>0</v>
      </c>
      <c r="J22" s="187">
        <v>0</v>
      </c>
      <c r="K22" s="187">
        <v>0</v>
      </c>
      <c r="L22" s="187">
        <v>0</v>
      </c>
      <c r="M22" s="187">
        <v>0</v>
      </c>
      <c r="N22" s="187">
        <v>0</v>
      </c>
      <c r="O22" s="187">
        <v>0</v>
      </c>
      <c r="P22" s="187">
        <v>0</v>
      </c>
      <c r="Q22" s="187">
        <v>0</v>
      </c>
      <c r="R22" s="187">
        <v>0</v>
      </c>
      <c r="S22" s="187">
        <v>0</v>
      </c>
      <c r="T22" s="187">
        <v>0</v>
      </c>
      <c r="U22" s="187">
        <v>0</v>
      </c>
      <c r="V22" s="187">
        <v>0</v>
      </c>
      <c r="W22" s="187">
        <v>0</v>
      </c>
      <c r="X22" s="187">
        <v>0</v>
      </c>
      <c r="Y22" s="187">
        <v>0</v>
      </c>
      <c r="Z22" s="187">
        <v>0</v>
      </c>
      <c r="AA22" s="187"/>
      <c r="AB22" s="187">
        <f t="shared" si="31"/>
        <v>0</v>
      </c>
      <c r="AF22" s="50" t="s">
        <v>20</v>
      </c>
      <c r="AG22" s="154">
        <f t="shared" si="24"/>
        <v>75</v>
      </c>
      <c r="AH22" s="154">
        <f t="shared" si="25"/>
        <v>0</v>
      </c>
      <c r="AI22" s="154">
        <f t="shared" si="26"/>
        <v>0</v>
      </c>
      <c r="AJ22" s="154">
        <f t="shared" si="27"/>
        <v>0</v>
      </c>
      <c r="AK22" s="154">
        <f t="shared" si="28"/>
        <v>75</v>
      </c>
      <c r="AL22" s="154">
        <f t="shared" si="29"/>
        <v>0</v>
      </c>
      <c r="AM22" s="154">
        <f t="shared" si="30"/>
        <v>0</v>
      </c>
      <c r="AN22" s="154">
        <f t="shared" si="7"/>
        <v>75</v>
      </c>
      <c r="AO22" s="154">
        <f t="shared" si="8"/>
        <v>75</v>
      </c>
      <c r="AP22" s="154">
        <f t="shared" si="9"/>
        <v>75</v>
      </c>
      <c r="AQ22" s="154">
        <f t="shared" si="10"/>
        <v>75</v>
      </c>
      <c r="AR22" s="154">
        <f t="shared" si="11"/>
        <v>75</v>
      </c>
      <c r="AS22" s="154">
        <f t="shared" si="12"/>
        <v>75</v>
      </c>
      <c r="AT22" s="154">
        <f t="shared" si="13"/>
        <v>75</v>
      </c>
      <c r="AU22" s="154">
        <f t="shared" si="14"/>
        <v>75</v>
      </c>
      <c r="AV22" s="154">
        <f t="shared" si="15"/>
        <v>75</v>
      </c>
      <c r="AW22" s="154">
        <f t="shared" si="16"/>
        <v>75</v>
      </c>
      <c r="AX22" s="154">
        <f t="shared" si="17"/>
        <v>75</v>
      </c>
      <c r="AY22" s="154">
        <f t="shared" si="18"/>
        <v>75</v>
      </c>
      <c r="AZ22" s="154">
        <f t="shared" si="19"/>
        <v>75</v>
      </c>
      <c r="BA22" s="181">
        <f t="shared" si="20"/>
        <v>75</v>
      </c>
      <c r="BB22" s="181">
        <f>'Summary Resources'!AB1072</f>
        <v>0</v>
      </c>
      <c r="BC22" s="181">
        <f t="shared" si="21"/>
        <v>75</v>
      </c>
      <c r="BD22" s="181">
        <f t="shared" si="22"/>
        <v>0</v>
      </c>
    </row>
    <row r="23" spans="1:56" x14ac:dyDescent="0.2">
      <c r="A23" s="2" t="str">
        <f>'Scenario List'!$A$3</f>
        <v>1- Preferred Resource Strategy</v>
      </c>
      <c r="B23" s="50" t="s">
        <v>20</v>
      </c>
      <c r="C23" s="187">
        <v>0</v>
      </c>
      <c r="D23" s="187">
        <v>0</v>
      </c>
      <c r="E23" s="187">
        <v>0</v>
      </c>
      <c r="F23" s="187">
        <v>0</v>
      </c>
      <c r="G23" s="187">
        <v>0</v>
      </c>
      <c r="H23" s="187">
        <v>0</v>
      </c>
      <c r="I23" s="187">
        <v>0</v>
      </c>
      <c r="J23" s="187">
        <v>0</v>
      </c>
      <c r="K23" s="187">
        <v>0</v>
      </c>
      <c r="L23" s="187">
        <v>75</v>
      </c>
      <c r="M23" s="187">
        <v>0</v>
      </c>
      <c r="N23" s="187">
        <v>0</v>
      </c>
      <c r="O23" s="187">
        <v>0</v>
      </c>
      <c r="P23" s="187">
        <v>0</v>
      </c>
      <c r="Q23" s="187">
        <v>0</v>
      </c>
      <c r="R23" s="187">
        <v>0</v>
      </c>
      <c r="S23" s="187">
        <v>0</v>
      </c>
      <c r="T23" s="187">
        <v>0</v>
      </c>
      <c r="U23" s="187">
        <v>0</v>
      </c>
      <c r="V23" s="187">
        <v>0</v>
      </c>
      <c r="W23" s="187">
        <v>0</v>
      </c>
      <c r="X23" s="187">
        <v>0</v>
      </c>
      <c r="Y23" s="187">
        <v>0</v>
      </c>
      <c r="Z23" s="187">
        <v>0</v>
      </c>
      <c r="AA23" s="187"/>
      <c r="AB23" s="187">
        <f t="shared" si="31"/>
        <v>75</v>
      </c>
      <c r="AF23" s="50" t="s">
        <v>21</v>
      </c>
      <c r="AG23" s="154">
        <f t="shared" si="24"/>
        <v>56.300750000000001</v>
      </c>
      <c r="AH23" s="154">
        <f t="shared" si="25"/>
        <v>104.18174999999999</v>
      </c>
      <c r="AI23" s="154">
        <f t="shared" si="26"/>
        <v>97.490549999999999</v>
      </c>
      <c r="AJ23" s="154">
        <f t="shared" si="27"/>
        <v>2.6997500000000003</v>
      </c>
      <c r="AK23" s="154">
        <f t="shared" si="28"/>
        <v>55.599550000000001</v>
      </c>
      <c r="AL23" s="154">
        <f t="shared" si="29"/>
        <v>104.25085</v>
      </c>
      <c r="AM23" s="154">
        <f t="shared" si="30"/>
        <v>56.643050000000002</v>
      </c>
      <c r="AN23" s="154">
        <f t="shared" si="7"/>
        <v>48.699649999999998</v>
      </c>
      <c r="AO23" s="154">
        <f t="shared" si="8"/>
        <v>48.699649999999998</v>
      </c>
      <c r="AP23" s="154">
        <f t="shared" si="9"/>
        <v>34.320549999999997</v>
      </c>
      <c r="AQ23" s="154">
        <f t="shared" si="10"/>
        <v>48.630549999999999</v>
      </c>
      <c r="AR23" s="154">
        <f t="shared" si="11"/>
        <v>48.630549999999999</v>
      </c>
      <c r="AS23" s="154">
        <f t="shared" si="12"/>
        <v>48.630549999999999</v>
      </c>
      <c r="AT23" s="154">
        <f t="shared" si="13"/>
        <v>56.788650000000004</v>
      </c>
      <c r="AU23" s="154">
        <f t="shared" si="14"/>
        <v>56.300750000000001</v>
      </c>
      <c r="AV23" s="154">
        <f t="shared" si="15"/>
        <v>56.300750000000001</v>
      </c>
      <c r="AW23" s="154">
        <f t="shared" si="16"/>
        <v>56.178849999999997</v>
      </c>
      <c r="AX23" s="154">
        <f t="shared" si="17"/>
        <v>56.300750000000001</v>
      </c>
      <c r="AY23" s="154">
        <f t="shared" si="18"/>
        <v>48.910150000000002</v>
      </c>
      <c r="AZ23" s="154">
        <f t="shared" si="19"/>
        <v>56.25515</v>
      </c>
      <c r="BA23" s="181">
        <f t="shared" si="20"/>
        <v>48.699649999999998</v>
      </c>
      <c r="BB23" s="181">
        <f>'Summary Resources'!AB1073</f>
        <v>35.06615</v>
      </c>
      <c r="BC23" s="181">
        <f t="shared" si="21"/>
        <v>104.32055</v>
      </c>
      <c r="BD23" s="181">
        <f t="shared" si="22"/>
        <v>179.94086999999999</v>
      </c>
    </row>
    <row r="24" spans="1:56" x14ac:dyDescent="0.2">
      <c r="A24" s="2" t="str">
        <f>'Scenario List'!$A$3</f>
        <v>1- Preferred Resource Strategy</v>
      </c>
      <c r="B24" s="50" t="s">
        <v>21</v>
      </c>
      <c r="C24" s="187">
        <v>0</v>
      </c>
      <c r="D24" s="187">
        <v>0</v>
      </c>
      <c r="E24" s="187">
        <v>1.2566000000000002</v>
      </c>
      <c r="F24" s="187">
        <v>4.0975999999999999</v>
      </c>
      <c r="G24" s="187">
        <v>9.3490000000000002</v>
      </c>
      <c r="H24" s="187">
        <v>36.5777</v>
      </c>
      <c r="I24" s="187">
        <v>37.464700000000001</v>
      </c>
      <c r="J24" s="187">
        <v>37.3474</v>
      </c>
      <c r="K24" s="187">
        <v>37.185100000000006</v>
      </c>
      <c r="L24" s="187">
        <v>37.5563</v>
      </c>
      <c r="M24" s="187">
        <v>41.466099999999997</v>
      </c>
      <c r="N24" s="187">
        <v>47.088200000000001</v>
      </c>
      <c r="O24" s="187">
        <v>53.691099999999999</v>
      </c>
      <c r="P24" s="187">
        <v>56.278500000000001</v>
      </c>
      <c r="Q24" s="187">
        <v>56.161799999999999</v>
      </c>
      <c r="R24" s="187">
        <v>56.045099999999998</v>
      </c>
      <c r="S24" s="187">
        <v>55.928399999999996</v>
      </c>
      <c r="T24" s="187">
        <v>55.811700000000002</v>
      </c>
      <c r="U24" s="187">
        <v>55.695</v>
      </c>
      <c r="V24" s="187">
        <v>55.799600000000005</v>
      </c>
      <c r="W24" s="187">
        <v>56.002000000000002</v>
      </c>
      <c r="X24" s="187">
        <v>56.256900000000002</v>
      </c>
      <c r="Y24" s="187">
        <v>56.290399999999998</v>
      </c>
      <c r="Z24" s="187">
        <v>56.300750000000001</v>
      </c>
      <c r="AA24" s="187"/>
      <c r="AB24" s="187">
        <f>Z24</f>
        <v>56.300750000000001</v>
      </c>
      <c r="AF24" s="50" t="s">
        <v>22</v>
      </c>
      <c r="AG24" s="154">
        <f t="shared" si="24"/>
        <v>85.50581044553401</v>
      </c>
      <c r="AH24" s="154">
        <f t="shared" si="25"/>
        <v>84.893641651602181</v>
      </c>
      <c r="AI24" s="154">
        <f t="shared" si="26"/>
        <v>85.50581044553401</v>
      </c>
      <c r="AJ24" s="154">
        <f t="shared" si="27"/>
        <v>85.50581044553401</v>
      </c>
      <c r="AK24" s="154">
        <f t="shared" si="28"/>
        <v>89.494864986418406</v>
      </c>
      <c r="AL24" s="154">
        <f t="shared" si="29"/>
        <v>91.547188252473646</v>
      </c>
      <c r="AM24" s="154">
        <f t="shared" si="30"/>
        <v>86.069307648479494</v>
      </c>
      <c r="AN24" s="154">
        <f t="shared" si="7"/>
        <v>85.50581044553401</v>
      </c>
      <c r="AO24" s="154">
        <f t="shared" si="8"/>
        <v>85.50581044553401</v>
      </c>
      <c r="AP24" s="154">
        <f t="shared" si="9"/>
        <v>85.255700597691245</v>
      </c>
      <c r="AQ24" s="154">
        <f t="shared" si="10"/>
        <v>117.86025966518733</v>
      </c>
      <c r="AR24" s="154">
        <f t="shared" si="11"/>
        <v>113.81391275736345</v>
      </c>
      <c r="AS24" s="154">
        <f t="shared" si="12"/>
        <v>113.83821031182399</v>
      </c>
      <c r="AT24" s="154">
        <f t="shared" si="13"/>
        <v>87.670211278127226</v>
      </c>
      <c r="AU24" s="154">
        <f t="shared" si="14"/>
        <v>85.50581044553401</v>
      </c>
      <c r="AV24" s="154">
        <f t="shared" si="15"/>
        <v>85.816538462788586</v>
      </c>
      <c r="AW24" s="154">
        <f t="shared" si="16"/>
        <v>86.298360144668138</v>
      </c>
      <c r="AX24" s="154">
        <f t="shared" si="17"/>
        <v>85.50581044553401</v>
      </c>
      <c r="AY24" s="154">
        <f t="shared" si="18"/>
        <v>85.309030829233208</v>
      </c>
      <c r="AZ24" s="154">
        <f t="shared" si="19"/>
        <v>81.323032009386822</v>
      </c>
      <c r="BA24" s="181">
        <f t="shared" si="20"/>
        <v>86.321602468600304</v>
      </c>
      <c r="BB24" s="181">
        <f>'Summary Resources'!AB1074</f>
        <v>87.167723869493244</v>
      </c>
      <c r="BC24" s="181">
        <f t="shared" si="21"/>
        <v>91.594639935926821</v>
      </c>
      <c r="BD24" s="181">
        <f t="shared" si="22"/>
        <v>117.06414389724078</v>
      </c>
    </row>
    <row r="25" spans="1:56" x14ac:dyDescent="0.2">
      <c r="A25" s="2" t="str">
        <f>'Scenario List'!$A$3</f>
        <v>1- Preferred Resource Strategy</v>
      </c>
      <c r="B25" s="50" t="s">
        <v>22</v>
      </c>
      <c r="C25" s="187">
        <v>3.4001670447805821</v>
      </c>
      <c r="D25" s="187">
        <v>4.1859315720894408</v>
      </c>
      <c r="E25" s="187">
        <v>4.8622640943704294</v>
      </c>
      <c r="F25" s="187">
        <v>5.7185173846828015</v>
      </c>
      <c r="G25" s="187">
        <v>6.6632655958092251</v>
      </c>
      <c r="H25" s="187">
        <v>7.35211725083931</v>
      </c>
      <c r="I25" s="187">
        <v>7.7112183339056841</v>
      </c>
      <c r="J25" s="187">
        <v>7.5632328867451903</v>
      </c>
      <c r="K25" s="187">
        <v>7.0780493189489988</v>
      </c>
      <c r="L25" s="187">
        <v>6.2476799477791687</v>
      </c>
      <c r="M25" s="187">
        <v>5.2097796349349039</v>
      </c>
      <c r="N25" s="187">
        <v>4.2676601339079383</v>
      </c>
      <c r="O25" s="187">
        <v>3.4766875805062512</v>
      </c>
      <c r="P25" s="187">
        <v>2.8186196634208756</v>
      </c>
      <c r="Q25" s="187">
        <v>2.2667245362174668</v>
      </c>
      <c r="R25" s="187">
        <v>1.803891638735692</v>
      </c>
      <c r="S25" s="187">
        <v>1.6157913295703423</v>
      </c>
      <c r="T25" s="187">
        <v>1.3625509625570515</v>
      </c>
      <c r="U25" s="187">
        <v>1.1874661523439443</v>
      </c>
      <c r="V25" s="187">
        <v>0.68673579743852997</v>
      </c>
      <c r="W25" s="187">
        <v>0.51074614465254342</v>
      </c>
      <c r="X25" s="187">
        <v>6.8885756540936427E-2</v>
      </c>
      <c r="Y25" s="187">
        <v>-0.20660756567666283</v>
      </c>
      <c r="Z25" s="187">
        <v>-0.34556474956663408</v>
      </c>
      <c r="AA25" s="187"/>
      <c r="AB25" s="187">
        <f t="shared" si="31"/>
        <v>85.50581044553401</v>
      </c>
      <c r="AF25" s="50" t="s">
        <v>23</v>
      </c>
      <c r="AG25" s="154">
        <f t="shared" si="24"/>
        <v>91.71634242147779</v>
      </c>
      <c r="AH25" s="154">
        <f t="shared" si="25"/>
        <v>91.756811389988044</v>
      </c>
      <c r="AI25" s="154">
        <f t="shared" si="26"/>
        <v>91.71634242147779</v>
      </c>
      <c r="AJ25" s="154">
        <f t="shared" si="27"/>
        <v>91.71634242147779</v>
      </c>
      <c r="AK25" s="154">
        <f t="shared" si="28"/>
        <v>99.959318105120047</v>
      </c>
      <c r="AL25" s="154">
        <f t="shared" si="29"/>
        <v>100.72170970709804</v>
      </c>
      <c r="AM25" s="154">
        <f t="shared" si="30"/>
        <v>92.671725262186882</v>
      </c>
      <c r="AN25" s="154">
        <f t="shared" si="7"/>
        <v>91.71634242147779</v>
      </c>
      <c r="AO25" s="154">
        <f t="shared" si="8"/>
        <v>91.71634242147779</v>
      </c>
      <c r="AP25" s="154">
        <f t="shared" si="9"/>
        <v>95.597629638208687</v>
      </c>
      <c r="AQ25" s="154">
        <f t="shared" si="10"/>
        <v>120.9985609081287</v>
      </c>
      <c r="AR25" s="154">
        <f t="shared" si="11"/>
        <v>96.60844477826474</v>
      </c>
      <c r="AS25" s="154">
        <f t="shared" si="12"/>
        <v>99.104299662919018</v>
      </c>
      <c r="AT25" s="154">
        <f t="shared" si="13"/>
        <v>94.261709673497265</v>
      </c>
      <c r="AU25" s="154">
        <f t="shared" si="14"/>
        <v>91.71634242147779</v>
      </c>
      <c r="AV25" s="154">
        <f t="shared" si="15"/>
        <v>91.558073326751597</v>
      </c>
      <c r="AW25" s="154">
        <f t="shared" si="16"/>
        <v>91.502509625622693</v>
      </c>
      <c r="AX25" s="154">
        <f t="shared" si="17"/>
        <v>91.71634242147779</v>
      </c>
      <c r="AY25" s="154">
        <f t="shared" si="18"/>
        <v>91.516521338719045</v>
      </c>
      <c r="AZ25" s="154">
        <f t="shared" si="19"/>
        <v>79.151257241033321</v>
      </c>
      <c r="BA25" s="181">
        <f t="shared" si="20"/>
        <v>96.943550949880162</v>
      </c>
      <c r="BB25" s="181">
        <f>'Summary Resources'!AB1075</f>
        <v>115.15810647096325</v>
      </c>
      <c r="BC25" s="181">
        <f t="shared" si="21"/>
        <v>100.61828662994991</v>
      </c>
      <c r="BD25" s="181">
        <f t="shared" si="22"/>
        <v>230.53594603141846</v>
      </c>
    </row>
    <row r="26" spans="1:56" x14ac:dyDescent="0.2">
      <c r="A26" s="2" t="str">
        <f>'Scenario List'!$A$3</f>
        <v>1- Preferred Resource Strategy</v>
      </c>
      <c r="B26" s="50" t="s">
        <v>23</v>
      </c>
      <c r="C26" s="187">
        <v>4.2406720386957328</v>
      </c>
      <c r="D26" s="187">
        <v>4.979234965341572</v>
      </c>
      <c r="E26" s="187">
        <v>5.5874033118823654</v>
      </c>
      <c r="F26" s="187">
        <v>6.5883484394093355</v>
      </c>
      <c r="G26" s="187">
        <v>7.078577276259967</v>
      </c>
      <c r="H26" s="187">
        <v>7.6193707757966749</v>
      </c>
      <c r="I26" s="187">
        <v>7.8833267699137508</v>
      </c>
      <c r="J26" s="187">
        <v>7.6954082362628498</v>
      </c>
      <c r="K26" s="187">
        <v>7.6856026035335887</v>
      </c>
      <c r="L26" s="187">
        <v>6.3967339927875742</v>
      </c>
      <c r="M26" s="187">
        <v>5.36139807728118</v>
      </c>
      <c r="N26" s="187">
        <v>4.4498327747170521</v>
      </c>
      <c r="O26" s="187">
        <v>3.6940016616915869</v>
      </c>
      <c r="P26" s="187">
        <v>3.0894182998782895</v>
      </c>
      <c r="Q26" s="187">
        <v>2.6019101361498116</v>
      </c>
      <c r="R26" s="187">
        <v>2.0065192086810839</v>
      </c>
      <c r="S26" s="187">
        <v>1.8368043608182489</v>
      </c>
      <c r="T26" s="187">
        <v>1.5951447748274177</v>
      </c>
      <c r="U26" s="187">
        <v>1.4764288643869463</v>
      </c>
      <c r="V26" s="187">
        <v>0.4385315443593214</v>
      </c>
      <c r="W26" s="187">
        <v>0.17431602736600382</v>
      </c>
      <c r="X26" s="187">
        <v>-0.14721539128267125</v>
      </c>
      <c r="Y26" s="187">
        <v>-0.29777812952376337</v>
      </c>
      <c r="Z26" s="187">
        <v>-0.31764819775612807</v>
      </c>
      <c r="AA26" s="187"/>
      <c r="AB26" s="187">
        <f t="shared" si="31"/>
        <v>91.71634242147779</v>
      </c>
      <c r="AF26" s="50"/>
      <c r="AG26" s="154"/>
      <c r="AH26" s="154"/>
      <c r="AI26" s="154"/>
      <c r="AJ26" s="154"/>
      <c r="AK26" s="154"/>
      <c r="AL26" s="154"/>
      <c r="AM26" s="154"/>
      <c r="AN26" s="154"/>
      <c r="AO26" s="154"/>
      <c r="AP26" s="154"/>
      <c r="AQ26" s="154"/>
      <c r="AR26" s="154"/>
      <c r="AS26" s="154"/>
      <c r="AT26" s="154"/>
      <c r="AU26" s="154"/>
      <c r="AV26" s="154"/>
      <c r="AW26" s="154"/>
      <c r="AX26" s="154"/>
      <c r="AY26" s="154"/>
      <c r="AZ26" s="154"/>
      <c r="BA26" s="181"/>
      <c r="BB26" s="181"/>
      <c r="BC26" s="181"/>
      <c r="BD26" s="181"/>
    </row>
    <row r="27" spans="1:56" x14ac:dyDescent="0.2">
      <c r="A27" s="2" t="str">
        <f>'Scenario List'!$A$3</f>
        <v>1- Preferred Resource Strategy</v>
      </c>
      <c r="B27" s="50"/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187"/>
      <c r="Q27" s="187"/>
      <c r="R27" s="187"/>
      <c r="S27" s="187"/>
      <c r="T27" s="187"/>
      <c r="U27" s="187"/>
      <c r="V27" s="187"/>
      <c r="W27" s="187"/>
      <c r="X27" s="187"/>
      <c r="Y27" s="187"/>
      <c r="Z27" s="187"/>
      <c r="AA27" s="187"/>
      <c r="AB27" s="187"/>
      <c r="AF27" s="51" t="s">
        <v>8</v>
      </c>
      <c r="AG27" s="154"/>
      <c r="AH27" s="154"/>
      <c r="AI27" s="154"/>
      <c r="AJ27" s="154"/>
      <c r="AK27" s="154"/>
      <c r="AL27" s="154"/>
      <c r="AM27" s="154"/>
      <c r="AN27" s="154"/>
      <c r="AO27" s="154"/>
      <c r="AP27" s="154"/>
      <c r="AQ27" s="154"/>
      <c r="AR27" s="154"/>
      <c r="AS27" s="154"/>
      <c r="AT27" s="154"/>
      <c r="AU27" s="154"/>
      <c r="AV27" s="154"/>
      <c r="AW27" s="154"/>
      <c r="AX27" s="154"/>
      <c r="AY27" s="154"/>
      <c r="AZ27" s="154"/>
      <c r="BA27" s="181"/>
      <c r="BB27" s="181"/>
      <c r="BC27" s="181"/>
      <c r="BD27" s="181"/>
    </row>
    <row r="28" spans="1:56" x14ac:dyDescent="0.2">
      <c r="A28" s="2" t="str">
        <f>'Scenario List'!$A$3</f>
        <v>1- Preferred Resource Strategy</v>
      </c>
      <c r="B28" s="51" t="s">
        <v>8</v>
      </c>
      <c r="C28" s="187"/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187"/>
      <c r="O28" s="187"/>
      <c r="P28" s="187"/>
      <c r="Q28" s="187"/>
      <c r="R28" s="187"/>
      <c r="S28" s="187"/>
      <c r="T28" s="187"/>
      <c r="U28" s="187"/>
      <c r="V28" s="187"/>
      <c r="W28" s="187"/>
      <c r="X28" s="187"/>
      <c r="Y28" s="187"/>
      <c r="Z28" s="187"/>
      <c r="AA28" s="187"/>
      <c r="AB28" s="187"/>
      <c r="AF28" s="50" t="s">
        <v>12</v>
      </c>
      <c r="AG28" s="154">
        <f t="shared" ref="AG28:AG39" si="32">AB29</f>
        <v>121.50972860884707</v>
      </c>
      <c r="AH28" s="154">
        <f t="shared" ref="AH28:AH39" si="33">AB78</f>
        <v>97.384168822477889</v>
      </c>
      <c r="AI28" s="154">
        <f t="shared" ref="AI28:AI39" si="34">AB127</f>
        <v>96.525505592782849</v>
      </c>
      <c r="AJ28" s="154">
        <f t="shared" ref="AJ28:AJ39" si="35">AB176</f>
        <v>0</v>
      </c>
      <c r="AK28" s="154">
        <f t="shared" ref="AK28:AK39" si="36">AB226</f>
        <v>147.54837610486481</v>
      </c>
      <c r="AL28" s="154">
        <f t="shared" ref="AL28:AL39" si="37">AB276</f>
        <v>0</v>
      </c>
      <c r="AM28" s="154">
        <f t="shared" ref="AM28:AM39" si="38">AB326</f>
        <v>57.112173929791254</v>
      </c>
      <c r="AN28" s="154">
        <f t="shared" si="7"/>
        <v>134.63880132462745</v>
      </c>
      <c r="AO28" s="154">
        <f t="shared" si="8"/>
        <v>194.43748739114005</v>
      </c>
      <c r="AP28" s="154">
        <f t="shared" si="9"/>
        <v>147.58244676449146</v>
      </c>
      <c r="AQ28" s="154">
        <f t="shared" si="10"/>
        <v>90.70385220666104</v>
      </c>
      <c r="AR28" s="154">
        <f t="shared" si="11"/>
        <v>131.78647170049356</v>
      </c>
      <c r="AS28" s="154">
        <f t="shared" si="12"/>
        <v>90.70385220666104</v>
      </c>
      <c r="AT28" s="154">
        <f t="shared" si="13"/>
        <v>127.15300197137472</v>
      </c>
      <c r="AU28" s="154">
        <f t="shared" si="14"/>
        <v>121.50972860884713</v>
      </c>
      <c r="AV28" s="154">
        <f t="shared" si="15"/>
        <v>164.80589416873934</v>
      </c>
      <c r="AW28" s="154">
        <f t="shared" si="16"/>
        <v>72.8</v>
      </c>
      <c r="AX28" s="154">
        <f t="shared" si="17"/>
        <v>157.90972860884708</v>
      </c>
      <c r="AY28" s="154">
        <f t="shared" si="18"/>
        <v>91.799152060725831</v>
      </c>
      <c r="AZ28" s="154">
        <f t="shared" si="19"/>
        <v>168.54725291794361</v>
      </c>
      <c r="BA28" s="181">
        <f t="shared" si="20"/>
        <v>120.4067162618758</v>
      </c>
      <c r="BB28" s="181">
        <f>'Summary Resources'!AB1078</f>
        <v>0</v>
      </c>
      <c r="BC28" s="181">
        <f t="shared" si="21"/>
        <v>0</v>
      </c>
      <c r="BD28" s="181">
        <f t="shared" si="22"/>
        <v>172.06159388928123</v>
      </c>
    </row>
    <row r="29" spans="1:56" x14ac:dyDescent="0.2">
      <c r="A29" s="2" t="str">
        <f>'Scenario List'!$A$3</f>
        <v>1- Preferred Resource Strategy</v>
      </c>
      <c r="B29" s="50" t="s">
        <v>12</v>
      </c>
      <c r="C29" s="187">
        <v>0</v>
      </c>
      <c r="D29" s="187">
        <v>0</v>
      </c>
      <c r="E29" s="187">
        <v>0</v>
      </c>
      <c r="F29" s="187">
        <v>0</v>
      </c>
      <c r="G29" s="187">
        <v>0</v>
      </c>
      <c r="H29" s="187">
        <v>85.109728608847078</v>
      </c>
      <c r="I29" s="187">
        <v>0</v>
      </c>
      <c r="J29" s="187">
        <v>0</v>
      </c>
      <c r="K29" s="187">
        <v>0</v>
      </c>
      <c r="L29" s="187">
        <v>0</v>
      </c>
      <c r="M29" s="187">
        <v>0</v>
      </c>
      <c r="N29" s="187">
        <v>0</v>
      </c>
      <c r="O29" s="187">
        <v>0</v>
      </c>
      <c r="P29" s="187">
        <v>0</v>
      </c>
      <c r="Q29" s="187">
        <v>0</v>
      </c>
      <c r="R29" s="187">
        <v>0</v>
      </c>
      <c r="S29" s="187">
        <v>0</v>
      </c>
      <c r="T29" s="187">
        <v>0</v>
      </c>
      <c r="U29" s="187">
        <v>0</v>
      </c>
      <c r="V29" s="187">
        <v>36.4</v>
      </c>
      <c r="W29" s="187">
        <v>0</v>
      </c>
      <c r="X29" s="187">
        <v>0</v>
      </c>
      <c r="Y29" s="187">
        <v>0</v>
      </c>
      <c r="Z29" s="187">
        <v>0</v>
      </c>
      <c r="AA29" s="187"/>
      <c r="AB29" s="187">
        <f t="shared" ref="AB29:AB40" si="39">SUM(C29:Z29)</f>
        <v>121.50972860884707</v>
      </c>
      <c r="AF29" s="50" t="s">
        <v>13</v>
      </c>
      <c r="AG29" s="154">
        <f t="shared" si="32"/>
        <v>0</v>
      </c>
      <c r="AH29" s="154">
        <f t="shared" si="33"/>
        <v>0</v>
      </c>
      <c r="AI29" s="154">
        <f t="shared" si="34"/>
        <v>0</v>
      </c>
      <c r="AJ29" s="154">
        <f t="shared" si="35"/>
        <v>0</v>
      </c>
      <c r="AK29" s="154">
        <f t="shared" si="36"/>
        <v>200.08541240748781</v>
      </c>
      <c r="AL29" s="154">
        <f t="shared" si="37"/>
        <v>250</v>
      </c>
      <c r="AM29" s="154">
        <f t="shared" si="38"/>
        <v>0</v>
      </c>
      <c r="AN29" s="154">
        <f t="shared" si="7"/>
        <v>0</v>
      </c>
      <c r="AO29" s="154">
        <f t="shared" si="8"/>
        <v>0</v>
      </c>
      <c r="AP29" s="154">
        <f t="shared" si="9"/>
        <v>0</v>
      </c>
      <c r="AQ29" s="154">
        <f t="shared" si="10"/>
        <v>0</v>
      </c>
      <c r="AR29" s="154">
        <f t="shared" si="11"/>
        <v>0</v>
      </c>
      <c r="AS29" s="154">
        <f t="shared" si="12"/>
        <v>0</v>
      </c>
      <c r="AT29" s="154">
        <f t="shared" si="13"/>
        <v>0</v>
      </c>
      <c r="AU29" s="154">
        <f t="shared" si="14"/>
        <v>0</v>
      </c>
      <c r="AV29" s="154">
        <f t="shared" si="15"/>
        <v>0</v>
      </c>
      <c r="AW29" s="154">
        <f t="shared" si="16"/>
        <v>0</v>
      </c>
      <c r="AX29" s="154">
        <f t="shared" si="17"/>
        <v>0</v>
      </c>
      <c r="AY29" s="154">
        <f t="shared" si="18"/>
        <v>0</v>
      </c>
      <c r="AZ29" s="154">
        <f t="shared" si="19"/>
        <v>0</v>
      </c>
      <c r="BA29" s="181">
        <f t="shared" si="20"/>
        <v>5.3015246568310648</v>
      </c>
      <c r="BB29" s="181">
        <f>'Summary Resources'!AB1079</f>
        <v>0</v>
      </c>
      <c r="BC29" s="181">
        <f t="shared" si="21"/>
        <v>270.03340377124289</v>
      </c>
      <c r="BD29" s="181">
        <f t="shared" si="22"/>
        <v>0</v>
      </c>
    </row>
    <row r="30" spans="1:56" x14ac:dyDescent="0.2">
      <c r="A30" s="2" t="str">
        <f>'Scenario List'!$A$3</f>
        <v>1- Preferred Resource Strategy</v>
      </c>
      <c r="B30" s="50" t="s">
        <v>13</v>
      </c>
      <c r="C30" s="187">
        <v>0</v>
      </c>
      <c r="D30" s="187">
        <v>0</v>
      </c>
      <c r="E30" s="187">
        <v>0</v>
      </c>
      <c r="F30" s="187">
        <v>0</v>
      </c>
      <c r="G30" s="187">
        <v>0</v>
      </c>
      <c r="H30" s="187">
        <v>0</v>
      </c>
      <c r="I30" s="187">
        <v>0</v>
      </c>
      <c r="J30" s="187">
        <v>0</v>
      </c>
      <c r="K30" s="187">
        <v>0</v>
      </c>
      <c r="L30" s="187">
        <v>0</v>
      </c>
      <c r="M30" s="187">
        <v>0</v>
      </c>
      <c r="N30" s="187">
        <v>0</v>
      </c>
      <c r="O30" s="187">
        <v>0</v>
      </c>
      <c r="P30" s="187">
        <v>0</v>
      </c>
      <c r="Q30" s="187">
        <v>0</v>
      </c>
      <c r="R30" s="187">
        <v>0</v>
      </c>
      <c r="S30" s="187">
        <v>0</v>
      </c>
      <c r="T30" s="187">
        <v>0</v>
      </c>
      <c r="U30" s="187">
        <v>0</v>
      </c>
      <c r="V30" s="187">
        <v>0</v>
      </c>
      <c r="W30" s="187">
        <v>0</v>
      </c>
      <c r="X30" s="187">
        <v>0</v>
      </c>
      <c r="Y30" s="187">
        <v>0</v>
      </c>
      <c r="Z30" s="187">
        <v>0</v>
      </c>
      <c r="AA30" s="187"/>
      <c r="AB30" s="187">
        <f t="shared" si="39"/>
        <v>0</v>
      </c>
      <c r="AF30" s="50" t="s">
        <v>14</v>
      </c>
      <c r="AG30" s="154">
        <f t="shared" si="32"/>
        <v>0</v>
      </c>
      <c r="AH30" s="154">
        <f t="shared" si="33"/>
        <v>0</v>
      </c>
      <c r="AI30" s="154">
        <f t="shared" si="34"/>
        <v>0</v>
      </c>
      <c r="AJ30" s="154">
        <f t="shared" si="35"/>
        <v>0</v>
      </c>
      <c r="AK30" s="154">
        <f t="shared" si="36"/>
        <v>0</v>
      </c>
      <c r="AL30" s="154">
        <f t="shared" si="37"/>
        <v>50</v>
      </c>
      <c r="AM30" s="154">
        <f t="shared" si="38"/>
        <v>0</v>
      </c>
      <c r="AN30" s="154">
        <f t="shared" si="7"/>
        <v>0</v>
      </c>
      <c r="AO30" s="154">
        <f t="shared" si="8"/>
        <v>0</v>
      </c>
      <c r="AP30" s="154">
        <f t="shared" si="9"/>
        <v>0</v>
      </c>
      <c r="AQ30" s="154">
        <f t="shared" si="10"/>
        <v>0</v>
      </c>
      <c r="AR30" s="154">
        <f t="shared" si="11"/>
        <v>0</v>
      </c>
      <c r="AS30" s="154">
        <f t="shared" si="12"/>
        <v>0</v>
      </c>
      <c r="AT30" s="154">
        <f t="shared" si="13"/>
        <v>0</v>
      </c>
      <c r="AU30" s="154">
        <f t="shared" si="14"/>
        <v>0</v>
      </c>
      <c r="AV30" s="154">
        <f t="shared" si="15"/>
        <v>0</v>
      </c>
      <c r="AW30" s="154">
        <f t="shared" si="16"/>
        <v>0</v>
      </c>
      <c r="AX30" s="154">
        <f t="shared" si="17"/>
        <v>0</v>
      </c>
      <c r="AY30" s="154">
        <f t="shared" si="18"/>
        <v>0</v>
      </c>
      <c r="AZ30" s="154">
        <f t="shared" si="19"/>
        <v>0</v>
      </c>
      <c r="BA30" s="181">
        <f t="shared" si="20"/>
        <v>0</v>
      </c>
      <c r="BB30" s="181">
        <f>'Summary Resources'!AB1080</f>
        <v>0</v>
      </c>
      <c r="BC30" s="181">
        <f t="shared" si="21"/>
        <v>60.016701885621451</v>
      </c>
      <c r="BD30" s="181">
        <f t="shared" si="22"/>
        <v>0</v>
      </c>
    </row>
    <row r="31" spans="1:56" x14ac:dyDescent="0.2">
      <c r="A31" s="2" t="str">
        <f>'Scenario List'!$A$3</f>
        <v>1- Preferred Resource Strategy</v>
      </c>
      <c r="B31" s="50" t="s">
        <v>14</v>
      </c>
      <c r="C31" s="187">
        <v>0</v>
      </c>
      <c r="D31" s="187">
        <v>0</v>
      </c>
      <c r="E31" s="187">
        <v>0</v>
      </c>
      <c r="F31" s="187">
        <v>0</v>
      </c>
      <c r="G31" s="187">
        <v>0</v>
      </c>
      <c r="H31" s="187">
        <v>0</v>
      </c>
      <c r="I31" s="187">
        <v>0</v>
      </c>
      <c r="J31" s="187">
        <v>0</v>
      </c>
      <c r="K31" s="187">
        <v>0</v>
      </c>
      <c r="L31" s="187">
        <v>0</v>
      </c>
      <c r="M31" s="187">
        <v>0</v>
      </c>
      <c r="N31" s="187">
        <v>0</v>
      </c>
      <c r="O31" s="187">
        <v>0</v>
      </c>
      <c r="P31" s="187">
        <v>0</v>
      </c>
      <c r="Q31" s="187">
        <v>0</v>
      </c>
      <c r="R31" s="187">
        <v>0</v>
      </c>
      <c r="S31" s="187">
        <v>0</v>
      </c>
      <c r="T31" s="187">
        <v>0</v>
      </c>
      <c r="U31" s="187">
        <v>0</v>
      </c>
      <c r="V31" s="187">
        <v>0</v>
      </c>
      <c r="W31" s="187">
        <v>0</v>
      </c>
      <c r="X31" s="187">
        <v>0</v>
      </c>
      <c r="Y31" s="187">
        <v>0</v>
      </c>
      <c r="Z31" s="187">
        <v>0</v>
      </c>
      <c r="AA31" s="187"/>
      <c r="AB31" s="187">
        <f t="shared" si="39"/>
        <v>0</v>
      </c>
      <c r="AF31" s="50" t="s">
        <v>15</v>
      </c>
      <c r="AG31" s="154">
        <f t="shared" si="32"/>
        <v>0</v>
      </c>
      <c r="AH31" s="154">
        <f t="shared" si="33"/>
        <v>0</v>
      </c>
      <c r="AI31" s="154">
        <f t="shared" si="34"/>
        <v>0</v>
      </c>
      <c r="AJ31" s="154">
        <f t="shared" si="35"/>
        <v>0</v>
      </c>
      <c r="AK31" s="154">
        <f t="shared" si="36"/>
        <v>193.85252002876038</v>
      </c>
      <c r="AL31" s="154">
        <f t="shared" si="37"/>
        <v>200</v>
      </c>
      <c r="AM31" s="154">
        <f t="shared" si="38"/>
        <v>0</v>
      </c>
      <c r="AN31" s="154">
        <f t="shared" si="7"/>
        <v>0</v>
      </c>
      <c r="AO31" s="154">
        <f t="shared" si="8"/>
        <v>0</v>
      </c>
      <c r="AP31" s="154">
        <f t="shared" si="9"/>
        <v>0</v>
      </c>
      <c r="AQ31" s="154">
        <f t="shared" si="10"/>
        <v>0</v>
      </c>
      <c r="AR31" s="154">
        <f t="shared" si="11"/>
        <v>0</v>
      </c>
      <c r="AS31" s="154">
        <f t="shared" si="12"/>
        <v>0</v>
      </c>
      <c r="AT31" s="154">
        <f t="shared" si="13"/>
        <v>0</v>
      </c>
      <c r="AU31" s="154">
        <f t="shared" si="14"/>
        <v>0</v>
      </c>
      <c r="AV31" s="154">
        <f t="shared" si="15"/>
        <v>0</v>
      </c>
      <c r="AW31" s="154">
        <f t="shared" si="16"/>
        <v>0</v>
      </c>
      <c r="AX31" s="154">
        <f t="shared" si="17"/>
        <v>0</v>
      </c>
      <c r="AY31" s="154">
        <f t="shared" si="18"/>
        <v>0</v>
      </c>
      <c r="AZ31" s="154">
        <f t="shared" si="19"/>
        <v>0</v>
      </c>
      <c r="BA31" s="181">
        <f t="shared" si="20"/>
        <v>0</v>
      </c>
      <c r="BB31" s="181">
        <f>'Summary Resources'!AB1081</f>
        <v>326.82190648718574</v>
      </c>
      <c r="BC31" s="181">
        <f t="shared" si="21"/>
        <v>200</v>
      </c>
      <c r="BD31" s="181">
        <f t="shared" si="22"/>
        <v>0</v>
      </c>
    </row>
    <row r="32" spans="1:56" x14ac:dyDescent="0.2">
      <c r="A32" s="2" t="str">
        <f>'Scenario List'!$A$3</f>
        <v>1- Preferred Resource Strategy</v>
      </c>
      <c r="B32" s="50" t="s">
        <v>15</v>
      </c>
      <c r="C32" s="187">
        <v>0</v>
      </c>
      <c r="D32" s="187">
        <v>0</v>
      </c>
      <c r="E32" s="187">
        <v>0</v>
      </c>
      <c r="F32" s="187">
        <v>0</v>
      </c>
      <c r="G32" s="187">
        <v>0</v>
      </c>
      <c r="H32" s="187">
        <v>0</v>
      </c>
      <c r="I32" s="187">
        <v>0</v>
      </c>
      <c r="J32" s="187">
        <v>0</v>
      </c>
      <c r="K32" s="187">
        <v>0</v>
      </c>
      <c r="L32" s="187">
        <v>0</v>
      </c>
      <c r="M32" s="187">
        <v>0</v>
      </c>
      <c r="N32" s="187">
        <v>0</v>
      </c>
      <c r="O32" s="187">
        <v>0</v>
      </c>
      <c r="P32" s="187">
        <v>0</v>
      </c>
      <c r="Q32" s="187">
        <v>0</v>
      </c>
      <c r="R32" s="187">
        <v>0</v>
      </c>
      <c r="S32" s="187">
        <v>0</v>
      </c>
      <c r="T32" s="187">
        <v>0</v>
      </c>
      <c r="U32" s="187">
        <v>0</v>
      </c>
      <c r="V32" s="187">
        <v>0</v>
      </c>
      <c r="W32" s="187">
        <v>0</v>
      </c>
      <c r="X32" s="187">
        <v>0</v>
      </c>
      <c r="Y32" s="187">
        <v>0</v>
      </c>
      <c r="Z32" s="187">
        <v>0</v>
      </c>
      <c r="AA32" s="187"/>
      <c r="AB32" s="187">
        <f t="shared" si="39"/>
        <v>0</v>
      </c>
      <c r="AF32" s="50" t="s">
        <v>16</v>
      </c>
      <c r="AG32" s="154">
        <f t="shared" si="32"/>
        <v>10.401962395146704</v>
      </c>
      <c r="AH32" s="154">
        <f t="shared" si="33"/>
        <v>20.06329934525737</v>
      </c>
      <c r="AI32" s="154">
        <f t="shared" si="34"/>
        <v>32.813487216820498</v>
      </c>
      <c r="AJ32" s="154">
        <f t="shared" si="35"/>
        <v>0</v>
      </c>
      <c r="AK32" s="154">
        <f t="shared" si="36"/>
        <v>0</v>
      </c>
      <c r="AL32" s="154">
        <f t="shared" si="37"/>
        <v>19.999999999999947</v>
      </c>
      <c r="AM32" s="154">
        <f t="shared" si="38"/>
        <v>10.149217356298566</v>
      </c>
      <c r="AN32" s="154">
        <f t="shared" si="7"/>
        <v>0</v>
      </c>
      <c r="AO32" s="154">
        <f t="shared" si="8"/>
        <v>27.541931453667903</v>
      </c>
      <c r="AP32" s="154">
        <f t="shared" si="9"/>
        <v>49.063616364390441</v>
      </c>
      <c r="AQ32" s="154">
        <f t="shared" si="10"/>
        <v>26.279745417357265</v>
      </c>
      <c r="AR32" s="154">
        <f t="shared" si="11"/>
        <v>16.170752798137151</v>
      </c>
      <c r="AS32" s="154">
        <f t="shared" si="12"/>
        <v>26.279745417357265</v>
      </c>
      <c r="AT32" s="154">
        <f t="shared" si="13"/>
        <v>28.762090479097012</v>
      </c>
      <c r="AU32" s="154">
        <f t="shared" si="14"/>
        <v>10.401962395146802</v>
      </c>
      <c r="AV32" s="154">
        <f t="shared" si="15"/>
        <v>23.880780363711406</v>
      </c>
      <c r="AW32" s="154">
        <f t="shared" si="16"/>
        <v>24.011985206997682</v>
      </c>
      <c r="AX32" s="154">
        <f t="shared" si="17"/>
        <v>10.401962395146704</v>
      </c>
      <c r="AY32" s="154">
        <f t="shared" si="18"/>
        <v>34.369496360465369</v>
      </c>
      <c r="AZ32" s="154">
        <f t="shared" si="19"/>
        <v>10.053252234768976</v>
      </c>
      <c r="BA32" s="181">
        <f t="shared" si="20"/>
        <v>0</v>
      </c>
      <c r="BB32" s="181">
        <f>'Summary Resources'!AB1082</f>
        <v>175.71231123942636</v>
      </c>
      <c r="BC32" s="181">
        <f t="shared" si="21"/>
        <v>40.629352708445708</v>
      </c>
      <c r="BD32" s="181">
        <f t="shared" si="22"/>
        <v>34.261177131572389</v>
      </c>
    </row>
    <row r="33" spans="1:56" x14ac:dyDescent="0.2">
      <c r="A33" s="2" t="str">
        <f>'Scenario List'!$A$3</f>
        <v>1- Preferred Resource Strategy</v>
      </c>
      <c r="B33" s="50" t="s">
        <v>16</v>
      </c>
      <c r="C33" s="187">
        <v>0</v>
      </c>
      <c r="D33" s="187">
        <v>0</v>
      </c>
      <c r="E33" s="187">
        <v>0</v>
      </c>
      <c r="F33" s="187">
        <v>0</v>
      </c>
      <c r="G33" s="187">
        <v>0</v>
      </c>
      <c r="H33" s="187">
        <v>0</v>
      </c>
      <c r="I33" s="187">
        <v>0</v>
      </c>
      <c r="J33" s="187">
        <v>0</v>
      </c>
      <c r="K33" s="187">
        <v>0</v>
      </c>
      <c r="L33" s="187">
        <v>0</v>
      </c>
      <c r="M33" s="187">
        <v>0</v>
      </c>
      <c r="N33" s="187">
        <v>0</v>
      </c>
      <c r="O33" s="187">
        <v>0</v>
      </c>
      <c r="P33" s="187">
        <v>0</v>
      </c>
      <c r="Q33" s="187">
        <v>0</v>
      </c>
      <c r="R33" s="187">
        <v>0</v>
      </c>
      <c r="S33" s="187">
        <v>0</v>
      </c>
      <c r="T33" s="187">
        <v>0</v>
      </c>
      <c r="U33" s="187">
        <v>0</v>
      </c>
      <c r="V33" s="187">
        <v>0</v>
      </c>
      <c r="W33" s="187">
        <v>0</v>
      </c>
      <c r="X33" s="187">
        <v>0</v>
      </c>
      <c r="Y33" s="187">
        <v>0</v>
      </c>
      <c r="Z33" s="187">
        <v>10.401962395146704</v>
      </c>
      <c r="AA33" s="187"/>
      <c r="AB33" s="187">
        <f t="shared" si="39"/>
        <v>10.401962395146704</v>
      </c>
      <c r="AF33" s="50" t="s">
        <v>17</v>
      </c>
      <c r="AG33" s="154">
        <f t="shared" si="32"/>
        <v>0</v>
      </c>
      <c r="AH33" s="154">
        <f t="shared" si="33"/>
        <v>50</v>
      </c>
      <c r="AI33" s="154">
        <f t="shared" si="34"/>
        <v>50</v>
      </c>
      <c r="AJ33" s="154">
        <f t="shared" si="35"/>
        <v>0</v>
      </c>
      <c r="AK33" s="154">
        <f t="shared" si="36"/>
        <v>0</v>
      </c>
      <c r="AL33" s="154">
        <f t="shared" si="37"/>
        <v>231.56826125520109</v>
      </c>
      <c r="AM33" s="154">
        <f t="shared" si="38"/>
        <v>50.000000000000021</v>
      </c>
      <c r="AN33" s="154">
        <f t="shared" si="7"/>
        <v>0</v>
      </c>
      <c r="AO33" s="154">
        <f t="shared" si="8"/>
        <v>50</v>
      </c>
      <c r="AP33" s="154">
        <f t="shared" si="9"/>
        <v>0</v>
      </c>
      <c r="AQ33" s="154">
        <f t="shared" si="10"/>
        <v>100</v>
      </c>
      <c r="AR33" s="154">
        <f t="shared" si="11"/>
        <v>50</v>
      </c>
      <c r="AS33" s="154">
        <f t="shared" si="12"/>
        <v>100</v>
      </c>
      <c r="AT33" s="154">
        <f t="shared" si="13"/>
        <v>0</v>
      </c>
      <c r="AU33" s="154">
        <f t="shared" si="14"/>
        <v>0</v>
      </c>
      <c r="AV33" s="154">
        <f t="shared" si="15"/>
        <v>0</v>
      </c>
      <c r="AW33" s="154">
        <f t="shared" si="16"/>
        <v>0</v>
      </c>
      <c r="AX33" s="154">
        <f t="shared" si="17"/>
        <v>0</v>
      </c>
      <c r="AY33" s="154">
        <f t="shared" si="18"/>
        <v>0</v>
      </c>
      <c r="AZ33" s="154">
        <f t="shared" si="19"/>
        <v>0</v>
      </c>
      <c r="BA33" s="181">
        <f t="shared" si="20"/>
        <v>0</v>
      </c>
      <c r="BB33" s="181">
        <f>'Summary Resources'!AB1083</f>
        <v>0</v>
      </c>
      <c r="BC33" s="181">
        <f t="shared" si="21"/>
        <v>245.0828748641419</v>
      </c>
      <c r="BD33" s="181">
        <f t="shared" si="22"/>
        <v>0</v>
      </c>
    </row>
    <row r="34" spans="1:56" x14ac:dyDescent="0.2">
      <c r="A34" s="2" t="str">
        <f>'Scenario List'!$A$3</f>
        <v>1- Preferred Resource Strategy</v>
      </c>
      <c r="B34" s="50" t="s">
        <v>17</v>
      </c>
      <c r="C34" s="187">
        <v>0</v>
      </c>
      <c r="D34" s="187">
        <v>0</v>
      </c>
      <c r="E34" s="187">
        <v>0</v>
      </c>
      <c r="F34" s="187">
        <v>0</v>
      </c>
      <c r="G34" s="187">
        <v>0</v>
      </c>
      <c r="H34" s="187">
        <v>0</v>
      </c>
      <c r="I34" s="187">
        <v>0</v>
      </c>
      <c r="J34" s="187">
        <v>0</v>
      </c>
      <c r="K34" s="187">
        <v>0</v>
      </c>
      <c r="L34" s="187">
        <v>0</v>
      </c>
      <c r="M34" s="187">
        <v>0</v>
      </c>
      <c r="N34" s="187">
        <v>0</v>
      </c>
      <c r="O34" s="187">
        <v>0</v>
      </c>
      <c r="P34" s="187">
        <v>0</v>
      </c>
      <c r="Q34" s="187">
        <v>0</v>
      </c>
      <c r="R34" s="187">
        <v>0</v>
      </c>
      <c r="S34" s="187">
        <v>0</v>
      </c>
      <c r="T34" s="187">
        <v>0</v>
      </c>
      <c r="U34" s="187">
        <v>0</v>
      </c>
      <c r="V34" s="187">
        <v>0</v>
      </c>
      <c r="W34" s="187">
        <v>0</v>
      </c>
      <c r="X34" s="187">
        <v>0</v>
      </c>
      <c r="Y34" s="187">
        <v>0</v>
      </c>
      <c r="Z34" s="187">
        <v>0</v>
      </c>
      <c r="AA34" s="187"/>
      <c r="AB34" s="187">
        <f t="shared" si="39"/>
        <v>0</v>
      </c>
      <c r="AF34" s="50" t="s">
        <v>18</v>
      </c>
      <c r="AG34" s="154">
        <f t="shared" si="32"/>
        <v>0</v>
      </c>
      <c r="AH34" s="154">
        <f t="shared" si="33"/>
        <v>0</v>
      </c>
      <c r="AI34" s="154">
        <f t="shared" si="34"/>
        <v>0</v>
      </c>
      <c r="AJ34" s="154">
        <f t="shared" si="35"/>
        <v>0</v>
      </c>
      <c r="AK34" s="154">
        <f t="shared" si="36"/>
        <v>0</v>
      </c>
      <c r="AL34" s="154">
        <f t="shared" si="37"/>
        <v>20</v>
      </c>
      <c r="AM34" s="154">
        <f t="shared" si="38"/>
        <v>0</v>
      </c>
      <c r="AN34" s="154">
        <f t="shared" si="7"/>
        <v>0</v>
      </c>
      <c r="AO34" s="154">
        <f t="shared" si="8"/>
        <v>0</v>
      </c>
      <c r="AP34" s="154">
        <f t="shared" si="9"/>
        <v>0</v>
      </c>
      <c r="AQ34" s="154">
        <f t="shared" si="10"/>
        <v>0</v>
      </c>
      <c r="AR34" s="154">
        <f t="shared" si="11"/>
        <v>0</v>
      </c>
      <c r="AS34" s="154">
        <f t="shared" si="12"/>
        <v>0</v>
      </c>
      <c r="AT34" s="154">
        <f t="shared" si="13"/>
        <v>0</v>
      </c>
      <c r="AU34" s="154">
        <f t="shared" si="14"/>
        <v>0</v>
      </c>
      <c r="AV34" s="154">
        <f t="shared" si="15"/>
        <v>0</v>
      </c>
      <c r="AW34" s="154">
        <f t="shared" si="16"/>
        <v>0</v>
      </c>
      <c r="AX34" s="154">
        <f t="shared" si="17"/>
        <v>0</v>
      </c>
      <c r="AY34" s="154">
        <f t="shared" si="18"/>
        <v>0</v>
      </c>
      <c r="AZ34" s="154">
        <f t="shared" si="19"/>
        <v>0</v>
      </c>
      <c r="BA34" s="181">
        <f t="shared" si="20"/>
        <v>0</v>
      </c>
      <c r="BB34" s="181">
        <f>'Summary Resources'!AB1084</f>
        <v>0</v>
      </c>
      <c r="BC34" s="181">
        <f t="shared" si="21"/>
        <v>20</v>
      </c>
      <c r="BD34" s="181">
        <f t="shared" si="22"/>
        <v>0</v>
      </c>
    </row>
    <row r="35" spans="1:56" x14ac:dyDescent="0.2">
      <c r="A35" s="2" t="str">
        <f>'Scenario List'!$A$3</f>
        <v>1- Preferred Resource Strategy</v>
      </c>
      <c r="B35" s="50" t="s">
        <v>18</v>
      </c>
      <c r="C35" s="187">
        <v>0</v>
      </c>
      <c r="D35" s="187">
        <v>0</v>
      </c>
      <c r="E35" s="187">
        <v>0</v>
      </c>
      <c r="F35" s="187">
        <v>0</v>
      </c>
      <c r="G35" s="187">
        <v>0</v>
      </c>
      <c r="H35" s="187">
        <v>0</v>
      </c>
      <c r="I35" s="187">
        <v>0</v>
      </c>
      <c r="J35" s="187">
        <v>0</v>
      </c>
      <c r="K35" s="187">
        <v>0</v>
      </c>
      <c r="L35" s="187">
        <v>0</v>
      </c>
      <c r="M35" s="187">
        <v>0</v>
      </c>
      <c r="N35" s="187">
        <v>0</v>
      </c>
      <c r="O35" s="187">
        <v>0</v>
      </c>
      <c r="P35" s="187">
        <v>0</v>
      </c>
      <c r="Q35" s="187">
        <v>0</v>
      </c>
      <c r="R35" s="187">
        <v>0</v>
      </c>
      <c r="S35" s="187">
        <v>0</v>
      </c>
      <c r="T35" s="187">
        <v>0</v>
      </c>
      <c r="U35" s="187">
        <v>0</v>
      </c>
      <c r="V35" s="187">
        <v>0</v>
      </c>
      <c r="W35" s="187">
        <v>0</v>
      </c>
      <c r="X35" s="187">
        <v>0</v>
      </c>
      <c r="Y35" s="187">
        <v>0</v>
      </c>
      <c r="Z35" s="187">
        <v>0</v>
      </c>
      <c r="AA35" s="187"/>
      <c r="AB35" s="187">
        <f t="shared" si="39"/>
        <v>0</v>
      </c>
      <c r="AF35" s="50" t="s">
        <v>19</v>
      </c>
      <c r="AG35" s="154">
        <f t="shared" si="32"/>
        <v>0</v>
      </c>
      <c r="AH35" s="154">
        <f t="shared" si="33"/>
        <v>0</v>
      </c>
      <c r="AI35" s="154">
        <f t="shared" si="34"/>
        <v>0</v>
      </c>
      <c r="AJ35" s="154">
        <f t="shared" si="35"/>
        <v>0</v>
      </c>
      <c r="AK35" s="154">
        <f t="shared" si="36"/>
        <v>0</v>
      </c>
      <c r="AL35" s="154">
        <f t="shared" si="37"/>
        <v>0</v>
      </c>
      <c r="AM35" s="154">
        <f t="shared" si="38"/>
        <v>0</v>
      </c>
      <c r="AN35" s="154">
        <f t="shared" si="7"/>
        <v>0</v>
      </c>
      <c r="AO35" s="154">
        <f t="shared" si="8"/>
        <v>0</v>
      </c>
      <c r="AP35" s="154">
        <f t="shared" si="9"/>
        <v>0</v>
      </c>
      <c r="AQ35" s="154">
        <f t="shared" si="10"/>
        <v>0</v>
      </c>
      <c r="AR35" s="154">
        <f t="shared" si="11"/>
        <v>0</v>
      </c>
      <c r="AS35" s="154">
        <f t="shared" si="12"/>
        <v>0</v>
      </c>
      <c r="AT35" s="154">
        <f t="shared" si="13"/>
        <v>0</v>
      </c>
      <c r="AU35" s="154">
        <f t="shared" si="14"/>
        <v>0</v>
      </c>
      <c r="AV35" s="154">
        <f t="shared" si="15"/>
        <v>0</v>
      </c>
      <c r="AW35" s="154">
        <f t="shared" si="16"/>
        <v>0</v>
      </c>
      <c r="AX35" s="154">
        <f t="shared" si="17"/>
        <v>0</v>
      </c>
      <c r="AY35" s="154">
        <f t="shared" si="18"/>
        <v>0</v>
      </c>
      <c r="AZ35" s="154">
        <f t="shared" si="19"/>
        <v>0</v>
      </c>
      <c r="BA35" s="181">
        <f t="shared" si="20"/>
        <v>0</v>
      </c>
      <c r="BB35" s="181">
        <f>'Summary Resources'!AB1085</f>
        <v>0</v>
      </c>
      <c r="BC35" s="181">
        <f t="shared" si="21"/>
        <v>0</v>
      </c>
      <c r="BD35" s="181">
        <f t="shared" si="22"/>
        <v>0</v>
      </c>
    </row>
    <row r="36" spans="1:56" x14ac:dyDescent="0.2">
      <c r="A36" s="2" t="str">
        <f>'Scenario List'!$A$3</f>
        <v>1- Preferred Resource Strategy</v>
      </c>
      <c r="B36" s="50" t="s">
        <v>19</v>
      </c>
      <c r="C36" s="187">
        <v>0</v>
      </c>
      <c r="D36" s="187">
        <v>0</v>
      </c>
      <c r="E36" s="187">
        <v>0</v>
      </c>
      <c r="F36" s="187">
        <v>0</v>
      </c>
      <c r="G36" s="187">
        <v>0</v>
      </c>
      <c r="H36" s="187">
        <v>0</v>
      </c>
      <c r="I36" s="187">
        <v>0</v>
      </c>
      <c r="J36" s="187">
        <v>0</v>
      </c>
      <c r="K36" s="187">
        <v>0</v>
      </c>
      <c r="L36" s="187">
        <v>0</v>
      </c>
      <c r="M36" s="187">
        <v>0</v>
      </c>
      <c r="N36" s="187">
        <v>0</v>
      </c>
      <c r="O36" s="187">
        <v>0</v>
      </c>
      <c r="P36" s="187">
        <v>0</v>
      </c>
      <c r="Q36" s="187">
        <v>0</v>
      </c>
      <c r="R36" s="187">
        <v>0</v>
      </c>
      <c r="S36" s="187">
        <v>0</v>
      </c>
      <c r="T36" s="187">
        <v>0</v>
      </c>
      <c r="U36" s="187">
        <v>0</v>
      </c>
      <c r="V36" s="187">
        <v>0</v>
      </c>
      <c r="W36" s="187">
        <v>0</v>
      </c>
      <c r="X36" s="187">
        <v>0</v>
      </c>
      <c r="Y36" s="187">
        <v>0</v>
      </c>
      <c r="Z36" s="187">
        <v>0</v>
      </c>
      <c r="AA36" s="187"/>
      <c r="AB36" s="187">
        <f t="shared" si="39"/>
        <v>0</v>
      </c>
      <c r="AF36" s="50" t="s">
        <v>20</v>
      </c>
      <c r="AG36" s="154">
        <f t="shared" si="32"/>
        <v>0</v>
      </c>
      <c r="AH36" s="154">
        <f t="shared" si="33"/>
        <v>0</v>
      </c>
      <c r="AI36" s="154">
        <f t="shared" si="34"/>
        <v>0</v>
      </c>
      <c r="AJ36" s="154">
        <f t="shared" si="35"/>
        <v>0</v>
      </c>
      <c r="AK36" s="154">
        <f t="shared" si="36"/>
        <v>0</v>
      </c>
      <c r="AL36" s="154">
        <f t="shared" si="37"/>
        <v>68</v>
      </c>
      <c r="AM36" s="154">
        <f t="shared" si="38"/>
        <v>0</v>
      </c>
      <c r="AN36" s="154">
        <f t="shared" si="7"/>
        <v>0</v>
      </c>
      <c r="AO36" s="154">
        <f t="shared" si="8"/>
        <v>0</v>
      </c>
      <c r="AP36" s="154">
        <f t="shared" si="9"/>
        <v>0</v>
      </c>
      <c r="AQ36" s="154">
        <f t="shared" si="10"/>
        <v>0</v>
      </c>
      <c r="AR36" s="154">
        <f t="shared" si="11"/>
        <v>0</v>
      </c>
      <c r="AS36" s="154">
        <f t="shared" si="12"/>
        <v>0</v>
      </c>
      <c r="AT36" s="154">
        <f t="shared" si="13"/>
        <v>0</v>
      </c>
      <c r="AU36" s="154">
        <f t="shared" si="14"/>
        <v>0</v>
      </c>
      <c r="AV36" s="154">
        <f t="shared" si="15"/>
        <v>0</v>
      </c>
      <c r="AW36" s="154">
        <f t="shared" si="16"/>
        <v>0</v>
      </c>
      <c r="AX36" s="154">
        <f t="shared" si="17"/>
        <v>0</v>
      </c>
      <c r="AY36" s="154">
        <f t="shared" si="18"/>
        <v>0</v>
      </c>
      <c r="AZ36" s="154">
        <f t="shared" si="19"/>
        <v>0</v>
      </c>
      <c r="BA36" s="181">
        <f t="shared" si="20"/>
        <v>0</v>
      </c>
      <c r="BB36" s="181">
        <f>'Summary Resources'!AB1086</f>
        <v>0</v>
      </c>
      <c r="BC36" s="181">
        <f t="shared" si="21"/>
        <v>0</v>
      </c>
      <c r="BD36" s="181">
        <f t="shared" si="22"/>
        <v>0</v>
      </c>
    </row>
    <row r="37" spans="1:56" x14ac:dyDescent="0.2">
      <c r="A37" s="2" t="str">
        <f>'Scenario List'!$A$3</f>
        <v>1- Preferred Resource Strategy</v>
      </c>
      <c r="B37" s="50" t="s">
        <v>20</v>
      </c>
      <c r="C37" s="187">
        <v>0</v>
      </c>
      <c r="D37" s="187">
        <v>0</v>
      </c>
      <c r="E37" s="187">
        <v>0</v>
      </c>
      <c r="F37" s="187">
        <v>0</v>
      </c>
      <c r="G37" s="187">
        <v>0</v>
      </c>
      <c r="H37" s="187">
        <v>0</v>
      </c>
      <c r="I37" s="187">
        <v>0</v>
      </c>
      <c r="J37" s="187">
        <v>0</v>
      </c>
      <c r="K37" s="187">
        <v>0</v>
      </c>
      <c r="L37" s="187">
        <v>0</v>
      </c>
      <c r="M37" s="187">
        <v>0</v>
      </c>
      <c r="N37" s="187">
        <v>0</v>
      </c>
      <c r="O37" s="187">
        <v>0</v>
      </c>
      <c r="P37" s="187">
        <v>0</v>
      </c>
      <c r="Q37" s="187">
        <v>0</v>
      </c>
      <c r="R37" s="187">
        <v>0</v>
      </c>
      <c r="S37" s="187">
        <v>0</v>
      </c>
      <c r="T37" s="187">
        <v>0</v>
      </c>
      <c r="U37" s="187">
        <v>0</v>
      </c>
      <c r="V37" s="187">
        <v>0</v>
      </c>
      <c r="W37" s="187">
        <v>0</v>
      </c>
      <c r="X37" s="187">
        <v>0</v>
      </c>
      <c r="Y37" s="187">
        <v>0</v>
      </c>
      <c r="Z37" s="187">
        <v>0</v>
      </c>
      <c r="AA37" s="187"/>
      <c r="AB37" s="187">
        <f t="shared" si="39"/>
        <v>0</v>
      </c>
      <c r="AF37" s="50" t="s">
        <v>21</v>
      </c>
      <c r="AG37" s="154">
        <f t="shared" si="32"/>
        <v>15.0557</v>
      </c>
      <c r="AH37" s="154">
        <f t="shared" si="33"/>
        <v>18.4621</v>
      </c>
      <c r="AI37" s="154">
        <f t="shared" si="34"/>
        <v>19.818300000000001</v>
      </c>
      <c r="AJ37" s="154">
        <f t="shared" si="35"/>
        <v>2.1459999999999999</v>
      </c>
      <c r="AK37" s="154">
        <f t="shared" si="36"/>
        <v>16.020499999999998</v>
      </c>
      <c r="AL37" s="154">
        <f t="shared" si="37"/>
        <v>20.322200000000002</v>
      </c>
      <c r="AM37" s="154">
        <f t="shared" si="38"/>
        <v>18.886400000000002</v>
      </c>
      <c r="AN37" s="154">
        <f t="shared" si="7"/>
        <v>8.1807000000000016</v>
      </c>
      <c r="AO37" s="154">
        <f t="shared" si="8"/>
        <v>16.4848</v>
      </c>
      <c r="AP37" s="154">
        <f t="shared" si="9"/>
        <v>19.392099999999999</v>
      </c>
      <c r="AQ37" s="154">
        <f t="shared" si="10"/>
        <v>18.539900000000003</v>
      </c>
      <c r="AR37" s="154">
        <f t="shared" si="11"/>
        <v>18.345399999999998</v>
      </c>
      <c r="AS37" s="154">
        <f t="shared" si="12"/>
        <v>18.539900000000003</v>
      </c>
      <c r="AT37" s="154">
        <f t="shared" si="13"/>
        <v>18.4011</v>
      </c>
      <c r="AU37" s="154">
        <f t="shared" si="14"/>
        <v>15.0557</v>
      </c>
      <c r="AV37" s="154">
        <f t="shared" si="15"/>
        <v>9.0528000000000013</v>
      </c>
      <c r="AW37" s="154">
        <f t="shared" si="16"/>
        <v>8.7377000000000002</v>
      </c>
      <c r="AX37" s="154">
        <f t="shared" si="17"/>
        <v>15.0557</v>
      </c>
      <c r="AY37" s="154">
        <f t="shared" si="18"/>
        <v>15</v>
      </c>
      <c r="AZ37" s="154">
        <f t="shared" si="19"/>
        <v>18.517800000000001</v>
      </c>
      <c r="BA37" s="181">
        <f t="shared" si="20"/>
        <v>16.057500000000001</v>
      </c>
      <c r="BB37" s="181">
        <f>'Summary Resources'!AB1087</f>
        <v>7.5312000000000001</v>
      </c>
      <c r="BC37" s="181">
        <f t="shared" si="21"/>
        <v>19.703600000000002</v>
      </c>
      <c r="BD37" s="181">
        <f t="shared" si="22"/>
        <v>18.812200000000001</v>
      </c>
    </row>
    <row r="38" spans="1:56" x14ac:dyDescent="0.2">
      <c r="A38" s="2" t="str">
        <f>'Scenario List'!$A$3</f>
        <v>1- Preferred Resource Strategy</v>
      </c>
      <c r="B38" s="24" t="s">
        <v>21</v>
      </c>
      <c r="C38" s="14">
        <v>0</v>
      </c>
      <c r="D38" s="14">
        <v>0</v>
      </c>
      <c r="E38" s="14">
        <v>2.5935999999999999</v>
      </c>
      <c r="F38" s="14">
        <v>6.7518000000000011</v>
      </c>
      <c r="G38" s="14">
        <v>13.901199999999999</v>
      </c>
      <c r="H38" s="14">
        <v>16.799500000000002</v>
      </c>
      <c r="I38" s="14">
        <v>17.504300000000001</v>
      </c>
      <c r="J38" s="14">
        <v>17.4116</v>
      </c>
      <c r="K38" s="14">
        <v>17.281700000000001</v>
      </c>
      <c r="L38" s="14">
        <v>17.133300000000002</v>
      </c>
      <c r="M38" s="14">
        <v>16.9664</v>
      </c>
      <c r="N38" s="14">
        <v>16.7623</v>
      </c>
      <c r="O38" s="14">
        <v>16.688099999999999</v>
      </c>
      <c r="P38" s="14">
        <v>16.5397</v>
      </c>
      <c r="Q38" s="14">
        <v>16.391300000000001</v>
      </c>
      <c r="R38" s="14">
        <v>16.242899999999999</v>
      </c>
      <c r="S38" s="14">
        <v>16.0945</v>
      </c>
      <c r="T38" s="14">
        <v>15.946100000000001</v>
      </c>
      <c r="U38" s="14">
        <v>15.797700000000001</v>
      </c>
      <c r="V38" s="14">
        <v>15.5936</v>
      </c>
      <c r="W38" s="14">
        <v>15.4267</v>
      </c>
      <c r="X38" s="14">
        <v>15.2226</v>
      </c>
      <c r="Y38" s="14">
        <v>15.074199999999999</v>
      </c>
      <c r="Z38" s="14">
        <v>15.0557</v>
      </c>
      <c r="AA38" s="6"/>
      <c r="AB38" s="6">
        <f>Z38</f>
        <v>15.0557</v>
      </c>
      <c r="AF38" s="50" t="s">
        <v>22</v>
      </c>
      <c r="AG38" s="154">
        <f t="shared" si="32"/>
        <v>24.498750933680139</v>
      </c>
      <c r="AH38" s="154">
        <f t="shared" si="33"/>
        <v>29.471534476501549</v>
      </c>
      <c r="AI38" s="154">
        <f t="shared" si="34"/>
        <v>24.498750933680139</v>
      </c>
      <c r="AJ38" s="154">
        <f t="shared" si="35"/>
        <v>24.498750933680139</v>
      </c>
      <c r="AK38" s="154">
        <f t="shared" si="36"/>
        <v>31.123135563534309</v>
      </c>
      <c r="AL38" s="154">
        <f t="shared" si="37"/>
        <v>36.944243467188713</v>
      </c>
      <c r="AM38" s="154">
        <f t="shared" si="38"/>
        <v>37.534897472621182</v>
      </c>
      <c r="AN38" s="154">
        <f t="shared" si="7"/>
        <v>24.498750933680139</v>
      </c>
      <c r="AO38" s="154">
        <f t="shared" si="8"/>
        <v>24.498750933680139</v>
      </c>
      <c r="AP38" s="154">
        <f t="shared" si="9"/>
        <v>24.477516969299902</v>
      </c>
      <c r="AQ38" s="154">
        <f t="shared" si="10"/>
        <v>31.561891272276053</v>
      </c>
      <c r="AR38" s="154">
        <f t="shared" si="11"/>
        <v>29.498407312983549</v>
      </c>
      <c r="AS38" s="154">
        <f t="shared" si="12"/>
        <v>31.561891272276053</v>
      </c>
      <c r="AT38" s="154">
        <f t="shared" si="13"/>
        <v>24.554148203049454</v>
      </c>
      <c r="AU38" s="154">
        <f t="shared" si="14"/>
        <v>24.498750933680139</v>
      </c>
      <c r="AV38" s="154">
        <f t="shared" si="15"/>
        <v>21.902263334012613</v>
      </c>
      <c r="AW38" s="154">
        <f t="shared" si="16"/>
        <v>20.664111577506578</v>
      </c>
      <c r="AX38" s="154">
        <f t="shared" si="17"/>
        <v>24.498750933680139</v>
      </c>
      <c r="AY38" s="154">
        <f t="shared" si="18"/>
        <v>29.385506828300816</v>
      </c>
      <c r="AZ38" s="154">
        <f t="shared" si="19"/>
        <v>24.749404291434161</v>
      </c>
      <c r="BA38" s="181">
        <f t="shared" si="20"/>
        <v>23.768521428461383</v>
      </c>
      <c r="BB38" s="181">
        <f>'Summary Resources'!AB1088</f>
        <v>38.651648007865191</v>
      </c>
      <c r="BC38" s="181">
        <f t="shared" si="21"/>
        <v>37.426743246542543</v>
      </c>
      <c r="BD38" s="181">
        <f t="shared" si="22"/>
        <v>24.498750933680139</v>
      </c>
    </row>
    <row r="39" spans="1:56" x14ac:dyDescent="0.2">
      <c r="A39" s="2" t="str">
        <f>'Scenario List'!$A$3</f>
        <v>1- Preferred Resource Strategy</v>
      </c>
      <c r="B39" s="24" t="s">
        <v>22</v>
      </c>
      <c r="C39" s="14">
        <v>1.3113388514937294</v>
      </c>
      <c r="D39" s="14">
        <v>1.5542662007285992</v>
      </c>
      <c r="E39" s="14">
        <v>1.6990862948995669</v>
      </c>
      <c r="F39" s="14">
        <v>1.8829869893195177</v>
      </c>
      <c r="G39" s="14">
        <v>2.1373621766301678</v>
      </c>
      <c r="H39" s="14">
        <v>2.2969872309162138</v>
      </c>
      <c r="I39" s="14">
        <v>2.3450797735013875</v>
      </c>
      <c r="J39" s="14">
        <v>2.2294288079497093</v>
      </c>
      <c r="K39" s="14">
        <v>2.0056534813110805</v>
      </c>
      <c r="L39" s="14">
        <v>1.6664787233312701</v>
      </c>
      <c r="M39" s="14">
        <v>1.2479488439456539</v>
      </c>
      <c r="N39" s="14">
        <v>0.93306708634576907</v>
      </c>
      <c r="O39" s="14">
        <v>0.68391074255026041</v>
      </c>
      <c r="P39" s="14">
        <v>0.52027796947736604</v>
      </c>
      <c r="Q39" s="14">
        <v>0.40510588322356256</v>
      </c>
      <c r="R39" s="14">
        <v>0.31833095478103601</v>
      </c>
      <c r="S39" s="14">
        <v>0.26102659443284537</v>
      </c>
      <c r="T39" s="14">
        <v>0.24660458202677304</v>
      </c>
      <c r="U39" s="14">
        <v>0.24149201376290819</v>
      </c>
      <c r="V39" s="14">
        <v>0.1073770785634558</v>
      </c>
      <c r="W39" s="14">
        <v>0.10440879496702848</v>
      </c>
      <c r="X39" s="14">
        <v>0.10841540744101152</v>
      </c>
      <c r="Y39" s="14">
        <v>0.11227646080804021</v>
      </c>
      <c r="Z39" s="14">
        <v>7.9839991273185973E-2</v>
      </c>
      <c r="AA39" s="6"/>
      <c r="AB39" s="6">
        <f t="shared" si="39"/>
        <v>24.498750933680139</v>
      </c>
      <c r="AF39" s="50" t="s">
        <v>23</v>
      </c>
      <c r="AG39" s="154">
        <f t="shared" si="32"/>
        <v>13.100470855062255</v>
      </c>
      <c r="AH39" s="154">
        <f t="shared" si="33"/>
        <v>13.22323930778628</v>
      </c>
      <c r="AI39" s="154">
        <f t="shared" si="34"/>
        <v>13.100470855062255</v>
      </c>
      <c r="AJ39" s="154">
        <f t="shared" si="35"/>
        <v>13.100470855062255</v>
      </c>
      <c r="AK39" s="154">
        <f t="shared" si="36"/>
        <v>26.068252161124711</v>
      </c>
      <c r="AL39" s="154">
        <f t="shared" si="37"/>
        <v>29.891242818859876</v>
      </c>
      <c r="AM39" s="154">
        <f t="shared" si="38"/>
        <v>35.430862701618963</v>
      </c>
      <c r="AN39" s="154">
        <f>AB387</f>
        <v>13.100470855062255</v>
      </c>
      <c r="AO39" s="154">
        <f t="shared" si="8"/>
        <v>13.100470855062255</v>
      </c>
      <c r="AP39" s="154">
        <f t="shared" si="9"/>
        <v>20.483055901499522</v>
      </c>
      <c r="AQ39" s="154">
        <f t="shared" si="10"/>
        <v>15.158214620433778</v>
      </c>
      <c r="AR39" s="154">
        <f t="shared" si="11"/>
        <v>13.222668261997281</v>
      </c>
      <c r="AS39" s="154">
        <f t="shared" si="12"/>
        <v>15.158214620433778</v>
      </c>
      <c r="AT39" s="154">
        <f t="shared" si="13"/>
        <v>13.100470855062255</v>
      </c>
      <c r="AU39" s="154">
        <f t="shared" si="14"/>
        <v>13.100470855062255</v>
      </c>
      <c r="AV39" s="154">
        <f t="shared" si="15"/>
        <v>11.347679014156968</v>
      </c>
      <c r="AW39" s="154">
        <f t="shared" si="16"/>
        <v>10.957877279716287</v>
      </c>
      <c r="AX39" s="154">
        <f t="shared" si="17"/>
        <v>13.100470855062255</v>
      </c>
      <c r="AY39" s="154">
        <f t="shared" si="18"/>
        <v>13.347815139466839</v>
      </c>
      <c r="AZ39" s="154">
        <f t="shared" si="19"/>
        <v>13.118597094519055</v>
      </c>
      <c r="BA39" s="181">
        <f t="shared" si="20"/>
        <v>34.718084241862257</v>
      </c>
      <c r="BB39" s="181">
        <f>'Summary Resources'!AB1089</f>
        <v>52.591787292001953</v>
      </c>
      <c r="BC39" s="181">
        <f t="shared" si="21"/>
        <v>27.375304189996562</v>
      </c>
      <c r="BD39" s="181">
        <f t="shared" si="22"/>
        <v>13.100470855062255</v>
      </c>
    </row>
    <row r="40" spans="1:56" x14ac:dyDescent="0.2">
      <c r="A40" s="2" t="str">
        <f>'Scenario List'!$A$3</f>
        <v>1- Preferred Resource Strategy</v>
      </c>
      <c r="B40" s="24" t="s">
        <v>23</v>
      </c>
      <c r="C40" s="14">
        <v>0.6510284606183504</v>
      </c>
      <c r="D40" s="14">
        <v>0.71034183415999774</v>
      </c>
      <c r="E40" s="14">
        <v>0.70045821531455199</v>
      </c>
      <c r="F40" s="14">
        <v>0.8106851753816664</v>
      </c>
      <c r="G40" s="14">
        <v>0.75092358686442795</v>
      </c>
      <c r="H40" s="14">
        <v>0.76294738789689776</v>
      </c>
      <c r="I40" s="14">
        <v>0.7884598525601918</v>
      </c>
      <c r="J40" s="14">
        <v>0.80398978552486344</v>
      </c>
      <c r="K40" s="14">
        <v>0.99035610766292681</v>
      </c>
      <c r="L40" s="14">
        <v>0.84914707231328368</v>
      </c>
      <c r="M40" s="14">
        <v>0.79048524729443947</v>
      </c>
      <c r="N40" s="14">
        <v>0.7637519158799595</v>
      </c>
      <c r="O40" s="14">
        <v>0.71635180508392438</v>
      </c>
      <c r="P40" s="14">
        <v>0.64553699156514632</v>
      </c>
      <c r="Q40" s="14">
        <v>0.54074517536147582</v>
      </c>
      <c r="R40" s="14">
        <v>0.4236097522289537</v>
      </c>
      <c r="S40" s="14">
        <v>0.33851745300367142</v>
      </c>
      <c r="T40" s="14">
        <v>0.29364964948155148</v>
      </c>
      <c r="U40" s="14">
        <v>0.32266426342933485</v>
      </c>
      <c r="V40" s="14">
        <v>0.12415842050295822</v>
      </c>
      <c r="W40" s="14">
        <v>8.4884347796746695E-2</v>
      </c>
      <c r="X40" s="14">
        <v>8.4651091872677497E-2</v>
      </c>
      <c r="Y40" s="14">
        <v>7.768401018419091E-2</v>
      </c>
      <c r="Z40" s="14">
        <v>7.5443253080067052E-2</v>
      </c>
      <c r="AA40" s="6"/>
      <c r="AB40" s="6">
        <f t="shared" si="39"/>
        <v>13.100470855062255</v>
      </c>
    </row>
    <row r="41" spans="1:56" x14ac:dyDescent="0.2">
      <c r="A41" s="2" t="str">
        <f>'Scenario List'!$A$3</f>
        <v>1- Preferred Resource Strategy</v>
      </c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6"/>
      <c r="AB41" s="6"/>
      <c r="AF41" s="192">
        <v>0.65649999999999997</v>
      </c>
      <c r="AL41" s="23"/>
    </row>
    <row r="42" spans="1:56" x14ac:dyDescent="0.2">
      <c r="A42" s="2" t="str">
        <f>'Scenario List'!$A$3</f>
        <v>1- Preferred Resource Strategy</v>
      </c>
      <c r="B42" s="7" t="s">
        <v>35</v>
      </c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6"/>
      <c r="AB42" s="6"/>
      <c r="AF42" s="49" t="s">
        <v>9</v>
      </c>
      <c r="AG42" s="48"/>
      <c r="AH42" s="187"/>
      <c r="AI42" s="187"/>
      <c r="AJ42" s="187"/>
      <c r="AK42" s="187"/>
      <c r="AL42" s="187"/>
      <c r="AM42" s="187"/>
      <c r="AN42" s="187"/>
      <c r="AO42" s="187"/>
      <c r="AP42" s="187"/>
      <c r="AQ42" s="187"/>
      <c r="AR42" s="187"/>
      <c r="AS42" s="187"/>
      <c r="AT42" s="187"/>
      <c r="AU42" s="187"/>
      <c r="AV42" s="187"/>
      <c r="AW42" s="187"/>
      <c r="AX42" s="187"/>
      <c r="AY42" s="187"/>
      <c r="AZ42" s="187"/>
      <c r="BA42" s="187"/>
      <c r="BB42" s="187"/>
      <c r="BC42" s="187"/>
      <c r="BD42" s="187"/>
    </row>
    <row r="43" spans="1:56" x14ac:dyDescent="0.2">
      <c r="A43" s="2" t="str">
        <f>'Scenario List'!$A$3</f>
        <v>1- Preferred Resource Strategy</v>
      </c>
      <c r="B43" s="24" t="s">
        <v>1</v>
      </c>
      <c r="C43" s="14">
        <v>31.695913360336139</v>
      </c>
      <c r="D43" s="14">
        <v>69.173546336118207</v>
      </c>
      <c r="E43" s="14">
        <v>110.9316498528829</v>
      </c>
      <c r="F43" s="14">
        <v>159.91315028001713</v>
      </c>
      <c r="G43" s="14">
        <v>215.06060158957467</v>
      </c>
      <c r="H43" s="14">
        <v>274.53400277212012</v>
      </c>
      <c r="I43" s="14">
        <v>336.48464364332455</v>
      </c>
      <c r="J43" s="14">
        <v>396.94679425619353</v>
      </c>
      <c r="K43" s="14">
        <v>454.79550346661739</v>
      </c>
      <c r="L43" s="14">
        <v>507.82935955034503</v>
      </c>
      <c r="M43" s="14">
        <v>554.51840633057145</v>
      </c>
      <c r="N43" s="14">
        <v>595.4681198871931</v>
      </c>
      <c r="O43" s="14">
        <v>631.53036930458495</v>
      </c>
      <c r="P43" s="14">
        <v>663.06516386342355</v>
      </c>
      <c r="Q43" s="14">
        <v>690.46837739952616</v>
      </c>
      <c r="R43" s="14">
        <v>712.40660204002347</v>
      </c>
      <c r="S43" s="14">
        <v>733.62070006819988</v>
      </c>
      <c r="T43" s="14">
        <v>750.35657753971896</v>
      </c>
      <c r="U43" s="14">
        <v>764.51785765807745</v>
      </c>
      <c r="V43" s="14">
        <v>772.43606339983035</v>
      </c>
      <c r="W43" s="14">
        <v>778.41923411056143</v>
      </c>
      <c r="X43" s="14">
        <v>780.0617394370455</v>
      </c>
      <c r="Y43" s="14">
        <v>779.63438749170746</v>
      </c>
      <c r="Z43" s="14">
        <v>777.14667262338753</v>
      </c>
      <c r="AA43" s="6"/>
      <c r="AB43" s="6">
        <f>Z43/8.76</f>
        <v>88.715373587144697</v>
      </c>
      <c r="AF43" s="50" t="s">
        <v>12</v>
      </c>
      <c r="AG43" s="187">
        <f>(AG3*$AF$41)+AG14</f>
        <v>139.84427443721805</v>
      </c>
      <c r="AH43" s="187">
        <f t="shared" ref="AH43:BB51" si="40">(AH3*$AF$41)+AH14</f>
        <v>230.17624587876367</v>
      </c>
      <c r="AI43" s="187">
        <f t="shared" si="40"/>
        <v>233.16684440721718</v>
      </c>
      <c r="AJ43" s="187">
        <f t="shared" si="40"/>
        <v>0</v>
      </c>
      <c r="AK43" s="187">
        <f t="shared" si="40"/>
        <v>103.05944655053415</v>
      </c>
      <c r="AL43" s="187">
        <f t="shared" si="40"/>
        <v>0</v>
      </c>
      <c r="AM43" s="187">
        <f t="shared" si="40"/>
        <v>146.11202064697432</v>
      </c>
      <c r="AN43" s="187">
        <f t="shared" si="40"/>
        <v>90.791499406401968</v>
      </c>
      <c r="AO43" s="187">
        <f t="shared" si="40"/>
        <v>147.38767792320004</v>
      </c>
      <c r="AP43" s="187">
        <f t="shared" si="40"/>
        <v>107.0059153438482</v>
      </c>
      <c r="AQ43" s="187">
        <f t="shared" si="40"/>
        <v>255.44214779333896</v>
      </c>
      <c r="AR43" s="187">
        <f t="shared" si="40"/>
        <v>214.35820768651377</v>
      </c>
      <c r="AS43" s="187">
        <f t="shared" si="40"/>
        <v>255.44214779333896</v>
      </c>
      <c r="AT43" s="187">
        <f t="shared" si="40"/>
        <v>128.49580136122762</v>
      </c>
      <c r="AU43" s="187">
        <f t="shared" si="40"/>
        <v>139.84427443721805</v>
      </c>
      <c r="AV43" s="187">
        <f t="shared" si="40"/>
        <v>133.40496625581935</v>
      </c>
      <c r="AW43" s="187">
        <f t="shared" si="40"/>
        <v>138.4597122291693</v>
      </c>
      <c r="AX43" s="187">
        <f t="shared" si="40"/>
        <v>82.801507039165031</v>
      </c>
      <c r="AY43" s="187">
        <f t="shared" si="40"/>
        <v>164.26032421258969</v>
      </c>
      <c r="AZ43" s="187">
        <f t="shared" si="40"/>
        <v>140.57987336425074</v>
      </c>
      <c r="BA43" s="187">
        <f t="shared" si="40"/>
        <v>112.60441902513145</v>
      </c>
      <c r="BB43" s="187">
        <f t="shared" si="40"/>
        <v>161.97973435057983</v>
      </c>
      <c r="BC43" s="187">
        <f t="shared" ref="BC43:BD43" si="41">(BC3*$AF$41)+BC14</f>
        <v>0</v>
      </c>
      <c r="BD43" s="187">
        <f t="shared" si="41"/>
        <v>0</v>
      </c>
    </row>
    <row r="44" spans="1:56" x14ac:dyDescent="0.2">
      <c r="A44" s="2" t="str">
        <f>'Scenario List'!$A$3</f>
        <v>1- Preferred Resource Strategy</v>
      </c>
      <c r="B44" s="24" t="s">
        <v>2</v>
      </c>
      <c r="C44" s="14">
        <v>12.176327940098478</v>
      </c>
      <c r="D44" s="14">
        <v>25.624765428330377</v>
      </c>
      <c r="E44" s="14">
        <v>38.818903210958965</v>
      </c>
      <c r="F44" s="14">
        <v>53.057521675152458</v>
      </c>
      <c r="G44" s="14">
        <v>68.15492443756419</v>
      </c>
      <c r="H44" s="14">
        <v>83.811186703344589</v>
      </c>
      <c r="I44" s="14">
        <v>99.667362452991981</v>
      </c>
      <c r="J44" s="14">
        <v>114.77407239874496</v>
      </c>
      <c r="K44" s="14">
        <v>129.45954024192727</v>
      </c>
      <c r="L44" s="14">
        <v>142.86770294440578</v>
      </c>
      <c r="M44" s="14">
        <v>153.78110159388245</v>
      </c>
      <c r="N44" s="14">
        <v>164.20558782737038</v>
      </c>
      <c r="O44" s="14">
        <v>173.55197301394534</v>
      </c>
      <c r="P44" s="14">
        <v>181.9816556148545</v>
      </c>
      <c r="Q44" s="14">
        <v>189.44133020654024</v>
      </c>
      <c r="R44" s="14">
        <v>194.8269093803323</v>
      </c>
      <c r="S44" s="14">
        <v>199.64465765149833</v>
      </c>
      <c r="T44" s="14">
        <v>204.62317604088622</v>
      </c>
      <c r="U44" s="14">
        <v>209.55584485052884</v>
      </c>
      <c r="V44" s="14">
        <v>213.16919896972334</v>
      </c>
      <c r="W44" s="14">
        <v>216.70992928457233</v>
      </c>
      <c r="X44" s="14">
        <v>220.52924541120674</v>
      </c>
      <c r="Y44" s="14">
        <v>224.50187750257629</v>
      </c>
      <c r="Z44" s="14">
        <v>227.80475132408975</v>
      </c>
      <c r="AA44" s="6"/>
      <c r="AB44" s="6">
        <f t="shared" ref="AB44:AB45" si="42">Z44/8.76</f>
        <v>26.005108598640383</v>
      </c>
      <c r="AF44" s="50" t="s">
        <v>13</v>
      </c>
      <c r="AG44" s="187">
        <f t="shared" ref="AG44:AV51" si="43">(AG4*$AF$41)+AG15</f>
        <v>453.60852566222405</v>
      </c>
      <c r="AH44" s="187">
        <f t="shared" si="43"/>
        <v>0</v>
      </c>
      <c r="AI44" s="187">
        <f t="shared" si="43"/>
        <v>0</v>
      </c>
      <c r="AJ44" s="187">
        <f t="shared" si="43"/>
        <v>0</v>
      </c>
      <c r="AK44" s="187">
        <f t="shared" si="43"/>
        <v>386.09743265450976</v>
      </c>
      <c r="AL44" s="187">
        <f t="shared" si="43"/>
        <v>590.4130833048215</v>
      </c>
      <c r="AM44" s="187">
        <f t="shared" si="43"/>
        <v>495.58854379041998</v>
      </c>
      <c r="AN44" s="187">
        <f t="shared" si="43"/>
        <v>198.74677108139372</v>
      </c>
      <c r="AO44" s="187">
        <f t="shared" si="43"/>
        <v>492.98843232990259</v>
      </c>
      <c r="AP44" s="187">
        <f t="shared" si="43"/>
        <v>617.84117106883491</v>
      </c>
      <c r="AQ44" s="187">
        <f t="shared" si="43"/>
        <v>276.99006461608383</v>
      </c>
      <c r="AR44" s="187">
        <f t="shared" si="43"/>
        <v>536.2195661350313</v>
      </c>
      <c r="AS44" s="187">
        <f t="shared" si="43"/>
        <v>424.56478768150436</v>
      </c>
      <c r="AT44" s="187">
        <f t="shared" si="43"/>
        <v>444.48857570832155</v>
      </c>
      <c r="AU44" s="187">
        <f t="shared" si="43"/>
        <v>453.60852566222405</v>
      </c>
      <c r="AV44" s="187">
        <f t="shared" si="43"/>
        <v>453.64224612369873</v>
      </c>
      <c r="AW44" s="187">
        <f t="shared" si="40"/>
        <v>453.14922603699597</v>
      </c>
      <c r="AX44" s="187">
        <f t="shared" si="40"/>
        <v>853.60852566222411</v>
      </c>
      <c r="AY44" s="187">
        <f t="shared" si="40"/>
        <v>120.21738524309124</v>
      </c>
      <c r="AZ44" s="187">
        <f t="shared" si="40"/>
        <v>455.06012611022356</v>
      </c>
      <c r="BA44" s="187">
        <f t="shared" si="40"/>
        <v>372.04749761287201</v>
      </c>
      <c r="BB44" s="187">
        <f t="shared" si="40"/>
        <v>269.94748318171753</v>
      </c>
      <c r="BC44" s="187">
        <f t="shared" ref="BC44:BD44" si="44">(BC4*$AF$41)+BC15</f>
        <v>538.42692666641437</v>
      </c>
      <c r="BD44" s="187">
        <f t="shared" si="44"/>
        <v>1119.8398451602948</v>
      </c>
    </row>
    <row r="45" spans="1:56" x14ac:dyDescent="0.2">
      <c r="A45" s="2" t="str">
        <f>'Scenario List'!$A$3</f>
        <v>1- Preferred Resource Strategy</v>
      </c>
      <c r="B45" s="24" t="s">
        <v>4</v>
      </c>
      <c r="C45" s="14">
        <v>43.872241300434617</v>
      </c>
      <c r="D45" s="14">
        <v>94.798311764448584</v>
      </c>
      <c r="E45" s="14">
        <v>149.75055306384186</v>
      </c>
      <c r="F45" s="14">
        <v>212.97067195516959</v>
      </c>
      <c r="G45" s="14">
        <v>283.21552602713888</v>
      </c>
      <c r="H45" s="14">
        <v>358.34518947546474</v>
      </c>
      <c r="I45" s="14">
        <v>436.15200609631654</v>
      </c>
      <c r="J45" s="14">
        <v>511.7208666549385</v>
      </c>
      <c r="K45" s="14">
        <v>584.25504370854469</v>
      </c>
      <c r="L45" s="14">
        <v>650.69706249475075</v>
      </c>
      <c r="M45" s="14">
        <v>708.29950792445391</v>
      </c>
      <c r="N45" s="14">
        <v>759.67370771456353</v>
      </c>
      <c r="O45" s="14">
        <v>805.08234231853032</v>
      </c>
      <c r="P45" s="14">
        <v>845.04681947827805</v>
      </c>
      <c r="Q45" s="14">
        <v>879.90970760606638</v>
      </c>
      <c r="R45" s="14">
        <v>907.23351142035574</v>
      </c>
      <c r="S45" s="14">
        <v>933.26535771969816</v>
      </c>
      <c r="T45" s="14">
        <v>954.97975358060512</v>
      </c>
      <c r="U45" s="14">
        <v>974.07370250860629</v>
      </c>
      <c r="V45" s="14">
        <v>985.60526236955366</v>
      </c>
      <c r="W45" s="14">
        <v>995.12916339513379</v>
      </c>
      <c r="X45" s="14">
        <v>1000.5909848482522</v>
      </c>
      <c r="Y45" s="14">
        <v>1004.1362649942837</v>
      </c>
      <c r="Z45" s="14">
        <v>1004.9514239474772</v>
      </c>
      <c r="AA45" s="6"/>
      <c r="AB45" s="6">
        <f t="shared" si="42"/>
        <v>114.72048218578507</v>
      </c>
      <c r="AF45" s="50" t="s">
        <v>14</v>
      </c>
      <c r="AG45" s="187">
        <f t="shared" si="43"/>
        <v>226.80426283111203</v>
      </c>
      <c r="AH45" s="187">
        <f t="shared" si="40"/>
        <v>0</v>
      </c>
      <c r="AI45" s="187">
        <f t="shared" si="40"/>
        <v>0</v>
      </c>
      <c r="AJ45" s="187">
        <f t="shared" si="40"/>
        <v>0</v>
      </c>
      <c r="AK45" s="187">
        <f t="shared" si="40"/>
        <v>180.28568038554647</v>
      </c>
      <c r="AL45" s="187">
        <f t="shared" si="40"/>
        <v>295.20654165241075</v>
      </c>
      <c r="AM45" s="187">
        <f t="shared" si="40"/>
        <v>247.79427189520999</v>
      </c>
      <c r="AN45" s="187">
        <f t="shared" si="40"/>
        <v>34.060207052480386</v>
      </c>
      <c r="AO45" s="187">
        <f t="shared" si="40"/>
        <v>246.4942161649513</v>
      </c>
      <c r="AP45" s="187">
        <f t="shared" si="40"/>
        <v>126.64182309622234</v>
      </c>
      <c r="AQ45" s="187">
        <f t="shared" si="40"/>
        <v>138.49503230804191</v>
      </c>
      <c r="AR45" s="187">
        <f t="shared" si="40"/>
        <v>268.10978306751565</v>
      </c>
      <c r="AS45" s="187">
        <f t="shared" si="40"/>
        <v>212.28239384075218</v>
      </c>
      <c r="AT45" s="187">
        <f t="shared" si="40"/>
        <v>222.24428785416077</v>
      </c>
      <c r="AU45" s="187">
        <f t="shared" si="40"/>
        <v>226.80426283111203</v>
      </c>
      <c r="AV45" s="187">
        <f t="shared" si="40"/>
        <v>226.82112306184936</v>
      </c>
      <c r="AW45" s="187">
        <f t="shared" si="40"/>
        <v>226.57461301849798</v>
      </c>
      <c r="AX45" s="187">
        <f t="shared" si="40"/>
        <v>401.80426283111206</v>
      </c>
      <c r="AY45" s="187">
        <f t="shared" si="40"/>
        <v>60.108692621545622</v>
      </c>
      <c r="AZ45" s="187">
        <f t="shared" si="40"/>
        <v>227.53006305511178</v>
      </c>
      <c r="BA45" s="187">
        <f t="shared" si="40"/>
        <v>111.16001796814311</v>
      </c>
      <c r="BB45" s="187">
        <f t="shared" si="40"/>
        <v>134.97374159085876</v>
      </c>
      <c r="BC45" s="187">
        <f t="shared" ref="BC45:BD45" si="45">(BC5*$AF$41)+BC16</f>
        <v>269.21346333320719</v>
      </c>
      <c r="BD45" s="187">
        <f t="shared" si="45"/>
        <v>50.033892691286454</v>
      </c>
    </row>
    <row r="46" spans="1:56" x14ac:dyDescent="0.2">
      <c r="A46" s="2" t="str">
        <f>'Scenario List'!$A$3</f>
        <v>1- Preferred Resource Strategy</v>
      </c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6"/>
      <c r="AB46" s="6"/>
      <c r="AF46" s="50" t="s">
        <v>15</v>
      </c>
      <c r="AG46" s="187">
        <f t="shared" si="43"/>
        <v>400</v>
      </c>
      <c r="AH46" s="187">
        <f t="shared" si="40"/>
        <v>0</v>
      </c>
      <c r="AI46" s="187">
        <f t="shared" si="40"/>
        <v>0</v>
      </c>
      <c r="AJ46" s="187">
        <f t="shared" si="40"/>
        <v>0</v>
      </c>
      <c r="AK46" s="187">
        <f t="shared" si="40"/>
        <v>400</v>
      </c>
      <c r="AL46" s="187">
        <f t="shared" si="40"/>
        <v>531.29999999999995</v>
      </c>
      <c r="AM46" s="187">
        <f t="shared" si="40"/>
        <v>399.99999956061049</v>
      </c>
      <c r="AN46" s="187">
        <f t="shared" si="40"/>
        <v>400</v>
      </c>
      <c r="AO46" s="187">
        <f t="shared" si="40"/>
        <v>514.1761490417565</v>
      </c>
      <c r="AP46" s="187">
        <f t="shared" si="40"/>
        <v>300</v>
      </c>
      <c r="AQ46" s="187">
        <f t="shared" si="40"/>
        <v>894.24017369028525</v>
      </c>
      <c r="AR46" s="187">
        <f t="shared" si="40"/>
        <v>627.89284392892148</v>
      </c>
      <c r="AS46" s="187">
        <f t="shared" si="40"/>
        <v>796.14962232049061</v>
      </c>
      <c r="AT46" s="187">
        <f t="shared" si="40"/>
        <v>400.0000000000004</v>
      </c>
      <c r="AU46" s="187">
        <f t="shared" si="40"/>
        <v>400</v>
      </c>
      <c r="AV46" s="187">
        <f t="shared" si="40"/>
        <v>400</v>
      </c>
      <c r="AW46" s="187">
        <f t="shared" si="40"/>
        <v>400</v>
      </c>
      <c r="AX46" s="187">
        <f t="shared" si="40"/>
        <v>700</v>
      </c>
      <c r="AY46" s="187">
        <f t="shared" si="40"/>
        <v>616.10774764074631</v>
      </c>
      <c r="AZ46" s="187">
        <f t="shared" si="40"/>
        <v>400</v>
      </c>
      <c r="BA46" s="187">
        <f t="shared" si="40"/>
        <v>400</v>
      </c>
      <c r="BB46" s="187">
        <f t="shared" si="40"/>
        <v>562.16641839116255</v>
      </c>
      <c r="BC46" s="187">
        <f t="shared" ref="BC46:BD46" si="46">(BC6*$AF$41)+BC17</f>
        <v>679.59975925406786</v>
      </c>
      <c r="BD46" s="187">
        <f t="shared" si="46"/>
        <v>142.62049756918285</v>
      </c>
    </row>
    <row r="47" spans="1:56" x14ac:dyDescent="0.2">
      <c r="A47" s="2" t="str">
        <f>'Scenario List'!$A$3</f>
        <v>1- Preferred Resource Strategy</v>
      </c>
      <c r="B47" s="22" t="s">
        <v>36</v>
      </c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6"/>
      <c r="AB47" s="6"/>
      <c r="AF47" s="50" t="s">
        <v>16</v>
      </c>
      <c r="AG47" s="187">
        <f t="shared" si="43"/>
        <v>12.336859612222808</v>
      </c>
      <c r="AH47" s="187">
        <f t="shared" si="40"/>
        <v>67.755918947299307</v>
      </c>
      <c r="AI47" s="187">
        <f t="shared" si="40"/>
        <v>67.933618910484014</v>
      </c>
      <c r="AJ47" s="187">
        <f t="shared" si="40"/>
        <v>0</v>
      </c>
      <c r="AK47" s="187">
        <f t="shared" si="40"/>
        <v>24.281577036332333</v>
      </c>
      <c r="AL47" s="187">
        <f t="shared" si="40"/>
        <v>312.47501461456409</v>
      </c>
      <c r="AM47" s="187">
        <f t="shared" si="40"/>
        <v>22.404984581818141</v>
      </c>
      <c r="AN47" s="187">
        <f t="shared" si="40"/>
        <v>0</v>
      </c>
      <c r="AO47" s="187">
        <f t="shared" si="40"/>
        <v>112.68247513653078</v>
      </c>
      <c r="AP47" s="187">
        <f t="shared" si="40"/>
        <v>0</v>
      </c>
      <c r="AQ47" s="187">
        <f t="shared" si="40"/>
        <v>485.67011735915145</v>
      </c>
      <c r="AR47" s="187">
        <f t="shared" si="40"/>
        <v>278.76280447047168</v>
      </c>
      <c r="AS47" s="187">
        <f t="shared" si="40"/>
        <v>473.98745828230864</v>
      </c>
      <c r="AT47" s="187">
        <f t="shared" si="40"/>
        <v>23.157010928594577</v>
      </c>
      <c r="AU47" s="187">
        <f t="shared" si="40"/>
        <v>12.336859612222808</v>
      </c>
      <c r="AV47" s="187">
        <f t="shared" si="40"/>
        <v>22.145529961851619</v>
      </c>
      <c r="AW47" s="187">
        <f t="shared" si="40"/>
        <v>12.998641250653321</v>
      </c>
      <c r="AX47" s="187">
        <f t="shared" si="40"/>
        <v>512.33685961222284</v>
      </c>
      <c r="AY47" s="187">
        <f t="shared" si="40"/>
        <v>21.835256058458725</v>
      </c>
      <c r="AZ47" s="187">
        <f t="shared" si="40"/>
        <v>12.240618187340267</v>
      </c>
      <c r="BA47" s="187">
        <f t="shared" si="40"/>
        <v>20.954219225851624</v>
      </c>
      <c r="BB47" s="187">
        <f t="shared" si="40"/>
        <v>871.2555805685862</v>
      </c>
      <c r="BC47" s="187">
        <f t="shared" ref="BC47:BD47" si="47">(BC7*$AF$41)+BC18</f>
        <v>340.52745968060952</v>
      </c>
      <c r="BD47" s="187">
        <f t="shared" si="47"/>
        <v>510.34590616754718</v>
      </c>
    </row>
    <row r="48" spans="1:56" x14ac:dyDescent="0.2">
      <c r="A48" s="2" t="str">
        <f>'Scenario List'!$A$3</f>
        <v>1- Preferred Resource Strategy</v>
      </c>
      <c r="B48" s="24" t="s">
        <v>1</v>
      </c>
      <c r="C48" s="14">
        <v>3.8255126935024615</v>
      </c>
      <c r="D48" s="14">
        <v>8.3490062941627894</v>
      </c>
      <c r="E48" s="14">
        <v>13.318407426435749</v>
      </c>
      <c r="F48" s="14">
        <v>19.302261661917242</v>
      </c>
      <c r="G48" s="14">
        <v>25.959827767359439</v>
      </c>
      <c r="H48" s="14">
        <v>33.139467378218313</v>
      </c>
      <c r="I48" s="14">
        <v>40.501406688607652</v>
      </c>
      <c r="J48" s="14">
        <v>47.916333519797277</v>
      </c>
      <c r="K48" s="14">
        <v>54.898358646760784</v>
      </c>
      <c r="L48" s="14">
        <v>61.299374085492374</v>
      </c>
      <c r="M48" s="14">
        <v>66.751493826192345</v>
      </c>
      <c r="N48" s="14">
        <v>71.880047661505813</v>
      </c>
      <c r="O48" s="14">
        <v>76.227987478373649</v>
      </c>
      <c r="P48" s="14">
        <v>80.034117550432796</v>
      </c>
      <c r="Q48" s="14">
        <v>83.122075423641604</v>
      </c>
      <c r="R48" s="14">
        <v>85.99547567946378</v>
      </c>
      <c r="S48" s="14">
        <v>88.556446484768315</v>
      </c>
      <c r="T48" s="14">
        <v>90.582328674506911</v>
      </c>
      <c r="U48" s="14">
        <v>92.0217134465844</v>
      </c>
      <c r="V48" s="14">
        <v>93.236700926509556</v>
      </c>
      <c r="W48" s="14">
        <v>93.967342356713772</v>
      </c>
      <c r="X48" s="14">
        <v>94.167805528998755</v>
      </c>
      <c r="Y48" s="14">
        <v>93.853348875418789</v>
      </c>
      <c r="Z48" s="14">
        <v>93.803386422610245</v>
      </c>
      <c r="AA48" s="6"/>
      <c r="AB48" s="6">
        <f>Z48</f>
        <v>93.803386422610245</v>
      </c>
      <c r="AF48" s="50" t="s">
        <v>17</v>
      </c>
      <c r="AG48" s="187">
        <f t="shared" si="43"/>
        <v>0</v>
      </c>
      <c r="AH48" s="187">
        <f t="shared" si="40"/>
        <v>0</v>
      </c>
      <c r="AI48" s="187">
        <f t="shared" si="40"/>
        <v>0</v>
      </c>
      <c r="AJ48" s="187">
        <f t="shared" si="40"/>
        <v>0</v>
      </c>
      <c r="AK48" s="187">
        <f t="shared" si="40"/>
        <v>0</v>
      </c>
      <c r="AL48" s="187">
        <f t="shared" si="40"/>
        <v>75.291207427688661</v>
      </c>
      <c r="AM48" s="187">
        <f t="shared" si="40"/>
        <v>0</v>
      </c>
      <c r="AN48" s="187">
        <f t="shared" si="40"/>
        <v>0</v>
      </c>
      <c r="AO48" s="187">
        <f t="shared" si="40"/>
        <v>0</v>
      </c>
      <c r="AP48" s="187">
        <f t="shared" si="40"/>
        <v>0</v>
      </c>
      <c r="AQ48" s="187">
        <f t="shared" si="40"/>
        <v>396.77116284643478</v>
      </c>
      <c r="AR48" s="187">
        <f t="shared" si="40"/>
        <v>84.133159198891605</v>
      </c>
      <c r="AS48" s="187">
        <f t="shared" si="40"/>
        <v>198.60673587233646</v>
      </c>
      <c r="AT48" s="187">
        <f t="shared" si="40"/>
        <v>0</v>
      </c>
      <c r="AU48" s="187">
        <f t="shared" si="40"/>
        <v>0</v>
      </c>
      <c r="AV48" s="187">
        <f t="shared" si="40"/>
        <v>0</v>
      </c>
      <c r="AW48" s="187">
        <f t="shared" si="40"/>
        <v>0</v>
      </c>
      <c r="AX48" s="187">
        <f t="shared" si="40"/>
        <v>0</v>
      </c>
      <c r="AY48" s="187">
        <f t="shared" si="40"/>
        <v>0</v>
      </c>
      <c r="AZ48" s="187">
        <f t="shared" si="40"/>
        <v>0</v>
      </c>
      <c r="BA48" s="187">
        <f t="shared" si="40"/>
        <v>0</v>
      </c>
      <c r="BB48" s="187">
        <f t="shared" si="40"/>
        <v>0</v>
      </c>
      <c r="BC48" s="187">
        <f t="shared" ref="BC48:BD48" si="48">(BC8*$AF$41)+BC19</f>
        <v>75.291324969507031</v>
      </c>
      <c r="BD48" s="187">
        <f t="shared" si="48"/>
        <v>0</v>
      </c>
    </row>
    <row r="49" spans="1:56" x14ac:dyDescent="0.2">
      <c r="A49" s="2" t="str">
        <f>'Scenario List'!$A$3</f>
        <v>1- Preferred Resource Strategy</v>
      </c>
      <c r="B49" s="24" t="s">
        <v>2</v>
      </c>
      <c r="C49" s="14">
        <v>1.4696120779212469</v>
      </c>
      <c r="D49" s="14">
        <v>3.0928200038786828</v>
      </c>
      <c r="E49" s="14">
        <v>4.6605812632966126</v>
      </c>
      <c r="F49" s="14">
        <v>6.4042898580468677</v>
      </c>
      <c r="G49" s="14">
        <v>8.2269373693704555</v>
      </c>
      <c r="H49" s="14">
        <v>10.116991191035494</v>
      </c>
      <c r="I49" s="14">
        <v>11.996590205668886</v>
      </c>
      <c r="J49" s="14">
        <v>13.854634454949537</v>
      </c>
      <c r="K49" s="14">
        <v>15.627059230517999</v>
      </c>
      <c r="L49" s="14">
        <v>17.245361267175635</v>
      </c>
      <c r="M49" s="14">
        <v>18.511771902319214</v>
      </c>
      <c r="N49" s="14">
        <v>19.821557334678083</v>
      </c>
      <c r="O49" s="14">
        <v>20.948347488533074</v>
      </c>
      <c r="P49" s="14">
        <v>21.965776534901256</v>
      </c>
      <c r="Q49" s="14">
        <v>22.80590545955079</v>
      </c>
      <c r="R49" s="14">
        <v>23.517795454652731</v>
      </c>
      <c r="S49" s="14">
        <v>24.099403737709729</v>
      </c>
      <c r="T49" s="14">
        <v>24.701914185027462</v>
      </c>
      <c r="U49" s="14">
        <v>25.223332212230272</v>
      </c>
      <c r="V49" s="14">
        <v>25.730534594156897</v>
      </c>
      <c r="W49" s="14">
        <v>26.160268432280699</v>
      </c>
      <c r="X49" s="14">
        <v>26.621937784471132</v>
      </c>
      <c r="Y49" s="14">
        <v>27.025812830324828</v>
      </c>
      <c r="Z49" s="14">
        <v>27.496556145863817</v>
      </c>
      <c r="AA49" s="6"/>
      <c r="AB49" s="6">
        <f t="shared" ref="AB49:AB50" si="49">Z49</f>
        <v>27.496556145863817</v>
      </c>
      <c r="AF49" s="50" t="s">
        <v>18</v>
      </c>
      <c r="AG49" s="187">
        <f t="shared" si="43"/>
        <v>0</v>
      </c>
      <c r="AH49" s="187">
        <f t="shared" si="40"/>
        <v>0</v>
      </c>
      <c r="AI49" s="187">
        <f t="shared" si="40"/>
        <v>0</v>
      </c>
      <c r="AJ49" s="187">
        <f t="shared" si="40"/>
        <v>0</v>
      </c>
      <c r="AK49" s="187">
        <f t="shared" si="40"/>
        <v>13.129999999999999</v>
      </c>
      <c r="AL49" s="187">
        <f t="shared" si="40"/>
        <v>95.573405767372194</v>
      </c>
      <c r="AM49" s="187">
        <f t="shared" si="40"/>
        <v>0</v>
      </c>
      <c r="AN49" s="187">
        <f t="shared" si="40"/>
        <v>0</v>
      </c>
      <c r="AO49" s="187">
        <f t="shared" si="40"/>
        <v>20</v>
      </c>
      <c r="AP49" s="187">
        <f t="shared" si="40"/>
        <v>0</v>
      </c>
      <c r="AQ49" s="187">
        <f t="shared" si="40"/>
        <v>20</v>
      </c>
      <c r="AR49" s="187">
        <f t="shared" si="40"/>
        <v>20</v>
      </c>
      <c r="AS49" s="187">
        <f t="shared" si="40"/>
        <v>20</v>
      </c>
      <c r="AT49" s="187">
        <f t="shared" si="40"/>
        <v>0</v>
      </c>
      <c r="AU49" s="187">
        <f t="shared" si="40"/>
        <v>0</v>
      </c>
      <c r="AV49" s="187">
        <f t="shared" si="40"/>
        <v>0</v>
      </c>
      <c r="AW49" s="187">
        <f t="shared" si="40"/>
        <v>0</v>
      </c>
      <c r="AX49" s="187">
        <f t="shared" si="40"/>
        <v>100</v>
      </c>
      <c r="AY49" s="187">
        <f t="shared" si="40"/>
        <v>0</v>
      </c>
      <c r="AZ49" s="187">
        <f t="shared" si="40"/>
        <v>0</v>
      </c>
      <c r="BA49" s="187">
        <f t="shared" si="40"/>
        <v>0</v>
      </c>
      <c r="BB49" s="187">
        <f t="shared" si="40"/>
        <v>0</v>
      </c>
      <c r="BC49" s="187">
        <f t="shared" ref="BC49:BD49" si="50">(BC9*$AF$41)+BC20</f>
        <v>38.747027554553796</v>
      </c>
      <c r="BD49" s="187">
        <f t="shared" si="50"/>
        <v>0</v>
      </c>
    </row>
    <row r="50" spans="1:56" x14ac:dyDescent="0.2">
      <c r="A50" s="2" t="str">
        <f>'Scenario List'!$A$3</f>
        <v>1- Preferred Resource Strategy</v>
      </c>
      <c r="B50" s="24" t="s">
        <v>4</v>
      </c>
      <c r="C50" s="14">
        <v>5.2951247714237084</v>
      </c>
      <c r="D50" s="14">
        <v>11.441826298041473</v>
      </c>
      <c r="E50" s="14">
        <v>17.978988689732361</v>
      </c>
      <c r="F50" s="14">
        <v>25.706551519964108</v>
      </c>
      <c r="G50" s="14">
        <v>34.186765136729896</v>
      </c>
      <c r="H50" s="14">
        <v>43.256458569253809</v>
      </c>
      <c r="I50" s="14">
        <v>52.49799689427654</v>
      </c>
      <c r="J50" s="14">
        <v>61.77096797474681</v>
      </c>
      <c r="K50" s="14">
        <v>70.525417877278784</v>
      </c>
      <c r="L50" s="14">
        <v>78.544735352668013</v>
      </c>
      <c r="M50" s="14">
        <v>85.263265728511556</v>
      </c>
      <c r="N50" s="14">
        <v>91.701604996183903</v>
      </c>
      <c r="O50" s="14">
        <v>97.176334966906722</v>
      </c>
      <c r="P50" s="14">
        <v>101.99989408533405</v>
      </c>
      <c r="Q50" s="14">
        <v>105.92798088319239</v>
      </c>
      <c r="R50" s="14">
        <v>109.51327113411651</v>
      </c>
      <c r="S50" s="14">
        <v>112.65585022247805</v>
      </c>
      <c r="T50" s="14">
        <v>115.28424285953437</v>
      </c>
      <c r="U50" s="14">
        <v>117.24504565881467</v>
      </c>
      <c r="V50" s="14">
        <v>118.96723552066645</v>
      </c>
      <c r="W50" s="14">
        <v>120.12761078899447</v>
      </c>
      <c r="X50" s="14">
        <v>120.78974331346988</v>
      </c>
      <c r="Y50" s="14">
        <v>120.87916170574361</v>
      </c>
      <c r="Z50" s="14">
        <v>121.29994256847407</v>
      </c>
      <c r="AA50" s="6"/>
      <c r="AB50" s="6">
        <f t="shared" si="49"/>
        <v>121.29994256847407</v>
      </c>
      <c r="AF50" s="50" t="s">
        <v>19</v>
      </c>
      <c r="AG50" s="187">
        <f t="shared" si="43"/>
        <v>11.160499999999999</v>
      </c>
      <c r="AH50" s="187">
        <f t="shared" si="40"/>
        <v>11.160499999999999</v>
      </c>
      <c r="AI50" s="187">
        <f t="shared" si="40"/>
        <v>11.160499999999999</v>
      </c>
      <c r="AJ50" s="187">
        <f t="shared" si="40"/>
        <v>0</v>
      </c>
      <c r="AK50" s="187">
        <f t="shared" si="40"/>
        <v>11.160499999999999</v>
      </c>
      <c r="AL50" s="187">
        <f t="shared" si="40"/>
        <v>7.8780000000000001</v>
      </c>
      <c r="AM50" s="187">
        <f t="shared" si="40"/>
        <v>11.160499999999999</v>
      </c>
      <c r="AN50" s="187">
        <f t="shared" si="40"/>
        <v>11.160499999999999</v>
      </c>
      <c r="AO50" s="187">
        <f t="shared" si="40"/>
        <v>13.983449999999999</v>
      </c>
      <c r="AP50" s="187">
        <f t="shared" si="40"/>
        <v>11.160499999999999</v>
      </c>
      <c r="AQ50" s="187">
        <f t="shared" si="40"/>
        <v>11.160499999999999</v>
      </c>
      <c r="AR50" s="187">
        <f t="shared" si="40"/>
        <v>11.160499999999999</v>
      </c>
      <c r="AS50" s="187">
        <f t="shared" si="40"/>
        <v>11.160499999999999</v>
      </c>
      <c r="AT50" s="187">
        <f t="shared" si="40"/>
        <v>11.160499999999999</v>
      </c>
      <c r="AU50" s="187">
        <f t="shared" si="40"/>
        <v>11.160499999999999</v>
      </c>
      <c r="AV50" s="187">
        <f t="shared" si="40"/>
        <v>11.160499999999999</v>
      </c>
      <c r="AW50" s="187">
        <f t="shared" si="40"/>
        <v>11.160499999999999</v>
      </c>
      <c r="AX50" s="187">
        <f t="shared" si="40"/>
        <v>11.160499999999999</v>
      </c>
      <c r="AY50" s="187">
        <f t="shared" si="40"/>
        <v>11.160499999999999</v>
      </c>
      <c r="AZ50" s="187">
        <f t="shared" si="40"/>
        <v>11.160499999999999</v>
      </c>
      <c r="BA50" s="187">
        <f t="shared" si="40"/>
        <v>13.983449999999999</v>
      </c>
      <c r="BB50" s="187">
        <f t="shared" si="40"/>
        <v>11.160499999999999</v>
      </c>
      <c r="BC50" s="187">
        <f t="shared" ref="BC50:BD50" si="51">(BC10*$AF$41)+BC21</f>
        <v>7.8780000000000001</v>
      </c>
      <c r="BD50" s="187">
        <f t="shared" si="51"/>
        <v>11.160499999999999</v>
      </c>
    </row>
    <row r="51" spans="1:56" x14ac:dyDescent="0.2">
      <c r="B51" s="2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6"/>
      <c r="AB51" s="6"/>
      <c r="AF51" s="50" t="s">
        <v>20</v>
      </c>
      <c r="AG51" s="187">
        <f t="shared" si="43"/>
        <v>75</v>
      </c>
      <c r="AH51" s="187">
        <f t="shared" si="40"/>
        <v>49.237499999999997</v>
      </c>
      <c r="AI51" s="187">
        <f t="shared" si="40"/>
        <v>49.237499999999997</v>
      </c>
      <c r="AJ51" s="187">
        <f t="shared" si="40"/>
        <v>0</v>
      </c>
      <c r="AK51" s="187">
        <f t="shared" si="40"/>
        <v>75</v>
      </c>
      <c r="AL51" s="187">
        <f t="shared" si="40"/>
        <v>49.237499999999997</v>
      </c>
      <c r="AM51" s="187">
        <f t="shared" si="40"/>
        <v>49.237499999999997</v>
      </c>
      <c r="AN51" s="187">
        <f t="shared" si="40"/>
        <v>75</v>
      </c>
      <c r="AO51" s="187">
        <f t="shared" si="40"/>
        <v>75</v>
      </c>
      <c r="AP51" s="187">
        <f t="shared" si="40"/>
        <v>75</v>
      </c>
      <c r="AQ51" s="187">
        <f t="shared" si="40"/>
        <v>75</v>
      </c>
      <c r="AR51" s="187">
        <f t="shared" si="40"/>
        <v>75</v>
      </c>
      <c r="AS51" s="187">
        <f t="shared" si="40"/>
        <v>75</v>
      </c>
      <c r="AT51" s="187">
        <f t="shared" si="40"/>
        <v>75</v>
      </c>
      <c r="AU51" s="187">
        <f t="shared" si="40"/>
        <v>75</v>
      </c>
      <c r="AV51" s="187">
        <f t="shared" si="40"/>
        <v>75</v>
      </c>
      <c r="AW51" s="187">
        <f t="shared" si="40"/>
        <v>75</v>
      </c>
      <c r="AX51" s="187">
        <f t="shared" si="40"/>
        <v>75</v>
      </c>
      <c r="AY51" s="187">
        <f t="shared" si="40"/>
        <v>75</v>
      </c>
      <c r="AZ51" s="187">
        <f t="shared" si="40"/>
        <v>75</v>
      </c>
      <c r="BA51" s="187">
        <f t="shared" si="40"/>
        <v>75</v>
      </c>
      <c r="BB51" s="187">
        <f t="shared" si="40"/>
        <v>49.237499999999997</v>
      </c>
      <c r="BC51" s="187">
        <f t="shared" ref="BC51:BD51" si="52">(BC11*$AF$41)+BC22</f>
        <v>119.642</v>
      </c>
      <c r="BD51" s="187">
        <f t="shared" si="52"/>
        <v>49.237499999999997</v>
      </c>
    </row>
    <row r="52" spans="1:56" x14ac:dyDescent="0.2">
      <c r="A52" s="2" t="str">
        <f>'Scenario List'!$A$4</f>
        <v>2- Baseline 1</v>
      </c>
      <c r="B52" s="7" t="s">
        <v>11</v>
      </c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6"/>
      <c r="AB52" s="6"/>
      <c r="AF52" s="50" t="s">
        <v>21</v>
      </c>
      <c r="AG52" s="187">
        <f>AG23</f>
        <v>56.300750000000001</v>
      </c>
      <c r="AH52" s="187">
        <f t="shared" ref="AH52:BB54" si="53">AH23</f>
        <v>104.18174999999999</v>
      </c>
      <c r="AI52" s="187">
        <f t="shared" si="53"/>
        <v>97.490549999999999</v>
      </c>
      <c r="AJ52" s="187">
        <f t="shared" si="53"/>
        <v>2.6997500000000003</v>
      </c>
      <c r="AK52" s="187">
        <f t="shared" si="53"/>
        <v>55.599550000000001</v>
      </c>
      <c r="AL52" s="187">
        <f t="shared" si="53"/>
        <v>104.25085</v>
      </c>
      <c r="AM52" s="187">
        <f t="shared" si="53"/>
        <v>56.643050000000002</v>
      </c>
      <c r="AN52" s="187">
        <f t="shared" si="53"/>
        <v>48.699649999999998</v>
      </c>
      <c r="AO52" s="187">
        <f t="shared" si="53"/>
        <v>48.699649999999998</v>
      </c>
      <c r="AP52" s="187">
        <f t="shared" si="53"/>
        <v>34.320549999999997</v>
      </c>
      <c r="AQ52" s="187">
        <f t="shared" si="53"/>
        <v>48.630549999999999</v>
      </c>
      <c r="AR52" s="187">
        <f t="shared" si="53"/>
        <v>48.630549999999999</v>
      </c>
      <c r="AS52" s="187">
        <f t="shared" si="53"/>
        <v>48.630549999999999</v>
      </c>
      <c r="AT52" s="187">
        <f t="shared" si="53"/>
        <v>56.788650000000004</v>
      </c>
      <c r="AU52" s="187">
        <f t="shared" si="53"/>
        <v>56.300750000000001</v>
      </c>
      <c r="AV52" s="187">
        <f t="shared" si="53"/>
        <v>56.300750000000001</v>
      </c>
      <c r="AW52" s="187">
        <f t="shared" si="53"/>
        <v>56.178849999999997</v>
      </c>
      <c r="AX52" s="187">
        <f t="shared" si="53"/>
        <v>56.300750000000001</v>
      </c>
      <c r="AY52" s="187">
        <f t="shared" si="53"/>
        <v>48.910150000000002</v>
      </c>
      <c r="AZ52" s="187">
        <f t="shared" si="53"/>
        <v>56.25515</v>
      </c>
      <c r="BA52" s="187">
        <f t="shared" si="53"/>
        <v>48.699649999999998</v>
      </c>
      <c r="BB52" s="187">
        <f t="shared" si="53"/>
        <v>35.06615</v>
      </c>
      <c r="BC52" s="187">
        <f t="shared" ref="BC52:BD52" si="54">BC23</f>
        <v>104.32055</v>
      </c>
      <c r="BD52" s="187">
        <f t="shared" si="54"/>
        <v>179.94086999999999</v>
      </c>
    </row>
    <row r="53" spans="1:56" x14ac:dyDescent="0.2">
      <c r="A53" s="2" t="str">
        <f>'Scenario List'!$A$4</f>
        <v>2- Baseline 1</v>
      </c>
      <c r="B53" s="24" t="s">
        <v>12</v>
      </c>
      <c r="C53" s="14">
        <v>0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47.9</v>
      </c>
      <c r="M53" s="14">
        <v>0</v>
      </c>
      <c r="N53" s="14">
        <v>0</v>
      </c>
      <c r="O53" s="14">
        <v>0</v>
      </c>
      <c r="P53" s="14">
        <v>0</v>
      </c>
      <c r="Q53" s="14">
        <v>84</v>
      </c>
      <c r="R53" s="14">
        <v>0</v>
      </c>
      <c r="S53" s="14">
        <v>0</v>
      </c>
      <c r="T53" s="14">
        <v>0</v>
      </c>
      <c r="U53" s="14">
        <v>0</v>
      </c>
      <c r="V53" s="14">
        <v>0</v>
      </c>
      <c r="W53" s="14">
        <v>0</v>
      </c>
      <c r="X53" s="14">
        <v>0</v>
      </c>
      <c r="Y53" s="14">
        <v>0</v>
      </c>
      <c r="Z53" s="14">
        <v>0</v>
      </c>
      <c r="AA53" s="6"/>
      <c r="AB53" s="6">
        <f>SUM(C53:Z53)</f>
        <v>131.9</v>
      </c>
      <c r="AF53" s="50" t="s">
        <v>22</v>
      </c>
      <c r="AG53" s="187">
        <f t="shared" ref="AG53:AV54" si="55">AG24</f>
        <v>85.50581044553401</v>
      </c>
      <c r="AH53" s="187">
        <f t="shared" si="55"/>
        <v>84.893641651602181</v>
      </c>
      <c r="AI53" s="187">
        <f t="shared" si="55"/>
        <v>85.50581044553401</v>
      </c>
      <c r="AJ53" s="187">
        <f t="shared" si="55"/>
        <v>85.50581044553401</v>
      </c>
      <c r="AK53" s="187">
        <f t="shared" si="55"/>
        <v>89.494864986418406</v>
      </c>
      <c r="AL53" s="187">
        <f t="shared" si="55"/>
        <v>91.547188252473646</v>
      </c>
      <c r="AM53" s="187">
        <f t="shared" si="55"/>
        <v>86.069307648479494</v>
      </c>
      <c r="AN53" s="187">
        <f t="shared" si="55"/>
        <v>85.50581044553401</v>
      </c>
      <c r="AO53" s="187">
        <f t="shared" si="55"/>
        <v>85.50581044553401</v>
      </c>
      <c r="AP53" s="187">
        <f t="shared" si="55"/>
        <v>85.255700597691245</v>
      </c>
      <c r="AQ53" s="187">
        <f t="shared" si="55"/>
        <v>117.86025966518733</v>
      </c>
      <c r="AR53" s="187">
        <f t="shared" si="55"/>
        <v>113.81391275736345</v>
      </c>
      <c r="AS53" s="187">
        <f t="shared" si="55"/>
        <v>113.83821031182399</v>
      </c>
      <c r="AT53" s="187">
        <f t="shared" si="55"/>
        <v>87.670211278127226</v>
      </c>
      <c r="AU53" s="187">
        <f t="shared" si="55"/>
        <v>85.50581044553401</v>
      </c>
      <c r="AV53" s="187">
        <f t="shared" si="55"/>
        <v>85.816538462788586</v>
      </c>
      <c r="AW53" s="187">
        <f t="shared" si="53"/>
        <v>86.298360144668138</v>
      </c>
      <c r="AX53" s="187">
        <f t="shared" si="53"/>
        <v>85.50581044553401</v>
      </c>
      <c r="AY53" s="187">
        <f t="shared" si="53"/>
        <v>85.309030829233208</v>
      </c>
      <c r="AZ53" s="187">
        <f t="shared" si="53"/>
        <v>81.323032009386822</v>
      </c>
      <c r="BA53" s="187">
        <f t="shared" si="53"/>
        <v>86.321602468600304</v>
      </c>
      <c r="BB53" s="187">
        <f t="shared" si="53"/>
        <v>87.167723869493244</v>
      </c>
      <c r="BC53" s="187">
        <f t="shared" ref="BC53:BD53" si="56">BC24</f>
        <v>91.594639935926821</v>
      </c>
      <c r="BD53" s="187">
        <f t="shared" si="56"/>
        <v>117.06414389724078</v>
      </c>
    </row>
    <row r="54" spans="1:56" x14ac:dyDescent="0.2">
      <c r="A54" s="2" t="str">
        <f>'Scenario List'!$A$4</f>
        <v>2- Baseline 1</v>
      </c>
      <c r="B54" s="24" t="s">
        <v>13</v>
      </c>
      <c r="C54" s="14">
        <v>0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0</v>
      </c>
      <c r="J54" s="14">
        <v>0</v>
      </c>
      <c r="K54" s="14">
        <v>0</v>
      </c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0</v>
      </c>
      <c r="V54" s="14">
        <v>0</v>
      </c>
      <c r="W54" s="14">
        <v>0</v>
      </c>
      <c r="X54" s="14">
        <v>0</v>
      </c>
      <c r="Y54" s="14">
        <v>0</v>
      </c>
      <c r="Z54" s="14">
        <v>0</v>
      </c>
      <c r="AA54" s="6"/>
      <c r="AB54" s="6">
        <f t="shared" ref="AB54:AB61" si="57">SUM(C54:Z54)</f>
        <v>0</v>
      </c>
      <c r="AF54" s="50" t="s">
        <v>23</v>
      </c>
      <c r="AG54" s="187">
        <f t="shared" si="55"/>
        <v>91.71634242147779</v>
      </c>
      <c r="AH54" s="187">
        <f t="shared" si="53"/>
        <v>91.756811389988044</v>
      </c>
      <c r="AI54" s="187">
        <f t="shared" si="53"/>
        <v>91.71634242147779</v>
      </c>
      <c r="AJ54" s="187">
        <f t="shared" si="53"/>
        <v>91.71634242147779</v>
      </c>
      <c r="AK54" s="187">
        <f t="shared" si="53"/>
        <v>99.959318105120047</v>
      </c>
      <c r="AL54" s="187">
        <f t="shared" si="53"/>
        <v>100.72170970709804</v>
      </c>
      <c r="AM54" s="187">
        <f t="shared" si="53"/>
        <v>92.671725262186882</v>
      </c>
      <c r="AN54" s="187">
        <f t="shared" si="53"/>
        <v>91.71634242147779</v>
      </c>
      <c r="AO54" s="187">
        <f t="shared" si="53"/>
        <v>91.71634242147779</v>
      </c>
      <c r="AP54" s="187">
        <f t="shared" si="53"/>
        <v>95.597629638208687</v>
      </c>
      <c r="AQ54" s="187">
        <f t="shared" si="53"/>
        <v>120.9985609081287</v>
      </c>
      <c r="AR54" s="187">
        <f t="shared" si="53"/>
        <v>96.60844477826474</v>
      </c>
      <c r="AS54" s="187">
        <f t="shared" si="53"/>
        <v>99.104299662919018</v>
      </c>
      <c r="AT54" s="187">
        <f t="shared" si="53"/>
        <v>94.261709673497265</v>
      </c>
      <c r="AU54" s="187">
        <f t="shared" si="53"/>
        <v>91.71634242147779</v>
      </c>
      <c r="AV54" s="187">
        <f t="shared" si="53"/>
        <v>91.558073326751597</v>
      </c>
      <c r="AW54" s="187">
        <f t="shared" si="53"/>
        <v>91.502509625622693</v>
      </c>
      <c r="AX54" s="187">
        <f t="shared" si="53"/>
        <v>91.71634242147779</v>
      </c>
      <c r="AY54" s="187">
        <f t="shared" si="53"/>
        <v>91.516521338719045</v>
      </c>
      <c r="AZ54" s="187">
        <f t="shared" si="53"/>
        <v>79.151257241033321</v>
      </c>
      <c r="BA54" s="187">
        <f t="shared" si="53"/>
        <v>96.943550949880162</v>
      </c>
      <c r="BB54" s="187">
        <f t="shared" si="53"/>
        <v>115.15810647096325</v>
      </c>
      <c r="BC54" s="187">
        <f t="shared" ref="BC54:BD54" si="58">BC25</f>
        <v>100.61828662994991</v>
      </c>
      <c r="BD54" s="187">
        <f t="shared" si="58"/>
        <v>230.53594603141846</v>
      </c>
    </row>
    <row r="55" spans="1:56" x14ac:dyDescent="0.2">
      <c r="A55" s="2" t="str">
        <f>'Scenario List'!$A$4</f>
        <v>2- Baseline 1</v>
      </c>
      <c r="B55" s="24" t="s">
        <v>14</v>
      </c>
      <c r="C55" s="14">
        <v>0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>
        <v>0</v>
      </c>
      <c r="W55" s="14">
        <v>0</v>
      </c>
      <c r="X55" s="14">
        <v>0</v>
      </c>
      <c r="Y55" s="14">
        <v>0</v>
      </c>
      <c r="Z55" s="14">
        <v>0</v>
      </c>
      <c r="AA55" s="6"/>
      <c r="AB55" s="6">
        <f t="shared" si="57"/>
        <v>0</v>
      </c>
      <c r="AF55" s="50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</row>
    <row r="56" spans="1:56" x14ac:dyDescent="0.2">
      <c r="A56" s="2" t="str">
        <f>'Scenario List'!$A$4</f>
        <v>2- Baseline 1</v>
      </c>
      <c r="B56" s="24" t="s">
        <v>15</v>
      </c>
      <c r="C56" s="14">
        <v>0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>
        <v>0</v>
      </c>
      <c r="W56" s="14">
        <v>0</v>
      </c>
      <c r="X56" s="14">
        <v>0</v>
      </c>
      <c r="Y56" s="14">
        <v>0</v>
      </c>
      <c r="Z56" s="14">
        <v>0</v>
      </c>
      <c r="AA56" s="6"/>
      <c r="AB56" s="6">
        <f t="shared" si="57"/>
        <v>0</v>
      </c>
      <c r="AF56" s="51" t="s">
        <v>8</v>
      </c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</row>
    <row r="57" spans="1:56" x14ac:dyDescent="0.2">
      <c r="A57" s="2" t="str">
        <f>'Scenario List'!$A$4</f>
        <v>2- Baseline 1</v>
      </c>
      <c r="B57" s="24" t="s">
        <v>16</v>
      </c>
      <c r="C57" s="14">
        <v>0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0</v>
      </c>
      <c r="V57" s="14">
        <v>0</v>
      </c>
      <c r="W57" s="14">
        <v>0</v>
      </c>
      <c r="X57" s="14">
        <v>0</v>
      </c>
      <c r="Y57" s="14">
        <v>0</v>
      </c>
      <c r="Z57" s="14">
        <v>0</v>
      </c>
      <c r="AA57" s="6"/>
      <c r="AB57" s="6">
        <f t="shared" si="57"/>
        <v>0</v>
      </c>
      <c r="AF57" s="50" t="s">
        <v>12</v>
      </c>
      <c r="AG57" s="187">
        <f>(AG3*(1-$AF$41))+AG28</f>
        <v>194.68034288026277</v>
      </c>
      <c r="AH57" s="187">
        <f t="shared" ref="AH57:BB65" si="59">(AH3*(1-$AF$41))+AH28</f>
        <v>142.6918188224779</v>
      </c>
      <c r="AI57" s="187">
        <f t="shared" si="59"/>
        <v>141.83315559278284</v>
      </c>
      <c r="AJ57" s="187">
        <f t="shared" si="59"/>
        <v>0</v>
      </c>
      <c r="AK57" s="187">
        <f t="shared" si="59"/>
        <v>176.40237610486483</v>
      </c>
      <c r="AL57" s="187">
        <f t="shared" si="59"/>
        <v>0</v>
      </c>
      <c r="AM57" s="187">
        <f t="shared" si="59"/>
        <v>133.56225632466663</v>
      </c>
      <c r="AN57" s="187">
        <f t="shared" si="59"/>
        <v>157.0130264377234</v>
      </c>
      <c r="AO57" s="187">
        <f t="shared" si="59"/>
        <v>223.31232207679994</v>
      </c>
      <c r="AP57" s="187">
        <f t="shared" si="59"/>
        <v>177.72586163632906</v>
      </c>
      <c r="AQ57" s="187">
        <f t="shared" si="59"/>
        <v>119.55785220666104</v>
      </c>
      <c r="AR57" s="187">
        <f t="shared" si="59"/>
        <v>160.64179231348626</v>
      </c>
      <c r="AS57" s="187">
        <f t="shared" si="59"/>
        <v>119.55785220666104</v>
      </c>
      <c r="AT57" s="187">
        <f t="shared" si="59"/>
        <v>194.38576323197137</v>
      </c>
      <c r="AU57" s="187">
        <f t="shared" si="59"/>
        <v>194.68034288026283</v>
      </c>
      <c r="AV57" s="187">
        <f t="shared" si="59"/>
        <v>207.90297740173528</v>
      </c>
      <c r="AW57" s="187">
        <f t="shared" si="59"/>
        <v>145.24617083125614</v>
      </c>
      <c r="AX57" s="187">
        <f t="shared" si="59"/>
        <v>201.2338987047392</v>
      </c>
      <c r="AY57" s="187">
        <f t="shared" si="59"/>
        <v>177.7449576464449</v>
      </c>
      <c r="AZ57" s="187">
        <f t="shared" si="59"/>
        <v>198.1070231598807</v>
      </c>
      <c r="BA57" s="187">
        <f t="shared" si="59"/>
        <v>179.3246415248349</v>
      </c>
      <c r="BB57" s="187">
        <f t="shared" si="59"/>
        <v>84.752534271780931</v>
      </c>
      <c r="BC57" s="187">
        <f t="shared" ref="BC57:BD57" si="60">(BC3*(1-$AF$41))+BC28</f>
        <v>0</v>
      </c>
      <c r="BD57" s="187">
        <f t="shared" si="60"/>
        <v>172.06159388928123</v>
      </c>
    </row>
    <row r="58" spans="1:56" x14ac:dyDescent="0.2">
      <c r="A58" s="2" t="str">
        <f>'Scenario List'!$A$4</f>
        <v>2- Baseline 1</v>
      </c>
      <c r="B58" s="24" t="s">
        <v>17</v>
      </c>
      <c r="C58" s="14">
        <v>0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0</v>
      </c>
      <c r="J58" s="14">
        <v>0</v>
      </c>
      <c r="K58" s="14">
        <v>0</v>
      </c>
      <c r="L58" s="14">
        <v>0</v>
      </c>
      <c r="M58" s="14">
        <v>0</v>
      </c>
      <c r="N58" s="14">
        <v>0</v>
      </c>
      <c r="O58" s="14">
        <v>0</v>
      </c>
      <c r="P58" s="14">
        <v>0</v>
      </c>
      <c r="Q58" s="14">
        <v>0</v>
      </c>
      <c r="R58" s="14">
        <v>0</v>
      </c>
      <c r="S58" s="14">
        <v>0</v>
      </c>
      <c r="T58" s="14">
        <v>0</v>
      </c>
      <c r="U58" s="14">
        <v>0</v>
      </c>
      <c r="V58" s="14">
        <v>0</v>
      </c>
      <c r="W58" s="14">
        <v>0</v>
      </c>
      <c r="X58" s="14">
        <v>0</v>
      </c>
      <c r="Y58" s="14">
        <v>0</v>
      </c>
      <c r="Z58" s="14">
        <v>0</v>
      </c>
      <c r="AA58" s="6"/>
      <c r="AB58" s="6">
        <f t="shared" si="57"/>
        <v>0</v>
      </c>
      <c r="AF58" s="50" t="s">
        <v>13</v>
      </c>
      <c r="AG58" s="187">
        <f t="shared" ref="AG58:AV65" si="61">(AG4*(1-$AF$41))+AG29</f>
        <v>34.35</v>
      </c>
      <c r="AH58" s="187">
        <f t="shared" si="61"/>
        <v>0</v>
      </c>
      <c r="AI58" s="187">
        <f t="shared" si="61"/>
        <v>0</v>
      </c>
      <c r="AJ58" s="187">
        <f t="shared" si="61"/>
        <v>0</v>
      </c>
      <c r="AK58" s="187">
        <f t="shared" si="61"/>
        <v>388.74689363349006</v>
      </c>
      <c r="AL58" s="187">
        <f t="shared" si="61"/>
        <v>558.92139240701636</v>
      </c>
      <c r="AM58" s="187">
        <f t="shared" si="61"/>
        <v>0</v>
      </c>
      <c r="AN58" s="187">
        <f t="shared" si="61"/>
        <v>35.642592909450158</v>
      </c>
      <c r="AO58" s="187">
        <f t="shared" si="61"/>
        <v>0</v>
      </c>
      <c r="AP58" s="187">
        <f t="shared" si="61"/>
        <v>34.35</v>
      </c>
      <c r="AQ58" s="187">
        <f t="shared" si="61"/>
        <v>0</v>
      </c>
      <c r="AR58" s="187">
        <f t="shared" si="61"/>
        <v>0</v>
      </c>
      <c r="AS58" s="187">
        <f t="shared" si="61"/>
        <v>0</v>
      </c>
      <c r="AT58" s="187">
        <f t="shared" si="61"/>
        <v>34.35</v>
      </c>
      <c r="AU58" s="187">
        <f t="shared" si="61"/>
        <v>34.35</v>
      </c>
      <c r="AV58" s="187">
        <f t="shared" si="61"/>
        <v>34.35</v>
      </c>
      <c r="AW58" s="187">
        <f t="shared" si="59"/>
        <v>34.35</v>
      </c>
      <c r="AX58" s="187">
        <f t="shared" si="59"/>
        <v>34.35</v>
      </c>
      <c r="AY58" s="187">
        <f t="shared" si="59"/>
        <v>0</v>
      </c>
      <c r="AZ58" s="187">
        <f t="shared" si="59"/>
        <v>34.617537103703967</v>
      </c>
      <c r="BA58" s="187">
        <f t="shared" si="59"/>
        <v>5.3015246568310648</v>
      </c>
      <c r="BB58" s="187">
        <f t="shared" si="59"/>
        <v>141.24441808517895</v>
      </c>
      <c r="BC58" s="187">
        <f t="shared" ref="BC58:BD58" si="62">(BC4*(1-$AF$41))+BC29</f>
        <v>551.75411863782836</v>
      </c>
      <c r="BD58" s="187">
        <f t="shared" si="62"/>
        <v>0</v>
      </c>
    </row>
    <row r="59" spans="1:56" x14ac:dyDescent="0.2">
      <c r="A59" s="2" t="str">
        <f>'Scenario List'!$A$4</f>
        <v>2- Baseline 1</v>
      </c>
      <c r="B59" s="24" t="s">
        <v>18</v>
      </c>
      <c r="C59" s="14">
        <v>0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0</v>
      </c>
      <c r="L59" s="14">
        <v>0</v>
      </c>
      <c r="M59" s="14">
        <v>0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>
        <v>0</v>
      </c>
      <c r="W59" s="14">
        <v>0</v>
      </c>
      <c r="X59" s="14">
        <v>0</v>
      </c>
      <c r="Y59" s="14">
        <v>0</v>
      </c>
      <c r="Z59" s="14">
        <v>0</v>
      </c>
      <c r="AA59" s="6"/>
      <c r="AB59" s="6">
        <f t="shared" si="57"/>
        <v>0</v>
      </c>
      <c r="AF59" s="50" t="s">
        <v>14</v>
      </c>
      <c r="AG59" s="187">
        <f t="shared" si="61"/>
        <v>17.175000000000001</v>
      </c>
      <c r="AH59" s="187">
        <f t="shared" si="59"/>
        <v>0</v>
      </c>
      <c r="AI59" s="187">
        <f t="shared" si="59"/>
        <v>0</v>
      </c>
      <c r="AJ59" s="187">
        <f t="shared" si="59"/>
        <v>0</v>
      </c>
      <c r="AK59" s="187">
        <f t="shared" si="59"/>
        <v>94.330740613001083</v>
      </c>
      <c r="AL59" s="187">
        <f t="shared" si="59"/>
        <v>204.46069620350815</v>
      </c>
      <c r="AM59" s="187">
        <f t="shared" si="59"/>
        <v>0</v>
      </c>
      <c r="AN59" s="187">
        <f t="shared" si="59"/>
        <v>17.821296454725079</v>
      </c>
      <c r="AO59" s="187">
        <f t="shared" si="59"/>
        <v>0</v>
      </c>
      <c r="AP59" s="187">
        <f t="shared" si="59"/>
        <v>17.175000000000001</v>
      </c>
      <c r="AQ59" s="187">
        <f t="shared" si="59"/>
        <v>0</v>
      </c>
      <c r="AR59" s="187">
        <f t="shared" si="59"/>
        <v>0</v>
      </c>
      <c r="AS59" s="187">
        <f t="shared" si="59"/>
        <v>0</v>
      </c>
      <c r="AT59" s="187">
        <f t="shared" si="59"/>
        <v>17.175000000000001</v>
      </c>
      <c r="AU59" s="187">
        <f t="shared" si="59"/>
        <v>17.175000000000001</v>
      </c>
      <c r="AV59" s="187">
        <f t="shared" si="59"/>
        <v>17.175000000000001</v>
      </c>
      <c r="AW59" s="187">
        <f t="shared" si="59"/>
        <v>17.175000000000001</v>
      </c>
      <c r="AX59" s="187">
        <f t="shared" si="59"/>
        <v>17.175000000000001</v>
      </c>
      <c r="AY59" s="187">
        <f t="shared" si="59"/>
        <v>0</v>
      </c>
      <c r="AZ59" s="187">
        <f t="shared" si="59"/>
        <v>17.308768551851983</v>
      </c>
      <c r="BA59" s="187">
        <f t="shared" si="59"/>
        <v>0</v>
      </c>
      <c r="BB59" s="187">
        <f t="shared" si="59"/>
        <v>70.622209042589475</v>
      </c>
      <c r="BC59" s="187">
        <f t="shared" ref="BC59:BD59" si="63">(BC5*(1-$AF$41))+BC30</f>
        <v>200.87705931891418</v>
      </c>
      <c r="BD59" s="187">
        <f t="shared" si="63"/>
        <v>0</v>
      </c>
    </row>
    <row r="60" spans="1:56" x14ac:dyDescent="0.2">
      <c r="A60" s="2" t="str">
        <f>'Scenario List'!$A$4</f>
        <v>2- Baseline 1</v>
      </c>
      <c r="B60" s="24" t="s">
        <v>19</v>
      </c>
      <c r="C60" s="14">
        <v>0</v>
      </c>
      <c r="D60" s="14">
        <v>0</v>
      </c>
      <c r="E60" s="14">
        <v>0</v>
      </c>
      <c r="F60" s="14">
        <v>5</v>
      </c>
      <c r="G60" s="14">
        <v>12</v>
      </c>
      <c r="H60" s="14">
        <v>0</v>
      </c>
      <c r="I60" s="14">
        <v>0</v>
      </c>
      <c r="J60" s="14">
        <v>0</v>
      </c>
      <c r="K60" s="14">
        <v>0</v>
      </c>
      <c r="L60" s="14">
        <v>0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0</v>
      </c>
      <c r="V60" s="14">
        <v>0</v>
      </c>
      <c r="W60" s="14">
        <v>0</v>
      </c>
      <c r="X60" s="14">
        <v>0</v>
      </c>
      <c r="Y60" s="14">
        <v>0</v>
      </c>
      <c r="Z60" s="14">
        <v>0</v>
      </c>
      <c r="AA60" s="6"/>
      <c r="AB60" s="6">
        <f t="shared" si="57"/>
        <v>17</v>
      </c>
      <c r="AF60" s="50" t="s">
        <v>15</v>
      </c>
      <c r="AG60" s="187">
        <f t="shared" si="61"/>
        <v>0</v>
      </c>
      <c r="AH60" s="187">
        <f t="shared" si="59"/>
        <v>0</v>
      </c>
      <c r="AI60" s="187">
        <f t="shared" si="59"/>
        <v>0</v>
      </c>
      <c r="AJ60" s="187">
        <f t="shared" si="59"/>
        <v>0</v>
      </c>
      <c r="AK60" s="187">
        <f t="shared" si="59"/>
        <v>193.85252002876038</v>
      </c>
      <c r="AL60" s="187">
        <f t="shared" si="59"/>
        <v>268.7</v>
      </c>
      <c r="AM60" s="187">
        <f t="shared" si="59"/>
        <v>0</v>
      </c>
      <c r="AN60" s="187">
        <f t="shared" si="59"/>
        <v>0</v>
      </c>
      <c r="AO60" s="187">
        <f t="shared" si="59"/>
        <v>0</v>
      </c>
      <c r="AP60" s="187">
        <f t="shared" si="59"/>
        <v>0</v>
      </c>
      <c r="AQ60" s="187">
        <f t="shared" si="59"/>
        <v>0</v>
      </c>
      <c r="AR60" s="187">
        <f t="shared" si="59"/>
        <v>0</v>
      </c>
      <c r="AS60" s="187">
        <f t="shared" si="59"/>
        <v>0</v>
      </c>
      <c r="AT60" s="187">
        <f t="shared" si="59"/>
        <v>0</v>
      </c>
      <c r="AU60" s="187">
        <f t="shared" si="59"/>
        <v>0</v>
      </c>
      <c r="AV60" s="187">
        <f t="shared" si="59"/>
        <v>0</v>
      </c>
      <c r="AW60" s="187">
        <f t="shared" si="59"/>
        <v>0</v>
      </c>
      <c r="AX60" s="187">
        <f t="shared" si="59"/>
        <v>0</v>
      </c>
      <c r="AY60" s="187">
        <f t="shared" si="59"/>
        <v>0</v>
      </c>
      <c r="AZ60" s="187">
        <f t="shared" si="59"/>
        <v>0</v>
      </c>
      <c r="BA60" s="187">
        <f t="shared" si="59"/>
        <v>0</v>
      </c>
      <c r="BB60" s="187">
        <f t="shared" si="59"/>
        <v>437.83358160883745</v>
      </c>
      <c r="BC60" s="187">
        <f t="shared" ref="BC60:BD60" si="64">(BC6*(1-$AF$41))+BC31</f>
        <v>234.35</v>
      </c>
      <c r="BD60" s="187">
        <f t="shared" si="64"/>
        <v>0</v>
      </c>
    </row>
    <row r="61" spans="1:56" x14ac:dyDescent="0.2">
      <c r="A61" s="2" t="str">
        <f>'Scenario List'!$A$4</f>
        <v>2- Baseline 1</v>
      </c>
      <c r="B61" s="24" t="s">
        <v>20</v>
      </c>
      <c r="C61" s="14">
        <v>0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75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v>0</v>
      </c>
      <c r="U61" s="14">
        <v>0</v>
      </c>
      <c r="V61" s="14">
        <v>0</v>
      </c>
      <c r="W61" s="14">
        <v>0</v>
      </c>
      <c r="X61" s="14">
        <v>0</v>
      </c>
      <c r="Y61" s="14">
        <v>0</v>
      </c>
      <c r="Z61" s="14">
        <v>0</v>
      </c>
      <c r="AA61" s="6"/>
      <c r="AB61" s="6">
        <f t="shared" si="57"/>
        <v>75</v>
      </c>
      <c r="AF61" s="50" t="s">
        <v>16</v>
      </c>
      <c r="AG61" s="187">
        <f t="shared" si="61"/>
        <v>10.401962395146704</v>
      </c>
      <c r="AH61" s="187">
        <f t="shared" si="59"/>
        <v>20.06329934525737</v>
      </c>
      <c r="AI61" s="187">
        <f t="shared" si="59"/>
        <v>32.813487216820498</v>
      </c>
      <c r="AJ61" s="187">
        <f t="shared" si="59"/>
        <v>0</v>
      </c>
      <c r="AK61" s="187">
        <f t="shared" si="59"/>
        <v>0</v>
      </c>
      <c r="AL61" s="187">
        <f t="shared" si="59"/>
        <v>19.999999999999947</v>
      </c>
      <c r="AM61" s="187">
        <f t="shared" si="59"/>
        <v>10.149217356298566</v>
      </c>
      <c r="AN61" s="187">
        <f t="shared" si="59"/>
        <v>0</v>
      </c>
      <c r="AO61" s="187">
        <f t="shared" si="59"/>
        <v>27.541931453667903</v>
      </c>
      <c r="AP61" s="187">
        <f t="shared" si="59"/>
        <v>49.063616364390441</v>
      </c>
      <c r="AQ61" s="187">
        <f t="shared" si="59"/>
        <v>26.279745417357265</v>
      </c>
      <c r="AR61" s="187">
        <f t="shared" si="59"/>
        <v>16.170752798137151</v>
      </c>
      <c r="AS61" s="187">
        <f t="shared" si="59"/>
        <v>26.279745417357265</v>
      </c>
      <c r="AT61" s="187">
        <f t="shared" si="59"/>
        <v>28.762090479097012</v>
      </c>
      <c r="AU61" s="187">
        <f t="shared" si="59"/>
        <v>10.401962395146802</v>
      </c>
      <c r="AV61" s="187">
        <f t="shared" si="59"/>
        <v>23.880780363711406</v>
      </c>
      <c r="AW61" s="187">
        <f t="shared" si="59"/>
        <v>24.011985206997682</v>
      </c>
      <c r="AX61" s="187">
        <f t="shared" si="59"/>
        <v>10.401962395146704</v>
      </c>
      <c r="AY61" s="187">
        <f t="shared" si="59"/>
        <v>34.369496360465369</v>
      </c>
      <c r="AZ61" s="187">
        <f t="shared" si="59"/>
        <v>10.053252234768976</v>
      </c>
      <c r="BA61" s="187">
        <f t="shared" si="59"/>
        <v>0</v>
      </c>
      <c r="BB61" s="187">
        <f t="shared" si="59"/>
        <v>178.74441943141395</v>
      </c>
      <c r="BC61" s="187">
        <f t="shared" ref="BC61:BD61" si="65">(BC7*(1-$AF$41))+BC32</f>
        <v>40.629352708445708</v>
      </c>
      <c r="BD61" s="187">
        <f t="shared" si="65"/>
        <v>34.261177131572389</v>
      </c>
    </row>
    <row r="62" spans="1:56" x14ac:dyDescent="0.2">
      <c r="A62" s="2" t="str">
        <f>'Scenario List'!$A$4</f>
        <v>2- Baseline 1</v>
      </c>
      <c r="B62" s="2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6"/>
      <c r="AB62" s="6"/>
      <c r="AF62" s="50" t="s">
        <v>17</v>
      </c>
      <c r="AG62" s="187">
        <f t="shared" si="61"/>
        <v>0</v>
      </c>
      <c r="AH62" s="187">
        <f t="shared" si="59"/>
        <v>50</v>
      </c>
      <c r="AI62" s="187">
        <f t="shared" si="59"/>
        <v>50</v>
      </c>
      <c r="AJ62" s="187">
        <f t="shared" si="59"/>
        <v>0</v>
      </c>
      <c r="AK62" s="187">
        <f t="shared" si="59"/>
        <v>0</v>
      </c>
      <c r="AL62" s="187">
        <f t="shared" si="59"/>
        <v>231.56826125520109</v>
      </c>
      <c r="AM62" s="187">
        <f t="shared" si="59"/>
        <v>50.000000000000021</v>
      </c>
      <c r="AN62" s="187">
        <f t="shared" si="59"/>
        <v>0</v>
      </c>
      <c r="AO62" s="187">
        <f t="shared" si="59"/>
        <v>50</v>
      </c>
      <c r="AP62" s="187">
        <f t="shared" si="59"/>
        <v>0</v>
      </c>
      <c r="AQ62" s="187">
        <f t="shared" si="59"/>
        <v>100</v>
      </c>
      <c r="AR62" s="187">
        <f t="shared" si="59"/>
        <v>50</v>
      </c>
      <c r="AS62" s="187">
        <f t="shared" si="59"/>
        <v>100</v>
      </c>
      <c r="AT62" s="187">
        <f t="shared" si="59"/>
        <v>0</v>
      </c>
      <c r="AU62" s="187">
        <f t="shared" si="59"/>
        <v>0</v>
      </c>
      <c r="AV62" s="187">
        <f t="shared" si="59"/>
        <v>0</v>
      </c>
      <c r="AW62" s="187">
        <f t="shared" si="59"/>
        <v>0</v>
      </c>
      <c r="AX62" s="187">
        <f t="shared" si="59"/>
        <v>0</v>
      </c>
      <c r="AY62" s="187">
        <f t="shared" si="59"/>
        <v>0</v>
      </c>
      <c r="AZ62" s="187">
        <f t="shared" si="59"/>
        <v>0</v>
      </c>
      <c r="BA62" s="187">
        <f t="shared" si="59"/>
        <v>0</v>
      </c>
      <c r="BB62" s="187">
        <f t="shared" si="59"/>
        <v>0</v>
      </c>
      <c r="BC62" s="187">
        <f t="shared" ref="BC62:BD62" si="66">(BC8*(1-$AF$41))+BC33</f>
        <v>245.0828748641419</v>
      </c>
      <c r="BD62" s="187">
        <f t="shared" si="66"/>
        <v>0</v>
      </c>
    </row>
    <row r="63" spans="1:56" x14ac:dyDescent="0.2">
      <c r="A63" s="2" t="str">
        <f>'Scenario List'!$A$4</f>
        <v>2- Baseline 1</v>
      </c>
      <c r="B63" s="7" t="s">
        <v>9</v>
      </c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6"/>
      <c r="AB63" s="6"/>
      <c r="AF63" s="50" t="s">
        <v>18</v>
      </c>
      <c r="AG63" s="187">
        <f t="shared" si="61"/>
        <v>0</v>
      </c>
      <c r="AH63" s="187">
        <f t="shared" si="59"/>
        <v>0</v>
      </c>
      <c r="AI63" s="187">
        <f t="shared" si="59"/>
        <v>0</v>
      </c>
      <c r="AJ63" s="187">
        <f t="shared" si="59"/>
        <v>0</v>
      </c>
      <c r="AK63" s="187">
        <f t="shared" si="59"/>
        <v>6.870000000000001</v>
      </c>
      <c r="AL63" s="187">
        <f t="shared" si="59"/>
        <v>20</v>
      </c>
      <c r="AM63" s="187">
        <f t="shared" si="59"/>
        <v>0</v>
      </c>
      <c r="AN63" s="187">
        <f t="shared" si="59"/>
        <v>0</v>
      </c>
      <c r="AO63" s="187">
        <f t="shared" si="59"/>
        <v>0</v>
      </c>
      <c r="AP63" s="187">
        <f t="shared" si="59"/>
        <v>0</v>
      </c>
      <c r="AQ63" s="187">
        <f t="shared" si="59"/>
        <v>0</v>
      </c>
      <c r="AR63" s="187">
        <f t="shared" si="59"/>
        <v>0</v>
      </c>
      <c r="AS63" s="187">
        <f t="shared" si="59"/>
        <v>0</v>
      </c>
      <c r="AT63" s="187">
        <f t="shared" si="59"/>
        <v>0</v>
      </c>
      <c r="AU63" s="187">
        <f t="shared" si="59"/>
        <v>0</v>
      </c>
      <c r="AV63" s="187">
        <f t="shared" si="59"/>
        <v>0</v>
      </c>
      <c r="AW63" s="187">
        <f t="shared" si="59"/>
        <v>0</v>
      </c>
      <c r="AX63" s="187">
        <f t="shared" si="59"/>
        <v>0</v>
      </c>
      <c r="AY63" s="187">
        <f t="shared" si="59"/>
        <v>0</v>
      </c>
      <c r="AZ63" s="187">
        <f t="shared" si="59"/>
        <v>0</v>
      </c>
      <c r="BA63" s="187">
        <f t="shared" si="59"/>
        <v>0</v>
      </c>
      <c r="BB63" s="187">
        <f t="shared" si="59"/>
        <v>0</v>
      </c>
      <c r="BC63" s="187">
        <f t="shared" ref="BC63:BD63" si="67">(BC9*(1-$AF$41))+BC34</f>
        <v>20</v>
      </c>
      <c r="BD63" s="187">
        <f t="shared" si="67"/>
        <v>0</v>
      </c>
    </row>
    <row r="64" spans="1:56" x14ac:dyDescent="0.2">
      <c r="A64" s="2" t="str">
        <f>'Scenario List'!$A$4</f>
        <v>2- Baseline 1</v>
      </c>
      <c r="B64" s="24" t="s">
        <v>12</v>
      </c>
      <c r="C64" s="14">
        <v>0</v>
      </c>
      <c r="D64" s="14">
        <v>0</v>
      </c>
      <c r="E64" s="14">
        <v>0</v>
      </c>
      <c r="F64" s="14">
        <v>0</v>
      </c>
      <c r="G64" s="14">
        <v>0</v>
      </c>
      <c r="H64" s="14">
        <v>143.58389587876366</v>
      </c>
      <c r="I64" s="14">
        <v>0</v>
      </c>
      <c r="J64" s="14">
        <v>0</v>
      </c>
      <c r="K64" s="14">
        <v>0</v>
      </c>
      <c r="L64" s="14">
        <v>0</v>
      </c>
      <c r="M64" s="14">
        <v>0</v>
      </c>
      <c r="N64" s="14">
        <v>0</v>
      </c>
      <c r="O64" s="14">
        <v>0</v>
      </c>
      <c r="P64" s="14">
        <v>0</v>
      </c>
      <c r="Q64" s="14">
        <v>0</v>
      </c>
      <c r="R64" s="14">
        <v>0</v>
      </c>
      <c r="S64" s="14">
        <v>0</v>
      </c>
      <c r="T64" s="14">
        <v>0</v>
      </c>
      <c r="U64" s="14">
        <v>0</v>
      </c>
      <c r="V64" s="14">
        <v>0</v>
      </c>
      <c r="W64" s="14">
        <v>0</v>
      </c>
      <c r="X64" s="14">
        <v>0</v>
      </c>
      <c r="Y64" s="14">
        <v>0</v>
      </c>
      <c r="Z64" s="14">
        <v>0</v>
      </c>
      <c r="AA64" s="6"/>
      <c r="AB64" s="6">
        <f t="shared" ref="AB64:AB75" si="68">SUM(C64:Z64)</f>
        <v>143.58389587876366</v>
      </c>
      <c r="AF64" s="50" t="s">
        <v>19</v>
      </c>
      <c r="AG64" s="187">
        <f t="shared" si="61"/>
        <v>5.8395000000000001</v>
      </c>
      <c r="AH64" s="187">
        <f t="shared" si="59"/>
        <v>5.8395000000000001</v>
      </c>
      <c r="AI64" s="187">
        <f t="shared" si="59"/>
        <v>5.8395000000000001</v>
      </c>
      <c r="AJ64" s="187">
        <f t="shared" si="59"/>
        <v>0</v>
      </c>
      <c r="AK64" s="187">
        <f t="shared" si="59"/>
        <v>5.8395000000000001</v>
      </c>
      <c r="AL64" s="187">
        <f t="shared" si="59"/>
        <v>4.1219999999999999</v>
      </c>
      <c r="AM64" s="187">
        <f t="shared" si="59"/>
        <v>5.8395000000000001</v>
      </c>
      <c r="AN64" s="187">
        <f t="shared" si="59"/>
        <v>5.8395000000000001</v>
      </c>
      <c r="AO64" s="187">
        <f t="shared" si="59"/>
        <v>7.3165500000000012</v>
      </c>
      <c r="AP64" s="187">
        <f t="shared" si="59"/>
        <v>5.8395000000000001</v>
      </c>
      <c r="AQ64" s="187">
        <f t="shared" si="59"/>
        <v>5.8395000000000001</v>
      </c>
      <c r="AR64" s="187">
        <f t="shared" si="59"/>
        <v>5.8395000000000001</v>
      </c>
      <c r="AS64" s="187">
        <f t="shared" si="59"/>
        <v>5.8395000000000001</v>
      </c>
      <c r="AT64" s="187">
        <f t="shared" si="59"/>
        <v>5.8395000000000001</v>
      </c>
      <c r="AU64" s="187">
        <f t="shared" si="59"/>
        <v>5.8395000000000001</v>
      </c>
      <c r="AV64" s="187">
        <f t="shared" si="59"/>
        <v>5.8395000000000001</v>
      </c>
      <c r="AW64" s="187">
        <f t="shared" si="59"/>
        <v>5.8395000000000001</v>
      </c>
      <c r="AX64" s="187">
        <f t="shared" si="59"/>
        <v>5.8395000000000001</v>
      </c>
      <c r="AY64" s="187">
        <f t="shared" si="59"/>
        <v>5.8395000000000001</v>
      </c>
      <c r="AZ64" s="187">
        <f t="shared" si="59"/>
        <v>5.8395000000000001</v>
      </c>
      <c r="BA64" s="187">
        <f t="shared" si="59"/>
        <v>7.3165500000000012</v>
      </c>
      <c r="BB64" s="187">
        <f t="shared" si="59"/>
        <v>5.8395000000000001</v>
      </c>
      <c r="BC64" s="187">
        <f t="shared" ref="BC64:BD64" si="69">(BC10*(1-$AF$41))+BC35</f>
        <v>4.1219999999999999</v>
      </c>
      <c r="BD64" s="187">
        <f t="shared" si="69"/>
        <v>5.8395000000000001</v>
      </c>
    </row>
    <row r="65" spans="1:56" x14ac:dyDescent="0.2">
      <c r="A65" s="2" t="str">
        <f>'Scenario List'!$A$4</f>
        <v>2- Baseline 1</v>
      </c>
      <c r="B65" s="24" t="s">
        <v>13</v>
      </c>
      <c r="C65" s="14">
        <v>0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  <c r="Q65" s="14">
        <v>0</v>
      </c>
      <c r="R65" s="14">
        <v>0</v>
      </c>
      <c r="S65" s="14">
        <v>0</v>
      </c>
      <c r="T65" s="14">
        <v>0</v>
      </c>
      <c r="U65" s="14">
        <v>0</v>
      </c>
      <c r="V65" s="14">
        <v>0</v>
      </c>
      <c r="W65" s="14">
        <v>0</v>
      </c>
      <c r="X65" s="14">
        <v>0</v>
      </c>
      <c r="Y65" s="14">
        <v>0</v>
      </c>
      <c r="Z65" s="14">
        <v>0</v>
      </c>
      <c r="AA65" s="6"/>
      <c r="AB65" s="6">
        <f t="shared" si="68"/>
        <v>0</v>
      </c>
      <c r="AF65" s="50" t="s">
        <v>20</v>
      </c>
      <c r="AG65" s="187">
        <f t="shared" si="61"/>
        <v>0</v>
      </c>
      <c r="AH65" s="187">
        <f t="shared" si="59"/>
        <v>25.762500000000003</v>
      </c>
      <c r="AI65" s="187">
        <f t="shared" si="59"/>
        <v>25.762500000000003</v>
      </c>
      <c r="AJ65" s="187">
        <f t="shared" si="59"/>
        <v>0</v>
      </c>
      <c r="AK65" s="187">
        <f t="shared" si="59"/>
        <v>0</v>
      </c>
      <c r="AL65" s="187">
        <f t="shared" si="59"/>
        <v>93.762500000000003</v>
      </c>
      <c r="AM65" s="187">
        <f t="shared" si="59"/>
        <v>25.762500000000003</v>
      </c>
      <c r="AN65" s="187">
        <f t="shared" si="59"/>
        <v>0</v>
      </c>
      <c r="AO65" s="187">
        <f t="shared" si="59"/>
        <v>0</v>
      </c>
      <c r="AP65" s="187">
        <f t="shared" si="59"/>
        <v>0</v>
      </c>
      <c r="AQ65" s="187">
        <f t="shared" si="59"/>
        <v>0</v>
      </c>
      <c r="AR65" s="187">
        <f t="shared" si="59"/>
        <v>0</v>
      </c>
      <c r="AS65" s="187">
        <f t="shared" si="59"/>
        <v>0</v>
      </c>
      <c r="AT65" s="187">
        <f t="shared" si="59"/>
        <v>0</v>
      </c>
      <c r="AU65" s="187">
        <f t="shared" si="59"/>
        <v>0</v>
      </c>
      <c r="AV65" s="187">
        <f t="shared" si="59"/>
        <v>0</v>
      </c>
      <c r="AW65" s="187">
        <f t="shared" si="59"/>
        <v>0</v>
      </c>
      <c r="AX65" s="187">
        <f t="shared" si="59"/>
        <v>0</v>
      </c>
      <c r="AY65" s="187">
        <f t="shared" si="59"/>
        <v>0</v>
      </c>
      <c r="AZ65" s="187">
        <f t="shared" si="59"/>
        <v>0</v>
      </c>
      <c r="BA65" s="187">
        <f t="shared" si="59"/>
        <v>0</v>
      </c>
      <c r="BB65" s="187">
        <f t="shared" si="59"/>
        <v>25.762500000000003</v>
      </c>
      <c r="BC65" s="187">
        <f t="shared" ref="BC65:BD65" si="70">(BC11*(1-$AF$41))+BC36</f>
        <v>23.358000000000001</v>
      </c>
      <c r="BD65" s="187">
        <f t="shared" si="70"/>
        <v>25.762500000000003</v>
      </c>
    </row>
    <row r="66" spans="1:56" x14ac:dyDescent="0.2">
      <c r="A66" s="2" t="str">
        <f>'Scenario List'!$A$4</f>
        <v>2- Baseline 1</v>
      </c>
      <c r="B66" s="24" t="s">
        <v>14</v>
      </c>
      <c r="C66" s="14">
        <v>0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0</v>
      </c>
      <c r="V66" s="14">
        <v>0</v>
      </c>
      <c r="W66" s="14">
        <v>0</v>
      </c>
      <c r="X66" s="14">
        <v>0</v>
      </c>
      <c r="Y66" s="14">
        <v>0</v>
      </c>
      <c r="Z66" s="14">
        <v>0</v>
      </c>
      <c r="AA66" s="6"/>
      <c r="AB66" s="6">
        <f t="shared" si="68"/>
        <v>0</v>
      </c>
      <c r="AF66" s="50" t="s">
        <v>21</v>
      </c>
      <c r="AG66" s="187">
        <f>AG37</f>
        <v>15.0557</v>
      </c>
      <c r="AH66" s="187">
        <f t="shared" ref="AH66:BB68" si="71">AH37</f>
        <v>18.4621</v>
      </c>
      <c r="AI66" s="187">
        <f t="shared" si="71"/>
        <v>19.818300000000001</v>
      </c>
      <c r="AJ66" s="187">
        <f t="shared" si="71"/>
        <v>2.1459999999999999</v>
      </c>
      <c r="AK66" s="187">
        <f t="shared" si="71"/>
        <v>16.020499999999998</v>
      </c>
      <c r="AL66" s="187">
        <f t="shared" si="71"/>
        <v>20.322200000000002</v>
      </c>
      <c r="AM66" s="187">
        <f t="shared" si="71"/>
        <v>18.886400000000002</v>
      </c>
      <c r="AN66" s="187">
        <f t="shared" si="71"/>
        <v>8.1807000000000016</v>
      </c>
      <c r="AO66" s="187">
        <f t="shared" si="71"/>
        <v>16.4848</v>
      </c>
      <c r="AP66" s="187">
        <f t="shared" si="71"/>
        <v>19.392099999999999</v>
      </c>
      <c r="AQ66" s="187">
        <f t="shared" si="71"/>
        <v>18.539900000000003</v>
      </c>
      <c r="AR66" s="187">
        <f t="shared" si="71"/>
        <v>18.345399999999998</v>
      </c>
      <c r="AS66" s="187">
        <f t="shared" si="71"/>
        <v>18.539900000000003</v>
      </c>
      <c r="AT66" s="187">
        <f t="shared" si="71"/>
        <v>18.4011</v>
      </c>
      <c r="AU66" s="187">
        <f t="shared" si="71"/>
        <v>15.0557</v>
      </c>
      <c r="AV66" s="187">
        <f t="shared" si="71"/>
        <v>9.0528000000000013</v>
      </c>
      <c r="AW66" s="187">
        <f t="shared" si="71"/>
        <v>8.7377000000000002</v>
      </c>
      <c r="AX66" s="187">
        <f t="shared" si="71"/>
        <v>15.0557</v>
      </c>
      <c r="AY66" s="187">
        <f t="shared" si="71"/>
        <v>15</v>
      </c>
      <c r="AZ66" s="187">
        <f t="shared" si="71"/>
        <v>18.517800000000001</v>
      </c>
      <c r="BA66" s="187">
        <f t="shared" si="71"/>
        <v>16.057500000000001</v>
      </c>
      <c r="BB66" s="187">
        <f t="shared" si="71"/>
        <v>7.5312000000000001</v>
      </c>
      <c r="BC66" s="187">
        <f t="shared" ref="BC66:BD66" si="72">BC37</f>
        <v>19.703600000000002</v>
      </c>
      <c r="BD66" s="187">
        <f t="shared" si="72"/>
        <v>18.812200000000001</v>
      </c>
    </row>
    <row r="67" spans="1:56" x14ac:dyDescent="0.2">
      <c r="A67" s="2" t="str">
        <f>'Scenario List'!$A$4</f>
        <v>2- Baseline 1</v>
      </c>
      <c r="B67" s="24" t="s">
        <v>15</v>
      </c>
      <c r="C67" s="14">
        <v>0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4">
        <v>0</v>
      </c>
      <c r="X67" s="14">
        <v>0</v>
      </c>
      <c r="Y67" s="14">
        <v>0</v>
      </c>
      <c r="Z67" s="14">
        <v>0</v>
      </c>
      <c r="AA67" s="6"/>
      <c r="AB67" s="6">
        <f t="shared" si="68"/>
        <v>0</v>
      </c>
      <c r="AF67" s="50" t="s">
        <v>22</v>
      </c>
      <c r="AG67" s="187">
        <f t="shared" ref="AG67:AV68" si="73">AG38</f>
        <v>24.498750933680139</v>
      </c>
      <c r="AH67" s="187">
        <f t="shared" si="73"/>
        <v>29.471534476501549</v>
      </c>
      <c r="AI67" s="187">
        <f t="shared" si="73"/>
        <v>24.498750933680139</v>
      </c>
      <c r="AJ67" s="187">
        <f t="shared" si="73"/>
        <v>24.498750933680139</v>
      </c>
      <c r="AK67" s="187">
        <f t="shared" si="73"/>
        <v>31.123135563534309</v>
      </c>
      <c r="AL67" s="187">
        <f t="shared" si="73"/>
        <v>36.944243467188713</v>
      </c>
      <c r="AM67" s="187">
        <f t="shared" si="73"/>
        <v>37.534897472621182</v>
      </c>
      <c r="AN67" s="187">
        <f t="shared" si="73"/>
        <v>24.498750933680139</v>
      </c>
      <c r="AO67" s="187">
        <f t="shared" si="73"/>
        <v>24.498750933680139</v>
      </c>
      <c r="AP67" s="187">
        <f t="shared" si="73"/>
        <v>24.477516969299902</v>
      </c>
      <c r="AQ67" s="187">
        <f t="shared" si="73"/>
        <v>31.561891272276053</v>
      </c>
      <c r="AR67" s="187">
        <f t="shared" si="73"/>
        <v>29.498407312983549</v>
      </c>
      <c r="AS67" s="187">
        <f t="shared" si="73"/>
        <v>31.561891272276053</v>
      </c>
      <c r="AT67" s="187">
        <f t="shared" si="73"/>
        <v>24.554148203049454</v>
      </c>
      <c r="AU67" s="187">
        <f t="shared" si="73"/>
        <v>24.498750933680139</v>
      </c>
      <c r="AV67" s="187">
        <f t="shared" si="73"/>
        <v>21.902263334012613</v>
      </c>
      <c r="AW67" s="187">
        <f t="shared" si="71"/>
        <v>20.664111577506578</v>
      </c>
      <c r="AX67" s="187">
        <f t="shared" si="71"/>
        <v>24.498750933680139</v>
      </c>
      <c r="AY67" s="187">
        <f t="shared" si="71"/>
        <v>29.385506828300816</v>
      </c>
      <c r="AZ67" s="187">
        <f t="shared" si="71"/>
        <v>24.749404291434161</v>
      </c>
      <c r="BA67" s="187">
        <f t="shared" si="71"/>
        <v>23.768521428461383</v>
      </c>
      <c r="BB67" s="187">
        <f t="shared" si="71"/>
        <v>38.651648007865191</v>
      </c>
      <c r="BC67" s="187">
        <f t="shared" ref="BC67:BD67" si="74">BC38</f>
        <v>37.426743246542543</v>
      </c>
      <c r="BD67" s="187">
        <f t="shared" si="74"/>
        <v>24.498750933680139</v>
      </c>
    </row>
    <row r="68" spans="1:56" x14ac:dyDescent="0.2">
      <c r="A68" s="2" t="str">
        <f>'Scenario List'!$A$4</f>
        <v>2- Baseline 1</v>
      </c>
      <c r="B68" s="24" t="s">
        <v>16</v>
      </c>
      <c r="C68" s="14">
        <v>0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0</v>
      </c>
      <c r="L68" s="14">
        <v>0</v>
      </c>
      <c r="M68" s="14">
        <v>0</v>
      </c>
      <c r="N68" s="14">
        <v>0</v>
      </c>
      <c r="O68" s="14">
        <v>10</v>
      </c>
      <c r="P68" s="14">
        <v>0</v>
      </c>
      <c r="Q68" s="14">
        <v>0</v>
      </c>
      <c r="R68" s="14">
        <v>0</v>
      </c>
      <c r="S68" s="14">
        <v>0</v>
      </c>
      <c r="T68" s="14">
        <v>13.828259706485234</v>
      </c>
      <c r="U68" s="14">
        <v>0</v>
      </c>
      <c r="V68" s="14">
        <v>0</v>
      </c>
      <c r="W68" s="14">
        <v>10</v>
      </c>
      <c r="X68" s="14">
        <v>11.282853265368232</v>
      </c>
      <c r="Y68" s="14">
        <v>10.875677285909944</v>
      </c>
      <c r="Z68" s="14">
        <v>11.769128689535897</v>
      </c>
      <c r="AA68" s="6"/>
      <c r="AB68" s="6">
        <f t="shared" si="68"/>
        <v>67.755918947299307</v>
      </c>
      <c r="AF68" s="50" t="s">
        <v>23</v>
      </c>
      <c r="AG68" s="187">
        <f t="shared" si="73"/>
        <v>13.100470855062255</v>
      </c>
      <c r="AH68" s="187">
        <f t="shared" si="71"/>
        <v>13.22323930778628</v>
      </c>
      <c r="AI68" s="187">
        <f t="shared" si="71"/>
        <v>13.100470855062255</v>
      </c>
      <c r="AJ68" s="187">
        <f t="shared" si="71"/>
        <v>13.100470855062255</v>
      </c>
      <c r="AK68" s="187">
        <f t="shared" si="71"/>
        <v>26.068252161124711</v>
      </c>
      <c r="AL68" s="187">
        <f t="shared" si="71"/>
        <v>29.891242818859876</v>
      </c>
      <c r="AM68" s="187">
        <f t="shared" si="71"/>
        <v>35.430862701618963</v>
      </c>
      <c r="AN68" s="187">
        <f t="shared" si="71"/>
        <v>13.100470855062255</v>
      </c>
      <c r="AO68" s="187">
        <f t="shared" si="71"/>
        <v>13.100470855062255</v>
      </c>
      <c r="AP68" s="187">
        <f t="shared" si="71"/>
        <v>20.483055901499522</v>
      </c>
      <c r="AQ68" s="187">
        <f t="shared" si="71"/>
        <v>15.158214620433778</v>
      </c>
      <c r="AR68" s="187">
        <f t="shared" si="71"/>
        <v>13.222668261997281</v>
      </c>
      <c r="AS68" s="187">
        <f t="shared" si="71"/>
        <v>15.158214620433778</v>
      </c>
      <c r="AT68" s="187">
        <f t="shared" si="71"/>
        <v>13.100470855062255</v>
      </c>
      <c r="AU68" s="187">
        <f t="shared" si="71"/>
        <v>13.100470855062255</v>
      </c>
      <c r="AV68" s="187">
        <f t="shared" si="71"/>
        <v>11.347679014156968</v>
      </c>
      <c r="AW68" s="187">
        <f t="shared" si="71"/>
        <v>10.957877279716287</v>
      </c>
      <c r="AX68" s="187">
        <f t="shared" si="71"/>
        <v>13.100470855062255</v>
      </c>
      <c r="AY68" s="187">
        <f t="shared" si="71"/>
        <v>13.347815139466839</v>
      </c>
      <c r="AZ68" s="187">
        <f t="shared" si="71"/>
        <v>13.118597094519055</v>
      </c>
      <c r="BA68" s="187">
        <f t="shared" si="71"/>
        <v>34.718084241862257</v>
      </c>
      <c r="BB68" s="187">
        <f t="shared" si="71"/>
        <v>52.591787292001953</v>
      </c>
      <c r="BC68" s="187">
        <f t="shared" ref="BC68:BD68" si="75">BC39</f>
        <v>27.375304189996562</v>
      </c>
      <c r="BD68" s="187">
        <f t="shared" si="75"/>
        <v>13.100470855062255</v>
      </c>
    </row>
    <row r="69" spans="1:56" x14ac:dyDescent="0.2">
      <c r="A69" s="2" t="str">
        <f>'Scenario List'!$A$4</f>
        <v>2- Baseline 1</v>
      </c>
      <c r="B69" s="24" t="s">
        <v>17</v>
      </c>
      <c r="C69" s="14">
        <v>0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>
        <v>0</v>
      </c>
      <c r="W69" s="14">
        <v>0</v>
      </c>
      <c r="X69" s="14">
        <v>0</v>
      </c>
      <c r="Y69" s="14">
        <v>0</v>
      </c>
      <c r="Z69" s="14">
        <v>0</v>
      </c>
      <c r="AA69" s="6"/>
      <c r="AB69" s="6">
        <f t="shared" si="68"/>
        <v>0</v>
      </c>
      <c r="AM69" s="191"/>
    </row>
    <row r="70" spans="1:56" x14ac:dyDescent="0.2">
      <c r="A70" s="2" t="str">
        <f>'Scenario List'!$A$4</f>
        <v>2- Baseline 1</v>
      </c>
      <c r="B70" s="24" t="s">
        <v>18</v>
      </c>
      <c r="C70" s="14">
        <v>0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0</v>
      </c>
      <c r="J70" s="14">
        <v>0</v>
      </c>
      <c r="K70" s="14">
        <v>0</v>
      </c>
      <c r="L70" s="14">
        <v>0</v>
      </c>
      <c r="M70" s="14">
        <v>0</v>
      </c>
      <c r="N70" s="14">
        <v>0</v>
      </c>
      <c r="O70" s="14"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0</v>
      </c>
      <c r="V70" s="14">
        <v>0</v>
      </c>
      <c r="W70" s="14">
        <v>0</v>
      </c>
      <c r="X70" s="14">
        <v>0</v>
      </c>
      <c r="Y70" s="14">
        <v>0</v>
      </c>
      <c r="Z70" s="14">
        <v>0</v>
      </c>
      <c r="AA70" s="6"/>
      <c r="AB70" s="6">
        <f t="shared" si="68"/>
        <v>0</v>
      </c>
      <c r="AF70" s="3" t="s">
        <v>193</v>
      </c>
    </row>
    <row r="71" spans="1:56" x14ac:dyDescent="0.2">
      <c r="A71" s="2" t="str">
        <f>'Scenario List'!$A$4</f>
        <v>2- Baseline 1</v>
      </c>
      <c r="B71" s="24" t="s">
        <v>19</v>
      </c>
      <c r="C71" s="14">
        <v>0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0</v>
      </c>
      <c r="J71" s="14">
        <v>0</v>
      </c>
      <c r="K71" s="14">
        <v>0</v>
      </c>
      <c r="L71" s="14">
        <v>0</v>
      </c>
      <c r="M71" s="14">
        <v>0</v>
      </c>
      <c r="N71" s="14">
        <v>0</v>
      </c>
      <c r="O71" s="14"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>
        <v>0</v>
      </c>
      <c r="W71" s="14">
        <v>0</v>
      </c>
      <c r="X71" s="14">
        <v>0</v>
      </c>
      <c r="Y71" s="14">
        <v>0</v>
      </c>
      <c r="Z71" s="14">
        <v>0</v>
      </c>
      <c r="AA71" s="6"/>
      <c r="AB71" s="6">
        <f t="shared" si="68"/>
        <v>0</v>
      </c>
      <c r="AF71" s="50" t="s">
        <v>12</v>
      </c>
      <c r="AG71" s="181">
        <f>AG43+AG57</f>
        <v>334.52461731748082</v>
      </c>
      <c r="AH71" s="181">
        <f t="shared" ref="AH71:BB71" si="76">AH43+AH57</f>
        <v>372.86806470124156</v>
      </c>
      <c r="AI71" s="181">
        <f t="shared" si="76"/>
        <v>375</v>
      </c>
      <c r="AJ71" s="181">
        <f t="shared" si="76"/>
        <v>0</v>
      </c>
      <c r="AK71" s="181">
        <f t="shared" si="76"/>
        <v>279.46182265539898</v>
      </c>
      <c r="AL71" s="181">
        <f t="shared" si="76"/>
        <v>0</v>
      </c>
      <c r="AM71" s="181">
        <f t="shared" si="76"/>
        <v>279.67427697164095</v>
      </c>
      <c r="AN71" s="181">
        <f t="shared" si="76"/>
        <v>247.80452584412535</v>
      </c>
      <c r="AO71" s="181">
        <f t="shared" si="76"/>
        <v>370.7</v>
      </c>
      <c r="AP71" s="181">
        <f t="shared" si="76"/>
        <v>284.73177698017724</v>
      </c>
      <c r="AQ71" s="181">
        <f t="shared" si="76"/>
        <v>375</v>
      </c>
      <c r="AR71" s="181">
        <f t="shared" si="76"/>
        <v>375</v>
      </c>
      <c r="AS71" s="181">
        <f t="shared" si="76"/>
        <v>375</v>
      </c>
      <c r="AT71" s="181">
        <f t="shared" si="76"/>
        <v>322.88156459319896</v>
      </c>
      <c r="AU71" s="181">
        <f t="shared" si="76"/>
        <v>334.52461731748087</v>
      </c>
      <c r="AV71" s="181">
        <f t="shared" si="76"/>
        <v>341.30794365755463</v>
      </c>
      <c r="AW71" s="181">
        <f t="shared" si="76"/>
        <v>283.70588306042544</v>
      </c>
      <c r="AX71" s="181">
        <f t="shared" si="76"/>
        <v>284.03540574390422</v>
      </c>
      <c r="AY71" s="181">
        <f t="shared" si="76"/>
        <v>342.0052818590346</v>
      </c>
      <c r="AZ71" s="181">
        <f t="shared" si="76"/>
        <v>338.68689652413144</v>
      </c>
      <c r="BA71" s="181">
        <f t="shared" si="76"/>
        <v>291.92906054996638</v>
      </c>
      <c r="BB71" s="181">
        <f t="shared" si="76"/>
        <v>246.73226862236078</v>
      </c>
      <c r="BC71" s="181">
        <f t="shared" ref="BC71:BD71" si="77">BC43+BC57</f>
        <v>0</v>
      </c>
      <c r="BD71" s="181">
        <f t="shared" si="77"/>
        <v>172.06159388928123</v>
      </c>
    </row>
    <row r="72" spans="1:56" x14ac:dyDescent="0.2">
      <c r="A72" s="2" t="str">
        <f>'Scenario List'!$A$4</f>
        <v>2- Baseline 1</v>
      </c>
      <c r="B72" s="24" t="s">
        <v>20</v>
      </c>
      <c r="C72" s="14">
        <v>0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0</v>
      </c>
      <c r="J72" s="14">
        <v>0</v>
      </c>
      <c r="K72" s="14">
        <v>0</v>
      </c>
      <c r="L72" s="14">
        <v>0</v>
      </c>
      <c r="M72" s="14">
        <v>0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>
        <v>0</v>
      </c>
      <c r="W72" s="14">
        <v>0</v>
      </c>
      <c r="X72" s="14">
        <v>0</v>
      </c>
      <c r="Y72" s="14">
        <v>0</v>
      </c>
      <c r="Z72" s="14">
        <v>0</v>
      </c>
      <c r="AA72" s="6"/>
      <c r="AB72" s="6">
        <f t="shared" si="68"/>
        <v>0</v>
      </c>
      <c r="AF72" s="50" t="s">
        <v>13</v>
      </c>
      <c r="AG72" s="181">
        <f t="shared" ref="AG72:BB72" si="78">AG44+AG58</f>
        <v>487.95852566222408</v>
      </c>
      <c r="AH72" s="181">
        <f t="shared" si="78"/>
        <v>0</v>
      </c>
      <c r="AI72" s="181">
        <f t="shared" si="78"/>
        <v>0</v>
      </c>
      <c r="AJ72" s="181">
        <f t="shared" si="78"/>
        <v>0</v>
      </c>
      <c r="AK72" s="181">
        <f t="shared" si="78"/>
        <v>774.84432628799982</v>
      </c>
      <c r="AL72" s="181">
        <f t="shared" si="78"/>
        <v>1149.334475711838</v>
      </c>
      <c r="AM72" s="181">
        <f t="shared" si="78"/>
        <v>495.58854379041998</v>
      </c>
      <c r="AN72" s="181">
        <f t="shared" si="78"/>
        <v>234.38936399084389</v>
      </c>
      <c r="AO72" s="181">
        <f t="shared" si="78"/>
        <v>492.98843232990259</v>
      </c>
      <c r="AP72" s="181">
        <f t="shared" si="78"/>
        <v>652.19117106883493</v>
      </c>
      <c r="AQ72" s="181">
        <f t="shared" si="78"/>
        <v>276.99006461608383</v>
      </c>
      <c r="AR72" s="181">
        <f t="shared" si="78"/>
        <v>536.2195661350313</v>
      </c>
      <c r="AS72" s="181">
        <f t="shared" si="78"/>
        <v>424.56478768150436</v>
      </c>
      <c r="AT72" s="181">
        <f t="shared" si="78"/>
        <v>478.83857570832157</v>
      </c>
      <c r="AU72" s="181">
        <f t="shared" si="78"/>
        <v>487.95852566222408</v>
      </c>
      <c r="AV72" s="181">
        <f t="shared" si="78"/>
        <v>487.99224612369875</v>
      </c>
      <c r="AW72" s="181">
        <f t="shared" si="78"/>
        <v>487.49922603699599</v>
      </c>
      <c r="AX72" s="181">
        <f t="shared" si="78"/>
        <v>887.95852566222413</v>
      </c>
      <c r="AY72" s="181">
        <f t="shared" si="78"/>
        <v>120.21738524309124</v>
      </c>
      <c r="AZ72" s="181">
        <f t="shared" si="78"/>
        <v>489.67766321392753</v>
      </c>
      <c r="BA72" s="181">
        <f t="shared" si="78"/>
        <v>377.34902226970308</v>
      </c>
      <c r="BB72" s="181">
        <f t="shared" si="78"/>
        <v>411.19190126689648</v>
      </c>
      <c r="BC72" s="181">
        <f t="shared" ref="BC72:BD72" si="79">BC44+BC58</f>
        <v>1090.1810453042426</v>
      </c>
      <c r="BD72" s="181">
        <f t="shared" si="79"/>
        <v>1119.8398451602948</v>
      </c>
    </row>
    <row r="73" spans="1:56" x14ac:dyDescent="0.2">
      <c r="A73" s="2" t="str">
        <f>'Scenario List'!$A$4</f>
        <v>2- Baseline 1</v>
      </c>
      <c r="B73" s="24" t="s">
        <v>21</v>
      </c>
      <c r="C73" s="14">
        <v>1.2566000000000002</v>
      </c>
      <c r="D73" s="14">
        <v>4.0975999999999999</v>
      </c>
      <c r="E73" s="14">
        <v>9.3490000000000002</v>
      </c>
      <c r="F73" s="14">
        <v>11.5777</v>
      </c>
      <c r="G73" s="14">
        <v>13.022300000000001</v>
      </c>
      <c r="H73" s="14">
        <v>42.025300000000001</v>
      </c>
      <c r="I73" s="14">
        <v>47.740600000000001</v>
      </c>
      <c r="J73" s="14">
        <v>54.250300000000003</v>
      </c>
      <c r="K73" s="14">
        <v>56.813600000000001</v>
      </c>
      <c r="L73" s="14">
        <v>56.627800000000008</v>
      </c>
      <c r="M73" s="14">
        <v>56.604300000000002</v>
      </c>
      <c r="N73" s="14">
        <v>56.4876</v>
      </c>
      <c r="O73" s="14">
        <v>56.370900000000006</v>
      </c>
      <c r="P73" s="14">
        <v>56.254199999999997</v>
      </c>
      <c r="Q73" s="14">
        <v>56.137500000000003</v>
      </c>
      <c r="R73" s="14">
        <v>56.020800000000001</v>
      </c>
      <c r="S73" s="14">
        <v>55.834400000000002</v>
      </c>
      <c r="T73" s="14">
        <v>55.648600000000002</v>
      </c>
      <c r="U73" s="14">
        <v>55.507800000000003</v>
      </c>
      <c r="V73" s="14">
        <v>96.364400000000003</v>
      </c>
      <c r="W73" s="14">
        <v>98.202100000000002</v>
      </c>
      <c r="X73" s="14">
        <v>100.2021</v>
      </c>
      <c r="Y73" s="14">
        <v>102.15769999999999</v>
      </c>
      <c r="Z73" s="14">
        <v>104.18174999999999</v>
      </c>
      <c r="AA73" s="6"/>
      <c r="AB73" s="6">
        <f>Z73</f>
        <v>104.18174999999999</v>
      </c>
      <c r="AF73" s="50" t="s">
        <v>14</v>
      </c>
      <c r="AG73" s="181">
        <f t="shared" ref="AG73:BB73" si="80">AG45+AG59</f>
        <v>243.97926283111204</v>
      </c>
      <c r="AH73" s="181">
        <f t="shared" si="80"/>
        <v>0</v>
      </c>
      <c r="AI73" s="181">
        <f t="shared" si="80"/>
        <v>0</v>
      </c>
      <c r="AJ73" s="181">
        <f t="shared" si="80"/>
        <v>0</v>
      </c>
      <c r="AK73" s="181">
        <f t="shared" si="80"/>
        <v>274.61642099854754</v>
      </c>
      <c r="AL73" s="181">
        <f t="shared" si="80"/>
        <v>499.66723785591887</v>
      </c>
      <c r="AM73" s="181">
        <f t="shared" si="80"/>
        <v>247.79427189520999</v>
      </c>
      <c r="AN73" s="181">
        <f t="shared" si="80"/>
        <v>51.881503507205466</v>
      </c>
      <c r="AO73" s="181">
        <f t="shared" si="80"/>
        <v>246.4942161649513</v>
      </c>
      <c r="AP73" s="181">
        <f t="shared" si="80"/>
        <v>143.81682309622235</v>
      </c>
      <c r="AQ73" s="181">
        <f t="shared" si="80"/>
        <v>138.49503230804191</v>
      </c>
      <c r="AR73" s="181">
        <f t="shared" si="80"/>
        <v>268.10978306751565</v>
      </c>
      <c r="AS73" s="181">
        <f t="shared" si="80"/>
        <v>212.28239384075218</v>
      </c>
      <c r="AT73" s="181">
        <f t="shared" si="80"/>
        <v>239.41928785416079</v>
      </c>
      <c r="AU73" s="181">
        <f t="shared" si="80"/>
        <v>243.97926283111204</v>
      </c>
      <c r="AV73" s="181">
        <f t="shared" si="80"/>
        <v>243.99612306184937</v>
      </c>
      <c r="AW73" s="181">
        <f t="shared" si="80"/>
        <v>243.749613018498</v>
      </c>
      <c r="AX73" s="181">
        <f t="shared" si="80"/>
        <v>418.97926283111207</v>
      </c>
      <c r="AY73" s="181">
        <f t="shared" si="80"/>
        <v>60.108692621545622</v>
      </c>
      <c r="AZ73" s="181">
        <f t="shared" si="80"/>
        <v>244.83883160696377</v>
      </c>
      <c r="BA73" s="181">
        <f t="shared" si="80"/>
        <v>111.16001796814311</v>
      </c>
      <c r="BB73" s="181">
        <f t="shared" si="80"/>
        <v>205.59595063344824</v>
      </c>
      <c r="BC73" s="181">
        <f t="shared" ref="BC73:BD73" si="81">BC45+BC59</f>
        <v>470.09052265212136</v>
      </c>
      <c r="BD73" s="181">
        <f t="shared" si="81"/>
        <v>50.033892691286454</v>
      </c>
    </row>
    <row r="74" spans="1:56" x14ac:dyDescent="0.2">
      <c r="A74" s="2" t="str">
        <f>'Scenario List'!$A$4</f>
        <v>2- Baseline 1</v>
      </c>
      <c r="B74" s="24" t="s">
        <v>22</v>
      </c>
      <c r="C74" s="14">
        <v>3.3994440388891727</v>
      </c>
      <c r="D74" s="14">
        <v>4.1843990296503168</v>
      </c>
      <c r="E74" s="14">
        <v>4.8593752737317883</v>
      </c>
      <c r="F74" s="14">
        <v>5.7136002025096015</v>
      </c>
      <c r="G74" s="14">
        <v>6.6553639039742691</v>
      </c>
      <c r="H74" s="14">
        <v>7.3404551173035451</v>
      </c>
      <c r="I74" s="14">
        <v>7.6949808008396516</v>
      </c>
      <c r="J74" s="14">
        <v>7.5418175201338116</v>
      </c>
      <c r="K74" s="14">
        <v>7.0511923677719821</v>
      </c>
      <c r="L74" s="14">
        <v>6.214871637011143</v>
      </c>
      <c r="M74" s="14">
        <v>5.1716551560612771</v>
      </c>
      <c r="N74" s="14">
        <v>4.2254465876228267</v>
      </c>
      <c r="O74" s="14">
        <v>3.4320769669695466</v>
      </c>
      <c r="P74" s="14">
        <v>2.7735263009672195</v>
      </c>
      <c r="Q74" s="14">
        <v>2.2226942728900951</v>
      </c>
      <c r="R74" s="14">
        <v>1.7622287919381847</v>
      </c>
      <c r="S74" s="14">
        <v>1.5691910467913459</v>
      </c>
      <c r="T74" s="14">
        <v>1.3205761851953923</v>
      </c>
      <c r="U74" s="14">
        <v>1.148713493382985</v>
      </c>
      <c r="V74" s="14">
        <v>0.65424772048228874</v>
      </c>
      <c r="W74" s="14">
        <v>0.47897439471829273</v>
      </c>
      <c r="X74" s="14">
        <v>3.8116304974082027E-2</v>
      </c>
      <c r="Y74" s="14">
        <v>-0.20991577913542869</v>
      </c>
      <c r="Z74" s="14">
        <v>-0.34938968307120888</v>
      </c>
      <c r="AA74" s="6"/>
      <c r="AB74" s="6">
        <f t="shared" si="68"/>
        <v>84.893641651602181</v>
      </c>
      <c r="AF74" s="50" t="s">
        <v>15</v>
      </c>
      <c r="AG74" s="181">
        <f t="shared" ref="AG74:BB74" si="82">AG46+AG60</f>
        <v>400</v>
      </c>
      <c r="AH74" s="181">
        <f t="shared" si="82"/>
        <v>0</v>
      </c>
      <c r="AI74" s="181">
        <f t="shared" si="82"/>
        <v>0</v>
      </c>
      <c r="AJ74" s="181">
        <f t="shared" si="82"/>
        <v>0</v>
      </c>
      <c r="AK74" s="181">
        <f t="shared" si="82"/>
        <v>593.85252002876041</v>
      </c>
      <c r="AL74" s="181">
        <f t="shared" si="82"/>
        <v>800</v>
      </c>
      <c r="AM74" s="181">
        <f t="shared" si="82"/>
        <v>399.99999956061049</v>
      </c>
      <c r="AN74" s="181">
        <f t="shared" si="82"/>
        <v>400</v>
      </c>
      <c r="AO74" s="181">
        <f t="shared" si="82"/>
        <v>514.1761490417565</v>
      </c>
      <c r="AP74" s="181">
        <f t="shared" si="82"/>
        <v>300</v>
      </c>
      <c r="AQ74" s="181">
        <f t="shared" si="82"/>
        <v>894.24017369028525</v>
      </c>
      <c r="AR74" s="181">
        <f t="shared" si="82"/>
        <v>627.89284392892148</v>
      </c>
      <c r="AS74" s="181">
        <f t="shared" si="82"/>
        <v>796.14962232049061</v>
      </c>
      <c r="AT74" s="181">
        <f t="shared" si="82"/>
        <v>400.0000000000004</v>
      </c>
      <c r="AU74" s="181">
        <f t="shared" si="82"/>
        <v>400</v>
      </c>
      <c r="AV74" s="181">
        <f t="shared" si="82"/>
        <v>400</v>
      </c>
      <c r="AW74" s="181">
        <f t="shared" si="82"/>
        <v>400</v>
      </c>
      <c r="AX74" s="181">
        <f t="shared" si="82"/>
        <v>700</v>
      </c>
      <c r="AY74" s="181">
        <f t="shared" si="82"/>
        <v>616.10774764074631</v>
      </c>
      <c r="AZ74" s="181">
        <f t="shared" si="82"/>
        <v>400</v>
      </c>
      <c r="BA74" s="181">
        <f t="shared" si="82"/>
        <v>400</v>
      </c>
      <c r="BB74" s="181">
        <f t="shared" si="82"/>
        <v>1000</v>
      </c>
      <c r="BC74" s="181">
        <f t="shared" ref="BC74:BD74" si="83">BC46+BC60</f>
        <v>913.94975925406789</v>
      </c>
      <c r="BD74" s="181">
        <f t="shared" si="83"/>
        <v>142.62049756918285</v>
      </c>
    </row>
    <row r="75" spans="1:56" x14ac:dyDescent="0.2">
      <c r="A75" s="2" t="str">
        <f>'Scenario List'!$A$4</f>
        <v>2- Baseline 1</v>
      </c>
      <c r="B75" s="24" t="s">
        <v>23</v>
      </c>
      <c r="C75" s="14">
        <v>4.2414098721449429</v>
      </c>
      <c r="D75" s="14">
        <v>4.9803429502782803</v>
      </c>
      <c r="E75" s="14">
        <v>5.5889003138403517</v>
      </c>
      <c r="F75" s="14">
        <v>6.590072427906744</v>
      </c>
      <c r="G75" s="14">
        <v>7.0806230680209339</v>
      </c>
      <c r="H75" s="14">
        <v>7.6210293247174725</v>
      </c>
      <c r="I75" s="14">
        <v>7.8843902457045232</v>
      </c>
      <c r="J75" s="14">
        <v>7.6957320500767281</v>
      </c>
      <c r="K75" s="14">
        <v>7.685153244420647</v>
      </c>
      <c r="L75" s="14">
        <v>6.3956038032496139</v>
      </c>
      <c r="M75" s="14">
        <v>5.3597941781873573</v>
      </c>
      <c r="N75" s="14">
        <v>4.4480109152989797</v>
      </c>
      <c r="O75" s="14">
        <v>3.6923730686521878</v>
      </c>
      <c r="P75" s="14">
        <v>3.0884912632984935</v>
      </c>
      <c r="Q75" s="14">
        <v>2.6021707918125827</v>
      </c>
      <c r="R75" s="14">
        <v>2.0083584687442482</v>
      </c>
      <c r="S75" s="14">
        <v>1.840542358899711</v>
      </c>
      <c r="T75" s="14">
        <v>1.6005947411717756</v>
      </c>
      <c r="U75" s="14">
        <v>1.482726934031561</v>
      </c>
      <c r="V75" s="14">
        <v>0.44847097877776321</v>
      </c>
      <c r="W75" s="14">
        <v>0.18383507747780925</v>
      </c>
      <c r="X75" s="14">
        <v>-0.13570813331038778</v>
      </c>
      <c r="Y75" s="14">
        <v>-0.30276009352239441</v>
      </c>
      <c r="Z75" s="14">
        <v>-0.32334645989188004</v>
      </c>
      <c r="AA75" s="6"/>
      <c r="AB75" s="6">
        <f t="shared" si="68"/>
        <v>91.756811389988044</v>
      </c>
      <c r="AF75" s="50" t="s">
        <v>16</v>
      </c>
      <c r="AG75" s="181">
        <f t="shared" ref="AG75:BB75" si="84">AG47+AG61</f>
        <v>22.738822007369514</v>
      </c>
      <c r="AH75" s="181">
        <f t="shared" si="84"/>
        <v>87.819218292556684</v>
      </c>
      <c r="AI75" s="181">
        <f t="shared" si="84"/>
        <v>100.74710612730451</v>
      </c>
      <c r="AJ75" s="181">
        <f t="shared" si="84"/>
        <v>0</v>
      </c>
      <c r="AK75" s="181">
        <f t="shared" si="84"/>
        <v>24.281577036332333</v>
      </c>
      <c r="AL75" s="181">
        <f t="shared" si="84"/>
        <v>332.47501461456403</v>
      </c>
      <c r="AM75" s="181">
        <f t="shared" si="84"/>
        <v>32.554201938116705</v>
      </c>
      <c r="AN75" s="181">
        <f t="shared" si="84"/>
        <v>0</v>
      </c>
      <c r="AO75" s="181">
        <f t="shared" si="84"/>
        <v>140.2244065901987</v>
      </c>
      <c r="AP75" s="181">
        <f t="shared" si="84"/>
        <v>49.063616364390441</v>
      </c>
      <c r="AQ75" s="181">
        <f t="shared" si="84"/>
        <v>511.94986277650872</v>
      </c>
      <c r="AR75" s="181">
        <f t="shared" si="84"/>
        <v>294.93355726860881</v>
      </c>
      <c r="AS75" s="181">
        <f t="shared" si="84"/>
        <v>500.26720369966591</v>
      </c>
      <c r="AT75" s="181">
        <f t="shared" si="84"/>
        <v>51.919101407691585</v>
      </c>
      <c r="AU75" s="181">
        <f t="shared" si="84"/>
        <v>22.73882200736961</v>
      </c>
      <c r="AV75" s="181">
        <f t="shared" si="84"/>
        <v>46.026310325563024</v>
      </c>
      <c r="AW75" s="181">
        <f t="shared" si="84"/>
        <v>37.010626457651</v>
      </c>
      <c r="AX75" s="181">
        <f t="shared" si="84"/>
        <v>522.73882200736955</v>
      </c>
      <c r="AY75" s="181">
        <f t="shared" si="84"/>
        <v>56.204752418924095</v>
      </c>
      <c r="AZ75" s="181">
        <f t="shared" si="84"/>
        <v>22.293870422109244</v>
      </c>
      <c r="BA75" s="181">
        <f t="shared" si="84"/>
        <v>20.954219225851624</v>
      </c>
      <c r="BB75" s="181">
        <f t="shared" si="84"/>
        <v>1050.0000000000002</v>
      </c>
      <c r="BC75" s="181">
        <f t="shared" ref="BC75:BD75" si="85">BC47+BC61</f>
        <v>381.15681238905523</v>
      </c>
      <c r="BD75" s="181">
        <f t="shared" si="85"/>
        <v>544.60708329911961</v>
      </c>
    </row>
    <row r="76" spans="1:56" x14ac:dyDescent="0.2">
      <c r="A76" s="2" t="str">
        <f>'Scenario List'!$A$4</f>
        <v>2- Baseline 1</v>
      </c>
      <c r="B76" s="2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6"/>
      <c r="AB76" s="6"/>
      <c r="AF76" s="50" t="s">
        <v>17</v>
      </c>
      <c r="AG76" s="181">
        <f t="shared" ref="AG76:BB76" si="86">AG48+AG62</f>
        <v>0</v>
      </c>
      <c r="AH76" s="181">
        <f t="shared" si="86"/>
        <v>50</v>
      </c>
      <c r="AI76" s="181">
        <f t="shared" si="86"/>
        <v>50</v>
      </c>
      <c r="AJ76" s="181">
        <f t="shared" si="86"/>
        <v>0</v>
      </c>
      <c r="AK76" s="181">
        <f t="shared" si="86"/>
        <v>0</v>
      </c>
      <c r="AL76" s="181">
        <f t="shared" si="86"/>
        <v>306.85946868288977</v>
      </c>
      <c r="AM76" s="181">
        <f t="shared" si="86"/>
        <v>50.000000000000021</v>
      </c>
      <c r="AN76" s="181">
        <f t="shared" si="86"/>
        <v>0</v>
      </c>
      <c r="AO76" s="181">
        <f t="shared" si="86"/>
        <v>50</v>
      </c>
      <c r="AP76" s="181">
        <f t="shared" si="86"/>
        <v>0</v>
      </c>
      <c r="AQ76" s="181">
        <f t="shared" si="86"/>
        <v>496.77116284643478</v>
      </c>
      <c r="AR76" s="181">
        <f t="shared" si="86"/>
        <v>134.1331591988916</v>
      </c>
      <c r="AS76" s="181">
        <f t="shared" si="86"/>
        <v>298.60673587233646</v>
      </c>
      <c r="AT76" s="181">
        <f t="shared" si="86"/>
        <v>0</v>
      </c>
      <c r="AU76" s="181">
        <f t="shared" si="86"/>
        <v>0</v>
      </c>
      <c r="AV76" s="181">
        <f t="shared" si="86"/>
        <v>0</v>
      </c>
      <c r="AW76" s="181">
        <f t="shared" si="86"/>
        <v>0</v>
      </c>
      <c r="AX76" s="181">
        <f t="shared" si="86"/>
        <v>0</v>
      </c>
      <c r="AY76" s="181">
        <f t="shared" si="86"/>
        <v>0</v>
      </c>
      <c r="AZ76" s="181">
        <f t="shared" si="86"/>
        <v>0</v>
      </c>
      <c r="BA76" s="181">
        <f t="shared" si="86"/>
        <v>0</v>
      </c>
      <c r="BB76" s="181">
        <f t="shared" si="86"/>
        <v>0</v>
      </c>
      <c r="BC76" s="181">
        <f t="shared" ref="BC76:BD76" si="87">BC48+BC62</f>
        <v>320.37419983364896</v>
      </c>
      <c r="BD76" s="181">
        <f t="shared" si="87"/>
        <v>0</v>
      </c>
    </row>
    <row r="77" spans="1:56" x14ac:dyDescent="0.2">
      <c r="A77" s="2" t="str">
        <f>'Scenario List'!$A$4</f>
        <v>2- Baseline 1</v>
      </c>
      <c r="B77" s="3" t="s">
        <v>8</v>
      </c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6"/>
      <c r="AB77" s="6"/>
      <c r="AF77" s="50" t="s">
        <v>18</v>
      </c>
      <c r="AG77" s="181">
        <f t="shared" ref="AG77:BB77" si="88">AG49+AG63</f>
        <v>0</v>
      </c>
      <c r="AH77" s="181">
        <f t="shared" si="88"/>
        <v>0</v>
      </c>
      <c r="AI77" s="181">
        <f t="shared" si="88"/>
        <v>0</v>
      </c>
      <c r="AJ77" s="181">
        <f t="shared" si="88"/>
        <v>0</v>
      </c>
      <c r="AK77" s="181">
        <f t="shared" si="88"/>
        <v>20</v>
      </c>
      <c r="AL77" s="181">
        <f t="shared" si="88"/>
        <v>115.57340576737219</v>
      </c>
      <c r="AM77" s="181">
        <f t="shared" si="88"/>
        <v>0</v>
      </c>
      <c r="AN77" s="181">
        <f t="shared" si="88"/>
        <v>0</v>
      </c>
      <c r="AO77" s="181">
        <f t="shared" si="88"/>
        <v>20</v>
      </c>
      <c r="AP77" s="181">
        <f t="shared" si="88"/>
        <v>0</v>
      </c>
      <c r="AQ77" s="181">
        <f t="shared" si="88"/>
        <v>20</v>
      </c>
      <c r="AR77" s="181">
        <f t="shared" si="88"/>
        <v>20</v>
      </c>
      <c r="AS77" s="181">
        <f t="shared" si="88"/>
        <v>20</v>
      </c>
      <c r="AT77" s="181">
        <f t="shared" si="88"/>
        <v>0</v>
      </c>
      <c r="AU77" s="181">
        <f t="shared" si="88"/>
        <v>0</v>
      </c>
      <c r="AV77" s="181">
        <f t="shared" si="88"/>
        <v>0</v>
      </c>
      <c r="AW77" s="181">
        <f t="shared" si="88"/>
        <v>0</v>
      </c>
      <c r="AX77" s="181">
        <f t="shared" si="88"/>
        <v>100</v>
      </c>
      <c r="AY77" s="181">
        <f t="shared" si="88"/>
        <v>0</v>
      </c>
      <c r="AZ77" s="181">
        <f t="shared" si="88"/>
        <v>0</v>
      </c>
      <c r="BA77" s="181">
        <f t="shared" si="88"/>
        <v>0</v>
      </c>
      <c r="BB77" s="181">
        <f t="shared" si="88"/>
        <v>0</v>
      </c>
      <c r="BC77" s="181">
        <f>BC49+BC63</f>
        <v>58.747027554553796</v>
      </c>
      <c r="BD77" s="181">
        <f>BD49+BD63</f>
        <v>0</v>
      </c>
    </row>
    <row r="78" spans="1:56" x14ac:dyDescent="0.2">
      <c r="A78" s="2" t="str">
        <f>'Scenario List'!$A$4</f>
        <v>2- Baseline 1</v>
      </c>
      <c r="B78" s="24" t="s">
        <v>12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97.384168822477889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>
        <v>0</v>
      </c>
      <c r="W78" s="14">
        <v>0</v>
      </c>
      <c r="X78" s="14">
        <v>0</v>
      </c>
      <c r="Y78" s="14">
        <v>0</v>
      </c>
      <c r="Z78" s="14">
        <v>0</v>
      </c>
      <c r="AA78" s="6"/>
      <c r="AB78" s="6">
        <f t="shared" ref="AB78:AB89" si="89">SUM(C78:Z78)</f>
        <v>97.384168822477889</v>
      </c>
      <c r="AF78" s="50" t="s">
        <v>19</v>
      </c>
      <c r="AG78" s="181">
        <f t="shared" ref="AG78:BB78" si="90">AG50+AG64</f>
        <v>17</v>
      </c>
      <c r="AH78" s="181">
        <f t="shared" si="90"/>
        <v>17</v>
      </c>
      <c r="AI78" s="181">
        <f t="shared" si="90"/>
        <v>17</v>
      </c>
      <c r="AJ78" s="181">
        <f t="shared" si="90"/>
        <v>0</v>
      </c>
      <c r="AK78" s="181">
        <f t="shared" si="90"/>
        <v>17</v>
      </c>
      <c r="AL78" s="181">
        <f t="shared" si="90"/>
        <v>12</v>
      </c>
      <c r="AM78" s="181">
        <f t="shared" si="90"/>
        <v>17</v>
      </c>
      <c r="AN78" s="181">
        <f t="shared" si="90"/>
        <v>17</v>
      </c>
      <c r="AO78" s="181">
        <f t="shared" si="90"/>
        <v>21.3</v>
      </c>
      <c r="AP78" s="181">
        <f t="shared" si="90"/>
        <v>17</v>
      </c>
      <c r="AQ78" s="181">
        <f t="shared" si="90"/>
        <v>17</v>
      </c>
      <c r="AR78" s="181">
        <f t="shared" si="90"/>
        <v>17</v>
      </c>
      <c r="AS78" s="181">
        <f t="shared" si="90"/>
        <v>17</v>
      </c>
      <c r="AT78" s="181">
        <f t="shared" si="90"/>
        <v>17</v>
      </c>
      <c r="AU78" s="181">
        <f t="shared" si="90"/>
        <v>17</v>
      </c>
      <c r="AV78" s="181">
        <f t="shared" si="90"/>
        <v>17</v>
      </c>
      <c r="AW78" s="181">
        <f t="shared" si="90"/>
        <v>17</v>
      </c>
      <c r="AX78" s="181">
        <f t="shared" si="90"/>
        <v>17</v>
      </c>
      <c r="AY78" s="181">
        <f t="shared" si="90"/>
        <v>17</v>
      </c>
      <c r="AZ78" s="181">
        <f t="shared" si="90"/>
        <v>17</v>
      </c>
      <c r="BA78" s="181">
        <f t="shared" si="90"/>
        <v>21.3</v>
      </c>
      <c r="BB78" s="181">
        <f t="shared" si="90"/>
        <v>17</v>
      </c>
      <c r="BC78" s="181">
        <f t="shared" ref="BC78:BD78" si="91">BC50+BC64</f>
        <v>12</v>
      </c>
      <c r="BD78" s="181">
        <f t="shared" si="91"/>
        <v>17</v>
      </c>
    </row>
    <row r="79" spans="1:56" x14ac:dyDescent="0.2">
      <c r="A79" s="2" t="str">
        <f>'Scenario List'!$A$4</f>
        <v>2- Baseline 1</v>
      </c>
      <c r="B79" s="24" t="s">
        <v>13</v>
      </c>
      <c r="C79" s="14">
        <v>0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6"/>
      <c r="AB79" s="6">
        <f t="shared" si="89"/>
        <v>0</v>
      </c>
      <c r="AF79" s="50" t="s">
        <v>20</v>
      </c>
      <c r="AG79" s="181">
        <f t="shared" ref="AG79:BB79" si="92">AG51+AG65</f>
        <v>75</v>
      </c>
      <c r="AH79" s="181">
        <f t="shared" si="92"/>
        <v>75</v>
      </c>
      <c r="AI79" s="181">
        <f t="shared" si="92"/>
        <v>75</v>
      </c>
      <c r="AJ79" s="181">
        <f t="shared" si="92"/>
        <v>0</v>
      </c>
      <c r="AK79" s="181">
        <f t="shared" si="92"/>
        <v>75</v>
      </c>
      <c r="AL79" s="181">
        <f t="shared" si="92"/>
        <v>143</v>
      </c>
      <c r="AM79" s="181">
        <f t="shared" si="92"/>
        <v>75</v>
      </c>
      <c r="AN79" s="181">
        <f t="shared" si="92"/>
        <v>75</v>
      </c>
      <c r="AO79" s="181">
        <f t="shared" si="92"/>
        <v>75</v>
      </c>
      <c r="AP79" s="181">
        <f t="shared" si="92"/>
        <v>75</v>
      </c>
      <c r="AQ79" s="181">
        <f t="shared" si="92"/>
        <v>75</v>
      </c>
      <c r="AR79" s="181">
        <f t="shared" si="92"/>
        <v>75</v>
      </c>
      <c r="AS79" s="181">
        <f t="shared" si="92"/>
        <v>75</v>
      </c>
      <c r="AT79" s="181">
        <f t="shared" si="92"/>
        <v>75</v>
      </c>
      <c r="AU79" s="181">
        <f t="shared" si="92"/>
        <v>75</v>
      </c>
      <c r="AV79" s="181">
        <f t="shared" si="92"/>
        <v>75</v>
      </c>
      <c r="AW79" s="181">
        <f t="shared" si="92"/>
        <v>75</v>
      </c>
      <c r="AX79" s="181">
        <f t="shared" si="92"/>
        <v>75</v>
      </c>
      <c r="AY79" s="181">
        <f t="shared" si="92"/>
        <v>75</v>
      </c>
      <c r="AZ79" s="181">
        <f t="shared" si="92"/>
        <v>75</v>
      </c>
      <c r="BA79" s="181">
        <f t="shared" si="92"/>
        <v>75</v>
      </c>
      <c r="BB79" s="181">
        <f t="shared" si="92"/>
        <v>75</v>
      </c>
      <c r="BC79" s="181">
        <f t="shared" ref="BC79:BD79" si="93">BC51+BC65</f>
        <v>143</v>
      </c>
      <c r="BD79" s="181">
        <f t="shared" si="93"/>
        <v>75</v>
      </c>
    </row>
    <row r="80" spans="1:56" x14ac:dyDescent="0.2">
      <c r="A80" s="2" t="str">
        <f>'Scenario List'!$A$4</f>
        <v>2- Baseline 1</v>
      </c>
      <c r="B80" s="24" t="s">
        <v>14</v>
      </c>
      <c r="C80" s="14">
        <v>0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4"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>
        <v>0</v>
      </c>
      <c r="W80" s="14">
        <v>0</v>
      </c>
      <c r="X80" s="14">
        <v>0</v>
      </c>
      <c r="Y80" s="14">
        <v>0</v>
      </c>
      <c r="Z80" s="14">
        <v>0</v>
      </c>
      <c r="AA80" s="6"/>
      <c r="AB80" s="6">
        <f t="shared" si="89"/>
        <v>0</v>
      </c>
      <c r="AF80" s="50" t="s">
        <v>21</v>
      </c>
      <c r="AG80" s="181">
        <f t="shared" ref="AG80:BB80" si="94">AG52+AG66</f>
        <v>71.356449999999995</v>
      </c>
      <c r="AH80" s="181">
        <f t="shared" si="94"/>
        <v>122.64384999999999</v>
      </c>
      <c r="AI80" s="181">
        <f t="shared" si="94"/>
        <v>117.30885000000001</v>
      </c>
      <c r="AJ80" s="181">
        <f t="shared" si="94"/>
        <v>4.8457500000000007</v>
      </c>
      <c r="AK80" s="181">
        <f t="shared" si="94"/>
        <v>71.620049999999992</v>
      </c>
      <c r="AL80" s="181">
        <f t="shared" si="94"/>
        <v>124.57304999999999</v>
      </c>
      <c r="AM80" s="181">
        <f t="shared" si="94"/>
        <v>75.529449999999997</v>
      </c>
      <c r="AN80" s="181">
        <f t="shared" si="94"/>
        <v>56.88035</v>
      </c>
      <c r="AO80" s="181">
        <f t="shared" si="94"/>
        <v>65.184449999999998</v>
      </c>
      <c r="AP80" s="181">
        <f t="shared" si="94"/>
        <v>53.712649999999996</v>
      </c>
      <c r="AQ80" s="181">
        <f t="shared" si="94"/>
        <v>67.170450000000002</v>
      </c>
      <c r="AR80" s="181">
        <f t="shared" si="94"/>
        <v>66.975949999999997</v>
      </c>
      <c r="AS80" s="181">
        <f t="shared" si="94"/>
        <v>67.170450000000002</v>
      </c>
      <c r="AT80" s="181">
        <f t="shared" si="94"/>
        <v>75.189750000000004</v>
      </c>
      <c r="AU80" s="181">
        <f t="shared" si="94"/>
        <v>71.356449999999995</v>
      </c>
      <c r="AV80" s="181">
        <f t="shared" si="94"/>
        <v>65.353549999999998</v>
      </c>
      <c r="AW80" s="181">
        <f t="shared" si="94"/>
        <v>64.916550000000001</v>
      </c>
      <c r="AX80" s="181">
        <f t="shared" si="94"/>
        <v>71.356449999999995</v>
      </c>
      <c r="AY80" s="181">
        <f t="shared" si="94"/>
        <v>63.910150000000002</v>
      </c>
      <c r="AZ80" s="181">
        <f t="shared" si="94"/>
        <v>74.772950000000009</v>
      </c>
      <c r="BA80" s="181">
        <f t="shared" si="94"/>
        <v>64.757149999999996</v>
      </c>
      <c r="BB80" s="181">
        <f t="shared" si="94"/>
        <v>42.597349999999999</v>
      </c>
      <c r="BC80" s="181">
        <f t="shared" ref="BC80:BD80" si="95">BC52+BC66</f>
        <v>124.02414999999999</v>
      </c>
      <c r="BD80" s="181">
        <f t="shared" si="95"/>
        <v>198.75306999999998</v>
      </c>
    </row>
    <row r="81" spans="1:56" x14ac:dyDescent="0.2">
      <c r="A81" s="2" t="str">
        <f>'Scenario List'!$A$4</f>
        <v>2- Baseline 1</v>
      </c>
      <c r="B81" s="24" t="s">
        <v>15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0</v>
      </c>
      <c r="V81" s="14">
        <v>0</v>
      </c>
      <c r="W81" s="14">
        <v>0</v>
      </c>
      <c r="X81" s="14">
        <v>0</v>
      </c>
      <c r="Y81" s="14">
        <v>0</v>
      </c>
      <c r="Z81" s="14">
        <v>0</v>
      </c>
      <c r="AA81" s="6"/>
      <c r="AB81" s="6">
        <f t="shared" si="89"/>
        <v>0</v>
      </c>
      <c r="AF81" s="50" t="s">
        <v>22</v>
      </c>
      <c r="AG81" s="181">
        <f t="shared" ref="AG81:BB81" si="96">AG53+AG67</f>
        <v>110.00456137921415</v>
      </c>
      <c r="AH81" s="181">
        <f t="shared" si="96"/>
        <v>114.36517612810373</v>
      </c>
      <c r="AI81" s="181">
        <f t="shared" si="96"/>
        <v>110.00456137921415</v>
      </c>
      <c r="AJ81" s="181">
        <f t="shared" si="96"/>
        <v>110.00456137921415</v>
      </c>
      <c r="AK81" s="181">
        <f t="shared" si="96"/>
        <v>120.61800054995271</v>
      </c>
      <c r="AL81" s="181">
        <f t="shared" si="96"/>
        <v>128.49143171966236</v>
      </c>
      <c r="AM81" s="181">
        <f t="shared" si="96"/>
        <v>123.60420512110068</v>
      </c>
      <c r="AN81" s="181">
        <f t="shared" si="96"/>
        <v>110.00456137921415</v>
      </c>
      <c r="AO81" s="181">
        <f t="shared" si="96"/>
        <v>110.00456137921415</v>
      </c>
      <c r="AP81" s="181">
        <f t="shared" si="96"/>
        <v>109.73321756699114</v>
      </c>
      <c r="AQ81" s="181">
        <f t="shared" si="96"/>
        <v>149.42215093746339</v>
      </c>
      <c r="AR81" s="181">
        <f t="shared" si="96"/>
        <v>143.312320070347</v>
      </c>
      <c r="AS81" s="181">
        <f t="shared" si="96"/>
        <v>145.40010158410004</v>
      </c>
      <c r="AT81" s="181">
        <f t="shared" si="96"/>
        <v>112.22435948117668</v>
      </c>
      <c r="AU81" s="181">
        <f t="shared" si="96"/>
        <v>110.00456137921415</v>
      </c>
      <c r="AV81" s="181">
        <f t="shared" si="96"/>
        <v>107.7188017968012</v>
      </c>
      <c r="AW81" s="181">
        <f t="shared" si="96"/>
        <v>106.96247172217471</v>
      </c>
      <c r="AX81" s="181">
        <f t="shared" si="96"/>
        <v>110.00456137921415</v>
      </c>
      <c r="AY81" s="181">
        <f t="shared" si="96"/>
        <v>114.69453765753403</v>
      </c>
      <c r="AZ81" s="181">
        <f t="shared" si="96"/>
        <v>106.07243630082098</v>
      </c>
      <c r="BA81" s="181">
        <f t="shared" si="96"/>
        <v>110.09012389706169</v>
      </c>
      <c r="BB81" s="181">
        <f t="shared" si="96"/>
        <v>125.81937187735844</v>
      </c>
      <c r="BC81" s="181">
        <f t="shared" ref="BC81:BD81" si="97">BC53+BC67</f>
        <v>129.02138318246938</v>
      </c>
      <c r="BD81" s="181">
        <f t="shared" si="97"/>
        <v>141.56289483092092</v>
      </c>
    </row>
    <row r="82" spans="1:56" x14ac:dyDescent="0.2">
      <c r="A82" s="2" t="str">
        <f>'Scenario List'!$A$4</f>
        <v>2- Baseline 1</v>
      </c>
      <c r="B82" s="24" t="s">
        <v>16</v>
      </c>
      <c r="C82" s="14">
        <v>0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0</v>
      </c>
      <c r="S82" s="14">
        <v>0</v>
      </c>
      <c r="T82" s="14">
        <v>0</v>
      </c>
      <c r="U82" s="14">
        <v>0</v>
      </c>
      <c r="V82" s="14">
        <v>0</v>
      </c>
      <c r="W82" s="14">
        <v>0</v>
      </c>
      <c r="X82" s="14">
        <v>0</v>
      </c>
      <c r="Y82" s="14">
        <v>0</v>
      </c>
      <c r="Z82" s="14">
        <v>20.06329934525737</v>
      </c>
      <c r="AA82" s="6"/>
      <c r="AB82" s="6">
        <f t="shared" si="89"/>
        <v>20.06329934525737</v>
      </c>
      <c r="AF82" s="50" t="s">
        <v>23</v>
      </c>
      <c r="AG82" s="181">
        <f t="shared" ref="AG82:BB82" si="98">AG54+AG68</f>
        <v>104.81681327654005</v>
      </c>
      <c r="AH82" s="181">
        <f t="shared" si="98"/>
        <v>104.98005069777432</v>
      </c>
      <c r="AI82" s="181">
        <f t="shared" si="98"/>
        <v>104.81681327654005</v>
      </c>
      <c r="AJ82" s="181">
        <f t="shared" si="98"/>
        <v>104.81681327654005</v>
      </c>
      <c r="AK82" s="181">
        <f t="shared" si="98"/>
        <v>126.02757026624477</v>
      </c>
      <c r="AL82" s="181">
        <f t="shared" si="98"/>
        <v>130.61295252595792</v>
      </c>
      <c r="AM82" s="181">
        <f t="shared" si="98"/>
        <v>128.10258796380583</v>
      </c>
      <c r="AN82" s="181">
        <f t="shared" si="98"/>
        <v>104.81681327654005</v>
      </c>
      <c r="AO82" s="181">
        <f t="shared" si="98"/>
        <v>104.81681327654005</v>
      </c>
      <c r="AP82" s="181">
        <f t="shared" si="98"/>
        <v>116.08068553970821</v>
      </c>
      <c r="AQ82" s="181">
        <f t="shared" si="98"/>
        <v>136.15677552856246</v>
      </c>
      <c r="AR82" s="181">
        <f t="shared" si="98"/>
        <v>109.83111304026203</v>
      </c>
      <c r="AS82" s="181">
        <f t="shared" si="98"/>
        <v>114.2625142833528</v>
      </c>
      <c r="AT82" s="181">
        <f t="shared" si="98"/>
        <v>107.36218052855952</v>
      </c>
      <c r="AU82" s="181">
        <f t="shared" si="98"/>
        <v>104.81681327654005</v>
      </c>
      <c r="AV82" s="181">
        <f t="shared" si="98"/>
        <v>102.90575234090856</v>
      </c>
      <c r="AW82" s="181">
        <f t="shared" si="98"/>
        <v>102.46038690533898</v>
      </c>
      <c r="AX82" s="181">
        <f t="shared" si="98"/>
        <v>104.81681327654005</v>
      </c>
      <c r="AY82" s="181">
        <f t="shared" si="98"/>
        <v>104.86433647818589</v>
      </c>
      <c r="AZ82" s="181">
        <f t="shared" si="98"/>
        <v>92.269854335552381</v>
      </c>
      <c r="BA82" s="181">
        <f t="shared" si="98"/>
        <v>131.66163519174242</v>
      </c>
      <c r="BB82" s="181">
        <f t="shared" si="98"/>
        <v>167.7498937629652</v>
      </c>
      <c r="BC82" s="181">
        <f t="shared" ref="BC82:BD82" si="99">BC54+BC68</f>
        <v>127.99359081994646</v>
      </c>
      <c r="BD82" s="181">
        <f t="shared" si="99"/>
        <v>243.63641688648073</v>
      </c>
    </row>
    <row r="83" spans="1:56" x14ac:dyDescent="0.2">
      <c r="A83" s="2" t="str">
        <f>'Scenario List'!$A$4</f>
        <v>2- Baseline 1</v>
      </c>
      <c r="B83" s="24" t="s">
        <v>17</v>
      </c>
      <c r="C83" s="14">
        <v>0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0</v>
      </c>
      <c r="S83" s="14">
        <v>0</v>
      </c>
      <c r="T83" s="14">
        <v>0</v>
      </c>
      <c r="U83" s="14">
        <v>0</v>
      </c>
      <c r="V83" s="14">
        <v>50</v>
      </c>
      <c r="W83" s="14">
        <v>0</v>
      </c>
      <c r="X83" s="14">
        <v>0</v>
      </c>
      <c r="Y83" s="14">
        <v>0</v>
      </c>
      <c r="Z83" s="14">
        <v>0</v>
      </c>
      <c r="AA83" s="6"/>
      <c r="AB83" s="6">
        <f t="shared" si="89"/>
        <v>50</v>
      </c>
    </row>
    <row r="84" spans="1:56" x14ac:dyDescent="0.2">
      <c r="A84" s="2" t="str">
        <f>'Scenario List'!$A$4</f>
        <v>2- Baseline 1</v>
      </c>
      <c r="B84" s="24" t="s">
        <v>18</v>
      </c>
      <c r="C84" s="14">
        <v>0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0</v>
      </c>
      <c r="S84" s="14">
        <v>0</v>
      </c>
      <c r="T84" s="14">
        <v>0</v>
      </c>
      <c r="U84" s="14">
        <v>0</v>
      </c>
      <c r="V84" s="14">
        <v>0</v>
      </c>
      <c r="W84" s="14">
        <v>0</v>
      </c>
      <c r="X84" s="14">
        <v>0</v>
      </c>
      <c r="Y84" s="14">
        <v>0</v>
      </c>
      <c r="Z84" s="14">
        <v>0</v>
      </c>
      <c r="AA84" s="6"/>
      <c r="AB84" s="6">
        <f t="shared" si="89"/>
        <v>0</v>
      </c>
      <c r="AF84" s="2" t="s">
        <v>194</v>
      </c>
    </row>
    <row r="85" spans="1:56" x14ac:dyDescent="0.2">
      <c r="A85" s="2" t="str">
        <f>'Scenario List'!$A$4</f>
        <v>2- Baseline 1</v>
      </c>
      <c r="B85" s="24" t="s">
        <v>19</v>
      </c>
      <c r="C85" s="14">
        <v>0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0</v>
      </c>
      <c r="X85" s="14">
        <v>0</v>
      </c>
      <c r="Y85" s="14">
        <v>0</v>
      </c>
      <c r="Z85" s="14">
        <v>0</v>
      </c>
      <c r="AA85" s="6"/>
      <c r="AB85" s="6">
        <f t="shared" si="89"/>
        <v>0</v>
      </c>
      <c r="AF85" s="50" t="s">
        <v>12</v>
      </c>
      <c r="AG85" s="48"/>
      <c r="AH85" s="181">
        <f t="shared" ref="AH85:BB85" si="100">AH71-$AG71</f>
        <v>38.343447383760747</v>
      </c>
      <c r="AI85" s="181">
        <f t="shared" si="100"/>
        <v>40.475382682519182</v>
      </c>
      <c r="AJ85" s="181">
        <f t="shared" si="100"/>
        <v>-334.52461731748082</v>
      </c>
      <c r="AK85" s="181">
        <f t="shared" si="100"/>
        <v>-55.062794662081842</v>
      </c>
      <c r="AL85" s="181">
        <f t="shared" si="100"/>
        <v>-334.52461731748082</v>
      </c>
      <c r="AM85" s="181">
        <f t="shared" si="100"/>
        <v>-54.850340345839868</v>
      </c>
      <c r="AN85" s="181">
        <f t="shared" si="100"/>
        <v>-86.720091473355467</v>
      </c>
      <c r="AO85" s="181">
        <f t="shared" si="100"/>
        <v>36.175382682519171</v>
      </c>
      <c r="AP85" s="181">
        <f t="shared" si="100"/>
        <v>-49.792840337303574</v>
      </c>
      <c r="AQ85" s="181">
        <f t="shared" si="100"/>
        <v>40.475382682519182</v>
      </c>
      <c r="AR85" s="181">
        <f t="shared" si="100"/>
        <v>40.475382682519182</v>
      </c>
      <c r="AS85" s="181">
        <f t="shared" si="100"/>
        <v>40.475382682519182</v>
      </c>
      <c r="AT85" s="181">
        <f t="shared" si="100"/>
        <v>-11.643052724281858</v>
      </c>
      <c r="AU85" s="181">
        <f t="shared" si="100"/>
        <v>0</v>
      </c>
      <c r="AV85" s="181">
        <f t="shared" si="100"/>
        <v>6.7833263400738133</v>
      </c>
      <c r="AW85" s="181">
        <f t="shared" si="100"/>
        <v>-50.818734257055382</v>
      </c>
      <c r="AX85" s="181">
        <f t="shared" si="100"/>
        <v>-50.489211573576597</v>
      </c>
      <c r="AY85" s="181">
        <f t="shared" si="100"/>
        <v>7.4806645415537787</v>
      </c>
      <c r="AZ85" s="181">
        <f t="shared" si="100"/>
        <v>4.1622792066506236</v>
      </c>
      <c r="BA85" s="181">
        <f t="shared" si="100"/>
        <v>-42.595556767514438</v>
      </c>
      <c r="BB85" s="181">
        <f t="shared" si="100"/>
        <v>-87.79234869512004</v>
      </c>
      <c r="BC85" s="181">
        <f t="shared" ref="BC85:BD85" si="101">BC71-$AG71</f>
        <v>-334.52461731748082</v>
      </c>
      <c r="BD85" s="181">
        <f t="shared" si="101"/>
        <v>-162.46302342819959</v>
      </c>
    </row>
    <row r="86" spans="1:56" x14ac:dyDescent="0.2">
      <c r="A86" s="2" t="str">
        <f>'Scenario List'!$A$4</f>
        <v>2- Baseline 1</v>
      </c>
      <c r="B86" s="24" t="s">
        <v>20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0</v>
      </c>
      <c r="Y86" s="14">
        <v>0</v>
      </c>
      <c r="Z86" s="14">
        <v>0</v>
      </c>
      <c r="AA86" s="6"/>
      <c r="AB86" s="6">
        <f t="shared" si="89"/>
        <v>0</v>
      </c>
      <c r="AF86" s="50" t="s">
        <v>13</v>
      </c>
      <c r="AG86" s="48"/>
      <c r="AH86" s="181">
        <f t="shared" ref="AH86:BB86" si="102">AH72-$AG72</f>
        <v>-487.95852566222408</v>
      </c>
      <c r="AI86" s="181">
        <f t="shared" si="102"/>
        <v>-487.95852566222408</v>
      </c>
      <c r="AJ86" s="181">
        <f t="shared" si="102"/>
        <v>-487.95852566222408</v>
      </c>
      <c r="AK86" s="181">
        <f t="shared" si="102"/>
        <v>286.88580062577574</v>
      </c>
      <c r="AL86" s="181">
        <f t="shared" si="102"/>
        <v>661.37595004961395</v>
      </c>
      <c r="AM86" s="181">
        <f t="shared" si="102"/>
        <v>7.6300181281958999</v>
      </c>
      <c r="AN86" s="181">
        <f t="shared" si="102"/>
        <v>-253.56916167138019</v>
      </c>
      <c r="AO86" s="181">
        <f t="shared" si="102"/>
        <v>5.0299066676785174</v>
      </c>
      <c r="AP86" s="181">
        <f t="shared" si="102"/>
        <v>164.23264540661086</v>
      </c>
      <c r="AQ86" s="181">
        <f t="shared" si="102"/>
        <v>-210.96846104614025</v>
      </c>
      <c r="AR86" s="181">
        <f t="shared" si="102"/>
        <v>48.261040472807224</v>
      </c>
      <c r="AS86" s="181">
        <f t="shared" si="102"/>
        <v>-63.39373798071972</v>
      </c>
      <c r="AT86" s="181">
        <f t="shared" si="102"/>
        <v>-9.1199499539025055</v>
      </c>
      <c r="AU86" s="181">
        <f t="shared" si="102"/>
        <v>0</v>
      </c>
      <c r="AV86" s="181">
        <f t="shared" si="102"/>
        <v>3.3720461474672447E-2</v>
      </c>
      <c r="AW86" s="181">
        <f t="shared" si="102"/>
        <v>-0.4592996252280841</v>
      </c>
      <c r="AX86" s="181">
        <f t="shared" si="102"/>
        <v>400.00000000000006</v>
      </c>
      <c r="AY86" s="181">
        <f>AY72-$AG72</f>
        <v>-367.74114041913282</v>
      </c>
      <c r="AZ86" s="181">
        <f t="shared" si="102"/>
        <v>1.7191375517034544</v>
      </c>
      <c r="BA86" s="181">
        <f>BA72-$AG72</f>
        <v>-110.60950339252099</v>
      </c>
      <c r="BB86" s="181">
        <f t="shared" si="102"/>
        <v>-76.766624395327597</v>
      </c>
      <c r="BC86" s="181">
        <f t="shared" ref="BC86:BD86" si="103">BC72-$AG72</f>
        <v>602.2225196420186</v>
      </c>
      <c r="BD86" s="181">
        <f t="shared" si="103"/>
        <v>631.88131949807075</v>
      </c>
    </row>
    <row r="87" spans="1:56" x14ac:dyDescent="0.2">
      <c r="A87" s="2" t="str">
        <f>'Scenario List'!$A$4</f>
        <v>2- Baseline 1</v>
      </c>
      <c r="B87" s="24" t="s">
        <v>21</v>
      </c>
      <c r="C87" s="14">
        <v>0.77980000000000016</v>
      </c>
      <c r="D87" s="14">
        <v>2.5065000000000004</v>
      </c>
      <c r="E87" s="14">
        <v>6.1262000000000008</v>
      </c>
      <c r="F87" s="14">
        <v>7.7210000000000001</v>
      </c>
      <c r="G87" s="14">
        <v>9.0178000000000011</v>
      </c>
      <c r="H87" s="14">
        <v>9.6651000000000007</v>
      </c>
      <c r="I87" s="14">
        <v>9.757200000000001</v>
      </c>
      <c r="J87" s="14">
        <v>9.6088000000000005</v>
      </c>
      <c r="K87" s="14">
        <v>9.4788999999999994</v>
      </c>
      <c r="L87" s="14">
        <v>9.2748000000000008</v>
      </c>
      <c r="M87" s="14">
        <v>9.1636000000000006</v>
      </c>
      <c r="N87" s="14">
        <v>9.3263999999999996</v>
      </c>
      <c r="O87" s="14">
        <v>9.8188999999999993</v>
      </c>
      <c r="P87" s="14">
        <v>10.9542</v>
      </c>
      <c r="Q87" s="14">
        <v>11.4282</v>
      </c>
      <c r="R87" s="14">
        <v>13.221699999999998</v>
      </c>
      <c r="S87" s="14">
        <v>15.007200000000001</v>
      </c>
      <c r="T87" s="14">
        <v>17.798200000000001</v>
      </c>
      <c r="U87" s="14">
        <v>18.825700000000001</v>
      </c>
      <c r="V87" s="14">
        <v>18.660500000000003</v>
      </c>
      <c r="W87" s="14">
        <v>18.532499999999999</v>
      </c>
      <c r="X87" s="14">
        <v>18.534399999999998</v>
      </c>
      <c r="Y87" s="14">
        <v>18.480599999999999</v>
      </c>
      <c r="Z87" s="14">
        <v>18.4621</v>
      </c>
      <c r="AA87" s="6"/>
      <c r="AB87" s="6">
        <f>Z87</f>
        <v>18.4621</v>
      </c>
      <c r="AF87" s="50" t="s">
        <v>14</v>
      </c>
      <c r="AG87" s="48"/>
      <c r="AH87" s="181">
        <f t="shared" ref="AH87:BB87" si="104">AH73-$AG73</f>
        <v>-243.97926283111204</v>
      </c>
      <c r="AI87" s="181">
        <f t="shared" si="104"/>
        <v>-243.97926283111204</v>
      </c>
      <c r="AJ87" s="181">
        <f t="shared" si="104"/>
        <v>-243.97926283111204</v>
      </c>
      <c r="AK87" s="181">
        <f t="shared" si="104"/>
        <v>30.637158167435501</v>
      </c>
      <c r="AL87" s="181">
        <f t="shared" si="104"/>
        <v>255.68797502480683</v>
      </c>
      <c r="AM87" s="181">
        <f t="shared" si="104"/>
        <v>3.8150090640979499</v>
      </c>
      <c r="AN87" s="181">
        <f t="shared" si="104"/>
        <v>-192.09775932390659</v>
      </c>
      <c r="AO87" s="181">
        <f t="shared" si="104"/>
        <v>2.5149533338392587</v>
      </c>
      <c r="AP87" s="181">
        <f t="shared" si="104"/>
        <v>-100.16243973488969</v>
      </c>
      <c r="AQ87" s="181">
        <f t="shared" si="104"/>
        <v>-105.48423052307012</v>
      </c>
      <c r="AR87" s="181">
        <f t="shared" si="104"/>
        <v>24.130520236403612</v>
      </c>
      <c r="AS87" s="181">
        <f t="shared" si="104"/>
        <v>-31.69686899035986</v>
      </c>
      <c r="AT87" s="181">
        <f t="shared" si="104"/>
        <v>-4.5599749769512528</v>
      </c>
      <c r="AU87" s="181">
        <f t="shared" si="104"/>
        <v>0</v>
      </c>
      <c r="AV87" s="181">
        <f t="shared" si="104"/>
        <v>1.6860230737336224E-2</v>
      </c>
      <c r="AW87" s="181">
        <f t="shared" si="104"/>
        <v>-0.22964981261404205</v>
      </c>
      <c r="AX87" s="181">
        <f t="shared" si="104"/>
        <v>175.00000000000003</v>
      </c>
      <c r="AY87" s="181">
        <f t="shared" si="104"/>
        <v>-183.87057020956641</v>
      </c>
      <c r="AZ87" s="181">
        <f t="shared" si="104"/>
        <v>0.8595687758517272</v>
      </c>
      <c r="BA87" s="181">
        <f t="shared" si="104"/>
        <v>-132.81924486296893</v>
      </c>
      <c r="BB87" s="181">
        <f t="shared" si="104"/>
        <v>-38.383312197663798</v>
      </c>
      <c r="BC87" s="181">
        <f t="shared" ref="BC87:BD87" si="105">BC73-$AG73</f>
        <v>226.11125982100933</v>
      </c>
      <c r="BD87" s="181">
        <f>BD73-$AG73</f>
        <v>-193.94537013982557</v>
      </c>
    </row>
    <row r="88" spans="1:56" x14ac:dyDescent="0.2">
      <c r="A88" s="2" t="str">
        <f>'Scenario List'!$A$4</f>
        <v>2- Baseline 1</v>
      </c>
      <c r="B88" s="24" t="s">
        <v>22</v>
      </c>
      <c r="C88" s="14">
        <v>1.4675712792033846</v>
      </c>
      <c r="D88" s="14">
        <v>1.7502685846863189</v>
      </c>
      <c r="E88" s="14">
        <v>1.9348315230481568</v>
      </c>
      <c r="F88" s="14">
        <v>2.1620341337141431</v>
      </c>
      <c r="G88" s="14">
        <v>2.4694780252907886</v>
      </c>
      <c r="H88" s="14">
        <v>2.6713278190961578</v>
      </c>
      <c r="I88" s="14">
        <v>2.7484447796526243</v>
      </c>
      <c r="J88" s="14">
        <v>2.6457475339069241</v>
      </c>
      <c r="K88" s="14">
        <v>2.4197653623914945</v>
      </c>
      <c r="L88" s="14">
        <v>2.0658251242276648</v>
      </c>
      <c r="M88" s="14">
        <v>1.6203334423317877</v>
      </c>
      <c r="N88" s="14">
        <v>1.272553710096286</v>
      </c>
      <c r="O88" s="14">
        <v>0.9827448182518701</v>
      </c>
      <c r="P88" s="14">
        <v>0.77194361935732303</v>
      </c>
      <c r="Q88" s="14">
        <v>0.60716629865795113</v>
      </c>
      <c r="R88" s="14">
        <v>0.46838188833866568</v>
      </c>
      <c r="S88" s="14">
        <v>0.3605468748256655</v>
      </c>
      <c r="T88" s="14">
        <v>0.30669648250581005</v>
      </c>
      <c r="U88" s="14">
        <v>0.27759944627296207</v>
      </c>
      <c r="V88" s="14">
        <v>9.7004720906227249E-2</v>
      </c>
      <c r="W88" s="14">
        <v>0.10020901188259046</v>
      </c>
      <c r="X88" s="14">
        <v>0.10399706958990862</v>
      </c>
      <c r="Y88" s="14">
        <v>9.9580049504499613E-2</v>
      </c>
      <c r="Z88" s="14">
        <v>6.7482878762344711E-2</v>
      </c>
      <c r="AA88" s="6"/>
      <c r="AB88" s="6">
        <f t="shared" si="89"/>
        <v>29.471534476501549</v>
      </c>
      <c r="AF88" s="50" t="s">
        <v>15</v>
      </c>
      <c r="AG88" s="48"/>
      <c r="AH88" s="181">
        <f t="shared" ref="AH88:BB88" si="106">AH74-$AG74</f>
        <v>-400</v>
      </c>
      <c r="AI88" s="181">
        <f t="shared" si="106"/>
        <v>-400</v>
      </c>
      <c r="AJ88" s="181">
        <f t="shared" si="106"/>
        <v>-400</v>
      </c>
      <c r="AK88" s="181">
        <f t="shared" si="106"/>
        <v>193.85252002876041</v>
      </c>
      <c r="AL88" s="181">
        <f t="shared" si="106"/>
        <v>400</v>
      </c>
      <c r="AM88" s="181">
        <f t="shared" si="106"/>
        <v>-4.3938950966548873E-7</v>
      </c>
      <c r="AN88" s="181">
        <f t="shared" si="106"/>
        <v>0</v>
      </c>
      <c r="AO88" s="181">
        <f t="shared" si="106"/>
        <v>114.1761490417565</v>
      </c>
      <c r="AP88" s="181">
        <f t="shared" si="106"/>
        <v>-100</v>
      </c>
      <c r="AQ88" s="181">
        <f t="shared" si="106"/>
        <v>494.24017369028525</v>
      </c>
      <c r="AR88" s="181">
        <f t="shared" si="106"/>
        <v>227.89284392892148</v>
      </c>
      <c r="AS88" s="181">
        <f t="shared" si="106"/>
        <v>396.14962232049061</v>
      </c>
      <c r="AT88" s="181">
        <f t="shared" si="106"/>
        <v>0</v>
      </c>
      <c r="AU88" s="181">
        <f t="shared" si="106"/>
        <v>0</v>
      </c>
      <c r="AV88" s="181">
        <f t="shared" si="106"/>
        <v>0</v>
      </c>
      <c r="AW88" s="181">
        <f t="shared" si="106"/>
        <v>0</v>
      </c>
      <c r="AX88" s="181">
        <f t="shared" si="106"/>
        <v>300</v>
      </c>
      <c r="AY88" s="181">
        <f t="shared" si="106"/>
        <v>216.10774764074631</v>
      </c>
      <c r="AZ88" s="181">
        <f t="shared" si="106"/>
        <v>0</v>
      </c>
      <c r="BA88" s="181">
        <f t="shared" si="106"/>
        <v>0</v>
      </c>
      <c r="BB88" s="181">
        <f t="shared" si="106"/>
        <v>600</v>
      </c>
      <c r="BC88" s="181">
        <f t="shared" ref="BC88:BD88" si="107">BC74-$AG74</f>
        <v>513.94975925406789</v>
      </c>
      <c r="BD88" s="181">
        <f t="shared" si="107"/>
        <v>-257.37950243081718</v>
      </c>
    </row>
    <row r="89" spans="1:56" x14ac:dyDescent="0.2">
      <c r="A89" s="2" t="str">
        <f>'Scenario List'!$A$4</f>
        <v>2- Baseline 1</v>
      </c>
      <c r="B89" s="24" t="s">
        <v>23</v>
      </c>
      <c r="C89" s="14">
        <v>0.65567793547124209</v>
      </c>
      <c r="D89" s="14">
        <v>0.7162447402078993</v>
      </c>
      <c r="E89" s="14">
        <v>0.70742492940599999</v>
      </c>
      <c r="F89" s="14">
        <v>0.81850043427715891</v>
      </c>
      <c r="G89" s="14">
        <v>0.75964837714844125</v>
      </c>
      <c r="H89" s="14">
        <v>0.77151366143772027</v>
      </c>
      <c r="I89" s="14">
        <v>0.79712666863167492</v>
      </c>
      <c r="J89" s="14">
        <v>0.81228964581173013</v>
      </c>
      <c r="K89" s="14">
        <v>0.9979117332524341</v>
      </c>
      <c r="L89" s="14">
        <v>0.85576178138400927</v>
      </c>
      <c r="M89" s="14">
        <v>0.79609268704995984</v>
      </c>
      <c r="N89" s="14">
        <v>0.76858711045818318</v>
      </c>
      <c r="O89" s="14">
        <v>0.72068192997376102</v>
      </c>
      <c r="P89" s="14">
        <v>0.64963401013368305</v>
      </c>
      <c r="Q89" s="14">
        <v>0.54477406037960918</v>
      </c>
      <c r="R89" s="14">
        <v>0.42758454609469254</v>
      </c>
      <c r="S89" s="14">
        <v>0.34246512701226628</v>
      </c>
      <c r="T89" s="14">
        <v>0.29759890778157683</v>
      </c>
      <c r="U89" s="14">
        <v>0.32659417778496724</v>
      </c>
      <c r="V89" s="14">
        <v>0.12470200882042093</v>
      </c>
      <c r="W89" s="14">
        <v>9.0229956079387108E-2</v>
      </c>
      <c r="X89" s="14">
        <v>8.9855839767869483E-2</v>
      </c>
      <c r="Y89" s="14">
        <v>7.7279807734054629E-2</v>
      </c>
      <c r="Z89" s="14">
        <v>7.5059231687538031E-2</v>
      </c>
      <c r="AA89" s="6"/>
      <c r="AB89" s="6">
        <f t="shared" si="89"/>
        <v>13.22323930778628</v>
      </c>
      <c r="AF89" s="50" t="s">
        <v>16</v>
      </c>
      <c r="AG89" s="48"/>
      <c r="AH89" s="181">
        <f t="shared" ref="AH89:BB89" si="108">AH75-$AG75</f>
        <v>65.080396285187163</v>
      </c>
      <c r="AI89" s="181">
        <f t="shared" si="108"/>
        <v>78.008284119934984</v>
      </c>
      <c r="AJ89" s="181">
        <f t="shared" si="108"/>
        <v>-22.738822007369514</v>
      </c>
      <c r="AK89" s="181">
        <f t="shared" si="108"/>
        <v>1.5427550289628194</v>
      </c>
      <c r="AL89" s="181">
        <f t="shared" si="108"/>
        <v>309.73619260719454</v>
      </c>
      <c r="AM89" s="181">
        <f t="shared" si="108"/>
        <v>9.8153799307471914</v>
      </c>
      <c r="AN89" s="181">
        <f t="shared" si="108"/>
        <v>-22.738822007369514</v>
      </c>
      <c r="AO89" s="181">
        <f t="shared" si="108"/>
        <v>117.48558458282918</v>
      </c>
      <c r="AP89" s="181">
        <f t="shared" si="108"/>
        <v>26.324794357020927</v>
      </c>
      <c r="AQ89" s="181">
        <f t="shared" si="108"/>
        <v>489.21104076913923</v>
      </c>
      <c r="AR89" s="181">
        <f t="shared" si="108"/>
        <v>272.19473526123932</v>
      </c>
      <c r="AS89" s="181">
        <f t="shared" si="108"/>
        <v>477.52838169229642</v>
      </c>
      <c r="AT89" s="181">
        <f t="shared" si="108"/>
        <v>29.180279400322071</v>
      </c>
      <c r="AU89" s="181">
        <f t="shared" si="108"/>
        <v>9.5923269327613525E-14</v>
      </c>
      <c r="AV89" s="181">
        <f t="shared" si="108"/>
        <v>23.28748831819351</v>
      </c>
      <c r="AW89" s="181">
        <f t="shared" si="108"/>
        <v>14.271804450281486</v>
      </c>
      <c r="AX89" s="181">
        <f t="shared" si="108"/>
        <v>500.00000000000006</v>
      </c>
      <c r="AY89" s="181">
        <f t="shared" si="108"/>
        <v>33.465930411554581</v>
      </c>
      <c r="AZ89" s="181">
        <f t="shared" si="108"/>
        <v>-0.44495158526027012</v>
      </c>
      <c r="BA89" s="181">
        <f t="shared" si="108"/>
        <v>-1.78460278151789</v>
      </c>
      <c r="BB89" s="181">
        <f t="shared" si="108"/>
        <v>1027.2611779926308</v>
      </c>
      <c r="BC89" s="181">
        <f t="shared" ref="BC89:BD89" si="109">BC75-$AG75</f>
        <v>358.41799038168574</v>
      </c>
      <c r="BD89" s="181">
        <f t="shared" si="109"/>
        <v>521.86826129175006</v>
      </c>
    </row>
    <row r="90" spans="1:56" x14ac:dyDescent="0.2">
      <c r="A90" s="2" t="str">
        <f>'Scenario List'!$A$4</f>
        <v>2- Baseline 1</v>
      </c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6"/>
      <c r="AB90" s="6"/>
      <c r="AF90" s="50" t="s">
        <v>17</v>
      </c>
      <c r="AG90" s="48"/>
      <c r="AH90" s="181">
        <f t="shared" ref="AH90:BB90" si="110">AH76-$AG76</f>
        <v>50</v>
      </c>
      <c r="AI90" s="181">
        <f t="shared" si="110"/>
        <v>50</v>
      </c>
      <c r="AJ90" s="181">
        <f t="shared" si="110"/>
        <v>0</v>
      </c>
      <c r="AK90" s="181">
        <f t="shared" si="110"/>
        <v>0</v>
      </c>
      <c r="AL90" s="181">
        <f t="shared" si="110"/>
        <v>306.85946868288977</v>
      </c>
      <c r="AM90" s="181">
        <f t="shared" si="110"/>
        <v>50.000000000000021</v>
      </c>
      <c r="AN90" s="181">
        <f t="shared" si="110"/>
        <v>0</v>
      </c>
      <c r="AO90" s="181">
        <f t="shared" si="110"/>
        <v>50</v>
      </c>
      <c r="AP90" s="181">
        <f t="shared" si="110"/>
        <v>0</v>
      </c>
      <c r="AQ90" s="181">
        <f t="shared" si="110"/>
        <v>496.77116284643478</v>
      </c>
      <c r="AR90" s="181">
        <f t="shared" si="110"/>
        <v>134.1331591988916</v>
      </c>
      <c r="AS90" s="181">
        <f t="shared" si="110"/>
        <v>298.60673587233646</v>
      </c>
      <c r="AT90" s="181">
        <f t="shared" si="110"/>
        <v>0</v>
      </c>
      <c r="AU90" s="181">
        <f t="shared" si="110"/>
        <v>0</v>
      </c>
      <c r="AV90" s="181">
        <f t="shared" si="110"/>
        <v>0</v>
      </c>
      <c r="AW90" s="181">
        <f t="shared" si="110"/>
        <v>0</v>
      </c>
      <c r="AX90" s="181">
        <f t="shared" si="110"/>
        <v>0</v>
      </c>
      <c r="AY90" s="181">
        <f t="shared" si="110"/>
        <v>0</v>
      </c>
      <c r="AZ90" s="181">
        <f t="shared" si="110"/>
        <v>0</v>
      </c>
      <c r="BA90" s="181">
        <f t="shared" si="110"/>
        <v>0</v>
      </c>
      <c r="BB90" s="181">
        <f t="shared" si="110"/>
        <v>0</v>
      </c>
      <c r="BC90" s="181">
        <f t="shared" ref="BC90:BD90" si="111">BC76-$AG76</f>
        <v>320.37419983364896</v>
      </c>
      <c r="BD90" s="181">
        <f t="shared" si="111"/>
        <v>0</v>
      </c>
    </row>
    <row r="91" spans="1:56" x14ac:dyDescent="0.2">
      <c r="A91" s="2" t="str">
        <f>'Scenario List'!$A$4</f>
        <v>2- Baseline 1</v>
      </c>
      <c r="B91" s="7" t="s">
        <v>35</v>
      </c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6"/>
      <c r="AB91" s="6"/>
      <c r="AF91" s="50" t="s">
        <v>18</v>
      </c>
      <c r="AG91" s="48"/>
      <c r="AH91" s="181">
        <f t="shared" ref="AH91:BB91" si="112">AH77-$AG77</f>
        <v>0</v>
      </c>
      <c r="AI91" s="181">
        <f t="shared" si="112"/>
        <v>0</v>
      </c>
      <c r="AJ91" s="181">
        <f t="shared" si="112"/>
        <v>0</v>
      </c>
      <c r="AK91" s="181">
        <f t="shared" si="112"/>
        <v>20</v>
      </c>
      <c r="AL91" s="181">
        <f t="shared" si="112"/>
        <v>115.57340576737219</v>
      </c>
      <c r="AM91" s="181">
        <f t="shared" si="112"/>
        <v>0</v>
      </c>
      <c r="AN91" s="181">
        <f t="shared" si="112"/>
        <v>0</v>
      </c>
      <c r="AO91" s="181">
        <f t="shared" si="112"/>
        <v>20</v>
      </c>
      <c r="AP91" s="181">
        <f t="shared" si="112"/>
        <v>0</v>
      </c>
      <c r="AQ91" s="181">
        <f t="shared" si="112"/>
        <v>20</v>
      </c>
      <c r="AR91" s="181">
        <f t="shared" si="112"/>
        <v>20</v>
      </c>
      <c r="AS91" s="181">
        <f t="shared" si="112"/>
        <v>20</v>
      </c>
      <c r="AT91" s="181">
        <f t="shared" si="112"/>
        <v>0</v>
      </c>
      <c r="AU91" s="181">
        <f t="shared" si="112"/>
        <v>0</v>
      </c>
      <c r="AV91" s="181">
        <f t="shared" si="112"/>
        <v>0</v>
      </c>
      <c r="AW91" s="181">
        <f t="shared" si="112"/>
        <v>0</v>
      </c>
      <c r="AX91" s="181">
        <f t="shared" si="112"/>
        <v>100</v>
      </c>
      <c r="AY91" s="181">
        <f t="shared" si="112"/>
        <v>0</v>
      </c>
      <c r="AZ91" s="181">
        <f t="shared" si="112"/>
        <v>0</v>
      </c>
      <c r="BA91" s="181">
        <f t="shared" si="112"/>
        <v>0</v>
      </c>
      <c r="BB91" s="181">
        <f t="shared" si="112"/>
        <v>0</v>
      </c>
      <c r="BC91" s="181">
        <f t="shared" ref="BC91:BD91" si="113">BC77-$AG77</f>
        <v>58.747027554553796</v>
      </c>
      <c r="BD91" s="181">
        <f t="shared" si="113"/>
        <v>0</v>
      </c>
    </row>
    <row r="92" spans="1:56" x14ac:dyDescent="0.2">
      <c r="A92" s="2" t="str">
        <f>'Scenario List'!$A$4</f>
        <v>2- Baseline 1</v>
      </c>
      <c r="B92" s="24" t="s">
        <v>1</v>
      </c>
      <c r="C92" s="14">
        <v>31.572082814276726</v>
      </c>
      <c r="D92" s="14">
        <v>68.888606508043011</v>
      </c>
      <c r="E92" s="14">
        <v>110.45513617799591</v>
      </c>
      <c r="F92" s="14">
        <v>159.21600099289475</v>
      </c>
      <c r="G92" s="14">
        <v>214.19120937455619</v>
      </c>
      <c r="H92" s="14">
        <v>273.48365242382846</v>
      </c>
      <c r="I92" s="14">
        <v>335.19832449002405</v>
      </c>
      <c r="J92" s="14">
        <v>395.40976634716799</v>
      </c>
      <c r="K92" s="14">
        <v>452.99011026052943</v>
      </c>
      <c r="L92" s="14">
        <v>505.72464307624136</v>
      </c>
      <c r="M92" s="14">
        <v>552.12108579612027</v>
      </c>
      <c r="N92" s="14">
        <v>592.76084305472284</v>
      </c>
      <c r="O92" s="14">
        <v>628.52649732066425</v>
      </c>
      <c r="P92" s="14">
        <v>659.77553152232531</v>
      </c>
      <c r="Q92" s="14">
        <v>686.9076465010578</v>
      </c>
      <c r="R92" s="14">
        <v>708.60309874928726</v>
      </c>
      <c r="S92" s="14">
        <v>729.58280387162745</v>
      </c>
      <c r="T92" s="14">
        <v>746.117117765849</v>
      </c>
      <c r="U92" s="14">
        <v>760.09889131463615</v>
      </c>
      <c r="V92" s="14">
        <v>767.8883811373787</v>
      </c>
      <c r="W92" s="14">
        <v>773.74346014104583</v>
      </c>
      <c r="X92" s="14">
        <v>775.25879375746865</v>
      </c>
      <c r="Y92" s="14">
        <v>774.78068961031272</v>
      </c>
      <c r="Z92" s="14">
        <v>772.23691150893387</v>
      </c>
      <c r="AA92" s="6"/>
      <c r="AB92" s="6">
        <f>Z92/8.76</f>
        <v>88.154898574079212</v>
      </c>
      <c r="AF92" s="50" t="s">
        <v>19</v>
      </c>
      <c r="AG92" s="48"/>
      <c r="AH92" s="181">
        <f t="shared" ref="AH92:BB92" si="114">AH78-$AG78</f>
        <v>0</v>
      </c>
      <c r="AI92" s="181">
        <f t="shared" si="114"/>
        <v>0</v>
      </c>
      <c r="AJ92" s="181">
        <f t="shared" si="114"/>
        <v>-17</v>
      </c>
      <c r="AK92" s="181">
        <f t="shared" si="114"/>
        <v>0</v>
      </c>
      <c r="AL92" s="181">
        <f t="shared" si="114"/>
        <v>-5</v>
      </c>
      <c r="AM92" s="181">
        <f t="shared" si="114"/>
        <v>0</v>
      </c>
      <c r="AN92" s="181">
        <f t="shared" si="114"/>
        <v>0</v>
      </c>
      <c r="AO92" s="181">
        <f t="shared" si="114"/>
        <v>4.3000000000000007</v>
      </c>
      <c r="AP92" s="181">
        <f t="shared" si="114"/>
        <v>0</v>
      </c>
      <c r="AQ92" s="181">
        <f t="shared" si="114"/>
        <v>0</v>
      </c>
      <c r="AR92" s="181">
        <f t="shared" si="114"/>
        <v>0</v>
      </c>
      <c r="AS92" s="181">
        <f t="shared" si="114"/>
        <v>0</v>
      </c>
      <c r="AT92" s="181">
        <f t="shared" si="114"/>
        <v>0</v>
      </c>
      <c r="AU92" s="181">
        <f t="shared" si="114"/>
        <v>0</v>
      </c>
      <c r="AV92" s="181">
        <f t="shared" si="114"/>
        <v>0</v>
      </c>
      <c r="AW92" s="181">
        <f t="shared" si="114"/>
        <v>0</v>
      </c>
      <c r="AX92" s="181">
        <f t="shared" si="114"/>
        <v>0</v>
      </c>
      <c r="AY92" s="181">
        <f t="shared" si="114"/>
        <v>0</v>
      </c>
      <c r="AZ92" s="181">
        <f t="shared" si="114"/>
        <v>0</v>
      </c>
      <c r="BA92" s="181">
        <f t="shared" si="114"/>
        <v>4.3000000000000007</v>
      </c>
      <c r="BB92" s="181">
        <f t="shared" si="114"/>
        <v>0</v>
      </c>
      <c r="BC92" s="181">
        <f t="shared" ref="BC92:BD92" si="115">BC78-$AG78</f>
        <v>-5</v>
      </c>
      <c r="BD92" s="181">
        <f t="shared" si="115"/>
        <v>0</v>
      </c>
    </row>
    <row r="93" spans="1:56" x14ac:dyDescent="0.2">
      <c r="A93" s="2" t="str">
        <f>'Scenario List'!$A$4</f>
        <v>2- Baseline 1</v>
      </c>
      <c r="B93" s="24" t="s">
        <v>2</v>
      </c>
      <c r="C93" s="14">
        <v>12.641729877466798</v>
      </c>
      <c r="D93" s="14">
        <v>26.674221790642726</v>
      </c>
      <c r="E93" s="14">
        <v>40.569767637254408</v>
      </c>
      <c r="F93" s="14">
        <v>55.63606175416362</v>
      </c>
      <c r="G93" s="14">
        <v>71.714714260856638</v>
      </c>
      <c r="H93" s="14">
        <v>88.470511048728241</v>
      </c>
      <c r="I93" s="14">
        <v>105.50702995927902</v>
      </c>
      <c r="J93" s="14">
        <v>121.82723221327892</v>
      </c>
      <c r="K93" s="14">
        <v>137.71497071188375</v>
      </c>
      <c r="L93" s="14">
        <v>152.27774741815477</v>
      </c>
      <c r="M93" s="14">
        <v>164.26348670438034</v>
      </c>
      <c r="N93" s="14">
        <v>175.66226833323822</v>
      </c>
      <c r="O93" s="14">
        <v>185.86404706526744</v>
      </c>
      <c r="P93" s="14">
        <v>195.01362537075659</v>
      </c>
      <c r="Q93" s="14">
        <v>203.0512983397133</v>
      </c>
      <c r="R93" s="14">
        <v>208.8666712757859</v>
      </c>
      <c r="S93" s="14">
        <v>213.96497109722404</v>
      </c>
      <c r="T93" s="14">
        <v>219.12376204822218</v>
      </c>
      <c r="U93" s="14">
        <v>224.17134908566911</v>
      </c>
      <c r="V93" s="14">
        <v>227.76030495767017</v>
      </c>
      <c r="W93" s="14">
        <v>231.31600366057702</v>
      </c>
      <c r="X93" s="14">
        <v>235.15308767201796</v>
      </c>
      <c r="Y93" s="14">
        <v>239.10297543789375</v>
      </c>
      <c r="Z93" s="14">
        <v>242.38616327038517</v>
      </c>
      <c r="AA93" s="6"/>
      <c r="AB93" s="6">
        <f t="shared" ref="AB93:AB94" si="116">Z93/8.76</f>
        <v>27.669653341368171</v>
      </c>
      <c r="AF93" s="50" t="s">
        <v>20</v>
      </c>
      <c r="AG93" s="48"/>
      <c r="AH93" s="181">
        <f t="shared" ref="AH93:BB93" si="117">AH79-$AG79</f>
        <v>0</v>
      </c>
      <c r="AI93" s="181">
        <f t="shared" si="117"/>
        <v>0</v>
      </c>
      <c r="AJ93" s="181">
        <f t="shared" si="117"/>
        <v>-75</v>
      </c>
      <c r="AK93" s="181">
        <f t="shared" si="117"/>
        <v>0</v>
      </c>
      <c r="AL93" s="181">
        <f t="shared" si="117"/>
        <v>68</v>
      </c>
      <c r="AM93" s="181">
        <f t="shared" si="117"/>
        <v>0</v>
      </c>
      <c r="AN93" s="181">
        <f t="shared" si="117"/>
        <v>0</v>
      </c>
      <c r="AO93" s="181">
        <f t="shared" si="117"/>
        <v>0</v>
      </c>
      <c r="AP93" s="181">
        <f t="shared" si="117"/>
        <v>0</v>
      </c>
      <c r="AQ93" s="181">
        <f t="shared" si="117"/>
        <v>0</v>
      </c>
      <c r="AR93" s="181">
        <f t="shared" si="117"/>
        <v>0</v>
      </c>
      <c r="AS93" s="181">
        <f t="shared" si="117"/>
        <v>0</v>
      </c>
      <c r="AT93" s="181">
        <f t="shared" si="117"/>
        <v>0</v>
      </c>
      <c r="AU93" s="181">
        <f t="shared" si="117"/>
        <v>0</v>
      </c>
      <c r="AV93" s="181">
        <f t="shared" si="117"/>
        <v>0</v>
      </c>
      <c r="AW93" s="181">
        <f t="shared" si="117"/>
        <v>0</v>
      </c>
      <c r="AX93" s="181">
        <f t="shared" si="117"/>
        <v>0</v>
      </c>
      <c r="AY93" s="181">
        <f t="shared" si="117"/>
        <v>0</v>
      </c>
      <c r="AZ93" s="181">
        <f t="shared" si="117"/>
        <v>0</v>
      </c>
      <c r="BA93" s="181">
        <f t="shared" si="117"/>
        <v>0</v>
      </c>
      <c r="BB93" s="181">
        <f t="shared" si="117"/>
        <v>0</v>
      </c>
      <c r="BC93" s="181">
        <f t="shared" ref="BC93:BD93" si="118">BC79-$AG79</f>
        <v>68</v>
      </c>
      <c r="BD93" s="181">
        <f t="shared" si="118"/>
        <v>0</v>
      </c>
    </row>
    <row r="94" spans="1:56" x14ac:dyDescent="0.2">
      <c r="A94" s="2" t="str">
        <f>'Scenario List'!$A$4</f>
        <v>2- Baseline 1</v>
      </c>
      <c r="B94" s="24" t="s">
        <v>4</v>
      </c>
      <c r="C94" s="14">
        <v>44.213812691743527</v>
      </c>
      <c r="D94" s="14">
        <v>95.56282829868573</v>
      </c>
      <c r="E94" s="14">
        <v>151.02490381525033</v>
      </c>
      <c r="F94" s="14">
        <v>214.85206274705837</v>
      </c>
      <c r="G94" s="14">
        <v>285.90592363541282</v>
      </c>
      <c r="H94" s="14">
        <v>361.95416347255673</v>
      </c>
      <c r="I94" s="14">
        <v>440.70535444930306</v>
      </c>
      <c r="J94" s="14">
        <v>517.23699856044686</v>
      </c>
      <c r="K94" s="14">
        <v>590.70508097241316</v>
      </c>
      <c r="L94" s="14">
        <v>658.0023904943962</v>
      </c>
      <c r="M94" s="14">
        <v>716.38457250050055</v>
      </c>
      <c r="N94" s="14">
        <v>768.42311138796106</v>
      </c>
      <c r="O94" s="14">
        <v>814.39054438593166</v>
      </c>
      <c r="P94" s="14">
        <v>854.78915689308189</v>
      </c>
      <c r="Q94" s="14">
        <v>889.9589448407711</v>
      </c>
      <c r="R94" s="14">
        <v>917.4697700250731</v>
      </c>
      <c r="S94" s="14">
        <v>943.54777496885151</v>
      </c>
      <c r="T94" s="14">
        <v>965.24087981407115</v>
      </c>
      <c r="U94" s="14">
        <v>984.27024040030528</v>
      </c>
      <c r="V94" s="14">
        <v>995.6486860950489</v>
      </c>
      <c r="W94" s="14">
        <v>1005.0594638016229</v>
      </c>
      <c r="X94" s="14">
        <v>1010.4118814294866</v>
      </c>
      <c r="Y94" s="14">
        <v>1013.8836650482065</v>
      </c>
      <c r="Z94" s="14">
        <v>1014.623074779319</v>
      </c>
      <c r="AA94" s="6"/>
      <c r="AB94" s="6">
        <f t="shared" si="116"/>
        <v>115.82455191544739</v>
      </c>
      <c r="AF94" s="50" t="s">
        <v>21</v>
      </c>
      <c r="AG94" s="48"/>
      <c r="AH94" s="181">
        <f t="shared" ref="AH94:BB94" si="119">AH80-$AG80</f>
        <v>51.287399999999991</v>
      </c>
      <c r="AI94" s="181">
        <f t="shared" si="119"/>
        <v>45.952400000000011</v>
      </c>
      <c r="AJ94" s="181">
        <f t="shared" si="119"/>
        <v>-66.5107</v>
      </c>
      <c r="AK94" s="181">
        <f t="shared" si="119"/>
        <v>0.26359999999999673</v>
      </c>
      <c r="AL94" s="181">
        <f t="shared" si="119"/>
        <v>53.2166</v>
      </c>
      <c r="AM94" s="181">
        <f t="shared" si="119"/>
        <v>4.1730000000000018</v>
      </c>
      <c r="AN94" s="181">
        <f t="shared" si="119"/>
        <v>-14.476099999999995</v>
      </c>
      <c r="AO94" s="181">
        <f t="shared" si="119"/>
        <v>-6.171999999999997</v>
      </c>
      <c r="AP94" s="181">
        <f t="shared" si="119"/>
        <v>-17.643799999999999</v>
      </c>
      <c r="AQ94" s="181">
        <f t="shared" si="119"/>
        <v>-4.1859999999999928</v>
      </c>
      <c r="AR94" s="181">
        <f t="shared" si="119"/>
        <v>-4.3804999999999978</v>
      </c>
      <c r="AS94" s="181">
        <f t="shared" si="119"/>
        <v>-4.1859999999999928</v>
      </c>
      <c r="AT94" s="181">
        <f t="shared" si="119"/>
        <v>3.8333000000000084</v>
      </c>
      <c r="AU94" s="181">
        <f t="shared" si="119"/>
        <v>0</v>
      </c>
      <c r="AV94" s="181">
        <f t="shared" si="119"/>
        <v>-6.0028999999999968</v>
      </c>
      <c r="AW94" s="181">
        <f t="shared" si="119"/>
        <v>-6.4398999999999944</v>
      </c>
      <c r="AX94" s="181">
        <f t="shared" si="119"/>
        <v>0</v>
      </c>
      <c r="AY94" s="181">
        <f t="shared" si="119"/>
        <v>-7.4462999999999937</v>
      </c>
      <c r="AZ94" s="181">
        <f t="shared" si="119"/>
        <v>3.4165000000000134</v>
      </c>
      <c r="BA94" s="181">
        <f t="shared" si="119"/>
        <v>-6.5992999999999995</v>
      </c>
      <c r="BB94" s="181">
        <f t="shared" si="119"/>
        <v>-28.759099999999997</v>
      </c>
      <c r="BC94" s="181">
        <f t="shared" ref="BC94:BD94" si="120">BC80-$AG80</f>
        <v>52.667699999999996</v>
      </c>
      <c r="BD94" s="181">
        <f t="shared" si="120"/>
        <v>127.39661999999998</v>
      </c>
    </row>
    <row r="95" spans="1:56" x14ac:dyDescent="0.2">
      <c r="A95" s="2" t="str">
        <f>'Scenario List'!$A$4</f>
        <v>2- Baseline 1</v>
      </c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6"/>
      <c r="AB95" s="6"/>
      <c r="AF95" s="50" t="s">
        <v>22</v>
      </c>
      <c r="AG95" s="48"/>
      <c r="AH95" s="181">
        <f t="shared" ref="AH95:BB95" si="121">AH81-$AG81</f>
        <v>4.3606147488895743</v>
      </c>
      <c r="AI95" s="181">
        <f t="shared" si="121"/>
        <v>0</v>
      </c>
      <c r="AJ95" s="181">
        <f t="shared" si="121"/>
        <v>0</v>
      </c>
      <c r="AK95" s="181">
        <f t="shared" si="121"/>
        <v>10.613439170738559</v>
      </c>
      <c r="AL95" s="181">
        <f t="shared" si="121"/>
        <v>18.486870340448206</v>
      </c>
      <c r="AM95" s="181">
        <f t="shared" si="121"/>
        <v>13.599643741886524</v>
      </c>
      <c r="AN95" s="181">
        <f t="shared" si="121"/>
        <v>0</v>
      </c>
      <c r="AO95" s="181">
        <f t="shared" si="121"/>
        <v>0</v>
      </c>
      <c r="AP95" s="181">
        <f t="shared" si="121"/>
        <v>-0.27134381222300874</v>
      </c>
      <c r="AQ95" s="181">
        <f t="shared" si="121"/>
        <v>39.417589558249233</v>
      </c>
      <c r="AR95" s="181">
        <f t="shared" si="121"/>
        <v>33.307758691132847</v>
      </c>
      <c r="AS95" s="181">
        <f t="shared" si="121"/>
        <v>35.39554020488589</v>
      </c>
      <c r="AT95" s="181">
        <f t="shared" si="121"/>
        <v>2.2197981019625246</v>
      </c>
      <c r="AU95" s="181">
        <f t="shared" si="121"/>
        <v>0</v>
      </c>
      <c r="AV95" s="181">
        <f t="shared" si="121"/>
        <v>-2.2857595824129504</v>
      </c>
      <c r="AW95" s="181">
        <f t="shared" si="121"/>
        <v>-3.0420896570394405</v>
      </c>
      <c r="AX95" s="181">
        <f t="shared" si="121"/>
        <v>0</v>
      </c>
      <c r="AY95" s="181">
        <f t="shared" si="121"/>
        <v>4.6899762783198753</v>
      </c>
      <c r="AZ95" s="181">
        <f t="shared" si="121"/>
        <v>-3.9321250783931703</v>
      </c>
      <c r="BA95" s="181">
        <f t="shared" si="121"/>
        <v>8.5562517847534991E-2</v>
      </c>
      <c r="BB95" s="181">
        <f t="shared" si="121"/>
        <v>15.814810498144283</v>
      </c>
      <c r="BC95" s="181">
        <f t="shared" ref="BC95:BD95" si="122">BC81-$AG81</f>
        <v>19.016821803255226</v>
      </c>
      <c r="BD95" s="181">
        <f t="shared" si="122"/>
        <v>31.558333451706773</v>
      </c>
    </row>
    <row r="96" spans="1:56" x14ac:dyDescent="0.2">
      <c r="A96" s="2" t="str">
        <f>'Scenario List'!$A$4</f>
        <v>2- Baseline 1</v>
      </c>
      <c r="B96" s="22" t="s">
        <v>36</v>
      </c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6"/>
      <c r="AB96" s="6"/>
      <c r="AF96" s="50" t="s">
        <v>23</v>
      </c>
      <c r="AG96" s="48"/>
      <c r="AH96" s="181">
        <f t="shared" ref="AH96:BB96" si="123">AH82-$AG82</f>
        <v>0.1632374212342711</v>
      </c>
      <c r="AI96" s="181">
        <f t="shared" si="123"/>
        <v>0</v>
      </c>
      <c r="AJ96" s="181">
        <f t="shared" si="123"/>
        <v>0</v>
      </c>
      <c r="AK96" s="181">
        <f t="shared" si="123"/>
        <v>21.21075698970472</v>
      </c>
      <c r="AL96" s="181">
        <f t="shared" si="123"/>
        <v>25.796139249417877</v>
      </c>
      <c r="AM96" s="181">
        <f t="shared" si="123"/>
        <v>23.285774687265786</v>
      </c>
      <c r="AN96" s="181">
        <f t="shared" si="123"/>
        <v>0</v>
      </c>
      <c r="AO96" s="181">
        <f t="shared" si="123"/>
        <v>0</v>
      </c>
      <c r="AP96" s="181">
        <f t="shared" si="123"/>
        <v>11.263872263168167</v>
      </c>
      <c r="AQ96" s="181">
        <f t="shared" si="123"/>
        <v>31.339962252022417</v>
      </c>
      <c r="AR96" s="181">
        <f t="shared" si="123"/>
        <v>5.0142997637219793</v>
      </c>
      <c r="AS96" s="181">
        <f t="shared" si="123"/>
        <v>9.4457010068127545</v>
      </c>
      <c r="AT96" s="181">
        <f t="shared" si="123"/>
        <v>2.5453672520194743</v>
      </c>
      <c r="AU96" s="181">
        <f t="shared" si="123"/>
        <v>0</v>
      </c>
      <c r="AV96" s="181">
        <f t="shared" si="123"/>
        <v>-1.9110609356314825</v>
      </c>
      <c r="AW96" s="181">
        <f t="shared" si="123"/>
        <v>-2.3564263712010671</v>
      </c>
      <c r="AX96" s="181">
        <f t="shared" si="123"/>
        <v>0</v>
      </c>
      <c r="AY96" s="181">
        <f t="shared" si="123"/>
        <v>4.7523201645844892E-2</v>
      </c>
      <c r="AZ96" s="181">
        <f t="shared" si="123"/>
        <v>-12.546958940987665</v>
      </c>
      <c r="BA96" s="181">
        <f t="shared" si="123"/>
        <v>26.844821915202374</v>
      </c>
      <c r="BB96" s="181">
        <f t="shared" si="123"/>
        <v>62.933080486425155</v>
      </c>
      <c r="BC96" s="181">
        <f t="shared" ref="BC96:BD96" si="124">BC82-$AG82</f>
        <v>23.176777543406416</v>
      </c>
      <c r="BD96" s="181">
        <f t="shared" si="124"/>
        <v>138.81960360994069</v>
      </c>
    </row>
    <row r="97" spans="1:43" x14ac:dyDescent="0.2">
      <c r="A97" s="2" t="str">
        <f>'Scenario List'!$A$4</f>
        <v>2- Baseline 1</v>
      </c>
      <c r="B97" s="24" t="s">
        <v>1</v>
      </c>
      <c r="C97" s="14">
        <v>3.8105670656416013</v>
      </c>
      <c r="D97" s="14">
        <v>8.3146150486063153</v>
      </c>
      <c r="E97" s="14">
        <v>13.261197394178684</v>
      </c>
      <c r="F97" s="14">
        <v>19.218112497612164</v>
      </c>
      <c r="G97" s="14">
        <v>25.854883988734496</v>
      </c>
      <c r="H97" s="14">
        <v>33.012677797505411</v>
      </c>
      <c r="I97" s="14">
        <v>40.346577230136461</v>
      </c>
      <c r="J97" s="14">
        <v>47.730795450252948</v>
      </c>
      <c r="K97" s="14">
        <v>54.680429658961287</v>
      </c>
      <c r="L97" s="14">
        <v>61.045316693843702</v>
      </c>
      <c r="M97" s="14">
        <v>66.46291057083431</v>
      </c>
      <c r="N97" s="14">
        <v>71.553247315271136</v>
      </c>
      <c r="O97" s="14">
        <v>75.865409323614301</v>
      </c>
      <c r="P97" s="14">
        <v>79.637048248901237</v>
      </c>
      <c r="Q97" s="14">
        <v>82.693416629128095</v>
      </c>
      <c r="R97" s="14">
        <v>85.53635012700731</v>
      </c>
      <c r="S97" s="14">
        <v>88.069026025654253</v>
      </c>
      <c r="T97" s="14">
        <v>90.070545143671239</v>
      </c>
      <c r="U97" s="14">
        <v>91.489821548294529</v>
      </c>
      <c r="V97" s="14">
        <v>92.687774081811568</v>
      </c>
      <c r="W97" s="14">
        <v>93.402903511779371</v>
      </c>
      <c r="X97" s="14">
        <v>93.588001608546065</v>
      </c>
      <c r="Y97" s="14">
        <v>93.269054739722691</v>
      </c>
      <c r="Z97" s="14">
        <v>93.210766991445297</v>
      </c>
      <c r="AA97" s="6"/>
      <c r="AB97" s="6">
        <f>Z97</f>
        <v>93.210766991445297</v>
      </c>
    </row>
    <row r="98" spans="1:43" x14ac:dyDescent="0.2">
      <c r="A98" s="2" t="str">
        <f>'Scenario List'!$A$4</f>
        <v>2- Baseline 1</v>
      </c>
      <c r="B98" s="24" t="s">
        <v>2</v>
      </c>
      <c r="C98" s="14">
        <v>1.5257833893058597</v>
      </c>
      <c r="D98" s="14">
        <v>3.2194857343274346</v>
      </c>
      <c r="E98" s="14">
        <v>4.8707893131072906</v>
      </c>
      <c r="F98" s="14">
        <v>6.7155316491294714</v>
      </c>
      <c r="G98" s="14">
        <v>8.6566373237908874</v>
      </c>
      <c r="H98" s="14">
        <v>10.679426173912814</v>
      </c>
      <c r="I98" s="14">
        <v>12.699489292050629</v>
      </c>
      <c r="J98" s="14">
        <v>14.706037118812631</v>
      </c>
      <c r="K98" s="14">
        <v>16.623572123166539</v>
      </c>
      <c r="L98" s="14">
        <v>18.381234618153631</v>
      </c>
      <c r="M98" s="14">
        <v>19.773614353352379</v>
      </c>
      <c r="N98" s="14">
        <v>21.204514227417249</v>
      </c>
      <c r="O98" s="14">
        <v>22.4344591186839</v>
      </c>
      <c r="P98" s="14">
        <v>23.538777585477316</v>
      </c>
      <c r="Q98" s="14">
        <v>24.444342257974036</v>
      </c>
      <c r="R98" s="14">
        <v>25.212552352144414</v>
      </c>
      <c r="S98" s="14">
        <v>25.828030085335445</v>
      </c>
      <c r="T98" s="14">
        <v>26.452411064785849</v>
      </c>
      <c r="U98" s="14">
        <v>26.982537349338962</v>
      </c>
      <c r="V98" s="14">
        <v>27.49175037581961</v>
      </c>
      <c r="W98" s="14">
        <v>27.923449416555705</v>
      </c>
      <c r="X98" s="14">
        <v>28.387304632352489</v>
      </c>
      <c r="Y98" s="14">
        <v>28.783511003306042</v>
      </c>
      <c r="Z98" s="14">
        <v>29.256566022465911</v>
      </c>
      <c r="AA98" s="6"/>
      <c r="AB98" s="6">
        <f t="shared" ref="AB98:AB99" si="125">Z98</f>
        <v>29.256566022465911</v>
      </c>
    </row>
    <row r="99" spans="1:43" x14ac:dyDescent="0.2">
      <c r="A99" s="2" t="str">
        <f>'Scenario List'!$A$4</f>
        <v>2- Baseline 1</v>
      </c>
      <c r="B99" s="24" t="s">
        <v>4</v>
      </c>
      <c r="C99" s="14">
        <v>5.3363504549474605</v>
      </c>
      <c r="D99" s="14">
        <v>11.53410078293375</v>
      </c>
      <c r="E99" s="14">
        <v>18.131986707285975</v>
      </c>
      <c r="F99" s="14">
        <v>25.933644146741635</v>
      </c>
      <c r="G99" s="14">
        <v>34.511521312525382</v>
      </c>
      <c r="H99" s="14">
        <v>43.692103971418227</v>
      </c>
      <c r="I99" s="14">
        <v>53.04606652218709</v>
      </c>
      <c r="J99" s="14">
        <v>62.436832569065579</v>
      </c>
      <c r="K99" s="14">
        <v>71.304001782127827</v>
      </c>
      <c r="L99" s="14">
        <v>79.426551311997329</v>
      </c>
      <c r="M99" s="14">
        <v>86.236524924186682</v>
      </c>
      <c r="N99" s="14">
        <v>92.757761542688385</v>
      </c>
      <c r="O99" s="14">
        <v>98.299868442298205</v>
      </c>
      <c r="P99" s="14">
        <v>103.17582583437856</v>
      </c>
      <c r="Q99" s="14">
        <v>107.13775888710214</v>
      </c>
      <c r="R99" s="14">
        <v>110.74890247915172</v>
      </c>
      <c r="S99" s="14">
        <v>113.89705611098969</v>
      </c>
      <c r="T99" s="14">
        <v>116.52295620845709</v>
      </c>
      <c r="U99" s="14">
        <v>118.47235889763348</v>
      </c>
      <c r="V99" s="14">
        <v>120.17952445763117</v>
      </c>
      <c r="W99" s="14">
        <v>121.32635292833507</v>
      </c>
      <c r="X99" s="14">
        <v>121.97530624089856</v>
      </c>
      <c r="Y99" s="14">
        <v>122.05256574302874</v>
      </c>
      <c r="Z99" s="14">
        <v>122.4673330139112</v>
      </c>
      <c r="AA99" s="6"/>
      <c r="AB99" s="6">
        <f t="shared" si="125"/>
        <v>122.4673330139112</v>
      </c>
    </row>
    <row r="100" spans="1:43" x14ac:dyDescent="0.2">
      <c r="B100" s="2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6"/>
      <c r="AB100" s="6"/>
    </row>
    <row r="101" spans="1:43" x14ac:dyDescent="0.2">
      <c r="B101" s="7" t="s">
        <v>11</v>
      </c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6"/>
      <c r="AB101" s="6"/>
    </row>
    <row r="102" spans="1:43" x14ac:dyDescent="0.2">
      <c r="A102" s="2" t="str">
        <f>'Scenario List'!$A$5</f>
        <v>3- Baseline 2</v>
      </c>
      <c r="B102" s="24" t="s">
        <v>12</v>
      </c>
      <c r="C102" s="14">
        <v>0</v>
      </c>
      <c r="D102" s="14">
        <v>0</v>
      </c>
      <c r="E102" s="14">
        <v>0</v>
      </c>
      <c r="F102" s="14">
        <v>0</v>
      </c>
      <c r="G102" s="14">
        <v>0</v>
      </c>
      <c r="H102" s="14">
        <v>0</v>
      </c>
      <c r="I102" s="14">
        <v>0</v>
      </c>
      <c r="J102" s="14">
        <v>0</v>
      </c>
      <c r="K102" s="14">
        <v>0</v>
      </c>
      <c r="L102" s="14">
        <v>47.9</v>
      </c>
      <c r="M102" s="14">
        <v>0</v>
      </c>
      <c r="N102" s="14">
        <v>0</v>
      </c>
      <c r="O102" s="14">
        <v>0</v>
      </c>
      <c r="P102" s="14">
        <v>0</v>
      </c>
      <c r="Q102" s="14">
        <v>84</v>
      </c>
      <c r="R102" s="14">
        <v>0</v>
      </c>
      <c r="S102" s="14">
        <v>0</v>
      </c>
      <c r="T102" s="14">
        <v>0</v>
      </c>
      <c r="U102" s="14">
        <v>0</v>
      </c>
      <c r="V102" s="14">
        <v>0</v>
      </c>
      <c r="W102" s="14">
        <v>0</v>
      </c>
      <c r="X102" s="14">
        <v>0</v>
      </c>
      <c r="Y102" s="14">
        <v>0</v>
      </c>
      <c r="Z102" s="14">
        <v>0</v>
      </c>
      <c r="AA102" s="6"/>
      <c r="AB102" s="6">
        <f>SUM(C102:Z102)</f>
        <v>131.9</v>
      </c>
    </row>
    <row r="103" spans="1:43" x14ac:dyDescent="0.2">
      <c r="A103" s="2" t="str">
        <f>'Scenario List'!$A$5</f>
        <v>3- Baseline 2</v>
      </c>
      <c r="B103" s="24" t="s">
        <v>13</v>
      </c>
      <c r="C103" s="14">
        <v>0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0</v>
      </c>
      <c r="J103" s="14">
        <v>0</v>
      </c>
      <c r="K103" s="14">
        <v>0</v>
      </c>
      <c r="L103" s="14">
        <v>0</v>
      </c>
      <c r="M103" s="14">
        <v>0</v>
      </c>
      <c r="N103" s="14">
        <v>0</v>
      </c>
      <c r="O103" s="14">
        <v>0</v>
      </c>
      <c r="P103" s="14">
        <v>0</v>
      </c>
      <c r="Q103" s="14">
        <v>0</v>
      </c>
      <c r="R103" s="14">
        <v>0</v>
      </c>
      <c r="S103" s="14">
        <v>0</v>
      </c>
      <c r="T103" s="14">
        <v>0</v>
      </c>
      <c r="U103" s="14">
        <v>0</v>
      </c>
      <c r="V103" s="14">
        <v>0</v>
      </c>
      <c r="W103" s="14">
        <v>0</v>
      </c>
      <c r="X103" s="14">
        <v>0</v>
      </c>
      <c r="Y103" s="14">
        <v>0</v>
      </c>
      <c r="Z103" s="14">
        <v>0</v>
      </c>
      <c r="AA103" s="6"/>
      <c r="AB103" s="6">
        <f t="shared" ref="AB103:AB110" si="126">SUM(C103:Z103)</f>
        <v>0</v>
      </c>
    </row>
    <row r="104" spans="1:43" x14ac:dyDescent="0.2">
      <c r="A104" s="2" t="str">
        <f>'Scenario List'!$A$5</f>
        <v>3- Baseline 2</v>
      </c>
      <c r="B104" s="24" t="s">
        <v>14</v>
      </c>
      <c r="C104" s="14">
        <v>0</v>
      </c>
      <c r="D104" s="14">
        <v>0</v>
      </c>
      <c r="E104" s="14">
        <v>0</v>
      </c>
      <c r="F104" s="14">
        <v>0</v>
      </c>
      <c r="G104" s="14">
        <v>0</v>
      </c>
      <c r="H104" s="14">
        <v>0</v>
      </c>
      <c r="I104" s="14">
        <v>0</v>
      </c>
      <c r="J104" s="14">
        <v>0</v>
      </c>
      <c r="K104" s="14">
        <v>0</v>
      </c>
      <c r="L104" s="14">
        <v>0</v>
      </c>
      <c r="M104" s="14">
        <v>0</v>
      </c>
      <c r="N104" s="14">
        <v>0</v>
      </c>
      <c r="O104" s="14">
        <v>0</v>
      </c>
      <c r="P104" s="14">
        <v>0</v>
      </c>
      <c r="Q104" s="14">
        <v>0</v>
      </c>
      <c r="R104" s="14">
        <v>0</v>
      </c>
      <c r="S104" s="14">
        <v>0</v>
      </c>
      <c r="T104" s="14">
        <v>0</v>
      </c>
      <c r="U104" s="14">
        <v>0</v>
      </c>
      <c r="V104" s="14">
        <v>0</v>
      </c>
      <c r="W104" s="14">
        <v>0</v>
      </c>
      <c r="X104" s="14">
        <v>0</v>
      </c>
      <c r="Y104" s="14">
        <v>0</v>
      </c>
      <c r="Z104" s="14">
        <v>0</v>
      </c>
      <c r="AA104" s="6"/>
      <c r="AB104" s="6">
        <f t="shared" si="126"/>
        <v>0</v>
      </c>
    </row>
    <row r="105" spans="1:43" ht="60.75" customHeight="1" x14ac:dyDescent="0.2">
      <c r="A105" s="2" t="str">
        <f>'Scenario List'!$A$5</f>
        <v>3- Baseline 2</v>
      </c>
      <c r="B105" s="24" t="s">
        <v>15</v>
      </c>
      <c r="C105" s="14">
        <v>0</v>
      </c>
      <c r="D105" s="14">
        <v>0</v>
      </c>
      <c r="E105" s="14">
        <v>0</v>
      </c>
      <c r="F105" s="14">
        <v>0</v>
      </c>
      <c r="G105" s="14">
        <v>0</v>
      </c>
      <c r="H105" s="14">
        <v>0</v>
      </c>
      <c r="I105" s="14">
        <v>0</v>
      </c>
      <c r="J105" s="14">
        <v>0</v>
      </c>
      <c r="K105" s="14">
        <v>0</v>
      </c>
      <c r="L105" s="14">
        <v>0</v>
      </c>
      <c r="M105" s="14">
        <v>0</v>
      </c>
      <c r="N105" s="14">
        <v>0</v>
      </c>
      <c r="O105" s="14">
        <v>0</v>
      </c>
      <c r="P105" s="14">
        <v>0</v>
      </c>
      <c r="Q105" s="14">
        <v>0</v>
      </c>
      <c r="R105" s="14">
        <v>0</v>
      </c>
      <c r="S105" s="14">
        <v>0</v>
      </c>
      <c r="T105" s="14">
        <v>0</v>
      </c>
      <c r="U105" s="14">
        <v>0</v>
      </c>
      <c r="V105" s="14">
        <v>0</v>
      </c>
      <c r="W105" s="14">
        <v>0</v>
      </c>
      <c r="X105" s="14">
        <v>0</v>
      </c>
      <c r="Y105" s="14">
        <v>0</v>
      </c>
      <c r="Z105" s="14">
        <v>0</v>
      </c>
      <c r="AA105" s="6"/>
      <c r="AB105" s="6">
        <f t="shared" si="126"/>
        <v>0</v>
      </c>
      <c r="AF105" s="48"/>
      <c r="AG105" s="193" t="str">
        <f>AG1</f>
        <v>1- Preferred Resource Strategy</v>
      </c>
      <c r="AH105" s="193" t="str">
        <f t="shared" ref="AH105:AP105" si="127">AH1</f>
        <v>2- Baseline 1</v>
      </c>
      <c r="AI105" s="193" t="str">
        <f t="shared" si="127"/>
        <v>3- Baseline 2</v>
      </c>
      <c r="AJ105" s="193" t="str">
        <f t="shared" si="127"/>
        <v>4- Baseline 3</v>
      </c>
      <c r="AK105" s="193" t="str">
        <f t="shared" si="127"/>
        <v>5- Clean Resource Plan (2027)</v>
      </c>
      <c r="AL105" s="193" t="str">
        <f t="shared" si="127"/>
        <v>6- Clean Resource Plan (2045)</v>
      </c>
      <c r="AM105" s="193" t="str">
        <f>BC1</f>
        <v>6b- Clean Resource Plan (2045) No Colstrip</v>
      </c>
      <c r="AN105" s="193" t="str">
        <f>AM1</f>
        <v>7- SCC Idaho</v>
      </c>
      <c r="AO105" s="193" t="str">
        <f>AN1</f>
        <v>8- Low Load Forecast</v>
      </c>
      <c r="AP105" s="193" t="str">
        <f>AO1</f>
        <v>9- High Load Forecast</v>
      </c>
      <c r="AQ105" s="193" t="str">
        <f>AP1</f>
        <v>10- RA Market</v>
      </c>
    </row>
    <row r="106" spans="1:43" x14ac:dyDescent="0.2">
      <c r="A106" s="2" t="str">
        <f>'Scenario List'!$A$5</f>
        <v>3- Baseline 2</v>
      </c>
      <c r="B106" s="24" t="s">
        <v>16</v>
      </c>
      <c r="C106" s="14">
        <v>0</v>
      </c>
      <c r="D106" s="14">
        <v>0</v>
      </c>
      <c r="E106" s="14">
        <v>0</v>
      </c>
      <c r="F106" s="14">
        <v>0</v>
      </c>
      <c r="G106" s="14">
        <v>0</v>
      </c>
      <c r="H106" s="14">
        <v>0</v>
      </c>
      <c r="I106" s="14">
        <v>0</v>
      </c>
      <c r="J106" s="14">
        <v>0</v>
      </c>
      <c r="K106" s="14">
        <v>0</v>
      </c>
      <c r="L106" s="14">
        <v>0</v>
      </c>
      <c r="M106" s="14">
        <v>0</v>
      </c>
      <c r="N106" s="14">
        <v>0</v>
      </c>
      <c r="O106" s="14">
        <v>0</v>
      </c>
      <c r="P106" s="14">
        <v>0</v>
      </c>
      <c r="Q106" s="14">
        <v>0</v>
      </c>
      <c r="R106" s="14">
        <v>0</v>
      </c>
      <c r="S106" s="14">
        <v>0</v>
      </c>
      <c r="T106" s="14">
        <v>0</v>
      </c>
      <c r="U106" s="14">
        <v>0</v>
      </c>
      <c r="V106" s="14">
        <v>0</v>
      </c>
      <c r="W106" s="14">
        <v>0</v>
      </c>
      <c r="X106" s="14">
        <v>0</v>
      </c>
      <c r="Y106" s="14">
        <v>0</v>
      </c>
      <c r="Z106" s="14">
        <v>0</v>
      </c>
      <c r="AA106" s="6"/>
      <c r="AB106" s="6">
        <f t="shared" si="126"/>
        <v>0</v>
      </c>
      <c r="AF106" s="49" t="s">
        <v>9</v>
      </c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</row>
    <row r="107" spans="1:43" x14ac:dyDescent="0.2">
      <c r="A107" s="2" t="str">
        <f>'Scenario List'!$A$5</f>
        <v>3- Baseline 2</v>
      </c>
      <c r="B107" s="24" t="s">
        <v>17</v>
      </c>
      <c r="C107" s="14">
        <v>0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0</v>
      </c>
      <c r="J107" s="14">
        <v>0</v>
      </c>
      <c r="K107" s="14">
        <v>0</v>
      </c>
      <c r="L107" s="14">
        <v>0</v>
      </c>
      <c r="M107" s="14">
        <v>0</v>
      </c>
      <c r="N107" s="14">
        <v>0</v>
      </c>
      <c r="O107" s="14">
        <v>0</v>
      </c>
      <c r="P107" s="14">
        <v>0</v>
      </c>
      <c r="Q107" s="14">
        <v>0</v>
      </c>
      <c r="R107" s="14">
        <v>0</v>
      </c>
      <c r="S107" s="14">
        <v>0</v>
      </c>
      <c r="T107" s="14">
        <v>0</v>
      </c>
      <c r="U107" s="14">
        <v>0</v>
      </c>
      <c r="V107" s="14">
        <v>0</v>
      </c>
      <c r="W107" s="14">
        <v>0</v>
      </c>
      <c r="X107" s="14">
        <v>0</v>
      </c>
      <c r="Y107" s="14">
        <v>0</v>
      </c>
      <c r="Z107" s="14">
        <v>0</v>
      </c>
      <c r="AA107" s="6"/>
      <c r="AB107" s="6">
        <f t="shared" si="126"/>
        <v>0</v>
      </c>
      <c r="AF107" s="50" t="s">
        <v>12</v>
      </c>
      <c r="AG107" s="181">
        <f>AG43</f>
        <v>139.84427443721805</v>
      </c>
      <c r="AH107" s="181">
        <f t="shared" ref="AH107:AP121" si="128">AH43</f>
        <v>230.17624587876367</v>
      </c>
      <c r="AI107" s="181">
        <f t="shared" si="128"/>
        <v>233.16684440721718</v>
      </c>
      <c r="AJ107" s="181">
        <f t="shared" si="128"/>
        <v>0</v>
      </c>
      <c r="AK107" s="181">
        <f t="shared" si="128"/>
        <v>103.05944655053415</v>
      </c>
      <c r="AL107" s="181">
        <f>AL43</f>
        <v>0</v>
      </c>
      <c r="AM107" s="181">
        <f>BC43</f>
        <v>0</v>
      </c>
      <c r="AN107" s="181">
        <f>AM43</f>
        <v>146.11202064697432</v>
      </c>
      <c r="AO107" s="181">
        <f>AN43</f>
        <v>90.791499406401968</v>
      </c>
      <c r="AP107" s="181">
        <f>AO43</f>
        <v>147.38767792320004</v>
      </c>
      <c r="AQ107" s="181">
        <f>AP43</f>
        <v>107.0059153438482</v>
      </c>
    </row>
    <row r="108" spans="1:43" x14ac:dyDescent="0.2">
      <c r="A108" s="2" t="str">
        <f>'Scenario List'!$A$5</f>
        <v>3- Baseline 2</v>
      </c>
      <c r="B108" s="24" t="s">
        <v>18</v>
      </c>
      <c r="C108" s="14">
        <v>0</v>
      </c>
      <c r="D108" s="14">
        <v>0</v>
      </c>
      <c r="E108" s="14">
        <v>0</v>
      </c>
      <c r="F108" s="14">
        <v>0</v>
      </c>
      <c r="G108" s="14">
        <v>0</v>
      </c>
      <c r="H108" s="14">
        <v>0</v>
      </c>
      <c r="I108" s="14">
        <v>0</v>
      </c>
      <c r="J108" s="14">
        <v>0</v>
      </c>
      <c r="K108" s="14">
        <v>0</v>
      </c>
      <c r="L108" s="14">
        <v>0</v>
      </c>
      <c r="M108" s="14">
        <v>0</v>
      </c>
      <c r="N108" s="14">
        <v>0</v>
      </c>
      <c r="O108" s="14">
        <v>0</v>
      </c>
      <c r="P108" s="14">
        <v>0</v>
      </c>
      <c r="Q108" s="14">
        <v>0</v>
      </c>
      <c r="R108" s="14">
        <v>0</v>
      </c>
      <c r="S108" s="14">
        <v>0</v>
      </c>
      <c r="T108" s="14">
        <v>0</v>
      </c>
      <c r="U108" s="14">
        <v>0</v>
      </c>
      <c r="V108" s="14">
        <v>0</v>
      </c>
      <c r="W108" s="14">
        <v>0</v>
      </c>
      <c r="X108" s="14">
        <v>0</v>
      </c>
      <c r="Y108" s="14">
        <v>0</v>
      </c>
      <c r="Z108" s="14">
        <v>0</v>
      </c>
      <c r="AA108" s="6"/>
      <c r="AB108" s="6">
        <f t="shared" si="126"/>
        <v>0</v>
      </c>
      <c r="AF108" s="50" t="s">
        <v>13</v>
      </c>
      <c r="AG108" s="181">
        <f t="shared" ref="AG108:AP132" si="129">AG44</f>
        <v>453.60852566222405</v>
      </c>
      <c r="AH108" s="181">
        <f t="shared" si="129"/>
        <v>0</v>
      </c>
      <c r="AI108" s="181">
        <f t="shared" si="129"/>
        <v>0</v>
      </c>
      <c r="AJ108" s="181">
        <f t="shared" si="129"/>
        <v>0</v>
      </c>
      <c r="AK108" s="181">
        <f t="shared" si="129"/>
        <v>386.09743265450976</v>
      </c>
      <c r="AL108" s="181">
        <f t="shared" si="129"/>
        <v>590.4130833048215</v>
      </c>
      <c r="AM108" s="181">
        <f t="shared" ref="AM108:AM132" si="130">BC44</f>
        <v>538.42692666641437</v>
      </c>
      <c r="AN108" s="181">
        <f>AM44</f>
        <v>495.58854379041998</v>
      </c>
      <c r="AO108" s="181">
        <f>AN44</f>
        <v>198.74677108139372</v>
      </c>
      <c r="AP108" s="181">
        <f>AO44</f>
        <v>492.98843232990259</v>
      </c>
      <c r="AQ108" s="181">
        <f>AP44</f>
        <v>617.84117106883491</v>
      </c>
    </row>
    <row r="109" spans="1:43" x14ac:dyDescent="0.2">
      <c r="A109" s="2" t="str">
        <f>'Scenario List'!$A$5</f>
        <v>3- Baseline 2</v>
      </c>
      <c r="B109" s="24" t="s">
        <v>19</v>
      </c>
      <c r="C109" s="14">
        <v>0</v>
      </c>
      <c r="D109" s="14">
        <v>0</v>
      </c>
      <c r="E109" s="14">
        <v>0</v>
      </c>
      <c r="F109" s="14">
        <v>5</v>
      </c>
      <c r="G109" s="14">
        <v>12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6"/>
      <c r="AB109" s="6">
        <f t="shared" si="126"/>
        <v>17</v>
      </c>
      <c r="AF109" s="50" t="s">
        <v>14</v>
      </c>
      <c r="AG109" s="181">
        <f t="shared" si="129"/>
        <v>226.80426283111203</v>
      </c>
      <c r="AH109" s="181">
        <f t="shared" si="128"/>
        <v>0</v>
      </c>
      <c r="AI109" s="181">
        <f t="shared" si="128"/>
        <v>0</v>
      </c>
      <c r="AJ109" s="181">
        <f t="shared" si="128"/>
        <v>0</v>
      </c>
      <c r="AK109" s="181">
        <f t="shared" si="128"/>
        <v>180.28568038554647</v>
      </c>
      <c r="AL109" s="181">
        <f t="shared" si="128"/>
        <v>295.20654165241075</v>
      </c>
      <c r="AM109" s="181">
        <f t="shared" si="130"/>
        <v>269.21346333320719</v>
      </c>
      <c r="AN109" s="181">
        <f>AM45</f>
        <v>247.79427189520999</v>
      </c>
      <c r="AO109" s="181">
        <f>AN45</f>
        <v>34.060207052480386</v>
      </c>
      <c r="AP109" s="181">
        <f>AO45</f>
        <v>246.4942161649513</v>
      </c>
      <c r="AQ109" s="181">
        <f>AP45</f>
        <v>126.64182309622234</v>
      </c>
    </row>
    <row r="110" spans="1:43" x14ac:dyDescent="0.2">
      <c r="A110" s="2" t="str">
        <f>'Scenario List'!$A$5</f>
        <v>3- Baseline 2</v>
      </c>
      <c r="B110" s="24" t="s">
        <v>20</v>
      </c>
      <c r="C110" s="14">
        <v>0</v>
      </c>
      <c r="D110" s="14">
        <v>0</v>
      </c>
      <c r="E110" s="14">
        <v>0</v>
      </c>
      <c r="F110" s="14">
        <v>0</v>
      </c>
      <c r="G110" s="14">
        <v>0</v>
      </c>
      <c r="H110" s="14">
        <v>0</v>
      </c>
      <c r="I110" s="14">
        <v>0</v>
      </c>
      <c r="J110" s="14">
        <v>0</v>
      </c>
      <c r="K110" s="14">
        <v>0</v>
      </c>
      <c r="L110" s="14">
        <v>75</v>
      </c>
      <c r="M110" s="14">
        <v>0</v>
      </c>
      <c r="N110" s="14">
        <v>0</v>
      </c>
      <c r="O110" s="14">
        <v>0</v>
      </c>
      <c r="P110" s="14">
        <v>0</v>
      </c>
      <c r="Q110" s="14">
        <v>0</v>
      </c>
      <c r="R110" s="14">
        <v>0</v>
      </c>
      <c r="S110" s="14">
        <v>0</v>
      </c>
      <c r="T110" s="14">
        <v>0</v>
      </c>
      <c r="U110" s="14">
        <v>0</v>
      </c>
      <c r="V110" s="14">
        <v>0</v>
      </c>
      <c r="W110" s="14">
        <v>0</v>
      </c>
      <c r="X110" s="14">
        <v>0</v>
      </c>
      <c r="Y110" s="14">
        <v>0</v>
      </c>
      <c r="Z110" s="14">
        <v>0</v>
      </c>
      <c r="AA110" s="6"/>
      <c r="AB110" s="6">
        <f t="shared" si="126"/>
        <v>75</v>
      </c>
      <c r="AF110" s="50" t="s">
        <v>15</v>
      </c>
      <c r="AG110" s="181">
        <f t="shared" si="129"/>
        <v>400</v>
      </c>
      <c r="AH110" s="181">
        <f t="shared" si="128"/>
        <v>0</v>
      </c>
      <c r="AI110" s="181">
        <f t="shared" si="128"/>
        <v>0</v>
      </c>
      <c r="AJ110" s="181">
        <f t="shared" si="128"/>
        <v>0</v>
      </c>
      <c r="AK110" s="181">
        <f t="shared" si="128"/>
        <v>400</v>
      </c>
      <c r="AL110" s="181">
        <f t="shared" si="128"/>
        <v>531.29999999999995</v>
      </c>
      <c r="AM110" s="181">
        <f t="shared" si="130"/>
        <v>679.59975925406786</v>
      </c>
      <c r="AN110" s="181">
        <f>AM46</f>
        <v>399.99999956061049</v>
      </c>
      <c r="AO110" s="181">
        <f>AN46</f>
        <v>400</v>
      </c>
      <c r="AP110" s="181">
        <f>AO46</f>
        <v>514.1761490417565</v>
      </c>
      <c r="AQ110" s="181">
        <f>AP46</f>
        <v>300</v>
      </c>
    </row>
    <row r="111" spans="1:43" x14ac:dyDescent="0.2">
      <c r="A111" s="2" t="str">
        <f>'Scenario List'!$A$5</f>
        <v>3- Baseline 2</v>
      </c>
      <c r="B111" s="2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6"/>
      <c r="AB111" s="6"/>
      <c r="AF111" s="50" t="s">
        <v>16</v>
      </c>
      <c r="AG111" s="181">
        <f t="shared" si="129"/>
        <v>12.336859612222808</v>
      </c>
      <c r="AH111" s="181">
        <f t="shared" si="128"/>
        <v>67.755918947299307</v>
      </c>
      <c r="AI111" s="181">
        <f t="shared" si="128"/>
        <v>67.933618910484014</v>
      </c>
      <c r="AJ111" s="181">
        <f t="shared" si="128"/>
        <v>0</v>
      </c>
      <c r="AK111" s="181">
        <f t="shared" si="128"/>
        <v>24.281577036332333</v>
      </c>
      <c r="AL111" s="181">
        <f t="shared" si="128"/>
        <v>312.47501461456409</v>
      </c>
      <c r="AM111" s="181">
        <f t="shared" si="130"/>
        <v>340.52745968060952</v>
      </c>
      <c r="AN111" s="181">
        <f>AM47</f>
        <v>22.404984581818141</v>
      </c>
      <c r="AO111" s="181">
        <f>AN47</f>
        <v>0</v>
      </c>
      <c r="AP111" s="181">
        <f>AO47</f>
        <v>112.68247513653078</v>
      </c>
      <c r="AQ111" s="181">
        <f>AP47</f>
        <v>0</v>
      </c>
    </row>
    <row r="112" spans="1:43" x14ac:dyDescent="0.2">
      <c r="A112" s="2" t="str">
        <f>'Scenario List'!$A$5</f>
        <v>3- Baseline 2</v>
      </c>
      <c r="B112" s="7" t="s">
        <v>9</v>
      </c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6"/>
      <c r="AB112" s="6"/>
      <c r="AF112" s="50" t="s">
        <v>17</v>
      </c>
      <c r="AG112" s="181">
        <f t="shared" si="129"/>
        <v>0</v>
      </c>
      <c r="AH112" s="181">
        <f t="shared" si="128"/>
        <v>0</v>
      </c>
      <c r="AI112" s="181">
        <f t="shared" si="128"/>
        <v>0</v>
      </c>
      <c r="AJ112" s="181">
        <f t="shared" si="128"/>
        <v>0</v>
      </c>
      <c r="AK112" s="181">
        <f t="shared" si="128"/>
        <v>0</v>
      </c>
      <c r="AL112" s="181">
        <f t="shared" si="128"/>
        <v>75.291207427688661</v>
      </c>
      <c r="AM112" s="181">
        <f t="shared" si="130"/>
        <v>75.291324969507031</v>
      </c>
      <c r="AN112" s="181">
        <f>AM48</f>
        <v>0</v>
      </c>
      <c r="AO112" s="181">
        <f>AN48</f>
        <v>0</v>
      </c>
      <c r="AP112" s="181">
        <f>AO48</f>
        <v>0</v>
      </c>
      <c r="AQ112" s="181">
        <f>AP48</f>
        <v>0</v>
      </c>
    </row>
    <row r="113" spans="1:43" x14ac:dyDescent="0.2">
      <c r="A113" s="2" t="str">
        <f>'Scenario List'!$A$5</f>
        <v>3- Baseline 2</v>
      </c>
      <c r="B113" s="24" t="s">
        <v>12</v>
      </c>
      <c r="C113" s="14">
        <v>0</v>
      </c>
      <c r="D113" s="14">
        <v>0</v>
      </c>
      <c r="E113" s="14">
        <v>0</v>
      </c>
      <c r="F113" s="14">
        <v>0</v>
      </c>
      <c r="G113" s="14">
        <v>0</v>
      </c>
      <c r="H113" s="14">
        <v>146.57449440721717</v>
      </c>
      <c r="I113" s="14">
        <v>0</v>
      </c>
      <c r="J113" s="14">
        <v>0</v>
      </c>
      <c r="K113" s="14">
        <v>0</v>
      </c>
      <c r="L113" s="14">
        <v>0</v>
      </c>
      <c r="M113" s="14">
        <v>0</v>
      </c>
      <c r="N113" s="14">
        <v>0</v>
      </c>
      <c r="O113" s="14">
        <v>0</v>
      </c>
      <c r="P113" s="14">
        <v>0</v>
      </c>
      <c r="Q113" s="14">
        <v>0</v>
      </c>
      <c r="R113" s="14">
        <v>0</v>
      </c>
      <c r="S113" s="14">
        <v>0</v>
      </c>
      <c r="T113" s="14">
        <v>0</v>
      </c>
      <c r="U113" s="14">
        <v>0</v>
      </c>
      <c r="V113" s="14">
        <v>0</v>
      </c>
      <c r="W113" s="14">
        <v>0</v>
      </c>
      <c r="X113" s="14">
        <v>0</v>
      </c>
      <c r="Y113" s="14">
        <v>0</v>
      </c>
      <c r="Z113" s="14">
        <v>0</v>
      </c>
      <c r="AA113" s="6"/>
      <c r="AB113" s="6">
        <f t="shared" ref="AB113:AB124" si="131">SUM(C113:Z113)</f>
        <v>146.57449440721717</v>
      </c>
      <c r="AF113" s="50" t="s">
        <v>18</v>
      </c>
      <c r="AG113" s="181">
        <f t="shared" si="129"/>
        <v>0</v>
      </c>
      <c r="AH113" s="181">
        <f t="shared" si="128"/>
        <v>0</v>
      </c>
      <c r="AI113" s="181">
        <f t="shared" si="128"/>
        <v>0</v>
      </c>
      <c r="AJ113" s="181">
        <f t="shared" si="128"/>
        <v>0</v>
      </c>
      <c r="AK113" s="181">
        <f t="shared" si="128"/>
        <v>13.129999999999999</v>
      </c>
      <c r="AL113" s="181">
        <f t="shared" si="128"/>
        <v>95.573405767372194</v>
      </c>
      <c r="AM113" s="181">
        <f t="shared" si="130"/>
        <v>38.747027554553796</v>
      </c>
      <c r="AN113" s="181">
        <f>AM49</f>
        <v>0</v>
      </c>
      <c r="AO113" s="181">
        <f>AN49</f>
        <v>0</v>
      </c>
      <c r="AP113" s="181">
        <f>AO49</f>
        <v>20</v>
      </c>
      <c r="AQ113" s="181">
        <f>AP49</f>
        <v>0</v>
      </c>
    </row>
    <row r="114" spans="1:43" x14ac:dyDescent="0.2">
      <c r="A114" s="2" t="str">
        <f>'Scenario List'!$A$5</f>
        <v>3- Baseline 2</v>
      </c>
      <c r="B114" s="24" t="s">
        <v>13</v>
      </c>
      <c r="C114" s="14">
        <v>0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4">
        <v>0</v>
      </c>
      <c r="Q114" s="14">
        <v>0</v>
      </c>
      <c r="R114" s="14">
        <v>0</v>
      </c>
      <c r="S114" s="14">
        <v>0</v>
      </c>
      <c r="T114" s="14">
        <v>0</v>
      </c>
      <c r="U114" s="14">
        <v>0</v>
      </c>
      <c r="V114" s="14">
        <v>0</v>
      </c>
      <c r="W114" s="14">
        <v>0</v>
      </c>
      <c r="X114" s="14">
        <v>0</v>
      </c>
      <c r="Y114" s="14">
        <v>0</v>
      </c>
      <c r="Z114" s="14">
        <v>0</v>
      </c>
      <c r="AA114" s="6"/>
      <c r="AB114" s="6">
        <f t="shared" si="131"/>
        <v>0</v>
      </c>
      <c r="AF114" s="50" t="s">
        <v>19</v>
      </c>
      <c r="AG114" s="181">
        <f t="shared" si="129"/>
        <v>11.160499999999999</v>
      </c>
      <c r="AH114" s="181">
        <f t="shared" si="128"/>
        <v>11.160499999999999</v>
      </c>
      <c r="AI114" s="181">
        <f t="shared" si="128"/>
        <v>11.160499999999999</v>
      </c>
      <c r="AJ114" s="181">
        <f t="shared" si="128"/>
        <v>0</v>
      </c>
      <c r="AK114" s="181">
        <f t="shared" si="128"/>
        <v>11.160499999999999</v>
      </c>
      <c r="AL114" s="181">
        <f t="shared" si="128"/>
        <v>7.8780000000000001</v>
      </c>
      <c r="AM114" s="181">
        <f t="shared" si="130"/>
        <v>7.8780000000000001</v>
      </c>
      <c r="AN114" s="181">
        <f>AM50</f>
        <v>11.160499999999999</v>
      </c>
      <c r="AO114" s="181">
        <f>AN50</f>
        <v>11.160499999999999</v>
      </c>
      <c r="AP114" s="181">
        <f>AO50</f>
        <v>13.983449999999999</v>
      </c>
      <c r="AQ114" s="181">
        <f>AP50</f>
        <v>11.160499999999999</v>
      </c>
    </row>
    <row r="115" spans="1:43" x14ac:dyDescent="0.2">
      <c r="A115" s="2" t="str">
        <f>'Scenario List'!$A$5</f>
        <v>3- Baseline 2</v>
      </c>
      <c r="B115" s="24" t="s">
        <v>14</v>
      </c>
      <c r="C115" s="14">
        <v>0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0</v>
      </c>
      <c r="J115" s="14">
        <v>0</v>
      </c>
      <c r="K115" s="14">
        <v>0</v>
      </c>
      <c r="L115" s="14">
        <v>0</v>
      </c>
      <c r="M115" s="14">
        <v>0</v>
      </c>
      <c r="N115" s="14">
        <v>0</v>
      </c>
      <c r="O115" s="14">
        <v>0</v>
      </c>
      <c r="P115" s="14">
        <v>0</v>
      </c>
      <c r="Q115" s="14">
        <v>0</v>
      </c>
      <c r="R115" s="14">
        <v>0</v>
      </c>
      <c r="S115" s="14">
        <v>0</v>
      </c>
      <c r="T115" s="14">
        <v>0</v>
      </c>
      <c r="U115" s="14">
        <v>0</v>
      </c>
      <c r="V115" s="14">
        <v>0</v>
      </c>
      <c r="W115" s="14">
        <v>0</v>
      </c>
      <c r="X115" s="14">
        <v>0</v>
      </c>
      <c r="Y115" s="14">
        <v>0</v>
      </c>
      <c r="Z115" s="14">
        <v>0</v>
      </c>
      <c r="AA115" s="6"/>
      <c r="AB115" s="6">
        <f t="shared" si="131"/>
        <v>0</v>
      </c>
      <c r="AF115" s="50" t="s">
        <v>20</v>
      </c>
      <c r="AG115" s="181">
        <f t="shared" si="129"/>
        <v>75</v>
      </c>
      <c r="AH115" s="181">
        <f t="shared" si="128"/>
        <v>49.237499999999997</v>
      </c>
      <c r="AI115" s="181">
        <f t="shared" si="128"/>
        <v>49.237499999999997</v>
      </c>
      <c r="AJ115" s="181">
        <f t="shared" si="128"/>
        <v>0</v>
      </c>
      <c r="AK115" s="181">
        <f t="shared" si="128"/>
        <v>75</v>
      </c>
      <c r="AL115" s="181">
        <f t="shared" si="128"/>
        <v>49.237499999999997</v>
      </c>
      <c r="AM115" s="181">
        <f t="shared" si="130"/>
        <v>119.642</v>
      </c>
      <c r="AN115" s="181">
        <f>AM51</f>
        <v>49.237499999999997</v>
      </c>
      <c r="AO115" s="181">
        <f>AN51</f>
        <v>75</v>
      </c>
      <c r="AP115" s="181">
        <f>AO51</f>
        <v>75</v>
      </c>
      <c r="AQ115" s="181">
        <f>AP51</f>
        <v>75</v>
      </c>
    </row>
    <row r="116" spans="1:43" x14ac:dyDescent="0.2">
      <c r="A116" s="2" t="str">
        <f>'Scenario List'!$A$5</f>
        <v>3- Baseline 2</v>
      </c>
      <c r="B116" s="24" t="s">
        <v>15</v>
      </c>
      <c r="C116" s="14">
        <v>0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0</v>
      </c>
      <c r="J116" s="14">
        <v>0</v>
      </c>
      <c r="K116" s="14">
        <v>0</v>
      </c>
      <c r="L116" s="14">
        <v>0</v>
      </c>
      <c r="M116" s="14">
        <v>0</v>
      </c>
      <c r="N116" s="14">
        <v>0</v>
      </c>
      <c r="O116" s="14">
        <v>0</v>
      </c>
      <c r="P116" s="14">
        <v>0</v>
      </c>
      <c r="Q116" s="14">
        <v>0</v>
      </c>
      <c r="R116" s="14">
        <v>0</v>
      </c>
      <c r="S116" s="14">
        <v>0</v>
      </c>
      <c r="T116" s="14">
        <v>0</v>
      </c>
      <c r="U116" s="14">
        <v>0</v>
      </c>
      <c r="V116" s="14">
        <v>0</v>
      </c>
      <c r="W116" s="14">
        <v>0</v>
      </c>
      <c r="X116" s="14">
        <v>0</v>
      </c>
      <c r="Y116" s="14">
        <v>0</v>
      </c>
      <c r="Z116" s="14">
        <v>0</v>
      </c>
      <c r="AA116" s="6"/>
      <c r="AB116" s="6">
        <f t="shared" si="131"/>
        <v>0</v>
      </c>
      <c r="AF116" s="50" t="s">
        <v>21</v>
      </c>
      <c r="AG116" s="181">
        <f t="shared" si="129"/>
        <v>56.300750000000001</v>
      </c>
      <c r="AH116" s="181">
        <f t="shared" si="128"/>
        <v>104.18174999999999</v>
      </c>
      <c r="AI116" s="181">
        <f t="shared" si="128"/>
        <v>97.490549999999999</v>
      </c>
      <c r="AJ116" s="181">
        <f t="shared" si="128"/>
        <v>2.6997500000000003</v>
      </c>
      <c r="AK116" s="181">
        <f t="shared" si="128"/>
        <v>55.599550000000001</v>
      </c>
      <c r="AL116" s="181">
        <f t="shared" si="128"/>
        <v>104.25085</v>
      </c>
      <c r="AM116" s="181">
        <f t="shared" si="130"/>
        <v>104.32055</v>
      </c>
      <c r="AN116" s="181">
        <f>AM52</f>
        <v>56.643050000000002</v>
      </c>
      <c r="AO116" s="181">
        <f>AN52</f>
        <v>48.699649999999998</v>
      </c>
      <c r="AP116" s="181">
        <f>AO52</f>
        <v>48.699649999999998</v>
      </c>
      <c r="AQ116" s="181">
        <f>AP52</f>
        <v>34.320549999999997</v>
      </c>
    </row>
    <row r="117" spans="1:43" x14ac:dyDescent="0.2">
      <c r="A117" s="2" t="str">
        <f>'Scenario List'!$A$5</f>
        <v>3- Baseline 2</v>
      </c>
      <c r="B117" s="24" t="s">
        <v>16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10.143067237903516</v>
      </c>
      <c r="P117" s="14">
        <v>0</v>
      </c>
      <c r="Q117" s="14">
        <v>0</v>
      </c>
      <c r="R117" s="14">
        <v>0</v>
      </c>
      <c r="S117" s="14">
        <v>0</v>
      </c>
      <c r="T117" s="14">
        <v>13.735911824931748</v>
      </c>
      <c r="U117" s="14">
        <v>0</v>
      </c>
      <c r="V117" s="14">
        <v>0</v>
      </c>
      <c r="W117" s="14">
        <v>10</v>
      </c>
      <c r="X117" s="14">
        <v>11.330367224150507</v>
      </c>
      <c r="Y117" s="14">
        <v>10.932800700882822</v>
      </c>
      <c r="Z117" s="14">
        <v>11.791471922615422</v>
      </c>
      <c r="AA117" s="6"/>
      <c r="AB117" s="6">
        <f t="shared" si="131"/>
        <v>67.933618910484014</v>
      </c>
      <c r="AF117" s="50" t="s">
        <v>22</v>
      </c>
      <c r="AG117" s="181">
        <f t="shared" si="129"/>
        <v>85.50581044553401</v>
      </c>
      <c r="AH117" s="181">
        <f t="shared" si="128"/>
        <v>84.893641651602181</v>
      </c>
      <c r="AI117" s="181">
        <f t="shared" si="128"/>
        <v>85.50581044553401</v>
      </c>
      <c r="AJ117" s="181">
        <f t="shared" si="128"/>
        <v>85.50581044553401</v>
      </c>
      <c r="AK117" s="181">
        <f t="shared" si="128"/>
        <v>89.494864986418406</v>
      </c>
      <c r="AL117" s="181">
        <f t="shared" si="128"/>
        <v>91.547188252473646</v>
      </c>
      <c r="AM117" s="181">
        <f t="shared" si="130"/>
        <v>91.594639935926821</v>
      </c>
      <c r="AN117" s="181">
        <f>AM53</f>
        <v>86.069307648479494</v>
      </c>
      <c r="AO117" s="181">
        <f>AN53</f>
        <v>85.50581044553401</v>
      </c>
      <c r="AP117" s="181">
        <f>AO53</f>
        <v>85.50581044553401</v>
      </c>
      <c r="AQ117" s="181">
        <f>AP53</f>
        <v>85.255700597691245</v>
      </c>
    </row>
    <row r="118" spans="1:43" x14ac:dyDescent="0.2">
      <c r="A118" s="2" t="str">
        <f>'Scenario List'!$A$5</f>
        <v>3- Baseline 2</v>
      </c>
      <c r="B118" s="24" t="s">
        <v>17</v>
      </c>
      <c r="C118" s="14">
        <v>0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0</v>
      </c>
      <c r="J118" s="14">
        <v>0</v>
      </c>
      <c r="K118" s="14">
        <v>0</v>
      </c>
      <c r="L118" s="14">
        <v>0</v>
      </c>
      <c r="M118" s="14">
        <v>0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0</v>
      </c>
      <c r="AA118" s="6"/>
      <c r="AB118" s="6">
        <f t="shared" si="131"/>
        <v>0</v>
      </c>
      <c r="AF118" s="50" t="s">
        <v>23</v>
      </c>
      <c r="AG118" s="181">
        <f t="shared" si="129"/>
        <v>91.71634242147779</v>
      </c>
      <c r="AH118" s="181">
        <f t="shared" si="128"/>
        <v>91.756811389988044</v>
      </c>
      <c r="AI118" s="181">
        <f t="shared" si="128"/>
        <v>91.71634242147779</v>
      </c>
      <c r="AJ118" s="181">
        <f t="shared" si="128"/>
        <v>91.71634242147779</v>
      </c>
      <c r="AK118" s="181">
        <f t="shared" si="128"/>
        <v>99.959318105120047</v>
      </c>
      <c r="AL118" s="181">
        <f t="shared" si="128"/>
        <v>100.72170970709804</v>
      </c>
      <c r="AM118" s="181">
        <f t="shared" si="130"/>
        <v>100.61828662994991</v>
      </c>
      <c r="AN118" s="181">
        <f>AM54</f>
        <v>92.671725262186882</v>
      </c>
      <c r="AO118" s="181">
        <f>AN54</f>
        <v>91.71634242147779</v>
      </c>
      <c r="AP118" s="181">
        <f>AO54</f>
        <v>91.71634242147779</v>
      </c>
      <c r="AQ118" s="181">
        <f>AP54</f>
        <v>95.597629638208687</v>
      </c>
    </row>
    <row r="119" spans="1:43" x14ac:dyDescent="0.2">
      <c r="A119" s="2" t="str">
        <f>'Scenario List'!$A$5</f>
        <v>3- Baseline 2</v>
      </c>
      <c r="B119" s="24" t="s">
        <v>18</v>
      </c>
      <c r="C119" s="14">
        <v>0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0</v>
      </c>
      <c r="T119" s="14">
        <v>0</v>
      </c>
      <c r="U119" s="14">
        <v>0</v>
      </c>
      <c r="V119" s="14">
        <v>0</v>
      </c>
      <c r="W119" s="14">
        <v>0</v>
      </c>
      <c r="X119" s="14">
        <v>0</v>
      </c>
      <c r="Y119" s="14">
        <v>0</v>
      </c>
      <c r="Z119" s="14">
        <v>0</v>
      </c>
      <c r="AA119" s="6"/>
      <c r="AB119" s="6">
        <f t="shared" si="131"/>
        <v>0</v>
      </c>
      <c r="AF119" s="50"/>
      <c r="AG119" s="181"/>
      <c r="AH119" s="181"/>
      <c r="AI119" s="181"/>
      <c r="AJ119" s="181"/>
      <c r="AK119" s="181"/>
      <c r="AL119" s="181"/>
      <c r="AM119" s="181"/>
      <c r="AN119" s="181"/>
      <c r="AO119" s="181"/>
      <c r="AP119" s="181"/>
      <c r="AQ119" s="181"/>
    </row>
    <row r="120" spans="1:43" x14ac:dyDescent="0.2">
      <c r="A120" s="2" t="str">
        <f>'Scenario List'!$A$5</f>
        <v>3- Baseline 2</v>
      </c>
      <c r="B120" s="24" t="s">
        <v>19</v>
      </c>
      <c r="C120" s="14">
        <v>0</v>
      </c>
      <c r="D120" s="14">
        <v>0</v>
      </c>
      <c r="E120" s="14">
        <v>0</v>
      </c>
      <c r="F120" s="14">
        <v>0</v>
      </c>
      <c r="G120" s="14">
        <v>0</v>
      </c>
      <c r="H120" s="14">
        <v>0</v>
      </c>
      <c r="I120" s="14">
        <v>0</v>
      </c>
      <c r="J120" s="14">
        <v>0</v>
      </c>
      <c r="K120" s="14">
        <v>0</v>
      </c>
      <c r="L120" s="14">
        <v>0</v>
      </c>
      <c r="M120" s="14">
        <v>0</v>
      </c>
      <c r="N120" s="14">
        <v>0</v>
      </c>
      <c r="O120" s="14">
        <v>0</v>
      </c>
      <c r="P120" s="14">
        <v>0</v>
      </c>
      <c r="Q120" s="14">
        <v>0</v>
      </c>
      <c r="R120" s="14">
        <v>0</v>
      </c>
      <c r="S120" s="14">
        <v>0</v>
      </c>
      <c r="T120" s="14">
        <v>0</v>
      </c>
      <c r="U120" s="14">
        <v>0</v>
      </c>
      <c r="V120" s="14">
        <v>0</v>
      </c>
      <c r="W120" s="14">
        <v>0</v>
      </c>
      <c r="X120" s="14">
        <v>0</v>
      </c>
      <c r="Y120" s="14">
        <v>0</v>
      </c>
      <c r="Z120" s="14">
        <v>0</v>
      </c>
      <c r="AA120" s="6"/>
      <c r="AB120" s="6">
        <f t="shared" si="131"/>
        <v>0</v>
      </c>
      <c r="AF120" s="51" t="s">
        <v>8</v>
      </c>
      <c r="AG120" s="181">
        <f t="shared" si="129"/>
        <v>0</v>
      </c>
      <c r="AH120" s="181">
        <f t="shared" si="128"/>
        <v>0</v>
      </c>
      <c r="AI120" s="181">
        <f t="shared" si="128"/>
        <v>0</v>
      </c>
      <c r="AJ120" s="181">
        <f t="shared" si="128"/>
        <v>0</v>
      </c>
      <c r="AK120" s="181">
        <f t="shared" si="128"/>
        <v>0</v>
      </c>
      <c r="AL120" s="181">
        <f t="shared" si="128"/>
        <v>0</v>
      </c>
      <c r="AM120" s="181">
        <f t="shared" si="130"/>
        <v>0</v>
      </c>
      <c r="AN120" s="181">
        <f>AM56</f>
        <v>0</v>
      </c>
      <c r="AO120" s="181">
        <f>AN56</f>
        <v>0</v>
      </c>
      <c r="AP120" s="181">
        <f>AO56</f>
        <v>0</v>
      </c>
      <c r="AQ120" s="181">
        <f>AP56</f>
        <v>0</v>
      </c>
    </row>
    <row r="121" spans="1:43" x14ac:dyDescent="0.2">
      <c r="A121" s="2" t="str">
        <f>'Scenario List'!$A$5</f>
        <v>3- Baseline 2</v>
      </c>
      <c r="B121" s="24" t="s">
        <v>20</v>
      </c>
      <c r="C121" s="14">
        <v>0</v>
      </c>
      <c r="D121" s="14">
        <v>0</v>
      </c>
      <c r="E121" s="14">
        <v>0</v>
      </c>
      <c r="F121" s="14">
        <v>0</v>
      </c>
      <c r="G121" s="14">
        <v>0</v>
      </c>
      <c r="H121" s="14">
        <v>0</v>
      </c>
      <c r="I121" s="14">
        <v>0</v>
      </c>
      <c r="J121" s="14">
        <v>0</v>
      </c>
      <c r="K121" s="14">
        <v>0</v>
      </c>
      <c r="L121" s="14">
        <v>0</v>
      </c>
      <c r="M121" s="14">
        <v>0</v>
      </c>
      <c r="N121" s="14">
        <v>0</v>
      </c>
      <c r="O121" s="14">
        <v>0</v>
      </c>
      <c r="P121" s="14">
        <v>0</v>
      </c>
      <c r="Q121" s="14">
        <v>0</v>
      </c>
      <c r="R121" s="14">
        <v>0</v>
      </c>
      <c r="S121" s="14">
        <v>0</v>
      </c>
      <c r="T121" s="14">
        <v>0</v>
      </c>
      <c r="U121" s="14">
        <v>0</v>
      </c>
      <c r="V121" s="14">
        <v>0</v>
      </c>
      <c r="W121" s="14">
        <v>0</v>
      </c>
      <c r="X121" s="14">
        <v>0</v>
      </c>
      <c r="Y121" s="14">
        <v>0</v>
      </c>
      <c r="Z121" s="14">
        <v>0</v>
      </c>
      <c r="AA121" s="6"/>
      <c r="AB121" s="6">
        <f t="shared" si="131"/>
        <v>0</v>
      </c>
      <c r="AF121" s="50" t="s">
        <v>12</v>
      </c>
      <c r="AG121" s="181">
        <f t="shared" si="129"/>
        <v>194.68034288026277</v>
      </c>
      <c r="AH121" s="181">
        <f t="shared" si="128"/>
        <v>142.6918188224779</v>
      </c>
      <c r="AI121" s="181">
        <f t="shared" si="128"/>
        <v>141.83315559278284</v>
      </c>
      <c r="AJ121" s="181">
        <f t="shared" si="128"/>
        <v>0</v>
      </c>
      <c r="AK121" s="181">
        <f t="shared" si="128"/>
        <v>176.40237610486483</v>
      </c>
      <c r="AL121" s="181">
        <f t="shared" ref="AH121:AP132" si="132">AL57</f>
        <v>0</v>
      </c>
      <c r="AM121" s="181">
        <f t="shared" si="130"/>
        <v>0</v>
      </c>
      <c r="AN121" s="181">
        <f>AM57</f>
        <v>133.56225632466663</v>
      </c>
      <c r="AO121" s="181">
        <f>AN57</f>
        <v>157.0130264377234</v>
      </c>
      <c r="AP121" s="181">
        <f>AO57</f>
        <v>223.31232207679994</v>
      </c>
      <c r="AQ121" s="181">
        <f>AP57</f>
        <v>177.72586163632906</v>
      </c>
    </row>
    <row r="122" spans="1:43" x14ac:dyDescent="0.2">
      <c r="A122" s="2" t="str">
        <f>'Scenario List'!$A$5</f>
        <v>3- Baseline 2</v>
      </c>
      <c r="B122" s="24" t="s">
        <v>21</v>
      </c>
      <c r="C122" s="14">
        <v>0.96740000000000015</v>
      </c>
      <c r="D122" s="14">
        <v>3.3987000000000003</v>
      </c>
      <c r="E122" s="14">
        <v>8.3126999999999995</v>
      </c>
      <c r="F122" s="14">
        <v>10.661899999999999</v>
      </c>
      <c r="G122" s="14">
        <v>12.1996</v>
      </c>
      <c r="H122" s="14">
        <v>40.400700000000001</v>
      </c>
      <c r="I122" s="14">
        <v>43.791800000000002</v>
      </c>
      <c r="J122" s="14">
        <v>49.2104</v>
      </c>
      <c r="K122" s="14">
        <v>51.170500000000004</v>
      </c>
      <c r="L122" s="14">
        <v>50.890900000000002</v>
      </c>
      <c r="M122" s="14">
        <v>50.773600000000002</v>
      </c>
      <c r="N122" s="14">
        <v>50.6113</v>
      </c>
      <c r="O122" s="14">
        <v>50.424900000000001</v>
      </c>
      <c r="P122" s="14">
        <v>50.238500000000002</v>
      </c>
      <c r="Q122" s="14">
        <v>50.052099999999996</v>
      </c>
      <c r="R122" s="14">
        <v>49.865700000000004</v>
      </c>
      <c r="S122" s="14">
        <v>49.679299999999998</v>
      </c>
      <c r="T122" s="14">
        <v>49.4238</v>
      </c>
      <c r="U122" s="14">
        <v>49.237400000000001</v>
      </c>
      <c r="V122" s="14">
        <v>90.000200000000007</v>
      </c>
      <c r="W122" s="14">
        <v>91.768200000000007</v>
      </c>
      <c r="X122" s="14">
        <v>93.674400000000006</v>
      </c>
      <c r="Y122" s="14">
        <v>95.536200000000008</v>
      </c>
      <c r="Z122" s="14">
        <v>97.490549999999999</v>
      </c>
      <c r="AA122" s="6"/>
      <c r="AB122" s="6">
        <f>Z122</f>
        <v>97.490549999999999</v>
      </c>
      <c r="AF122" s="50" t="s">
        <v>13</v>
      </c>
      <c r="AG122" s="181">
        <f t="shared" si="129"/>
        <v>34.35</v>
      </c>
      <c r="AH122" s="181">
        <f t="shared" si="132"/>
        <v>0</v>
      </c>
      <c r="AI122" s="181">
        <f t="shared" si="132"/>
        <v>0</v>
      </c>
      <c r="AJ122" s="181">
        <f t="shared" si="132"/>
        <v>0</v>
      </c>
      <c r="AK122" s="181">
        <f t="shared" si="132"/>
        <v>388.74689363349006</v>
      </c>
      <c r="AL122" s="181">
        <f t="shared" si="132"/>
        <v>558.92139240701636</v>
      </c>
      <c r="AM122" s="181">
        <f t="shared" si="130"/>
        <v>551.75411863782836</v>
      </c>
      <c r="AN122" s="181">
        <f>AM58</f>
        <v>0</v>
      </c>
      <c r="AO122" s="181">
        <f>AN58</f>
        <v>35.642592909450158</v>
      </c>
      <c r="AP122" s="181">
        <f>AO58</f>
        <v>0</v>
      </c>
      <c r="AQ122" s="181">
        <f>AP58</f>
        <v>34.35</v>
      </c>
    </row>
    <row r="123" spans="1:43" x14ac:dyDescent="0.2">
      <c r="A123" s="2" t="str">
        <f>'Scenario List'!$A$5</f>
        <v>3- Baseline 2</v>
      </c>
      <c r="B123" s="24" t="s">
        <v>22</v>
      </c>
      <c r="C123" s="14">
        <v>3.4001670447805821</v>
      </c>
      <c r="D123" s="14">
        <v>4.1859315720894408</v>
      </c>
      <c r="E123" s="14">
        <v>4.8622640943704294</v>
      </c>
      <c r="F123" s="14">
        <v>5.7185173846828015</v>
      </c>
      <c r="G123" s="14">
        <v>6.6632655958092251</v>
      </c>
      <c r="H123" s="14">
        <v>7.35211725083931</v>
      </c>
      <c r="I123" s="14">
        <v>7.7112183339056841</v>
      </c>
      <c r="J123" s="14">
        <v>7.5632328867451903</v>
      </c>
      <c r="K123" s="14">
        <v>7.0780493189489988</v>
      </c>
      <c r="L123" s="14">
        <v>6.2476799477791687</v>
      </c>
      <c r="M123" s="14">
        <v>5.2097796349349039</v>
      </c>
      <c r="N123" s="14">
        <v>4.2676601339079383</v>
      </c>
      <c r="O123" s="14">
        <v>3.4766875805062512</v>
      </c>
      <c r="P123" s="14">
        <v>2.8186196634208756</v>
      </c>
      <c r="Q123" s="14">
        <v>2.2667245362174668</v>
      </c>
      <c r="R123" s="14">
        <v>1.803891638735692</v>
      </c>
      <c r="S123" s="14">
        <v>1.6157913295703423</v>
      </c>
      <c r="T123" s="14">
        <v>1.3625509625570515</v>
      </c>
      <c r="U123" s="14">
        <v>1.1874661523439443</v>
      </c>
      <c r="V123" s="14">
        <v>0.68673579743852997</v>
      </c>
      <c r="W123" s="14">
        <v>0.51074614465254342</v>
      </c>
      <c r="X123" s="14">
        <v>6.8885756540936427E-2</v>
      </c>
      <c r="Y123" s="14">
        <v>-0.20660756567666283</v>
      </c>
      <c r="Z123" s="14">
        <v>-0.34556474956663408</v>
      </c>
      <c r="AA123" s="6"/>
      <c r="AB123" s="6">
        <f t="shared" si="131"/>
        <v>85.50581044553401</v>
      </c>
      <c r="AF123" s="50" t="s">
        <v>14</v>
      </c>
      <c r="AG123" s="181">
        <f t="shared" si="129"/>
        <v>17.175000000000001</v>
      </c>
      <c r="AH123" s="181">
        <f t="shared" si="132"/>
        <v>0</v>
      </c>
      <c r="AI123" s="181">
        <f t="shared" si="132"/>
        <v>0</v>
      </c>
      <c r="AJ123" s="181">
        <f t="shared" si="132"/>
        <v>0</v>
      </c>
      <c r="AK123" s="181">
        <f t="shared" si="132"/>
        <v>94.330740613001083</v>
      </c>
      <c r="AL123" s="181">
        <f t="shared" si="132"/>
        <v>204.46069620350815</v>
      </c>
      <c r="AM123" s="181">
        <f t="shared" si="130"/>
        <v>200.87705931891418</v>
      </c>
      <c r="AN123" s="181">
        <f>AM59</f>
        <v>0</v>
      </c>
      <c r="AO123" s="181">
        <f>AN59</f>
        <v>17.821296454725079</v>
      </c>
      <c r="AP123" s="181">
        <f>AO59</f>
        <v>0</v>
      </c>
      <c r="AQ123" s="181">
        <f>AP59</f>
        <v>17.175000000000001</v>
      </c>
    </row>
    <row r="124" spans="1:43" x14ac:dyDescent="0.2">
      <c r="A124" s="2" t="str">
        <f>'Scenario List'!$A$5</f>
        <v>3- Baseline 2</v>
      </c>
      <c r="B124" s="24" t="s">
        <v>23</v>
      </c>
      <c r="C124" s="14">
        <v>4.2406720386957328</v>
      </c>
      <c r="D124" s="14">
        <v>4.979234965341572</v>
      </c>
      <c r="E124" s="14">
        <v>5.5874033118823654</v>
      </c>
      <c r="F124" s="14">
        <v>6.5883484394093355</v>
      </c>
      <c r="G124" s="14">
        <v>7.078577276259967</v>
      </c>
      <c r="H124" s="14">
        <v>7.6193707757966749</v>
      </c>
      <c r="I124" s="14">
        <v>7.8833267699137508</v>
      </c>
      <c r="J124" s="14">
        <v>7.6954082362628498</v>
      </c>
      <c r="K124" s="14">
        <v>7.6856026035335887</v>
      </c>
      <c r="L124" s="14">
        <v>6.3967339927875742</v>
      </c>
      <c r="M124" s="14">
        <v>5.36139807728118</v>
      </c>
      <c r="N124" s="14">
        <v>4.4498327747170521</v>
      </c>
      <c r="O124" s="14">
        <v>3.6940016616915869</v>
      </c>
      <c r="P124" s="14">
        <v>3.0894182998782895</v>
      </c>
      <c r="Q124" s="14">
        <v>2.6019101361498116</v>
      </c>
      <c r="R124" s="14">
        <v>2.0065192086810839</v>
      </c>
      <c r="S124" s="14">
        <v>1.8368043608182489</v>
      </c>
      <c r="T124" s="14">
        <v>1.5951447748274177</v>
      </c>
      <c r="U124" s="14">
        <v>1.4764288643869463</v>
      </c>
      <c r="V124" s="14">
        <v>0.4385315443593214</v>
      </c>
      <c r="W124" s="14">
        <v>0.17431602736600382</v>
      </c>
      <c r="X124" s="14">
        <v>-0.14721539128267125</v>
      </c>
      <c r="Y124" s="14">
        <v>-0.29777812952376337</v>
      </c>
      <c r="Z124" s="14">
        <v>-0.31764819775612807</v>
      </c>
      <c r="AA124" s="6"/>
      <c r="AB124" s="6">
        <f t="shared" si="131"/>
        <v>91.71634242147779</v>
      </c>
      <c r="AF124" s="50" t="s">
        <v>15</v>
      </c>
      <c r="AG124" s="181">
        <f t="shared" si="129"/>
        <v>0</v>
      </c>
      <c r="AH124" s="181">
        <f t="shared" si="132"/>
        <v>0</v>
      </c>
      <c r="AI124" s="181">
        <f t="shared" si="132"/>
        <v>0</v>
      </c>
      <c r="AJ124" s="181">
        <f t="shared" si="132"/>
        <v>0</v>
      </c>
      <c r="AK124" s="181">
        <f t="shared" si="132"/>
        <v>193.85252002876038</v>
      </c>
      <c r="AL124" s="181">
        <f t="shared" si="132"/>
        <v>268.7</v>
      </c>
      <c r="AM124" s="181">
        <f t="shared" si="130"/>
        <v>234.35</v>
      </c>
      <c r="AN124" s="181">
        <f>AM60</f>
        <v>0</v>
      </c>
      <c r="AO124" s="181">
        <f>AN60</f>
        <v>0</v>
      </c>
      <c r="AP124" s="181">
        <f>AO60</f>
        <v>0</v>
      </c>
      <c r="AQ124" s="181">
        <f>AP60</f>
        <v>0</v>
      </c>
    </row>
    <row r="125" spans="1:43" x14ac:dyDescent="0.2">
      <c r="A125" s="2" t="str">
        <f>'Scenario List'!$A$5</f>
        <v>3- Baseline 2</v>
      </c>
      <c r="B125" s="2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6"/>
      <c r="AB125" s="6"/>
      <c r="AF125" s="50" t="s">
        <v>16</v>
      </c>
      <c r="AG125" s="181">
        <f t="shared" si="129"/>
        <v>10.401962395146704</v>
      </c>
      <c r="AH125" s="181">
        <f t="shared" si="132"/>
        <v>20.06329934525737</v>
      </c>
      <c r="AI125" s="181">
        <f t="shared" si="132"/>
        <v>32.813487216820498</v>
      </c>
      <c r="AJ125" s="181">
        <f t="shared" si="132"/>
        <v>0</v>
      </c>
      <c r="AK125" s="181">
        <f t="shared" si="132"/>
        <v>0</v>
      </c>
      <c r="AL125" s="181">
        <f t="shared" si="132"/>
        <v>19.999999999999947</v>
      </c>
      <c r="AM125" s="181">
        <f t="shared" si="130"/>
        <v>40.629352708445708</v>
      </c>
      <c r="AN125" s="181">
        <f>AM61</f>
        <v>10.149217356298566</v>
      </c>
      <c r="AO125" s="181">
        <f>AN61</f>
        <v>0</v>
      </c>
      <c r="AP125" s="181">
        <f>AO61</f>
        <v>27.541931453667903</v>
      </c>
      <c r="AQ125" s="181">
        <f>AP61</f>
        <v>49.063616364390441</v>
      </c>
    </row>
    <row r="126" spans="1:43" x14ac:dyDescent="0.2">
      <c r="A126" s="2" t="str">
        <f>'Scenario List'!$A$5</f>
        <v>3- Baseline 2</v>
      </c>
      <c r="B126" s="3" t="s">
        <v>8</v>
      </c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6"/>
      <c r="AB126" s="6"/>
      <c r="AF126" s="50" t="s">
        <v>17</v>
      </c>
      <c r="AG126" s="181">
        <f t="shared" si="129"/>
        <v>0</v>
      </c>
      <c r="AH126" s="181">
        <f t="shared" si="132"/>
        <v>50</v>
      </c>
      <c r="AI126" s="181">
        <f t="shared" si="132"/>
        <v>50</v>
      </c>
      <c r="AJ126" s="181">
        <f t="shared" si="132"/>
        <v>0</v>
      </c>
      <c r="AK126" s="181">
        <f t="shared" si="132"/>
        <v>0</v>
      </c>
      <c r="AL126" s="181">
        <f t="shared" si="132"/>
        <v>231.56826125520109</v>
      </c>
      <c r="AM126" s="181">
        <f t="shared" si="130"/>
        <v>245.0828748641419</v>
      </c>
      <c r="AN126" s="181">
        <f>AM62</f>
        <v>50.000000000000021</v>
      </c>
      <c r="AO126" s="181">
        <f>AN62</f>
        <v>0</v>
      </c>
      <c r="AP126" s="181">
        <f>AO62</f>
        <v>50</v>
      </c>
      <c r="AQ126" s="181">
        <f>AP62</f>
        <v>0</v>
      </c>
    </row>
    <row r="127" spans="1:43" x14ac:dyDescent="0.2">
      <c r="A127" s="2" t="str">
        <f>'Scenario List'!$A$5</f>
        <v>3- Baseline 2</v>
      </c>
      <c r="B127" s="24" t="s">
        <v>12</v>
      </c>
      <c r="C127" s="14">
        <v>0</v>
      </c>
      <c r="D127" s="14">
        <v>0</v>
      </c>
      <c r="E127" s="14">
        <v>0</v>
      </c>
      <c r="F127" s="14">
        <v>0</v>
      </c>
      <c r="G127" s="14">
        <v>0</v>
      </c>
      <c r="H127" s="14">
        <v>96.525505592782849</v>
      </c>
      <c r="I127" s="14">
        <v>0</v>
      </c>
      <c r="J127" s="14">
        <v>0</v>
      </c>
      <c r="K127" s="14">
        <v>0</v>
      </c>
      <c r="L127" s="14">
        <v>0</v>
      </c>
      <c r="M127" s="14">
        <v>0</v>
      </c>
      <c r="N127" s="14">
        <v>0</v>
      </c>
      <c r="O127" s="14">
        <v>0</v>
      </c>
      <c r="P127" s="14">
        <v>0</v>
      </c>
      <c r="Q127" s="14">
        <v>0</v>
      </c>
      <c r="R127" s="14">
        <v>0</v>
      </c>
      <c r="S127" s="14">
        <v>0</v>
      </c>
      <c r="T127" s="14">
        <v>0</v>
      </c>
      <c r="U127" s="14">
        <v>0</v>
      </c>
      <c r="V127" s="14">
        <v>0</v>
      </c>
      <c r="W127" s="14">
        <v>0</v>
      </c>
      <c r="X127" s="14">
        <v>0</v>
      </c>
      <c r="Y127" s="14">
        <v>0</v>
      </c>
      <c r="Z127" s="14">
        <v>0</v>
      </c>
      <c r="AA127" s="6"/>
      <c r="AB127" s="6">
        <f t="shared" ref="AB127:AB138" si="133">SUM(C127:Z127)</f>
        <v>96.525505592782849</v>
      </c>
      <c r="AF127" s="50" t="s">
        <v>18</v>
      </c>
      <c r="AG127" s="181">
        <f t="shared" si="129"/>
        <v>0</v>
      </c>
      <c r="AH127" s="181">
        <f t="shared" si="132"/>
        <v>0</v>
      </c>
      <c r="AI127" s="181">
        <f t="shared" si="132"/>
        <v>0</v>
      </c>
      <c r="AJ127" s="181">
        <f t="shared" si="132"/>
        <v>0</v>
      </c>
      <c r="AK127" s="181">
        <f t="shared" si="132"/>
        <v>6.870000000000001</v>
      </c>
      <c r="AL127" s="181">
        <f t="shared" si="132"/>
        <v>20</v>
      </c>
      <c r="AM127" s="181">
        <f t="shared" si="130"/>
        <v>20</v>
      </c>
      <c r="AN127" s="181">
        <f>AM63</f>
        <v>0</v>
      </c>
      <c r="AO127" s="181">
        <f>AN63</f>
        <v>0</v>
      </c>
      <c r="AP127" s="181">
        <f>AO63</f>
        <v>0</v>
      </c>
      <c r="AQ127" s="181">
        <f>AP63</f>
        <v>0</v>
      </c>
    </row>
    <row r="128" spans="1:43" x14ac:dyDescent="0.2">
      <c r="A128" s="2" t="str">
        <f>'Scenario List'!$A$5</f>
        <v>3- Baseline 2</v>
      </c>
      <c r="B128" s="24" t="s">
        <v>13</v>
      </c>
      <c r="C128" s="14">
        <v>0</v>
      </c>
      <c r="D128" s="14">
        <v>0</v>
      </c>
      <c r="E128" s="14">
        <v>0</v>
      </c>
      <c r="F128" s="14">
        <v>0</v>
      </c>
      <c r="G128" s="14">
        <v>0</v>
      </c>
      <c r="H128" s="14">
        <v>0</v>
      </c>
      <c r="I128" s="14">
        <v>0</v>
      </c>
      <c r="J128" s="14">
        <v>0</v>
      </c>
      <c r="K128" s="14">
        <v>0</v>
      </c>
      <c r="L128" s="14">
        <v>0</v>
      </c>
      <c r="M128" s="14">
        <v>0</v>
      </c>
      <c r="N128" s="14">
        <v>0</v>
      </c>
      <c r="O128" s="14">
        <v>0</v>
      </c>
      <c r="P128" s="14">
        <v>0</v>
      </c>
      <c r="Q128" s="14">
        <v>0</v>
      </c>
      <c r="R128" s="14">
        <v>0</v>
      </c>
      <c r="S128" s="14">
        <v>0</v>
      </c>
      <c r="T128" s="14">
        <v>0</v>
      </c>
      <c r="U128" s="14">
        <v>0</v>
      </c>
      <c r="V128" s="14">
        <v>0</v>
      </c>
      <c r="W128" s="14">
        <v>0</v>
      </c>
      <c r="X128" s="14">
        <v>0</v>
      </c>
      <c r="Y128" s="14">
        <v>0</v>
      </c>
      <c r="Z128" s="14">
        <v>0</v>
      </c>
      <c r="AA128" s="6"/>
      <c r="AB128" s="6">
        <f t="shared" si="133"/>
        <v>0</v>
      </c>
      <c r="AF128" s="50" t="s">
        <v>19</v>
      </c>
      <c r="AG128" s="181">
        <f t="shared" si="129"/>
        <v>5.8395000000000001</v>
      </c>
      <c r="AH128" s="181">
        <f t="shared" si="132"/>
        <v>5.8395000000000001</v>
      </c>
      <c r="AI128" s="181">
        <f t="shared" si="132"/>
        <v>5.8395000000000001</v>
      </c>
      <c r="AJ128" s="181">
        <f t="shared" si="132"/>
        <v>0</v>
      </c>
      <c r="AK128" s="181">
        <f t="shared" si="132"/>
        <v>5.8395000000000001</v>
      </c>
      <c r="AL128" s="181">
        <f t="shared" si="132"/>
        <v>4.1219999999999999</v>
      </c>
      <c r="AM128" s="181">
        <f t="shared" si="130"/>
        <v>4.1219999999999999</v>
      </c>
      <c r="AN128" s="181">
        <f>AM64</f>
        <v>5.8395000000000001</v>
      </c>
      <c r="AO128" s="181">
        <f>AN64</f>
        <v>5.8395000000000001</v>
      </c>
      <c r="AP128" s="181">
        <f>AO64</f>
        <v>7.3165500000000012</v>
      </c>
      <c r="AQ128" s="181">
        <f>AP64</f>
        <v>5.8395000000000001</v>
      </c>
    </row>
    <row r="129" spans="1:43" x14ac:dyDescent="0.2">
      <c r="A129" s="2" t="str">
        <f>'Scenario List'!$A$5</f>
        <v>3- Baseline 2</v>
      </c>
      <c r="B129" s="24" t="s">
        <v>14</v>
      </c>
      <c r="C129" s="14">
        <v>0</v>
      </c>
      <c r="D129" s="14">
        <v>0</v>
      </c>
      <c r="E129" s="14">
        <v>0</v>
      </c>
      <c r="F129" s="14">
        <v>0</v>
      </c>
      <c r="G129" s="14">
        <v>0</v>
      </c>
      <c r="H129" s="14">
        <v>0</v>
      </c>
      <c r="I129" s="14">
        <v>0</v>
      </c>
      <c r="J129" s="14">
        <v>0</v>
      </c>
      <c r="K129" s="14">
        <v>0</v>
      </c>
      <c r="L129" s="14">
        <v>0</v>
      </c>
      <c r="M129" s="14">
        <v>0</v>
      </c>
      <c r="N129" s="14">
        <v>0</v>
      </c>
      <c r="O129" s="14">
        <v>0</v>
      </c>
      <c r="P129" s="14">
        <v>0</v>
      </c>
      <c r="Q129" s="14">
        <v>0</v>
      </c>
      <c r="R129" s="14">
        <v>0</v>
      </c>
      <c r="S129" s="14">
        <v>0</v>
      </c>
      <c r="T129" s="14">
        <v>0</v>
      </c>
      <c r="U129" s="14">
        <v>0</v>
      </c>
      <c r="V129" s="14">
        <v>0</v>
      </c>
      <c r="W129" s="14">
        <v>0</v>
      </c>
      <c r="X129" s="14">
        <v>0</v>
      </c>
      <c r="Y129" s="14">
        <v>0</v>
      </c>
      <c r="Z129" s="14">
        <v>0</v>
      </c>
      <c r="AA129" s="6"/>
      <c r="AB129" s="6">
        <f t="shared" si="133"/>
        <v>0</v>
      </c>
      <c r="AF129" s="50" t="s">
        <v>20</v>
      </c>
      <c r="AG129" s="181">
        <f t="shared" si="129"/>
        <v>0</v>
      </c>
      <c r="AH129" s="181">
        <f t="shared" si="132"/>
        <v>25.762500000000003</v>
      </c>
      <c r="AI129" s="181">
        <f t="shared" si="132"/>
        <v>25.762500000000003</v>
      </c>
      <c r="AJ129" s="181">
        <f t="shared" si="132"/>
        <v>0</v>
      </c>
      <c r="AK129" s="181">
        <f t="shared" si="132"/>
        <v>0</v>
      </c>
      <c r="AL129" s="181">
        <f t="shared" si="132"/>
        <v>93.762500000000003</v>
      </c>
      <c r="AM129" s="181">
        <f t="shared" si="130"/>
        <v>23.358000000000001</v>
      </c>
      <c r="AN129" s="181">
        <f>AM65</f>
        <v>25.762500000000003</v>
      </c>
      <c r="AO129" s="181">
        <f>AN65</f>
        <v>0</v>
      </c>
      <c r="AP129" s="181">
        <f>AO65</f>
        <v>0</v>
      </c>
      <c r="AQ129" s="181">
        <f>AP65</f>
        <v>0</v>
      </c>
    </row>
    <row r="130" spans="1:43" x14ac:dyDescent="0.2">
      <c r="A130" s="2" t="str">
        <f>'Scenario List'!$A$5</f>
        <v>3- Baseline 2</v>
      </c>
      <c r="B130" s="24" t="s">
        <v>15</v>
      </c>
      <c r="C130" s="14">
        <v>0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0</v>
      </c>
      <c r="J130" s="14">
        <v>0</v>
      </c>
      <c r="K130" s="14">
        <v>0</v>
      </c>
      <c r="L130" s="14">
        <v>0</v>
      </c>
      <c r="M130" s="14">
        <v>0</v>
      </c>
      <c r="N130" s="14">
        <v>0</v>
      </c>
      <c r="O130" s="14">
        <v>0</v>
      </c>
      <c r="P130" s="14">
        <v>0</v>
      </c>
      <c r="Q130" s="14">
        <v>0</v>
      </c>
      <c r="R130" s="14">
        <v>0</v>
      </c>
      <c r="S130" s="14">
        <v>0</v>
      </c>
      <c r="T130" s="14">
        <v>0</v>
      </c>
      <c r="U130" s="14">
        <v>0</v>
      </c>
      <c r="V130" s="14">
        <v>0</v>
      </c>
      <c r="W130" s="14">
        <v>0</v>
      </c>
      <c r="X130" s="14">
        <v>0</v>
      </c>
      <c r="Y130" s="14">
        <v>0</v>
      </c>
      <c r="Z130" s="14">
        <v>0</v>
      </c>
      <c r="AA130" s="6"/>
      <c r="AB130" s="6">
        <f t="shared" si="133"/>
        <v>0</v>
      </c>
      <c r="AF130" s="50" t="s">
        <v>21</v>
      </c>
      <c r="AG130" s="181">
        <f t="shared" si="129"/>
        <v>15.0557</v>
      </c>
      <c r="AH130" s="181">
        <f t="shared" si="132"/>
        <v>18.4621</v>
      </c>
      <c r="AI130" s="181">
        <f t="shared" si="132"/>
        <v>19.818300000000001</v>
      </c>
      <c r="AJ130" s="181">
        <f t="shared" si="132"/>
        <v>2.1459999999999999</v>
      </c>
      <c r="AK130" s="181">
        <f t="shared" si="132"/>
        <v>16.020499999999998</v>
      </c>
      <c r="AL130" s="181">
        <f t="shared" si="132"/>
        <v>20.322200000000002</v>
      </c>
      <c r="AM130" s="181">
        <f t="shared" si="130"/>
        <v>19.703600000000002</v>
      </c>
      <c r="AN130" s="181">
        <f>AM66</f>
        <v>18.886400000000002</v>
      </c>
      <c r="AO130" s="181">
        <f>AN66</f>
        <v>8.1807000000000016</v>
      </c>
      <c r="AP130" s="181">
        <f>AO66</f>
        <v>16.4848</v>
      </c>
      <c r="AQ130" s="181">
        <f>AP66</f>
        <v>19.392099999999999</v>
      </c>
    </row>
    <row r="131" spans="1:43" x14ac:dyDescent="0.2">
      <c r="A131" s="2" t="str">
        <f>'Scenario List'!$A$5</f>
        <v>3- Baseline 2</v>
      </c>
      <c r="B131" s="24" t="s">
        <v>16</v>
      </c>
      <c r="C131" s="14">
        <v>0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0</v>
      </c>
      <c r="J131" s="14">
        <v>0</v>
      </c>
      <c r="K131" s="14">
        <v>0</v>
      </c>
      <c r="L131" s="14">
        <v>0</v>
      </c>
      <c r="M131" s="14">
        <v>0</v>
      </c>
      <c r="N131" s="14">
        <v>0</v>
      </c>
      <c r="O131" s="14">
        <v>0</v>
      </c>
      <c r="P131" s="14">
        <v>0</v>
      </c>
      <c r="Q131" s="14">
        <v>0</v>
      </c>
      <c r="R131" s="14">
        <v>0</v>
      </c>
      <c r="S131" s="14">
        <v>0</v>
      </c>
      <c r="T131" s="14">
        <v>10</v>
      </c>
      <c r="U131" s="14">
        <v>0</v>
      </c>
      <c r="V131" s="14">
        <v>0</v>
      </c>
      <c r="W131" s="14">
        <v>0</v>
      </c>
      <c r="X131" s="14">
        <v>0</v>
      </c>
      <c r="Y131" s="14">
        <v>0</v>
      </c>
      <c r="Z131" s="14">
        <v>22.813487216820498</v>
      </c>
      <c r="AA131" s="6"/>
      <c r="AB131" s="6">
        <f t="shared" si="133"/>
        <v>32.813487216820498</v>
      </c>
      <c r="AF131" s="50" t="s">
        <v>22</v>
      </c>
      <c r="AG131" s="181">
        <f t="shared" si="129"/>
        <v>24.498750933680139</v>
      </c>
      <c r="AH131" s="181">
        <f t="shared" si="132"/>
        <v>29.471534476501549</v>
      </c>
      <c r="AI131" s="181">
        <f t="shared" si="132"/>
        <v>24.498750933680139</v>
      </c>
      <c r="AJ131" s="181">
        <f t="shared" si="132"/>
        <v>24.498750933680139</v>
      </c>
      <c r="AK131" s="181">
        <f t="shared" si="132"/>
        <v>31.123135563534309</v>
      </c>
      <c r="AL131" s="181">
        <f t="shared" si="132"/>
        <v>36.944243467188713</v>
      </c>
      <c r="AM131" s="181">
        <f t="shared" si="130"/>
        <v>37.426743246542543</v>
      </c>
      <c r="AN131" s="181">
        <f>AM67</f>
        <v>37.534897472621182</v>
      </c>
      <c r="AO131" s="181">
        <f>AN67</f>
        <v>24.498750933680139</v>
      </c>
      <c r="AP131" s="181">
        <f>AO67</f>
        <v>24.498750933680139</v>
      </c>
      <c r="AQ131" s="181">
        <f>AP67</f>
        <v>24.477516969299902</v>
      </c>
    </row>
    <row r="132" spans="1:43" x14ac:dyDescent="0.2">
      <c r="A132" s="2" t="str">
        <f>'Scenario List'!$A$5</f>
        <v>3- Baseline 2</v>
      </c>
      <c r="B132" s="24" t="s">
        <v>17</v>
      </c>
      <c r="C132" s="14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50</v>
      </c>
      <c r="W132" s="14">
        <v>0</v>
      </c>
      <c r="X132" s="14">
        <v>0</v>
      </c>
      <c r="Y132" s="14">
        <v>0</v>
      </c>
      <c r="Z132" s="14">
        <v>0</v>
      </c>
      <c r="AA132" s="6"/>
      <c r="AB132" s="6">
        <f t="shared" si="133"/>
        <v>50</v>
      </c>
      <c r="AF132" s="50" t="s">
        <v>23</v>
      </c>
      <c r="AG132" s="181">
        <f t="shared" si="129"/>
        <v>13.100470855062255</v>
      </c>
      <c r="AH132" s="181">
        <f t="shared" si="132"/>
        <v>13.22323930778628</v>
      </c>
      <c r="AI132" s="181">
        <f t="shared" si="132"/>
        <v>13.100470855062255</v>
      </c>
      <c r="AJ132" s="181">
        <f t="shared" si="132"/>
        <v>13.100470855062255</v>
      </c>
      <c r="AK132" s="181">
        <f t="shared" si="132"/>
        <v>26.068252161124711</v>
      </c>
      <c r="AL132" s="181">
        <f t="shared" si="132"/>
        <v>29.891242818859876</v>
      </c>
      <c r="AM132" s="181">
        <f t="shared" si="130"/>
        <v>27.375304189996562</v>
      </c>
      <c r="AN132" s="181">
        <f>AM68</f>
        <v>35.430862701618963</v>
      </c>
      <c r="AO132" s="181">
        <f>AN68</f>
        <v>13.100470855062255</v>
      </c>
      <c r="AP132" s="181">
        <f>AO68</f>
        <v>13.100470855062255</v>
      </c>
      <c r="AQ132" s="181">
        <f>AP68</f>
        <v>20.483055901499522</v>
      </c>
    </row>
    <row r="133" spans="1:43" x14ac:dyDescent="0.2">
      <c r="A133" s="2" t="str">
        <f>'Scenario List'!$A$5</f>
        <v>3- Baseline 2</v>
      </c>
      <c r="B133" s="24" t="s">
        <v>18</v>
      </c>
      <c r="C133" s="14">
        <v>0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0</v>
      </c>
      <c r="J133" s="14">
        <v>0</v>
      </c>
      <c r="K133" s="14">
        <v>0</v>
      </c>
      <c r="L133" s="14">
        <v>0</v>
      </c>
      <c r="M133" s="14">
        <v>0</v>
      </c>
      <c r="N133" s="14">
        <v>0</v>
      </c>
      <c r="O133" s="14">
        <v>0</v>
      </c>
      <c r="P133" s="14">
        <v>0</v>
      </c>
      <c r="Q133" s="14">
        <v>0</v>
      </c>
      <c r="R133" s="14">
        <v>0</v>
      </c>
      <c r="S133" s="14">
        <v>0</v>
      </c>
      <c r="T133" s="14">
        <v>0</v>
      </c>
      <c r="U133" s="14">
        <v>0</v>
      </c>
      <c r="V133" s="14">
        <v>0</v>
      </c>
      <c r="W133" s="14">
        <v>0</v>
      </c>
      <c r="X133" s="14">
        <v>0</v>
      </c>
      <c r="Y133" s="14">
        <v>0</v>
      </c>
      <c r="Z133" s="14">
        <v>0</v>
      </c>
      <c r="AA133" s="6"/>
      <c r="AB133" s="6">
        <f t="shared" si="133"/>
        <v>0</v>
      </c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</row>
    <row r="134" spans="1:43" ht="63.75" x14ac:dyDescent="0.2">
      <c r="A134" s="2" t="str">
        <f>'Scenario List'!$A$5</f>
        <v>3- Baseline 2</v>
      </c>
      <c r="B134" s="24" t="s">
        <v>19</v>
      </c>
      <c r="C134" s="14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6"/>
      <c r="AB134" s="6">
        <f t="shared" si="133"/>
        <v>0</v>
      </c>
      <c r="AF134" s="48"/>
      <c r="AG134" s="193" t="str">
        <f>AQ1</f>
        <v>11- Electrification 1</v>
      </c>
      <c r="AH134" s="193" t="str">
        <f>AR1</f>
        <v>12- Electrification 2</v>
      </c>
      <c r="AI134" s="193" t="str">
        <f>AS1</f>
        <v>13- Electrification 3</v>
      </c>
      <c r="AJ134" s="193" t="str">
        <f>AT1</f>
        <v>14- 2x SCC</v>
      </c>
      <c r="AK134" s="193" t="str">
        <f>AU1</f>
        <v>15- Colstrip Exit 2025</v>
      </c>
      <c r="AL134" s="193" t="str">
        <f>AV1</f>
        <v>16- Colstrip Exit 2035</v>
      </c>
      <c r="AM134" s="193" t="str">
        <f>AW1</f>
        <v>17- Colstrip Exit 2045</v>
      </c>
      <c r="AN134" s="193" t="str">
        <f>AX1</f>
        <v>18- Clean Energy Delivered Each Hour</v>
      </c>
      <c r="AO134" s="193" t="str">
        <f>AY1</f>
        <v>19- SCC on Net P/S</v>
      </c>
      <c r="AP134" s="193" t="str">
        <f>AZ1</f>
        <v>20- Use Avg Mrkt for EE SCC</v>
      </c>
      <c r="AQ134" s="193" t="str">
        <f>BD1</f>
        <v>21- Maximum WA Customer Benefit</v>
      </c>
    </row>
    <row r="135" spans="1:43" x14ac:dyDescent="0.2">
      <c r="A135" s="2" t="str">
        <f>'Scenario List'!$A$5</f>
        <v>3- Baseline 2</v>
      </c>
      <c r="B135" s="24" t="s">
        <v>20</v>
      </c>
      <c r="C135" s="14">
        <v>0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0</v>
      </c>
      <c r="J135" s="14">
        <v>0</v>
      </c>
      <c r="K135" s="14">
        <v>0</v>
      </c>
      <c r="L135" s="14">
        <v>0</v>
      </c>
      <c r="M135" s="14">
        <v>0</v>
      </c>
      <c r="N135" s="14">
        <v>0</v>
      </c>
      <c r="O135" s="14">
        <v>0</v>
      </c>
      <c r="P135" s="14">
        <v>0</v>
      </c>
      <c r="Q135" s="14">
        <v>0</v>
      </c>
      <c r="R135" s="14">
        <v>0</v>
      </c>
      <c r="S135" s="14">
        <v>0</v>
      </c>
      <c r="T135" s="14">
        <v>0</v>
      </c>
      <c r="U135" s="14">
        <v>0</v>
      </c>
      <c r="V135" s="14">
        <v>0</v>
      </c>
      <c r="W135" s="14">
        <v>0</v>
      </c>
      <c r="X135" s="14">
        <v>0</v>
      </c>
      <c r="Y135" s="14">
        <v>0</v>
      </c>
      <c r="Z135" s="14">
        <v>0</v>
      </c>
      <c r="AA135" s="6"/>
      <c r="AB135" s="6">
        <f t="shared" si="133"/>
        <v>0</v>
      </c>
      <c r="AF135" s="49" t="s">
        <v>9</v>
      </c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</row>
    <row r="136" spans="1:43" x14ac:dyDescent="0.2">
      <c r="A136" s="2" t="str">
        <f>'Scenario List'!$A$5</f>
        <v>3- Baseline 2</v>
      </c>
      <c r="B136" s="24" t="s">
        <v>21</v>
      </c>
      <c r="C136" s="14">
        <v>0.77980000000000016</v>
      </c>
      <c r="D136" s="14">
        <v>2.8177000000000003</v>
      </c>
      <c r="E136" s="14">
        <v>7.0598000000000001</v>
      </c>
      <c r="F136" s="14">
        <v>9.9382999999999999</v>
      </c>
      <c r="G136" s="14">
        <v>11.857500000000002</v>
      </c>
      <c r="H136" s="14">
        <v>12.854900000000001</v>
      </c>
      <c r="I136" s="14">
        <v>12.985900000000001</v>
      </c>
      <c r="J136" s="14">
        <v>12.8764</v>
      </c>
      <c r="K136" s="14">
        <v>12.785400000000001</v>
      </c>
      <c r="L136" s="14">
        <v>12.620200000000001</v>
      </c>
      <c r="M136" s="14">
        <v>14.139700000000001</v>
      </c>
      <c r="N136" s="14">
        <v>16.182600000000001</v>
      </c>
      <c r="O136" s="14">
        <v>19.352</v>
      </c>
      <c r="P136" s="14">
        <v>20.792999999999999</v>
      </c>
      <c r="Q136" s="14">
        <v>20.816099999999999</v>
      </c>
      <c r="R136" s="14">
        <v>20.6754</v>
      </c>
      <c r="S136" s="14">
        <v>20.558100000000003</v>
      </c>
      <c r="T136" s="14">
        <v>20.377300000000002</v>
      </c>
      <c r="U136" s="14">
        <v>20.244399999999999</v>
      </c>
      <c r="V136" s="14">
        <v>20.048000000000002</v>
      </c>
      <c r="W136" s="14">
        <v>19.904400000000003</v>
      </c>
      <c r="X136" s="14">
        <v>19.890700000000002</v>
      </c>
      <c r="Y136" s="14">
        <v>19.813500000000001</v>
      </c>
      <c r="Z136" s="14">
        <v>19.818300000000001</v>
      </c>
      <c r="AA136" s="6"/>
      <c r="AB136" s="6">
        <f>Z136</f>
        <v>19.818300000000001</v>
      </c>
      <c r="AF136" s="50" t="s">
        <v>12</v>
      </c>
      <c r="AG136" s="181">
        <f>AQ43</f>
        <v>255.44214779333896</v>
      </c>
      <c r="AH136" s="181">
        <f>AR43</f>
        <v>214.35820768651377</v>
      </c>
      <c r="AI136" s="181">
        <f>AS43</f>
        <v>255.44214779333896</v>
      </c>
      <c r="AJ136" s="181">
        <f>AT43</f>
        <v>128.49580136122762</v>
      </c>
      <c r="AK136" s="181">
        <f>AU43</f>
        <v>139.84427443721805</v>
      </c>
      <c r="AL136" s="181">
        <f>AV43</f>
        <v>133.40496625581935</v>
      </c>
      <c r="AM136" s="181">
        <f>AW43</f>
        <v>138.4597122291693</v>
      </c>
      <c r="AN136" s="181">
        <f>AX43</f>
        <v>82.801507039165031</v>
      </c>
      <c r="AO136" s="181">
        <f>AY43</f>
        <v>164.26032421258969</v>
      </c>
      <c r="AP136" s="181">
        <f>AZ43</f>
        <v>140.57987336425074</v>
      </c>
      <c r="AQ136" s="181">
        <f>BD43</f>
        <v>0</v>
      </c>
    </row>
    <row r="137" spans="1:43" x14ac:dyDescent="0.2">
      <c r="A137" s="2" t="str">
        <f>'Scenario List'!$A$5</f>
        <v>3- Baseline 2</v>
      </c>
      <c r="B137" s="24" t="s">
        <v>22</v>
      </c>
      <c r="C137" s="14">
        <v>1.3113388514937294</v>
      </c>
      <c r="D137" s="14">
        <v>1.5542662007285992</v>
      </c>
      <c r="E137" s="14">
        <v>1.6990862948995669</v>
      </c>
      <c r="F137" s="14">
        <v>1.8829869893195177</v>
      </c>
      <c r="G137" s="14">
        <v>2.1373621766301678</v>
      </c>
      <c r="H137" s="14">
        <v>2.2969872309162138</v>
      </c>
      <c r="I137" s="14">
        <v>2.3450797735013875</v>
      </c>
      <c r="J137" s="14">
        <v>2.2294288079497093</v>
      </c>
      <c r="K137" s="14">
        <v>2.0056534813110805</v>
      </c>
      <c r="L137" s="14">
        <v>1.6664787233312701</v>
      </c>
      <c r="M137" s="14">
        <v>1.2479488439456539</v>
      </c>
      <c r="N137" s="14">
        <v>0.93306708634576907</v>
      </c>
      <c r="O137" s="14">
        <v>0.68391074255026041</v>
      </c>
      <c r="P137" s="14">
        <v>0.52027796947736604</v>
      </c>
      <c r="Q137" s="14">
        <v>0.40510588322356256</v>
      </c>
      <c r="R137" s="14">
        <v>0.31833095478103601</v>
      </c>
      <c r="S137" s="14">
        <v>0.26102659443284537</v>
      </c>
      <c r="T137" s="14">
        <v>0.24660458202677304</v>
      </c>
      <c r="U137" s="14">
        <v>0.24149201376290819</v>
      </c>
      <c r="V137" s="14">
        <v>0.1073770785634558</v>
      </c>
      <c r="W137" s="14">
        <v>0.10440879496702848</v>
      </c>
      <c r="X137" s="14">
        <v>0.10841540744101152</v>
      </c>
      <c r="Y137" s="14">
        <v>0.11227646080804021</v>
      </c>
      <c r="Z137" s="14">
        <v>7.9839991273185973E-2</v>
      </c>
      <c r="AA137" s="6"/>
      <c r="AB137" s="6">
        <f t="shared" si="133"/>
        <v>24.498750933680139</v>
      </c>
      <c r="AF137" s="50" t="s">
        <v>13</v>
      </c>
      <c r="AG137" s="181">
        <f>AQ44</f>
        <v>276.99006461608383</v>
      </c>
      <c r="AH137" s="181">
        <f>AR44</f>
        <v>536.2195661350313</v>
      </c>
      <c r="AI137" s="181">
        <f>AS44</f>
        <v>424.56478768150436</v>
      </c>
      <c r="AJ137" s="181">
        <f>AT44</f>
        <v>444.48857570832155</v>
      </c>
      <c r="AK137" s="181">
        <f>AU44</f>
        <v>453.60852566222405</v>
      </c>
      <c r="AL137" s="181">
        <f>AV44</f>
        <v>453.64224612369873</v>
      </c>
      <c r="AM137" s="181">
        <f>AW44</f>
        <v>453.14922603699597</v>
      </c>
      <c r="AN137" s="181">
        <f>AX44</f>
        <v>853.60852566222411</v>
      </c>
      <c r="AO137" s="181">
        <f>AY44</f>
        <v>120.21738524309124</v>
      </c>
      <c r="AP137" s="181">
        <f>AZ44</f>
        <v>455.06012611022356</v>
      </c>
      <c r="AQ137" s="181">
        <f t="shared" ref="AQ137:AQ161" si="134">BD44</f>
        <v>1119.8398451602948</v>
      </c>
    </row>
    <row r="138" spans="1:43" x14ac:dyDescent="0.2">
      <c r="A138" s="2" t="str">
        <f>'Scenario List'!$A$5</f>
        <v>3- Baseline 2</v>
      </c>
      <c r="B138" s="24" t="s">
        <v>23</v>
      </c>
      <c r="C138" s="14">
        <v>0.6510284606183504</v>
      </c>
      <c r="D138" s="14">
        <v>0.71034183415999774</v>
      </c>
      <c r="E138" s="14">
        <v>0.70045821531455199</v>
      </c>
      <c r="F138" s="14">
        <v>0.8106851753816664</v>
      </c>
      <c r="G138" s="14">
        <v>0.75092358686442795</v>
      </c>
      <c r="H138" s="14">
        <v>0.76294738789689776</v>
      </c>
      <c r="I138" s="14">
        <v>0.7884598525601918</v>
      </c>
      <c r="J138" s="14">
        <v>0.80398978552486344</v>
      </c>
      <c r="K138" s="14">
        <v>0.99035610766292681</v>
      </c>
      <c r="L138" s="14">
        <v>0.84914707231328368</v>
      </c>
      <c r="M138" s="14">
        <v>0.79048524729443947</v>
      </c>
      <c r="N138" s="14">
        <v>0.7637519158799595</v>
      </c>
      <c r="O138" s="14">
        <v>0.71635180508392438</v>
      </c>
      <c r="P138" s="14">
        <v>0.64553699156514632</v>
      </c>
      <c r="Q138" s="14">
        <v>0.54074517536147582</v>
      </c>
      <c r="R138" s="14">
        <v>0.4236097522289537</v>
      </c>
      <c r="S138" s="14">
        <v>0.33851745300367142</v>
      </c>
      <c r="T138" s="14">
        <v>0.29364964948155148</v>
      </c>
      <c r="U138" s="14">
        <v>0.32266426342933485</v>
      </c>
      <c r="V138" s="14">
        <v>0.12415842050295822</v>
      </c>
      <c r="W138" s="14">
        <v>8.4884347796746695E-2</v>
      </c>
      <c r="X138" s="14">
        <v>8.4651091872677497E-2</v>
      </c>
      <c r="Y138" s="14">
        <v>7.768401018419091E-2</v>
      </c>
      <c r="Z138" s="14">
        <v>7.5443253080067052E-2</v>
      </c>
      <c r="AA138" s="6"/>
      <c r="AB138" s="6">
        <f t="shared" si="133"/>
        <v>13.100470855062255</v>
      </c>
      <c r="AF138" s="50" t="s">
        <v>14</v>
      </c>
      <c r="AG138" s="181">
        <f>AQ45</f>
        <v>138.49503230804191</v>
      </c>
      <c r="AH138" s="181">
        <f>AR45</f>
        <v>268.10978306751565</v>
      </c>
      <c r="AI138" s="181">
        <f>AS45</f>
        <v>212.28239384075218</v>
      </c>
      <c r="AJ138" s="181">
        <f>AT45</f>
        <v>222.24428785416077</v>
      </c>
      <c r="AK138" s="181">
        <f>AU45</f>
        <v>226.80426283111203</v>
      </c>
      <c r="AL138" s="181">
        <f>AV45</f>
        <v>226.82112306184936</v>
      </c>
      <c r="AM138" s="181">
        <f>AW45</f>
        <v>226.57461301849798</v>
      </c>
      <c r="AN138" s="181">
        <f>AX45</f>
        <v>401.80426283111206</v>
      </c>
      <c r="AO138" s="181">
        <f>AY45</f>
        <v>60.108692621545622</v>
      </c>
      <c r="AP138" s="181">
        <f>AZ45</f>
        <v>227.53006305511178</v>
      </c>
      <c r="AQ138" s="181">
        <f t="shared" si="134"/>
        <v>50.033892691286454</v>
      </c>
    </row>
    <row r="139" spans="1:43" x14ac:dyDescent="0.2">
      <c r="A139" s="2" t="str">
        <f>'Scenario List'!$A$5</f>
        <v>3- Baseline 2</v>
      </c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6"/>
      <c r="AB139" s="6"/>
      <c r="AF139" s="50" t="s">
        <v>15</v>
      </c>
      <c r="AG139" s="181">
        <f>AQ46</f>
        <v>894.24017369028525</v>
      </c>
      <c r="AH139" s="181">
        <f>AR46</f>
        <v>627.89284392892148</v>
      </c>
      <c r="AI139" s="181">
        <f>AS46</f>
        <v>796.14962232049061</v>
      </c>
      <c r="AJ139" s="181">
        <f>AT46</f>
        <v>400.0000000000004</v>
      </c>
      <c r="AK139" s="181">
        <f>AU46</f>
        <v>400</v>
      </c>
      <c r="AL139" s="181">
        <f>AV46</f>
        <v>400</v>
      </c>
      <c r="AM139" s="181">
        <f>AW46</f>
        <v>400</v>
      </c>
      <c r="AN139" s="181">
        <f>AX46</f>
        <v>700</v>
      </c>
      <c r="AO139" s="181">
        <f>AY46</f>
        <v>616.10774764074631</v>
      </c>
      <c r="AP139" s="181">
        <f>AZ46</f>
        <v>400</v>
      </c>
      <c r="AQ139" s="181">
        <f t="shared" si="134"/>
        <v>142.62049756918285</v>
      </c>
    </row>
    <row r="140" spans="1:43" x14ac:dyDescent="0.2">
      <c r="A140" s="2" t="str">
        <f>'Scenario List'!$A$5</f>
        <v>3- Baseline 2</v>
      </c>
      <c r="B140" s="7" t="s">
        <v>35</v>
      </c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6"/>
      <c r="AB140" s="6"/>
      <c r="AF140" s="50" t="s">
        <v>16</v>
      </c>
      <c r="AG140" s="181">
        <f>AQ47</f>
        <v>485.67011735915145</v>
      </c>
      <c r="AH140" s="181">
        <f>AR47</f>
        <v>278.76280447047168</v>
      </c>
      <c r="AI140" s="181">
        <f>AS47</f>
        <v>473.98745828230864</v>
      </c>
      <c r="AJ140" s="181">
        <f>AT47</f>
        <v>23.157010928594577</v>
      </c>
      <c r="AK140" s="181">
        <f>AU47</f>
        <v>12.336859612222808</v>
      </c>
      <c r="AL140" s="181">
        <f>AV47</f>
        <v>22.145529961851619</v>
      </c>
      <c r="AM140" s="181">
        <f>AW47</f>
        <v>12.998641250653321</v>
      </c>
      <c r="AN140" s="181">
        <f>AX47</f>
        <v>512.33685961222284</v>
      </c>
      <c r="AO140" s="181">
        <f>AY47</f>
        <v>21.835256058458725</v>
      </c>
      <c r="AP140" s="181">
        <f>AZ47</f>
        <v>12.240618187340267</v>
      </c>
      <c r="AQ140" s="181">
        <f t="shared" si="134"/>
        <v>510.34590616754718</v>
      </c>
    </row>
    <row r="141" spans="1:43" x14ac:dyDescent="0.2">
      <c r="A141" s="2" t="str">
        <f>'Scenario List'!$A$5</f>
        <v>3- Baseline 2</v>
      </c>
      <c r="B141" s="24" t="s">
        <v>1</v>
      </c>
      <c r="C141" s="14">
        <v>31.695913360336139</v>
      </c>
      <c r="D141" s="14">
        <v>69.173546336118207</v>
      </c>
      <c r="E141" s="14">
        <v>110.9316498528829</v>
      </c>
      <c r="F141" s="14">
        <v>159.91315028001713</v>
      </c>
      <c r="G141" s="14">
        <v>215.06060158957467</v>
      </c>
      <c r="H141" s="14">
        <v>274.53400277212012</v>
      </c>
      <c r="I141" s="14">
        <v>336.48464364332455</v>
      </c>
      <c r="J141" s="14">
        <v>396.94679425619353</v>
      </c>
      <c r="K141" s="14">
        <v>454.79550346661739</v>
      </c>
      <c r="L141" s="14">
        <v>507.82935955034503</v>
      </c>
      <c r="M141" s="14">
        <v>554.51840633057145</v>
      </c>
      <c r="N141" s="14">
        <v>595.4681198871931</v>
      </c>
      <c r="O141" s="14">
        <v>631.53036930458495</v>
      </c>
      <c r="P141" s="14">
        <v>663.06516386342355</v>
      </c>
      <c r="Q141" s="14">
        <v>690.46837739952616</v>
      </c>
      <c r="R141" s="14">
        <v>712.40660204002347</v>
      </c>
      <c r="S141" s="14">
        <v>733.62070006819988</v>
      </c>
      <c r="T141" s="14">
        <v>750.35657753971896</v>
      </c>
      <c r="U141" s="14">
        <v>764.51785765807745</v>
      </c>
      <c r="V141" s="14">
        <v>772.43606339983035</v>
      </c>
      <c r="W141" s="14">
        <v>778.41923411056143</v>
      </c>
      <c r="X141" s="14">
        <v>780.0617394370455</v>
      </c>
      <c r="Y141" s="14">
        <v>779.63438749170746</v>
      </c>
      <c r="Z141" s="14">
        <v>777.14667262338753</v>
      </c>
      <c r="AA141" s="6"/>
      <c r="AB141" s="6">
        <f>Z141/8.76</f>
        <v>88.715373587144697</v>
      </c>
      <c r="AF141" s="50" t="s">
        <v>17</v>
      </c>
      <c r="AG141" s="181">
        <f>AQ48</f>
        <v>396.77116284643478</v>
      </c>
      <c r="AH141" s="181">
        <f>AR48</f>
        <v>84.133159198891605</v>
      </c>
      <c r="AI141" s="181">
        <f>AS48</f>
        <v>198.60673587233646</v>
      </c>
      <c r="AJ141" s="181">
        <f>AT48</f>
        <v>0</v>
      </c>
      <c r="AK141" s="181">
        <f>AU48</f>
        <v>0</v>
      </c>
      <c r="AL141" s="181">
        <f>AV48</f>
        <v>0</v>
      </c>
      <c r="AM141" s="181">
        <f>AW48</f>
        <v>0</v>
      </c>
      <c r="AN141" s="181">
        <f>AX48</f>
        <v>0</v>
      </c>
      <c r="AO141" s="181">
        <f>AY48</f>
        <v>0</v>
      </c>
      <c r="AP141" s="181">
        <f>AZ48</f>
        <v>0</v>
      </c>
      <c r="AQ141" s="181">
        <f t="shared" si="134"/>
        <v>0</v>
      </c>
    </row>
    <row r="142" spans="1:43" x14ac:dyDescent="0.2">
      <c r="A142" s="2" t="str">
        <f>'Scenario List'!$A$5</f>
        <v>3- Baseline 2</v>
      </c>
      <c r="B142" s="24" t="s">
        <v>2</v>
      </c>
      <c r="C142" s="14">
        <v>12.176327940098478</v>
      </c>
      <c r="D142" s="14">
        <v>25.624765428330377</v>
      </c>
      <c r="E142" s="14">
        <v>38.818903210958965</v>
      </c>
      <c r="F142" s="14">
        <v>53.057521675152458</v>
      </c>
      <c r="G142" s="14">
        <v>68.15492443756419</v>
      </c>
      <c r="H142" s="14">
        <v>83.811186703344589</v>
      </c>
      <c r="I142" s="14">
        <v>99.667362452991981</v>
      </c>
      <c r="J142" s="14">
        <v>114.77407239874496</v>
      </c>
      <c r="K142" s="14">
        <v>129.45954024192727</v>
      </c>
      <c r="L142" s="14">
        <v>142.86770294440578</v>
      </c>
      <c r="M142" s="14">
        <v>153.78110159388245</v>
      </c>
      <c r="N142" s="14">
        <v>164.20558782737038</v>
      </c>
      <c r="O142" s="14">
        <v>173.55197301394534</v>
      </c>
      <c r="P142" s="14">
        <v>181.9816556148545</v>
      </c>
      <c r="Q142" s="14">
        <v>189.44133020654024</v>
      </c>
      <c r="R142" s="14">
        <v>194.8269093803323</v>
      </c>
      <c r="S142" s="14">
        <v>199.64465765149833</v>
      </c>
      <c r="T142" s="14">
        <v>204.62317604088622</v>
      </c>
      <c r="U142" s="14">
        <v>209.55584485052884</v>
      </c>
      <c r="V142" s="14">
        <v>213.16919896972334</v>
      </c>
      <c r="W142" s="14">
        <v>216.70992928457233</v>
      </c>
      <c r="X142" s="14">
        <v>220.52924541120674</v>
      </c>
      <c r="Y142" s="14">
        <v>224.50187750257629</v>
      </c>
      <c r="Z142" s="14">
        <v>227.80475132408975</v>
      </c>
      <c r="AA142" s="6"/>
      <c r="AB142" s="6">
        <f t="shared" ref="AB142:AB143" si="135">Z142/8.76</f>
        <v>26.005108598640383</v>
      </c>
      <c r="AF142" s="50" t="s">
        <v>18</v>
      </c>
      <c r="AG142" s="181">
        <f>AQ49</f>
        <v>20</v>
      </c>
      <c r="AH142" s="181">
        <f>AR49</f>
        <v>20</v>
      </c>
      <c r="AI142" s="181">
        <f>AS49</f>
        <v>20</v>
      </c>
      <c r="AJ142" s="181">
        <f>AT49</f>
        <v>0</v>
      </c>
      <c r="AK142" s="181">
        <f>AU49</f>
        <v>0</v>
      </c>
      <c r="AL142" s="181">
        <f>AV49</f>
        <v>0</v>
      </c>
      <c r="AM142" s="181">
        <f>AW49</f>
        <v>0</v>
      </c>
      <c r="AN142" s="181">
        <f>AX49</f>
        <v>100</v>
      </c>
      <c r="AO142" s="181">
        <f>AY49</f>
        <v>0</v>
      </c>
      <c r="AP142" s="181">
        <f>AZ49</f>
        <v>0</v>
      </c>
      <c r="AQ142" s="181">
        <f t="shared" si="134"/>
        <v>0</v>
      </c>
    </row>
    <row r="143" spans="1:43" x14ac:dyDescent="0.2">
      <c r="A143" s="2" t="str">
        <f>'Scenario List'!$A$5</f>
        <v>3- Baseline 2</v>
      </c>
      <c r="B143" s="24" t="s">
        <v>4</v>
      </c>
      <c r="C143" s="14">
        <v>43.872241300434617</v>
      </c>
      <c r="D143" s="14">
        <v>94.798311764448584</v>
      </c>
      <c r="E143" s="14">
        <v>149.75055306384186</v>
      </c>
      <c r="F143" s="14">
        <v>212.97067195516959</v>
      </c>
      <c r="G143" s="14">
        <v>283.21552602713888</v>
      </c>
      <c r="H143" s="14">
        <v>358.34518947546474</v>
      </c>
      <c r="I143" s="14">
        <v>436.15200609631654</v>
      </c>
      <c r="J143" s="14">
        <v>511.7208666549385</v>
      </c>
      <c r="K143" s="14">
        <v>584.25504370854469</v>
      </c>
      <c r="L143" s="14">
        <v>650.69706249475075</v>
      </c>
      <c r="M143" s="14">
        <v>708.29950792445391</v>
      </c>
      <c r="N143" s="14">
        <v>759.67370771456353</v>
      </c>
      <c r="O143" s="14">
        <v>805.08234231853032</v>
      </c>
      <c r="P143" s="14">
        <v>845.04681947827805</v>
      </c>
      <c r="Q143" s="14">
        <v>879.90970760606638</v>
      </c>
      <c r="R143" s="14">
        <v>907.23351142035574</v>
      </c>
      <c r="S143" s="14">
        <v>933.26535771969816</v>
      </c>
      <c r="T143" s="14">
        <v>954.97975358060512</v>
      </c>
      <c r="U143" s="14">
        <v>974.07370250860629</v>
      </c>
      <c r="V143" s="14">
        <v>985.60526236955366</v>
      </c>
      <c r="W143" s="14">
        <v>995.12916339513379</v>
      </c>
      <c r="X143" s="14">
        <v>1000.5909848482522</v>
      </c>
      <c r="Y143" s="14">
        <v>1004.1362649942837</v>
      </c>
      <c r="Z143" s="14">
        <v>1004.9514239474772</v>
      </c>
      <c r="AA143" s="6"/>
      <c r="AB143" s="6">
        <f t="shared" si="135"/>
        <v>114.72048218578507</v>
      </c>
      <c r="AF143" s="50" t="s">
        <v>19</v>
      </c>
      <c r="AG143" s="181">
        <f>AQ50</f>
        <v>11.160499999999999</v>
      </c>
      <c r="AH143" s="181">
        <f>AR50</f>
        <v>11.160499999999999</v>
      </c>
      <c r="AI143" s="181">
        <f>AS50</f>
        <v>11.160499999999999</v>
      </c>
      <c r="AJ143" s="181">
        <f>AT50</f>
        <v>11.160499999999999</v>
      </c>
      <c r="AK143" s="181">
        <f>AU50</f>
        <v>11.160499999999999</v>
      </c>
      <c r="AL143" s="181">
        <f>AV50</f>
        <v>11.160499999999999</v>
      </c>
      <c r="AM143" s="181">
        <f>AW50</f>
        <v>11.160499999999999</v>
      </c>
      <c r="AN143" s="181">
        <f>AX50</f>
        <v>11.160499999999999</v>
      </c>
      <c r="AO143" s="181">
        <f>AY50</f>
        <v>11.160499999999999</v>
      </c>
      <c r="AP143" s="181">
        <f>AZ50</f>
        <v>11.160499999999999</v>
      </c>
      <c r="AQ143" s="181">
        <f t="shared" si="134"/>
        <v>11.160499999999999</v>
      </c>
    </row>
    <row r="144" spans="1:43" x14ac:dyDescent="0.2">
      <c r="A144" s="2" t="str">
        <f>'Scenario List'!$A$5</f>
        <v>3- Baseline 2</v>
      </c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6"/>
      <c r="AB144" s="6"/>
      <c r="AF144" s="50" t="s">
        <v>20</v>
      </c>
      <c r="AG144" s="181">
        <f>AQ51</f>
        <v>75</v>
      </c>
      <c r="AH144" s="181">
        <f>AR51</f>
        <v>75</v>
      </c>
      <c r="AI144" s="181">
        <f>AS51</f>
        <v>75</v>
      </c>
      <c r="AJ144" s="181">
        <f>AT51</f>
        <v>75</v>
      </c>
      <c r="AK144" s="181">
        <f>AU51</f>
        <v>75</v>
      </c>
      <c r="AL144" s="181">
        <f>AV51</f>
        <v>75</v>
      </c>
      <c r="AM144" s="181">
        <f>AW51</f>
        <v>75</v>
      </c>
      <c r="AN144" s="181">
        <f>AX51</f>
        <v>75</v>
      </c>
      <c r="AO144" s="181">
        <f>AY51</f>
        <v>75</v>
      </c>
      <c r="AP144" s="181">
        <f>AZ51</f>
        <v>75</v>
      </c>
      <c r="AQ144" s="181">
        <f t="shared" si="134"/>
        <v>49.237499999999997</v>
      </c>
    </row>
    <row r="145" spans="1:43" x14ac:dyDescent="0.2">
      <c r="A145" s="2" t="str">
        <f>'Scenario List'!$A$5</f>
        <v>3- Baseline 2</v>
      </c>
      <c r="B145" s="22" t="s">
        <v>36</v>
      </c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6"/>
      <c r="AB145" s="6"/>
      <c r="AF145" s="50" t="s">
        <v>21</v>
      </c>
      <c r="AG145" s="181">
        <f>AQ52</f>
        <v>48.630549999999999</v>
      </c>
      <c r="AH145" s="181">
        <f>AR52</f>
        <v>48.630549999999999</v>
      </c>
      <c r="AI145" s="181">
        <f>AS52</f>
        <v>48.630549999999999</v>
      </c>
      <c r="AJ145" s="181">
        <f>AT52</f>
        <v>56.788650000000004</v>
      </c>
      <c r="AK145" s="181">
        <f>AU52</f>
        <v>56.300750000000001</v>
      </c>
      <c r="AL145" s="181">
        <f>AV52</f>
        <v>56.300750000000001</v>
      </c>
      <c r="AM145" s="181">
        <f>AW52</f>
        <v>56.178849999999997</v>
      </c>
      <c r="AN145" s="181">
        <f>AX52</f>
        <v>56.300750000000001</v>
      </c>
      <c r="AO145" s="181">
        <f>AY52</f>
        <v>48.910150000000002</v>
      </c>
      <c r="AP145" s="181">
        <f>AZ52</f>
        <v>56.25515</v>
      </c>
      <c r="AQ145" s="181">
        <f t="shared" si="134"/>
        <v>179.94086999999999</v>
      </c>
    </row>
    <row r="146" spans="1:43" x14ac:dyDescent="0.2">
      <c r="A146" s="2" t="str">
        <f>'Scenario List'!$A$5</f>
        <v>3- Baseline 2</v>
      </c>
      <c r="B146" s="24" t="s">
        <v>1</v>
      </c>
      <c r="C146" s="14">
        <v>3.8255126935024615</v>
      </c>
      <c r="D146" s="14">
        <v>8.3490062941627894</v>
      </c>
      <c r="E146" s="14">
        <v>13.318407426435749</v>
      </c>
      <c r="F146" s="14">
        <v>19.302261661917242</v>
      </c>
      <c r="G146" s="14">
        <v>25.959827767359439</v>
      </c>
      <c r="H146" s="14">
        <v>33.139467378218313</v>
      </c>
      <c r="I146" s="14">
        <v>40.501406688607652</v>
      </c>
      <c r="J146" s="14">
        <v>47.916333519797277</v>
      </c>
      <c r="K146" s="14">
        <v>54.898358646760784</v>
      </c>
      <c r="L146" s="14">
        <v>61.299374085492374</v>
      </c>
      <c r="M146" s="14">
        <v>66.751493826192345</v>
      </c>
      <c r="N146" s="14">
        <v>71.880047661505813</v>
      </c>
      <c r="O146" s="14">
        <v>76.227987478373649</v>
      </c>
      <c r="P146" s="14">
        <v>80.034117550432796</v>
      </c>
      <c r="Q146" s="14">
        <v>83.122075423641604</v>
      </c>
      <c r="R146" s="14">
        <v>85.99547567946378</v>
      </c>
      <c r="S146" s="14">
        <v>88.556446484768315</v>
      </c>
      <c r="T146" s="14">
        <v>90.582328674506911</v>
      </c>
      <c r="U146" s="14">
        <v>92.0217134465844</v>
      </c>
      <c r="V146" s="14">
        <v>93.236700926509556</v>
      </c>
      <c r="W146" s="14">
        <v>93.967342356713772</v>
      </c>
      <c r="X146" s="14">
        <v>94.167805528998755</v>
      </c>
      <c r="Y146" s="14">
        <v>93.853348875418789</v>
      </c>
      <c r="Z146" s="14">
        <v>93.803386422610245</v>
      </c>
      <c r="AA146" s="6"/>
      <c r="AB146" s="6">
        <f>Z146</f>
        <v>93.803386422610245</v>
      </c>
      <c r="AF146" s="50" t="s">
        <v>22</v>
      </c>
      <c r="AG146" s="181">
        <f>AQ53</f>
        <v>117.86025966518733</v>
      </c>
      <c r="AH146" s="181">
        <f>AR53</f>
        <v>113.81391275736345</v>
      </c>
      <c r="AI146" s="181">
        <f>AS53</f>
        <v>113.83821031182399</v>
      </c>
      <c r="AJ146" s="181">
        <f>AT53</f>
        <v>87.670211278127226</v>
      </c>
      <c r="AK146" s="181">
        <f>AU53</f>
        <v>85.50581044553401</v>
      </c>
      <c r="AL146" s="181">
        <f>AV53</f>
        <v>85.816538462788586</v>
      </c>
      <c r="AM146" s="181">
        <f>AW53</f>
        <v>86.298360144668138</v>
      </c>
      <c r="AN146" s="181">
        <f>AX53</f>
        <v>85.50581044553401</v>
      </c>
      <c r="AO146" s="181">
        <f>AY53</f>
        <v>85.309030829233208</v>
      </c>
      <c r="AP146" s="181">
        <f>AZ53</f>
        <v>81.323032009386822</v>
      </c>
      <c r="AQ146" s="181">
        <f t="shared" si="134"/>
        <v>117.06414389724078</v>
      </c>
    </row>
    <row r="147" spans="1:43" x14ac:dyDescent="0.2">
      <c r="A147" s="2" t="str">
        <f>'Scenario List'!$A$5</f>
        <v>3- Baseline 2</v>
      </c>
      <c r="B147" s="24" t="s">
        <v>2</v>
      </c>
      <c r="C147" s="14">
        <v>1.4696120779212469</v>
      </c>
      <c r="D147" s="14">
        <v>3.0928200038786828</v>
      </c>
      <c r="E147" s="14">
        <v>4.6605812632966126</v>
      </c>
      <c r="F147" s="14">
        <v>6.4042898580468677</v>
      </c>
      <c r="G147" s="14">
        <v>8.2269373693704555</v>
      </c>
      <c r="H147" s="14">
        <v>10.116991191035494</v>
      </c>
      <c r="I147" s="14">
        <v>11.996590205668886</v>
      </c>
      <c r="J147" s="14">
        <v>13.854634454949537</v>
      </c>
      <c r="K147" s="14">
        <v>15.627059230517999</v>
      </c>
      <c r="L147" s="14">
        <v>17.245361267175635</v>
      </c>
      <c r="M147" s="14">
        <v>18.511771902319214</v>
      </c>
      <c r="N147" s="14">
        <v>19.821557334678083</v>
      </c>
      <c r="O147" s="14">
        <v>20.948347488533074</v>
      </c>
      <c r="P147" s="14">
        <v>21.965776534901256</v>
      </c>
      <c r="Q147" s="14">
        <v>22.80590545955079</v>
      </c>
      <c r="R147" s="14">
        <v>23.517795454652731</v>
      </c>
      <c r="S147" s="14">
        <v>24.099403737709729</v>
      </c>
      <c r="T147" s="14">
        <v>24.701914185027462</v>
      </c>
      <c r="U147" s="14">
        <v>25.223332212230272</v>
      </c>
      <c r="V147" s="14">
        <v>25.730534594156897</v>
      </c>
      <c r="W147" s="14">
        <v>26.160268432280699</v>
      </c>
      <c r="X147" s="14">
        <v>26.621937784471132</v>
      </c>
      <c r="Y147" s="14">
        <v>27.025812830324828</v>
      </c>
      <c r="Z147" s="14">
        <v>27.496556145863817</v>
      </c>
      <c r="AA147" s="6"/>
      <c r="AB147" s="6">
        <f t="shared" ref="AB147:AB148" si="136">Z147</f>
        <v>27.496556145863817</v>
      </c>
      <c r="AF147" s="50" t="s">
        <v>23</v>
      </c>
      <c r="AG147" s="181">
        <f>AQ54</f>
        <v>120.9985609081287</v>
      </c>
      <c r="AH147" s="181">
        <f>AR54</f>
        <v>96.60844477826474</v>
      </c>
      <c r="AI147" s="181">
        <f>AS54</f>
        <v>99.104299662919018</v>
      </c>
      <c r="AJ147" s="181">
        <f>AT54</f>
        <v>94.261709673497265</v>
      </c>
      <c r="AK147" s="181">
        <f>AU54</f>
        <v>91.71634242147779</v>
      </c>
      <c r="AL147" s="181">
        <f>AV54</f>
        <v>91.558073326751597</v>
      </c>
      <c r="AM147" s="181">
        <f>AW54</f>
        <v>91.502509625622693</v>
      </c>
      <c r="AN147" s="181">
        <f>AX54</f>
        <v>91.71634242147779</v>
      </c>
      <c r="AO147" s="181">
        <f>AY54</f>
        <v>91.516521338719045</v>
      </c>
      <c r="AP147" s="181">
        <f>AZ54</f>
        <v>79.151257241033321</v>
      </c>
      <c r="AQ147" s="181">
        <f t="shared" si="134"/>
        <v>230.53594603141846</v>
      </c>
    </row>
    <row r="148" spans="1:43" x14ac:dyDescent="0.2">
      <c r="A148" s="2" t="str">
        <f>'Scenario List'!$A$5</f>
        <v>3- Baseline 2</v>
      </c>
      <c r="B148" s="24" t="s">
        <v>4</v>
      </c>
      <c r="C148" s="14">
        <v>5.2951247714237084</v>
      </c>
      <c r="D148" s="14">
        <v>11.441826298041473</v>
      </c>
      <c r="E148" s="14">
        <v>17.978988689732361</v>
      </c>
      <c r="F148" s="14">
        <v>25.706551519964108</v>
      </c>
      <c r="G148" s="14">
        <v>34.186765136729896</v>
      </c>
      <c r="H148" s="14">
        <v>43.256458569253809</v>
      </c>
      <c r="I148" s="14">
        <v>52.49799689427654</v>
      </c>
      <c r="J148" s="14">
        <v>61.77096797474681</v>
      </c>
      <c r="K148" s="14">
        <v>70.525417877278784</v>
      </c>
      <c r="L148" s="14">
        <v>78.544735352668013</v>
      </c>
      <c r="M148" s="14">
        <v>85.263265728511556</v>
      </c>
      <c r="N148" s="14">
        <v>91.701604996183903</v>
      </c>
      <c r="O148" s="14">
        <v>97.176334966906722</v>
      </c>
      <c r="P148" s="14">
        <v>101.99989408533405</v>
      </c>
      <c r="Q148" s="14">
        <v>105.92798088319239</v>
      </c>
      <c r="R148" s="14">
        <v>109.51327113411651</v>
      </c>
      <c r="S148" s="14">
        <v>112.65585022247805</v>
      </c>
      <c r="T148" s="14">
        <v>115.28424285953437</v>
      </c>
      <c r="U148" s="14">
        <v>117.24504565881467</v>
      </c>
      <c r="V148" s="14">
        <v>118.96723552066645</v>
      </c>
      <c r="W148" s="14">
        <v>120.12761078899447</v>
      </c>
      <c r="X148" s="14">
        <v>120.78974331346988</v>
      </c>
      <c r="Y148" s="14">
        <v>120.87916170574361</v>
      </c>
      <c r="Z148" s="14">
        <v>121.29994256847407</v>
      </c>
      <c r="AA148" s="6"/>
      <c r="AB148" s="6">
        <f t="shared" si="136"/>
        <v>121.29994256847407</v>
      </c>
      <c r="AF148" s="50"/>
      <c r="AG148" s="181"/>
      <c r="AH148" s="181"/>
      <c r="AI148" s="181"/>
      <c r="AJ148" s="181"/>
      <c r="AK148" s="181"/>
      <c r="AL148" s="181"/>
      <c r="AM148" s="181"/>
      <c r="AN148" s="181"/>
      <c r="AO148" s="181"/>
      <c r="AP148" s="181"/>
      <c r="AQ148" s="181">
        <f t="shared" si="134"/>
        <v>0</v>
      </c>
    </row>
    <row r="149" spans="1:43" x14ac:dyDescent="0.2"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6"/>
      <c r="AB149" s="6"/>
      <c r="AF149" s="51" t="s">
        <v>8</v>
      </c>
      <c r="AG149" s="181">
        <f>AQ56</f>
        <v>0</v>
      </c>
      <c r="AH149" s="181">
        <f>AR56</f>
        <v>0</v>
      </c>
      <c r="AI149" s="181">
        <f>AS56</f>
        <v>0</v>
      </c>
      <c r="AJ149" s="181">
        <f>AT56</f>
        <v>0</v>
      </c>
      <c r="AK149" s="181">
        <f>AU56</f>
        <v>0</v>
      </c>
      <c r="AL149" s="181">
        <f>AV56</f>
        <v>0</v>
      </c>
      <c r="AM149" s="181">
        <f>AW56</f>
        <v>0</v>
      </c>
      <c r="AN149" s="181">
        <f>AX56</f>
        <v>0</v>
      </c>
      <c r="AO149" s="181">
        <f>AY56</f>
        <v>0</v>
      </c>
      <c r="AP149" s="181">
        <f>AZ56</f>
        <v>0</v>
      </c>
      <c r="AQ149" s="181">
        <f t="shared" si="134"/>
        <v>0</v>
      </c>
    </row>
    <row r="150" spans="1:43" x14ac:dyDescent="0.2">
      <c r="A150" s="2" t="str">
        <f>'Scenario List'!$A$6</f>
        <v>4- Baseline 3</v>
      </c>
      <c r="B150" s="7" t="s">
        <v>11</v>
      </c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6"/>
      <c r="AB150" s="6"/>
      <c r="AF150" s="50" t="s">
        <v>12</v>
      </c>
      <c r="AG150" s="181">
        <f>AQ57</f>
        <v>119.55785220666104</v>
      </c>
      <c r="AH150" s="181">
        <f>AR57</f>
        <v>160.64179231348626</v>
      </c>
      <c r="AI150" s="181">
        <f>AS57</f>
        <v>119.55785220666104</v>
      </c>
      <c r="AJ150" s="181">
        <f>AT57</f>
        <v>194.38576323197137</v>
      </c>
      <c r="AK150" s="181">
        <f>AU57</f>
        <v>194.68034288026283</v>
      </c>
      <c r="AL150" s="181">
        <f>AV57</f>
        <v>207.90297740173528</v>
      </c>
      <c r="AM150" s="181">
        <f>AW57</f>
        <v>145.24617083125614</v>
      </c>
      <c r="AN150" s="181">
        <f>AX57</f>
        <v>201.2338987047392</v>
      </c>
      <c r="AO150" s="181">
        <f>AY57</f>
        <v>177.7449576464449</v>
      </c>
      <c r="AP150" s="181">
        <f>AZ57</f>
        <v>198.1070231598807</v>
      </c>
      <c r="AQ150" s="181">
        <f t="shared" si="134"/>
        <v>172.06159388928123</v>
      </c>
    </row>
    <row r="151" spans="1:43" x14ac:dyDescent="0.2">
      <c r="A151" s="2" t="str">
        <f>'Scenario List'!$A$6</f>
        <v>4- Baseline 3</v>
      </c>
      <c r="B151" s="24" t="s">
        <v>12</v>
      </c>
      <c r="C151" s="14">
        <v>0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0</v>
      </c>
      <c r="J151" s="14">
        <v>0</v>
      </c>
      <c r="K151" s="14">
        <v>0</v>
      </c>
      <c r="L151" s="14">
        <v>0</v>
      </c>
      <c r="M151" s="14">
        <v>0</v>
      </c>
      <c r="N151" s="14">
        <v>0</v>
      </c>
      <c r="O151" s="14">
        <v>0</v>
      </c>
      <c r="P151" s="14">
        <v>0</v>
      </c>
      <c r="Q151" s="14">
        <v>0</v>
      </c>
      <c r="R151" s="14">
        <v>0</v>
      </c>
      <c r="S151" s="14">
        <v>0</v>
      </c>
      <c r="T151" s="14">
        <v>0</v>
      </c>
      <c r="U151" s="14">
        <v>0</v>
      </c>
      <c r="V151" s="14">
        <v>0</v>
      </c>
      <c r="W151" s="14">
        <v>0</v>
      </c>
      <c r="X151" s="14">
        <v>0</v>
      </c>
      <c r="Y151" s="14">
        <v>0</v>
      </c>
      <c r="Z151" s="14">
        <v>0</v>
      </c>
      <c r="AA151" s="6"/>
      <c r="AB151" s="6">
        <f>SUM(C151:Z151)</f>
        <v>0</v>
      </c>
      <c r="AF151" s="50" t="s">
        <v>13</v>
      </c>
      <c r="AG151" s="181">
        <f>AQ58</f>
        <v>0</v>
      </c>
      <c r="AH151" s="181">
        <f>AR58</f>
        <v>0</v>
      </c>
      <c r="AI151" s="181">
        <f>AS58</f>
        <v>0</v>
      </c>
      <c r="AJ151" s="181">
        <f>AT58</f>
        <v>34.35</v>
      </c>
      <c r="AK151" s="181">
        <f>AU58</f>
        <v>34.35</v>
      </c>
      <c r="AL151" s="181">
        <f>AV58</f>
        <v>34.35</v>
      </c>
      <c r="AM151" s="181">
        <f>AW58</f>
        <v>34.35</v>
      </c>
      <c r="AN151" s="181">
        <f>AX58</f>
        <v>34.35</v>
      </c>
      <c r="AO151" s="181">
        <f>AY58</f>
        <v>0</v>
      </c>
      <c r="AP151" s="181">
        <f>AZ58</f>
        <v>34.617537103703967</v>
      </c>
      <c r="AQ151" s="181">
        <f t="shared" si="134"/>
        <v>0</v>
      </c>
    </row>
    <row r="152" spans="1:43" x14ac:dyDescent="0.2">
      <c r="A152" s="2" t="str">
        <f>'Scenario List'!$A$6</f>
        <v>4- Baseline 3</v>
      </c>
      <c r="B152" s="24" t="s">
        <v>13</v>
      </c>
      <c r="C152" s="14">
        <v>0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0</v>
      </c>
      <c r="J152" s="14">
        <v>0</v>
      </c>
      <c r="K152" s="14">
        <v>0</v>
      </c>
      <c r="L152" s="14">
        <v>0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0</v>
      </c>
      <c r="S152" s="14">
        <v>0</v>
      </c>
      <c r="T152" s="14">
        <v>0</v>
      </c>
      <c r="U152" s="14">
        <v>0</v>
      </c>
      <c r="V152" s="14">
        <v>0</v>
      </c>
      <c r="W152" s="14">
        <v>0</v>
      </c>
      <c r="X152" s="14">
        <v>0</v>
      </c>
      <c r="Y152" s="14">
        <v>0</v>
      </c>
      <c r="Z152" s="14">
        <v>0</v>
      </c>
      <c r="AA152" s="6"/>
      <c r="AB152" s="6">
        <f t="shared" ref="AB152:AB159" si="137">SUM(C152:Z152)</f>
        <v>0</v>
      </c>
      <c r="AF152" s="50" t="s">
        <v>14</v>
      </c>
      <c r="AG152" s="181">
        <f>AQ59</f>
        <v>0</v>
      </c>
      <c r="AH152" s="181">
        <f>AR59</f>
        <v>0</v>
      </c>
      <c r="AI152" s="181">
        <f>AS59</f>
        <v>0</v>
      </c>
      <c r="AJ152" s="181">
        <f>AT59</f>
        <v>17.175000000000001</v>
      </c>
      <c r="AK152" s="181">
        <f>AU59</f>
        <v>17.175000000000001</v>
      </c>
      <c r="AL152" s="181">
        <f>AV59</f>
        <v>17.175000000000001</v>
      </c>
      <c r="AM152" s="181">
        <f>AW59</f>
        <v>17.175000000000001</v>
      </c>
      <c r="AN152" s="181">
        <f>AX59</f>
        <v>17.175000000000001</v>
      </c>
      <c r="AO152" s="181">
        <f>AY59</f>
        <v>0</v>
      </c>
      <c r="AP152" s="181">
        <f>AZ59</f>
        <v>17.308768551851983</v>
      </c>
      <c r="AQ152" s="181">
        <f t="shared" si="134"/>
        <v>0</v>
      </c>
    </row>
    <row r="153" spans="1:43" x14ac:dyDescent="0.2">
      <c r="A153" s="2" t="str">
        <f>'Scenario List'!$A$6</f>
        <v>4- Baseline 3</v>
      </c>
      <c r="B153" s="24" t="s">
        <v>14</v>
      </c>
      <c r="C153" s="14">
        <v>0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0</v>
      </c>
      <c r="J153" s="14">
        <v>0</v>
      </c>
      <c r="K153" s="14">
        <v>0</v>
      </c>
      <c r="L153" s="14">
        <v>0</v>
      </c>
      <c r="M153" s="14">
        <v>0</v>
      </c>
      <c r="N153" s="14">
        <v>0</v>
      </c>
      <c r="O153" s="14">
        <v>0</v>
      </c>
      <c r="P153" s="14">
        <v>0</v>
      </c>
      <c r="Q153" s="14">
        <v>0</v>
      </c>
      <c r="R153" s="14">
        <v>0</v>
      </c>
      <c r="S153" s="14">
        <v>0</v>
      </c>
      <c r="T153" s="14">
        <v>0</v>
      </c>
      <c r="U153" s="14">
        <v>0</v>
      </c>
      <c r="V153" s="14">
        <v>0</v>
      </c>
      <c r="W153" s="14">
        <v>0</v>
      </c>
      <c r="X153" s="14">
        <v>0</v>
      </c>
      <c r="Y153" s="14">
        <v>0</v>
      </c>
      <c r="Z153" s="14">
        <v>0</v>
      </c>
      <c r="AA153" s="6"/>
      <c r="AB153" s="6">
        <f t="shared" si="137"/>
        <v>0</v>
      </c>
      <c r="AF153" s="50" t="s">
        <v>15</v>
      </c>
      <c r="AG153" s="181">
        <f>AQ60</f>
        <v>0</v>
      </c>
      <c r="AH153" s="181">
        <f>AR60</f>
        <v>0</v>
      </c>
      <c r="AI153" s="181">
        <f>AS60</f>
        <v>0</v>
      </c>
      <c r="AJ153" s="181">
        <f>AT60</f>
        <v>0</v>
      </c>
      <c r="AK153" s="181">
        <f>AU60</f>
        <v>0</v>
      </c>
      <c r="AL153" s="181">
        <f>AV60</f>
        <v>0</v>
      </c>
      <c r="AM153" s="181">
        <f>AW60</f>
        <v>0</v>
      </c>
      <c r="AN153" s="181">
        <f>AX60</f>
        <v>0</v>
      </c>
      <c r="AO153" s="181">
        <f>AY60</f>
        <v>0</v>
      </c>
      <c r="AP153" s="181">
        <f>AZ60</f>
        <v>0</v>
      </c>
      <c r="AQ153" s="181">
        <f t="shared" si="134"/>
        <v>0</v>
      </c>
    </row>
    <row r="154" spans="1:43" x14ac:dyDescent="0.2">
      <c r="A154" s="2" t="str">
        <f>'Scenario List'!$A$6</f>
        <v>4- Baseline 3</v>
      </c>
      <c r="B154" s="24" t="s">
        <v>15</v>
      </c>
      <c r="C154" s="14">
        <v>0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0</v>
      </c>
      <c r="J154" s="14">
        <v>0</v>
      </c>
      <c r="K154" s="14">
        <v>0</v>
      </c>
      <c r="L154" s="14">
        <v>0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0</v>
      </c>
      <c r="S154" s="14">
        <v>0</v>
      </c>
      <c r="T154" s="14">
        <v>0</v>
      </c>
      <c r="U154" s="14">
        <v>0</v>
      </c>
      <c r="V154" s="14">
        <v>0</v>
      </c>
      <c r="W154" s="14">
        <v>0</v>
      </c>
      <c r="X154" s="14">
        <v>0</v>
      </c>
      <c r="Y154" s="14">
        <v>0</v>
      </c>
      <c r="Z154" s="14">
        <v>0</v>
      </c>
      <c r="AA154" s="6"/>
      <c r="AB154" s="6">
        <f t="shared" si="137"/>
        <v>0</v>
      </c>
      <c r="AF154" s="50" t="s">
        <v>16</v>
      </c>
      <c r="AG154" s="181">
        <f>AQ61</f>
        <v>26.279745417357265</v>
      </c>
      <c r="AH154" s="181">
        <f>AR61</f>
        <v>16.170752798137151</v>
      </c>
      <c r="AI154" s="181">
        <f>AS61</f>
        <v>26.279745417357265</v>
      </c>
      <c r="AJ154" s="181">
        <f>AT61</f>
        <v>28.762090479097012</v>
      </c>
      <c r="AK154" s="181">
        <f>AU61</f>
        <v>10.401962395146802</v>
      </c>
      <c r="AL154" s="181">
        <f>AV61</f>
        <v>23.880780363711406</v>
      </c>
      <c r="AM154" s="181">
        <f>AW61</f>
        <v>24.011985206997682</v>
      </c>
      <c r="AN154" s="181">
        <f>AX61</f>
        <v>10.401962395146704</v>
      </c>
      <c r="AO154" s="181">
        <f>AY61</f>
        <v>34.369496360465369</v>
      </c>
      <c r="AP154" s="181">
        <f>AZ61</f>
        <v>10.053252234768976</v>
      </c>
      <c r="AQ154" s="181">
        <f t="shared" si="134"/>
        <v>34.261177131572389</v>
      </c>
    </row>
    <row r="155" spans="1:43" x14ac:dyDescent="0.2">
      <c r="A155" s="2" t="str">
        <f>'Scenario List'!$A$6</f>
        <v>4- Baseline 3</v>
      </c>
      <c r="B155" s="24" t="s">
        <v>16</v>
      </c>
      <c r="C155" s="14">
        <v>0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0</v>
      </c>
      <c r="J155" s="14">
        <v>0</v>
      </c>
      <c r="K155" s="14">
        <v>0</v>
      </c>
      <c r="L155" s="14">
        <v>0</v>
      </c>
      <c r="M155" s="14">
        <v>0</v>
      </c>
      <c r="N155" s="14">
        <v>0</v>
      </c>
      <c r="O155" s="14">
        <v>0</v>
      </c>
      <c r="P155" s="14">
        <v>0</v>
      </c>
      <c r="Q155" s="14">
        <v>0</v>
      </c>
      <c r="R155" s="14">
        <v>0</v>
      </c>
      <c r="S155" s="14">
        <v>0</v>
      </c>
      <c r="T155" s="14">
        <v>0</v>
      </c>
      <c r="U155" s="14">
        <v>0</v>
      </c>
      <c r="V155" s="14">
        <v>0</v>
      </c>
      <c r="W155" s="14">
        <v>0</v>
      </c>
      <c r="X155" s="14">
        <v>0</v>
      </c>
      <c r="Y155" s="14">
        <v>0</v>
      </c>
      <c r="Z155" s="14">
        <v>0</v>
      </c>
      <c r="AA155" s="6"/>
      <c r="AB155" s="6">
        <f t="shared" si="137"/>
        <v>0</v>
      </c>
      <c r="AF155" s="50" t="s">
        <v>17</v>
      </c>
      <c r="AG155" s="181">
        <f>AQ62</f>
        <v>100</v>
      </c>
      <c r="AH155" s="181">
        <f>AR62</f>
        <v>50</v>
      </c>
      <c r="AI155" s="181">
        <f>AS62</f>
        <v>100</v>
      </c>
      <c r="AJ155" s="181">
        <f>AT62</f>
        <v>0</v>
      </c>
      <c r="AK155" s="181">
        <f>AU62</f>
        <v>0</v>
      </c>
      <c r="AL155" s="181">
        <f>AV62</f>
        <v>0</v>
      </c>
      <c r="AM155" s="181">
        <f>AW62</f>
        <v>0</v>
      </c>
      <c r="AN155" s="181">
        <f>AX62</f>
        <v>0</v>
      </c>
      <c r="AO155" s="181">
        <f>AY62</f>
        <v>0</v>
      </c>
      <c r="AP155" s="181">
        <f>AZ62</f>
        <v>0</v>
      </c>
      <c r="AQ155" s="181">
        <f t="shared" si="134"/>
        <v>0</v>
      </c>
    </row>
    <row r="156" spans="1:43" x14ac:dyDescent="0.2">
      <c r="A156" s="2" t="str">
        <f>'Scenario List'!$A$6</f>
        <v>4- Baseline 3</v>
      </c>
      <c r="B156" s="24" t="s">
        <v>17</v>
      </c>
      <c r="C156" s="14">
        <v>0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0</v>
      </c>
      <c r="J156" s="14">
        <v>0</v>
      </c>
      <c r="K156" s="14">
        <v>0</v>
      </c>
      <c r="L156" s="14">
        <v>0</v>
      </c>
      <c r="M156" s="14">
        <v>0</v>
      </c>
      <c r="N156" s="14">
        <v>0</v>
      </c>
      <c r="O156" s="14">
        <v>0</v>
      </c>
      <c r="P156" s="14">
        <v>0</v>
      </c>
      <c r="Q156" s="14">
        <v>0</v>
      </c>
      <c r="R156" s="14">
        <v>0</v>
      </c>
      <c r="S156" s="14">
        <v>0</v>
      </c>
      <c r="T156" s="14">
        <v>0</v>
      </c>
      <c r="U156" s="14">
        <v>0</v>
      </c>
      <c r="V156" s="14">
        <v>0</v>
      </c>
      <c r="W156" s="14">
        <v>0</v>
      </c>
      <c r="X156" s="14">
        <v>0</v>
      </c>
      <c r="Y156" s="14">
        <v>0</v>
      </c>
      <c r="Z156" s="14">
        <v>0</v>
      </c>
      <c r="AA156" s="6"/>
      <c r="AB156" s="6">
        <f t="shared" si="137"/>
        <v>0</v>
      </c>
      <c r="AF156" s="50" t="s">
        <v>18</v>
      </c>
      <c r="AG156" s="181">
        <f>AQ63</f>
        <v>0</v>
      </c>
      <c r="AH156" s="181">
        <f>AR63</f>
        <v>0</v>
      </c>
      <c r="AI156" s="181">
        <f>AS63</f>
        <v>0</v>
      </c>
      <c r="AJ156" s="181">
        <f>AT63</f>
        <v>0</v>
      </c>
      <c r="AK156" s="181">
        <f>AU63</f>
        <v>0</v>
      </c>
      <c r="AL156" s="181">
        <f>AV63</f>
        <v>0</v>
      </c>
      <c r="AM156" s="181">
        <f>AW63</f>
        <v>0</v>
      </c>
      <c r="AN156" s="181">
        <f>AX63</f>
        <v>0</v>
      </c>
      <c r="AO156" s="181">
        <f>AY63</f>
        <v>0</v>
      </c>
      <c r="AP156" s="181">
        <f>AZ63</f>
        <v>0</v>
      </c>
      <c r="AQ156" s="181">
        <f t="shared" si="134"/>
        <v>0</v>
      </c>
    </row>
    <row r="157" spans="1:43" x14ac:dyDescent="0.2">
      <c r="A157" s="2" t="str">
        <f>'Scenario List'!$A$6</f>
        <v>4- Baseline 3</v>
      </c>
      <c r="B157" s="24" t="s">
        <v>18</v>
      </c>
      <c r="C157" s="14">
        <v>0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0</v>
      </c>
      <c r="J157" s="14">
        <v>0</v>
      </c>
      <c r="K157" s="14">
        <v>0</v>
      </c>
      <c r="L157" s="14">
        <v>0</v>
      </c>
      <c r="M157" s="14">
        <v>0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14">
        <v>0</v>
      </c>
      <c r="V157" s="14">
        <v>0</v>
      </c>
      <c r="W157" s="14">
        <v>0</v>
      </c>
      <c r="X157" s="14">
        <v>0</v>
      </c>
      <c r="Y157" s="14">
        <v>0</v>
      </c>
      <c r="Z157" s="14">
        <v>0</v>
      </c>
      <c r="AA157" s="6"/>
      <c r="AB157" s="6">
        <f t="shared" si="137"/>
        <v>0</v>
      </c>
      <c r="AF157" s="50" t="s">
        <v>19</v>
      </c>
      <c r="AG157" s="181">
        <f>AQ64</f>
        <v>5.8395000000000001</v>
      </c>
      <c r="AH157" s="181">
        <f>AR64</f>
        <v>5.8395000000000001</v>
      </c>
      <c r="AI157" s="181">
        <f>AS64</f>
        <v>5.8395000000000001</v>
      </c>
      <c r="AJ157" s="181">
        <f>AT64</f>
        <v>5.8395000000000001</v>
      </c>
      <c r="AK157" s="181">
        <f>AU64</f>
        <v>5.8395000000000001</v>
      </c>
      <c r="AL157" s="181">
        <f>AV64</f>
        <v>5.8395000000000001</v>
      </c>
      <c r="AM157" s="181">
        <f>AW64</f>
        <v>5.8395000000000001</v>
      </c>
      <c r="AN157" s="181">
        <f>AX64</f>
        <v>5.8395000000000001</v>
      </c>
      <c r="AO157" s="181">
        <f>AY64</f>
        <v>5.8395000000000001</v>
      </c>
      <c r="AP157" s="181">
        <f>AZ64</f>
        <v>5.8395000000000001</v>
      </c>
      <c r="AQ157" s="181">
        <f t="shared" si="134"/>
        <v>5.8395000000000001</v>
      </c>
    </row>
    <row r="158" spans="1:43" x14ac:dyDescent="0.2">
      <c r="A158" s="2" t="str">
        <f>'Scenario List'!$A$6</f>
        <v>4- Baseline 3</v>
      </c>
      <c r="B158" s="24" t="s">
        <v>19</v>
      </c>
      <c r="C158" s="14">
        <v>0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0</v>
      </c>
      <c r="J158" s="14">
        <v>0</v>
      </c>
      <c r="K158" s="14">
        <v>0</v>
      </c>
      <c r="L158" s="14">
        <v>0</v>
      </c>
      <c r="M158" s="14">
        <v>0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0</v>
      </c>
      <c r="V158" s="14">
        <v>0</v>
      </c>
      <c r="W158" s="14">
        <v>0</v>
      </c>
      <c r="X158" s="14">
        <v>0</v>
      </c>
      <c r="Y158" s="14">
        <v>0</v>
      </c>
      <c r="Z158" s="14">
        <v>0</v>
      </c>
      <c r="AA158" s="6"/>
      <c r="AB158" s="6">
        <f t="shared" si="137"/>
        <v>0</v>
      </c>
      <c r="AF158" s="50" t="s">
        <v>20</v>
      </c>
      <c r="AG158" s="181">
        <f>AQ65</f>
        <v>0</v>
      </c>
      <c r="AH158" s="181">
        <f>AR65</f>
        <v>0</v>
      </c>
      <c r="AI158" s="181">
        <f>AS65</f>
        <v>0</v>
      </c>
      <c r="AJ158" s="181">
        <f>AT65</f>
        <v>0</v>
      </c>
      <c r="AK158" s="181">
        <f>AU65</f>
        <v>0</v>
      </c>
      <c r="AL158" s="181">
        <f>AV65</f>
        <v>0</v>
      </c>
      <c r="AM158" s="181">
        <f>AW65</f>
        <v>0</v>
      </c>
      <c r="AN158" s="181">
        <f>AX65</f>
        <v>0</v>
      </c>
      <c r="AO158" s="181">
        <f>AY65</f>
        <v>0</v>
      </c>
      <c r="AP158" s="181">
        <f>AZ65</f>
        <v>0</v>
      </c>
      <c r="AQ158" s="181">
        <f t="shared" si="134"/>
        <v>25.762500000000003</v>
      </c>
    </row>
    <row r="159" spans="1:43" x14ac:dyDescent="0.2">
      <c r="A159" s="2" t="str">
        <f>'Scenario List'!$A$6</f>
        <v>4- Baseline 3</v>
      </c>
      <c r="B159" s="24" t="s">
        <v>20</v>
      </c>
      <c r="C159" s="14">
        <v>0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0</v>
      </c>
      <c r="J159" s="14">
        <v>0</v>
      </c>
      <c r="K159" s="14">
        <v>0</v>
      </c>
      <c r="L159" s="14">
        <v>0</v>
      </c>
      <c r="M159" s="14">
        <v>0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0</v>
      </c>
      <c r="V159" s="14">
        <v>0</v>
      </c>
      <c r="W159" s="14">
        <v>0</v>
      </c>
      <c r="X159" s="14">
        <v>0</v>
      </c>
      <c r="Y159" s="14">
        <v>0</v>
      </c>
      <c r="Z159" s="14">
        <v>0</v>
      </c>
      <c r="AA159" s="6"/>
      <c r="AB159" s="6">
        <f t="shared" si="137"/>
        <v>0</v>
      </c>
      <c r="AF159" s="50" t="s">
        <v>21</v>
      </c>
      <c r="AG159" s="181">
        <f>AQ66</f>
        <v>18.539900000000003</v>
      </c>
      <c r="AH159" s="181">
        <f>AR66</f>
        <v>18.345399999999998</v>
      </c>
      <c r="AI159" s="181">
        <f>AS66</f>
        <v>18.539900000000003</v>
      </c>
      <c r="AJ159" s="181">
        <f>AT66</f>
        <v>18.4011</v>
      </c>
      <c r="AK159" s="181">
        <f>AU66</f>
        <v>15.0557</v>
      </c>
      <c r="AL159" s="181">
        <f>AV66</f>
        <v>9.0528000000000013</v>
      </c>
      <c r="AM159" s="181">
        <f>AW66</f>
        <v>8.7377000000000002</v>
      </c>
      <c r="AN159" s="181">
        <f>AX66</f>
        <v>15.0557</v>
      </c>
      <c r="AO159" s="181">
        <f>AY66</f>
        <v>15</v>
      </c>
      <c r="AP159" s="181">
        <f>AZ66</f>
        <v>18.517800000000001</v>
      </c>
      <c r="AQ159" s="181">
        <f t="shared" si="134"/>
        <v>18.812200000000001</v>
      </c>
    </row>
    <row r="160" spans="1:43" x14ac:dyDescent="0.2">
      <c r="A160" s="2" t="str">
        <f>'Scenario List'!$A$6</f>
        <v>4- Baseline 3</v>
      </c>
      <c r="B160" s="2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6"/>
      <c r="AB160" s="6"/>
      <c r="AF160" s="50" t="s">
        <v>22</v>
      </c>
      <c r="AG160" s="181">
        <f>AQ67</f>
        <v>31.561891272276053</v>
      </c>
      <c r="AH160" s="181">
        <f>AR67</f>
        <v>29.498407312983549</v>
      </c>
      <c r="AI160" s="181">
        <f>AS67</f>
        <v>31.561891272276053</v>
      </c>
      <c r="AJ160" s="181">
        <f>AT67</f>
        <v>24.554148203049454</v>
      </c>
      <c r="AK160" s="181">
        <f>AU67</f>
        <v>24.498750933680139</v>
      </c>
      <c r="AL160" s="181">
        <f>AV67</f>
        <v>21.902263334012613</v>
      </c>
      <c r="AM160" s="181">
        <f>AW67</f>
        <v>20.664111577506578</v>
      </c>
      <c r="AN160" s="181">
        <f>AX67</f>
        <v>24.498750933680139</v>
      </c>
      <c r="AO160" s="181">
        <f>AY67</f>
        <v>29.385506828300816</v>
      </c>
      <c r="AP160" s="181">
        <f>AZ67</f>
        <v>24.749404291434161</v>
      </c>
      <c r="AQ160" s="181">
        <f t="shared" si="134"/>
        <v>24.498750933680139</v>
      </c>
    </row>
    <row r="161" spans="1:43" x14ac:dyDescent="0.2">
      <c r="A161" s="2" t="str">
        <f>'Scenario List'!$A$6</f>
        <v>4- Baseline 3</v>
      </c>
      <c r="B161" s="7" t="s">
        <v>9</v>
      </c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6"/>
      <c r="AB161" s="6"/>
      <c r="AF161" s="50" t="s">
        <v>23</v>
      </c>
      <c r="AG161" s="181">
        <f>AQ68</f>
        <v>15.158214620433778</v>
      </c>
      <c r="AH161" s="181">
        <f>AR68</f>
        <v>13.222668261997281</v>
      </c>
      <c r="AI161" s="181">
        <f>AS68</f>
        <v>15.158214620433778</v>
      </c>
      <c r="AJ161" s="181">
        <f>AT68</f>
        <v>13.100470855062255</v>
      </c>
      <c r="AK161" s="181">
        <f>AU68</f>
        <v>13.100470855062255</v>
      </c>
      <c r="AL161" s="181">
        <f>AV68</f>
        <v>11.347679014156968</v>
      </c>
      <c r="AM161" s="181">
        <f>AW68</f>
        <v>10.957877279716287</v>
      </c>
      <c r="AN161" s="181">
        <f>AX68</f>
        <v>13.100470855062255</v>
      </c>
      <c r="AO161" s="181">
        <f>AY68</f>
        <v>13.347815139466839</v>
      </c>
      <c r="AP161" s="181">
        <f>AZ68</f>
        <v>13.118597094519055</v>
      </c>
      <c r="AQ161" s="181">
        <f t="shared" si="134"/>
        <v>13.100470855062255</v>
      </c>
    </row>
    <row r="162" spans="1:43" x14ac:dyDescent="0.2">
      <c r="A162" s="2" t="str">
        <f>'Scenario List'!$A$6</f>
        <v>4- Baseline 3</v>
      </c>
      <c r="B162" s="24" t="s">
        <v>12</v>
      </c>
      <c r="C162" s="14">
        <v>0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0</v>
      </c>
      <c r="O162" s="14">
        <v>0</v>
      </c>
      <c r="P162" s="14">
        <v>0</v>
      </c>
      <c r="Q162" s="14">
        <v>0</v>
      </c>
      <c r="R162" s="14">
        <v>0</v>
      </c>
      <c r="S162" s="14">
        <v>0</v>
      </c>
      <c r="T162" s="14">
        <v>0</v>
      </c>
      <c r="U162" s="14">
        <v>0</v>
      </c>
      <c r="V162" s="14">
        <v>0</v>
      </c>
      <c r="W162" s="14">
        <v>0</v>
      </c>
      <c r="X162" s="14">
        <v>0</v>
      </c>
      <c r="Y162" s="14">
        <v>0</v>
      </c>
      <c r="Z162" s="14">
        <v>0</v>
      </c>
      <c r="AA162" s="6"/>
      <c r="AB162" s="6">
        <f t="shared" ref="AB162:AB173" si="138">SUM(C162:Z162)</f>
        <v>0</v>
      </c>
    </row>
    <row r="163" spans="1:43" x14ac:dyDescent="0.2">
      <c r="A163" s="2" t="str">
        <f>'Scenario List'!$A$6</f>
        <v>4- Baseline 3</v>
      </c>
      <c r="B163" s="24" t="s">
        <v>13</v>
      </c>
      <c r="C163" s="14">
        <v>0</v>
      </c>
      <c r="D163" s="14">
        <v>0</v>
      </c>
      <c r="E163" s="14">
        <v>0</v>
      </c>
      <c r="F163" s="14">
        <v>0</v>
      </c>
      <c r="G163" s="14">
        <v>0</v>
      </c>
      <c r="H163" s="14">
        <v>0</v>
      </c>
      <c r="I163" s="14">
        <v>0</v>
      </c>
      <c r="J163" s="14">
        <v>0</v>
      </c>
      <c r="K163" s="14">
        <v>0</v>
      </c>
      <c r="L163" s="14">
        <v>0</v>
      </c>
      <c r="M163" s="14">
        <v>0</v>
      </c>
      <c r="N163" s="14">
        <v>0</v>
      </c>
      <c r="O163" s="14">
        <v>0</v>
      </c>
      <c r="P163" s="14">
        <v>0</v>
      </c>
      <c r="Q163" s="14">
        <v>0</v>
      </c>
      <c r="R163" s="14">
        <v>0</v>
      </c>
      <c r="S163" s="14">
        <v>0</v>
      </c>
      <c r="T163" s="14">
        <v>0</v>
      </c>
      <c r="U163" s="14">
        <v>0</v>
      </c>
      <c r="V163" s="14">
        <v>0</v>
      </c>
      <c r="W163" s="14">
        <v>0</v>
      </c>
      <c r="X163" s="14">
        <v>0</v>
      </c>
      <c r="Y163" s="14">
        <v>0</v>
      </c>
      <c r="Z163" s="14">
        <v>0</v>
      </c>
      <c r="AA163" s="6"/>
      <c r="AB163" s="6">
        <f t="shared" si="138"/>
        <v>0</v>
      </c>
    </row>
    <row r="164" spans="1:43" x14ac:dyDescent="0.2">
      <c r="A164" s="2" t="str">
        <f>'Scenario List'!$A$6</f>
        <v>4- Baseline 3</v>
      </c>
      <c r="B164" s="24" t="s">
        <v>14</v>
      </c>
      <c r="C164" s="14">
        <v>0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0</v>
      </c>
      <c r="O164" s="14">
        <v>0</v>
      </c>
      <c r="P164" s="14">
        <v>0</v>
      </c>
      <c r="Q164" s="14">
        <v>0</v>
      </c>
      <c r="R164" s="14">
        <v>0</v>
      </c>
      <c r="S164" s="14">
        <v>0</v>
      </c>
      <c r="T164" s="14">
        <v>0</v>
      </c>
      <c r="U164" s="14">
        <v>0</v>
      </c>
      <c r="V164" s="14">
        <v>0</v>
      </c>
      <c r="W164" s="14">
        <v>0</v>
      </c>
      <c r="X164" s="14">
        <v>0</v>
      </c>
      <c r="Y164" s="14">
        <v>0</v>
      </c>
      <c r="Z164" s="14">
        <v>0</v>
      </c>
      <c r="AA164" s="6"/>
      <c r="AB164" s="6">
        <f t="shared" si="138"/>
        <v>0</v>
      </c>
    </row>
    <row r="165" spans="1:43" x14ac:dyDescent="0.2">
      <c r="A165" s="2" t="str">
        <f>'Scenario List'!$A$6</f>
        <v>4- Baseline 3</v>
      </c>
      <c r="B165" s="24" t="s">
        <v>15</v>
      </c>
      <c r="C165" s="14">
        <v>0</v>
      </c>
      <c r="D165" s="14">
        <v>0</v>
      </c>
      <c r="E165" s="14">
        <v>0</v>
      </c>
      <c r="F165" s="14">
        <v>0</v>
      </c>
      <c r="G165" s="14">
        <v>0</v>
      </c>
      <c r="H165" s="14">
        <v>0</v>
      </c>
      <c r="I165" s="14">
        <v>0</v>
      </c>
      <c r="J165" s="14">
        <v>0</v>
      </c>
      <c r="K165" s="14">
        <v>0</v>
      </c>
      <c r="L165" s="14">
        <v>0</v>
      </c>
      <c r="M165" s="14">
        <v>0</v>
      </c>
      <c r="N165" s="14">
        <v>0</v>
      </c>
      <c r="O165" s="14">
        <v>0</v>
      </c>
      <c r="P165" s="14">
        <v>0</v>
      </c>
      <c r="Q165" s="14">
        <v>0</v>
      </c>
      <c r="R165" s="14">
        <v>0</v>
      </c>
      <c r="S165" s="14">
        <v>0</v>
      </c>
      <c r="T165" s="14">
        <v>0</v>
      </c>
      <c r="U165" s="14">
        <v>0</v>
      </c>
      <c r="V165" s="14">
        <v>0</v>
      </c>
      <c r="W165" s="14">
        <v>0</v>
      </c>
      <c r="X165" s="14">
        <v>0</v>
      </c>
      <c r="Y165" s="14">
        <v>0</v>
      </c>
      <c r="Z165" s="14">
        <v>0</v>
      </c>
      <c r="AA165" s="6"/>
      <c r="AB165" s="6">
        <f t="shared" si="138"/>
        <v>0</v>
      </c>
    </row>
    <row r="166" spans="1:43" x14ac:dyDescent="0.2">
      <c r="A166" s="2" t="str">
        <f>'Scenario List'!$A$6</f>
        <v>4- Baseline 3</v>
      </c>
      <c r="B166" s="24" t="s">
        <v>16</v>
      </c>
      <c r="C166" s="14">
        <v>0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0</v>
      </c>
      <c r="J166" s="14">
        <v>0</v>
      </c>
      <c r="K166" s="14">
        <v>0</v>
      </c>
      <c r="L166" s="14">
        <v>0</v>
      </c>
      <c r="M166" s="14">
        <v>0</v>
      </c>
      <c r="N166" s="14">
        <v>0</v>
      </c>
      <c r="O166" s="14">
        <v>0</v>
      </c>
      <c r="P166" s="14">
        <v>0</v>
      </c>
      <c r="Q166" s="14">
        <v>0</v>
      </c>
      <c r="R166" s="14">
        <v>0</v>
      </c>
      <c r="S166" s="14">
        <v>0</v>
      </c>
      <c r="T166" s="14">
        <v>0</v>
      </c>
      <c r="U166" s="14">
        <v>0</v>
      </c>
      <c r="V166" s="14">
        <v>0</v>
      </c>
      <c r="W166" s="14">
        <v>0</v>
      </c>
      <c r="X166" s="14">
        <v>0</v>
      </c>
      <c r="Y166" s="14">
        <v>0</v>
      </c>
      <c r="Z166" s="14">
        <v>0</v>
      </c>
      <c r="AA166" s="6"/>
      <c r="AB166" s="6">
        <f t="shared" si="138"/>
        <v>0</v>
      </c>
    </row>
    <row r="167" spans="1:43" x14ac:dyDescent="0.2">
      <c r="A167" s="2" t="str">
        <f>'Scenario List'!$A$6</f>
        <v>4- Baseline 3</v>
      </c>
      <c r="B167" s="24" t="s">
        <v>17</v>
      </c>
      <c r="C167" s="14">
        <v>0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0</v>
      </c>
      <c r="J167" s="14">
        <v>0</v>
      </c>
      <c r="K167" s="14">
        <v>0</v>
      </c>
      <c r="L167" s="14">
        <v>0</v>
      </c>
      <c r="M167" s="14">
        <v>0</v>
      </c>
      <c r="N167" s="14">
        <v>0</v>
      </c>
      <c r="O167" s="14">
        <v>0</v>
      </c>
      <c r="P167" s="14">
        <v>0</v>
      </c>
      <c r="Q167" s="14">
        <v>0</v>
      </c>
      <c r="R167" s="14">
        <v>0</v>
      </c>
      <c r="S167" s="14">
        <v>0</v>
      </c>
      <c r="T167" s="14">
        <v>0</v>
      </c>
      <c r="U167" s="14">
        <v>0</v>
      </c>
      <c r="V167" s="14">
        <v>0</v>
      </c>
      <c r="W167" s="14">
        <v>0</v>
      </c>
      <c r="X167" s="14">
        <v>0</v>
      </c>
      <c r="Y167" s="14">
        <v>0</v>
      </c>
      <c r="Z167" s="14">
        <v>0</v>
      </c>
      <c r="AA167" s="6"/>
      <c r="AB167" s="6">
        <f t="shared" si="138"/>
        <v>0</v>
      </c>
    </row>
    <row r="168" spans="1:43" x14ac:dyDescent="0.2">
      <c r="A168" s="2" t="str">
        <f>'Scenario List'!$A$6</f>
        <v>4- Baseline 3</v>
      </c>
      <c r="B168" s="24" t="s">
        <v>18</v>
      </c>
      <c r="C168" s="14">
        <v>0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0</v>
      </c>
      <c r="J168" s="14">
        <v>0</v>
      </c>
      <c r="K168" s="14">
        <v>0</v>
      </c>
      <c r="L168" s="14">
        <v>0</v>
      </c>
      <c r="M168" s="14">
        <v>0</v>
      </c>
      <c r="N168" s="14">
        <v>0</v>
      </c>
      <c r="O168" s="14">
        <v>0</v>
      </c>
      <c r="P168" s="14">
        <v>0</v>
      </c>
      <c r="Q168" s="14">
        <v>0</v>
      </c>
      <c r="R168" s="14">
        <v>0</v>
      </c>
      <c r="S168" s="14">
        <v>0</v>
      </c>
      <c r="T168" s="14">
        <v>0</v>
      </c>
      <c r="U168" s="14">
        <v>0</v>
      </c>
      <c r="V168" s="14">
        <v>0</v>
      </c>
      <c r="W168" s="14">
        <v>0</v>
      </c>
      <c r="X168" s="14">
        <v>0</v>
      </c>
      <c r="Y168" s="14">
        <v>0</v>
      </c>
      <c r="Z168" s="14">
        <v>0</v>
      </c>
      <c r="AA168" s="6"/>
      <c r="AB168" s="6">
        <f t="shared" si="138"/>
        <v>0</v>
      </c>
    </row>
    <row r="169" spans="1:43" x14ac:dyDescent="0.2">
      <c r="A169" s="2" t="str">
        <f>'Scenario List'!$A$6</f>
        <v>4- Baseline 3</v>
      </c>
      <c r="B169" s="24" t="s">
        <v>19</v>
      </c>
      <c r="C169" s="14">
        <v>0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0</v>
      </c>
      <c r="J169" s="14">
        <v>0</v>
      </c>
      <c r="K169" s="14">
        <v>0</v>
      </c>
      <c r="L169" s="14">
        <v>0</v>
      </c>
      <c r="M169" s="14">
        <v>0</v>
      </c>
      <c r="N169" s="14">
        <v>0</v>
      </c>
      <c r="O169" s="14">
        <v>0</v>
      </c>
      <c r="P169" s="14">
        <v>0</v>
      </c>
      <c r="Q169" s="14">
        <v>0</v>
      </c>
      <c r="R169" s="14">
        <v>0</v>
      </c>
      <c r="S169" s="14">
        <v>0</v>
      </c>
      <c r="T169" s="14">
        <v>0</v>
      </c>
      <c r="U169" s="14">
        <v>0</v>
      </c>
      <c r="V169" s="14">
        <v>0</v>
      </c>
      <c r="W169" s="14">
        <v>0</v>
      </c>
      <c r="X169" s="14">
        <v>0</v>
      </c>
      <c r="Y169" s="14">
        <v>0</v>
      </c>
      <c r="Z169" s="14">
        <v>0</v>
      </c>
      <c r="AA169" s="6"/>
      <c r="AB169" s="6">
        <f t="shared" si="138"/>
        <v>0</v>
      </c>
    </row>
    <row r="170" spans="1:43" x14ac:dyDescent="0.2">
      <c r="A170" s="2" t="str">
        <f>'Scenario List'!$A$6</f>
        <v>4- Baseline 3</v>
      </c>
      <c r="B170" s="24" t="s">
        <v>20</v>
      </c>
      <c r="C170" s="14">
        <v>0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0</v>
      </c>
      <c r="J170" s="14">
        <v>0</v>
      </c>
      <c r="K170" s="14">
        <v>0</v>
      </c>
      <c r="L170" s="14">
        <v>0</v>
      </c>
      <c r="M170" s="14">
        <v>0</v>
      </c>
      <c r="N170" s="14">
        <v>0</v>
      </c>
      <c r="O170" s="14">
        <v>0</v>
      </c>
      <c r="P170" s="14">
        <v>0</v>
      </c>
      <c r="Q170" s="14">
        <v>0</v>
      </c>
      <c r="R170" s="14">
        <v>0</v>
      </c>
      <c r="S170" s="14">
        <v>0</v>
      </c>
      <c r="T170" s="14">
        <v>0</v>
      </c>
      <c r="U170" s="14">
        <v>0</v>
      </c>
      <c r="V170" s="14">
        <v>0</v>
      </c>
      <c r="W170" s="14">
        <v>0</v>
      </c>
      <c r="X170" s="14">
        <v>0</v>
      </c>
      <c r="Y170" s="14">
        <v>0</v>
      </c>
      <c r="Z170" s="14">
        <v>0</v>
      </c>
      <c r="AA170" s="6"/>
      <c r="AB170" s="6">
        <f t="shared" si="138"/>
        <v>0</v>
      </c>
    </row>
    <row r="171" spans="1:43" x14ac:dyDescent="0.2">
      <c r="A171" s="2" t="str">
        <f>'Scenario List'!$A$6</f>
        <v>4- Baseline 3</v>
      </c>
      <c r="B171" s="24" t="s">
        <v>21</v>
      </c>
      <c r="C171" s="14">
        <v>0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0</v>
      </c>
      <c r="J171" s="14">
        <v>0</v>
      </c>
      <c r="K171" s="14">
        <v>0.28920000000000001</v>
      </c>
      <c r="L171" s="14">
        <v>0.98809999999999998</v>
      </c>
      <c r="M171" s="14">
        <v>2.0244</v>
      </c>
      <c r="N171" s="14">
        <v>2.9401999999999999</v>
      </c>
      <c r="O171" s="14">
        <v>3.2053000000000003</v>
      </c>
      <c r="P171" s="14">
        <v>3.1571000000000002</v>
      </c>
      <c r="Q171" s="14">
        <v>3.1330000000000005</v>
      </c>
      <c r="R171" s="14">
        <v>3.0848000000000004</v>
      </c>
      <c r="S171" s="14">
        <v>3.0125000000000002</v>
      </c>
      <c r="T171" s="14">
        <v>2.9643000000000002</v>
      </c>
      <c r="U171" s="14">
        <v>2.9401999999999999</v>
      </c>
      <c r="V171" s="14">
        <v>2.8919999999999999</v>
      </c>
      <c r="W171" s="14">
        <v>2.8437999999999999</v>
      </c>
      <c r="X171" s="14">
        <v>2.7955999999999999</v>
      </c>
      <c r="Y171" s="14">
        <v>2.7479999999999998</v>
      </c>
      <c r="Z171" s="14">
        <v>2.6997500000000003</v>
      </c>
      <c r="AA171" s="6"/>
      <c r="AB171" s="6">
        <f>Z171</f>
        <v>2.6997500000000003</v>
      </c>
    </row>
    <row r="172" spans="1:43" x14ac:dyDescent="0.2">
      <c r="A172" s="2" t="str">
        <f>'Scenario List'!$A$6</f>
        <v>4- Baseline 3</v>
      </c>
      <c r="B172" s="24" t="s">
        <v>22</v>
      </c>
      <c r="C172" s="14">
        <v>3.4001670447805821</v>
      </c>
      <c r="D172" s="14">
        <v>4.1859315720894408</v>
      </c>
      <c r="E172" s="14">
        <v>4.8622640943704294</v>
      </c>
      <c r="F172" s="14">
        <v>5.7185173846828015</v>
      </c>
      <c r="G172" s="14">
        <v>6.6632655958092251</v>
      </c>
      <c r="H172" s="14">
        <v>7.35211725083931</v>
      </c>
      <c r="I172" s="14">
        <v>7.7112183339056841</v>
      </c>
      <c r="J172" s="14">
        <v>7.5632328867451903</v>
      </c>
      <c r="K172" s="14">
        <v>7.0780493189489988</v>
      </c>
      <c r="L172" s="14">
        <v>6.2476799477791687</v>
      </c>
      <c r="M172" s="14">
        <v>5.2097796349349039</v>
      </c>
      <c r="N172" s="14">
        <v>4.2676601339079383</v>
      </c>
      <c r="O172" s="14">
        <v>3.4766875805062512</v>
      </c>
      <c r="P172" s="14">
        <v>2.8186196634208756</v>
      </c>
      <c r="Q172" s="14">
        <v>2.2667245362174668</v>
      </c>
      <c r="R172" s="14">
        <v>1.803891638735692</v>
      </c>
      <c r="S172" s="14">
        <v>1.6157913295703423</v>
      </c>
      <c r="T172" s="14">
        <v>1.3625509625570515</v>
      </c>
      <c r="U172" s="14">
        <v>1.1874661523439443</v>
      </c>
      <c r="V172" s="14">
        <v>0.68673579743852997</v>
      </c>
      <c r="W172" s="14">
        <v>0.51074614465254342</v>
      </c>
      <c r="X172" s="14">
        <v>6.8885756540936427E-2</v>
      </c>
      <c r="Y172" s="14">
        <v>-0.20660756567666283</v>
      </c>
      <c r="Z172" s="14">
        <v>-0.34556474956663408</v>
      </c>
      <c r="AA172" s="6"/>
      <c r="AB172" s="6">
        <f t="shared" si="138"/>
        <v>85.50581044553401</v>
      </c>
    </row>
    <row r="173" spans="1:43" x14ac:dyDescent="0.2">
      <c r="A173" s="2" t="str">
        <f>'Scenario List'!$A$6</f>
        <v>4- Baseline 3</v>
      </c>
      <c r="B173" s="24" t="s">
        <v>23</v>
      </c>
      <c r="C173" s="14">
        <v>4.2406720386957328</v>
      </c>
      <c r="D173" s="14">
        <v>4.979234965341572</v>
      </c>
      <c r="E173" s="14">
        <v>5.5874033118823654</v>
      </c>
      <c r="F173" s="14">
        <v>6.5883484394093355</v>
      </c>
      <c r="G173" s="14">
        <v>7.078577276259967</v>
      </c>
      <c r="H173" s="14">
        <v>7.6193707757966749</v>
      </c>
      <c r="I173" s="14">
        <v>7.8833267699137508</v>
      </c>
      <c r="J173" s="14">
        <v>7.6954082362628498</v>
      </c>
      <c r="K173" s="14">
        <v>7.6856026035335887</v>
      </c>
      <c r="L173" s="14">
        <v>6.3967339927875742</v>
      </c>
      <c r="M173" s="14">
        <v>5.36139807728118</v>
      </c>
      <c r="N173" s="14">
        <v>4.4498327747170521</v>
      </c>
      <c r="O173" s="14">
        <v>3.6940016616915869</v>
      </c>
      <c r="P173" s="14">
        <v>3.0894182998782895</v>
      </c>
      <c r="Q173" s="14">
        <v>2.6019101361498116</v>
      </c>
      <c r="R173" s="14">
        <v>2.0065192086810839</v>
      </c>
      <c r="S173" s="14">
        <v>1.8368043608182489</v>
      </c>
      <c r="T173" s="14">
        <v>1.5951447748274177</v>
      </c>
      <c r="U173" s="14">
        <v>1.4764288643869463</v>
      </c>
      <c r="V173" s="14">
        <v>0.4385315443593214</v>
      </c>
      <c r="W173" s="14">
        <v>0.17431602736600382</v>
      </c>
      <c r="X173" s="14">
        <v>-0.14721539128267125</v>
      </c>
      <c r="Y173" s="14">
        <v>-0.29777812952376337</v>
      </c>
      <c r="Z173" s="14">
        <v>-0.31764819775612807</v>
      </c>
      <c r="AA173" s="6"/>
      <c r="AB173" s="6">
        <f t="shared" si="138"/>
        <v>91.71634242147779</v>
      </c>
    </row>
    <row r="174" spans="1:43" x14ac:dyDescent="0.2">
      <c r="A174" s="2" t="str">
        <f>'Scenario List'!$A$6</f>
        <v>4- Baseline 3</v>
      </c>
      <c r="B174" s="2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6"/>
      <c r="AB174" s="6"/>
    </row>
    <row r="175" spans="1:43" x14ac:dyDescent="0.2">
      <c r="A175" s="2" t="str">
        <f>'Scenario List'!$A$6</f>
        <v>4- Baseline 3</v>
      </c>
      <c r="B175" s="3" t="s">
        <v>8</v>
      </c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6"/>
      <c r="AB175" s="6"/>
    </row>
    <row r="176" spans="1:43" x14ac:dyDescent="0.2">
      <c r="A176" s="2" t="str">
        <f>'Scenario List'!$A$6</f>
        <v>4- Baseline 3</v>
      </c>
      <c r="B176" s="24" t="s">
        <v>12</v>
      </c>
      <c r="C176" s="14">
        <v>0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0</v>
      </c>
      <c r="J176" s="14">
        <v>0</v>
      </c>
      <c r="K176" s="14">
        <v>0</v>
      </c>
      <c r="L176" s="14">
        <v>0</v>
      </c>
      <c r="M176" s="14">
        <v>0</v>
      </c>
      <c r="N176" s="14">
        <v>0</v>
      </c>
      <c r="O176" s="14">
        <v>0</v>
      </c>
      <c r="P176" s="14">
        <v>0</v>
      </c>
      <c r="Q176" s="14">
        <v>0</v>
      </c>
      <c r="R176" s="14">
        <v>0</v>
      </c>
      <c r="S176" s="14">
        <v>0</v>
      </c>
      <c r="T176" s="14">
        <v>0</v>
      </c>
      <c r="U176" s="14">
        <v>0</v>
      </c>
      <c r="V176" s="14">
        <v>0</v>
      </c>
      <c r="W176" s="14">
        <v>0</v>
      </c>
      <c r="X176" s="14">
        <v>0</v>
      </c>
      <c r="Y176" s="14">
        <v>0</v>
      </c>
      <c r="Z176" s="14">
        <v>0</v>
      </c>
      <c r="AA176" s="6"/>
      <c r="AB176" s="6">
        <f t="shared" ref="AB176:AB187" si="139">SUM(C176:Z176)</f>
        <v>0</v>
      </c>
    </row>
    <row r="177" spans="1:28" x14ac:dyDescent="0.2">
      <c r="A177" s="2" t="str">
        <f>'Scenario List'!$A$6</f>
        <v>4- Baseline 3</v>
      </c>
      <c r="B177" s="24" t="s">
        <v>13</v>
      </c>
      <c r="C177" s="14">
        <v>0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0</v>
      </c>
      <c r="J177" s="14">
        <v>0</v>
      </c>
      <c r="K177" s="14">
        <v>0</v>
      </c>
      <c r="L177" s="14">
        <v>0</v>
      </c>
      <c r="M177" s="14">
        <v>0</v>
      </c>
      <c r="N177" s="14">
        <v>0</v>
      </c>
      <c r="O177" s="14">
        <v>0</v>
      </c>
      <c r="P177" s="14">
        <v>0</v>
      </c>
      <c r="Q177" s="14">
        <v>0</v>
      </c>
      <c r="R177" s="14">
        <v>0</v>
      </c>
      <c r="S177" s="14">
        <v>0</v>
      </c>
      <c r="T177" s="14">
        <v>0</v>
      </c>
      <c r="U177" s="14">
        <v>0</v>
      </c>
      <c r="V177" s="14">
        <v>0</v>
      </c>
      <c r="W177" s="14">
        <v>0</v>
      </c>
      <c r="X177" s="14">
        <v>0</v>
      </c>
      <c r="Y177" s="14">
        <v>0</v>
      </c>
      <c r="Z177" s="14">
        <v>0</v>
      </c>
      <c r="AA177" s="6"/>
      <c r="AB177" s="6">
        <f t="shared" si="139"/>
        <v>0</v>
      </c>
    </row>
    <row r="178" spans="1:28" x14ac:dyDescent="0.2">
      <c r="A178" s="2" t="str">
        <f>'Scenario List'!$A$6</f>
        <v>4- Baseline 3</v>
      </c>
      <c r="B178" s="24" t="s">
        <v>14</v>
      </c>
      <c r="C178" s="14">
        <v>0</v>
      </c>
      <c r="D178" s="14">
        <v>0</v>
      </c>
      <c r="E178" s="14">
        <v>0</v>
      </c>
      <c r="F178" s="14">
        <v>0</v>
      </c>
      <c r="G178" s="14">
        <v>0</v>
      </c>
      <c r="H178" s="14">
        <v>0</v>
      </c>
      <c r="I178" s="14">
        <v>0</v>
      </c>
      <c r="J178" s="14">
        <v>0</v>
      </c>
      <c r="K178" s="14">
        <v>0</v>
      </c>
      <c r="L178" s="14">
        <v>0</v>
      </c>
      <c r="M178" s="14">
        <v>0</v>
      </c>
      <c r="N178" s="14">
        <v>0</v>
      </c>
      <c r="O178" s="14">
        <v>0</v>
      </c>
      <c r="P178" s="14">
        <v>0</v>
      </c>
      <c r="Q178" s="14">
        <v>0</v>
      </c>
      <c r="R178" s="14">
        <v>0</v>
      </c>
      <c r="S178" s="14">
        <v>0</v>
      </c>
      <c r="T178" s="14">
        <v>0</v>
      </c>
      <c r="U178" s="14">
        <v>0</v>
      </c>
      <c r="V178" s="14">
        <v>0</v>
      </c>
      <c r="W178" s="14">
        <v>0</v>
      </c>
      <c r="X178" s="14">
        <v>0</v>
      </c>
      <c r="Y178" s="14">
        <v>0</v>
      </c>
      <c r="Z178" s="14">
        <v>0</v>
      </c>
      <c r="AA178" s="6"/>
      <c r="AB178" s="6">
        <f t="shared" si="139"/>
        <v>0</v>
      </c>
    </row>
    <row r="179" spans="1:28" x14ac:dyDescent="0.2">
      <c r="A179" s="2" t="str">
        <f>'Scenario List'!$A$6</f>
        <v>4- Baseline 3</v>
      </c>
      <c r="B179" s="24" t="s">
        <v>15</v>
      </c>
      <c r="C179" s="14">
        <v>0</v>
      </c>
      <c r="D179" s="14">
        <v>0</v>
      </c>
      <c r="E179" s="14">
        <v>0</v>
      </c>
      <c r="F179" s="14">
        <v>0</v>
      </c>
      <c r="G179" s="14">
        <v>0</v>
      </c>
      <c r="H179" s="14">
        <v>0</v>
      </c>
      <c r="I179" s="14">
        <v>0</v>
      </c>
      <c r="J179" s="14">
        <v>0</v>
      </c>
      <c r="K179" s="14">
        <v>0</v>
      </c>
      <c r="L179" s="14">
        <v>0</v>
      </c>
      <c r="M179" s="14">
        <v>0</v>
      </c>
      <c r="N179" s="14">
        <v>0</v>
      </c>
      <c r="O179" s="14">
        <v>0</v>
      </c>
      <c r="P179" s="14">
        <v>0</v>
      </c>
      <c r="Q179" s="14">
        <v>0</v>
      </c>
      <c r="R179" s="14">
        <v>0</v>
      </c>
      <c r="S179" s="14">
        <v>0</v>
      </c>
      <c r="T179" s="14">
        <v>0</v>
      </c>
      <c r="U179" s="14">
        <v>0</v>
      </c>
      <c r="V179" s="14">
        <v>0</v>
      </c>
      <c r="W179" s="14">
        <v>0</v>
      </c>
      <c r="X179" s="14">
        <v>0</v>
      </c>
      <c r="Y179" s="14">
        <v>0</v>
      </c>
      <c r="Z179" s="14">
        <v>0</v>
      </c>
      <c r="AA179" s="6"/>
      <c r="AB179" s="6">
        <f t="shared" si="139"/>
        <v>0</v>
      </c>
    </row>
    <row r="180" spans="1:28" x14ac:dyDescent="0.2">
      <c r="A180" s="2" t="str">
        <f>'Scenario List'!$A$6</f>
        <v>4- Baseline 3</v>
      </c>
      <c r="B180" s="24" t="s">
        <v>16</v>
      </c>
      <c r="C180" s="14">
        <v>0</v>
      </c>
      <c r="D180" s="14">
        <v>0</v>
      </c>
      <c r="E180" s="14">
        <v>0</v>
      </c>
      <c r="F180" s="14">
        <v>0</v>
      </c>
      <c r="G180" s="14">
        <v>0</v>
      </c>
      <c r="H180" s="14">
        <v>0</v>
      </c>
      <c r="I180" s="14">
        <v>0</v>
      </c>
      <c r="J180" s="14">
        <v>0</v>
      </c>
      <c r="K180" s="14">
        <v>0</v>
      </c>
      <c r="L180" s="14">
        <v>0</v>
      </c>
      <c r="M180" s="14">
        <v>0</v>
      </c>
      <c r="N180" s="14">
        <v>0</v>
      </c>
      <c r="O180" s="14">
        <v>0</v>
      </c>
      <c r="P180" s="14">
        <v>0</v>
      </c>
      <c r="Q180" s="14">
        <v>0</v>
      </c>
      <c r="R180" s="14">
        <v>0</v>
      </c>
      <c r="S180" s="14">
        <v>0</v>
      </c>
      <c r="T180" s="14">
        <v>0</v>
      </c>
      <c r="U180" s="14">
        <v>0</v>
      </c>
      <c r="V180" s="14">
        <v>0</v>
      </c>
      <c r="W180" s="14">
        <v>0</v>
      </c>
      <c r="X180" s="14">
        <v>0</v>
      </c>
      <c r="Y180" s="14">
        <v>0</v>
      </c>
      <c r="Z180" s="14">
        <v>0</v>
      </c>
      <c r="AA180" s="6"/>
      <c r="AB180" s="6">
        <f t="shared" si="139"/>
        <v>0</v>
      </c>
    </row>
    <row r="181" spans="1:28" x14ac:dyDescent="0.2">
      <c r="A181" s="2" t="str">
        <f>'Scenario List'!$A$6</f>
        <v>4- Baseline 3</v>
      </c>
      <c r="B181" s="24" t="s">
        <v>17</v>
      </c>
      <c r="C181" s="14">
        <v>0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0</v>
      </c>
      <c r="J181" s="14">
        <v>0</v>
      </c>
      <c r="K181" s="14">
        <v>0</v>
      </c>
      <c r="L181" s="14">
        <v>0</v>
      </c>
      <c r="M181" s="14">
        <v>0</v>
      </c>
      <c r="N181" s="14">
        <v>0</v>
      </c>
      <c r="O181" s="14">
        <v>0</v>
      </c>
      <c r="P181" s="14">
        <v>0</v>
      </c>
      <c r="Q181" s="14">
        <v>0</v>
      </c>
      <c r="R181" s="14">
        <v>0</v>
      </c>
      <c r="S181" s="14">
        <v>0</v>
      </c>
      <c r="T181" s="14">
        <v>0</v>
      </c>
      <c r="U181" s="14">
        <v>0</v>
      </c>
      <c r="V181" s="14">
        <v>0</v>
      </c>
      <c r="W181" s="14">
        <v>0</v>
      </c>
      <c r="X181" s="14">
        <v>0</v>
      </c>
      <c r="Y181" s="14">
        <v>0</v>
      </c>
      <c r="Z181" s="14">
        <v>0</v>
      </c>
      <c r="AA181" s="6"/>
      <c r="AB181" s="6">
        <f t="shared" si="139"/>
        <v>0</v>
      </c>
    </row>
    <row r="182" spans="1:28" x14ac:dyDescent="0.2">
      <c r="A182" s="2" t="str">
        <f>'Scenario List'!$A$6</f>
        <v>4- Baseline 3</v>
      </c>
      <c r="B182" s="24" t="s">
        <v>18</v>
      </c>
      <c r="C182" s="14">
        <v>0</v>
      </c>
      <c r="D182" s="14">
        <v>0</v>
      </c>
      <c r="E182" s="14">
        <v>0</v>
      </c>
      <c r="F182" s="14">
        <v>0</v>
      </c>
      <c r="G182" s="14">
        <v>0</v>
      </c>
      <c r="H182" s="14">
        <v>0</v>
      </c>
      <c r="I182" s="14">
        <v>0</v>
      </c>
      <c r="J182" s="14">
        <v>0</v>
      </c>
      <c r="K182" s="14">
        <v>0</v>
      </c>
      <c r="L182" s="14">
        <v>0</v>
      </c>
      <c r="M182" s="14">
        <v>0</v>
      </c>
      <c r="N182" s="14">
        <v>0</v>
      </c>
      <c r="O182" s="14">
        <v>0</v>
      </c>
      <c r="P182" s="14">
        <v>0</v>
      </c>
      <c r="Q182" s="14">
        <v>0</v>
      </c>
      <c r="R182" s="14">
        <v>0</v>
      </c>
      <c r="S182" s="14">
        <v>0</v>
      </c>
      <c r="T182" s="14">
        <v>0</v>
      </c>
      <c r="U182" s="14">
        <v>0</v>
      </c>
      <c r="V182" s="14">
        <v>0</v>
      </c>
      <c r="W182" s="14">
        <v>0</v>
      </c>
      <c r="X182" s="14">
        <v>0</v>
      </c>
      <c r="Y182" s="14">
        <v>0</v>
      </c>
      <c r="Z182" s="14">
        <v>0</v>
      </c>
      <c r="AA182" s="6"/>
      <c r="AB182" s="6">
        <f t="shared" si="139"/>
        <v>0</v>
      </c>
    </row>
    <row r="183" spans="1:28" x14ac:dyDescent="0.2">
      <c r="A183" s="2" t="str">
        <f>'Scenario List'!$A$6</f>
        <v>4- Baseline 3</v>
      </c>
      <c r="B183" s="24" t="s">
        <v>19</v>
      </c>
      <c r="C183" s="14">
        <v>0</v>
      </c>
      <c r="D183" s="14">
        <v>0</v>
      </c>
      <c r="E183" s="14">
        <v>0</v>
      </c>
      <c r="F183" s="14">
        <v>0</v>
      </c>
      <c r="G183" s="14">
        <v>0</v>
      </c>
      <c r="H183" s="14">
        <v>0</v>
      </c>
      <c r="I183" s="14">
        <v>0</v>
      </c>
      <c r="J183" s="14">
        <v>0</v>
      </c>
      <c r="K183" s="14">
        <v>0</v>
      </c>
      <c r="L183" s="14">
        <v>0</v>
      </c>
      <c r="M183" s="14">
        <v>0</v>
      </c>
      <c r="N183" s="14">
        <v>0</v>
      </c>
      <c r="O183" s="14">
        <v>0</v>
      </c>
      <c r="P183" s="14">
        <v>0</v>
      </c>
      <c r="Q183" s="14">
        <v>0</v>
      </c>
      <c r="R183" s="14">
        <v>0</v>
      </c>
      <c r="S183" s="14">
        <v>0</v>
      </c>
      <c r="T183" s="14">
        <v>0</v>
      </c>
      <c r="U183" s="14">
        <v>0</v>
      </c>
      <c r="V183" s="14">
        <v>0</v>
      </c>
      <c r="W183" s="14">
        <v>0</v>
      </c>
      <c r="X183" s="14">
        <v>0</v>
      </c>
      <c r="Y183" s="14">
        <v>0</v>
      </c>
      <c r="Z183" s="14">
        <v>0</v>
      </c>
      <c r="AA183" s="6"/>
      <c r="AB183" s="6">
        <f t="shared" si="139"/>
        <v>0</v>
      </c>
    </row>
    <row r="184" spans="1:28" x14ac:dyDescent="0.2">
      <c r="A184" s="2" t="str">
        <f>'Scenario List'!$A$6</f>
        <v>4- Baseline 3</v>
      </c>
      <c r="B184" s="24" t="s">
        <v>20</v>
      </c>
      <c r="C184" s="14">
        <v>0</v>
      </c>
      <c r="D184" s="14">
        <v>0</v>
      </c>
      <c r="E184" s="14">
        <v>0</v>
      </c>
      <c r="F184" s="14">
        <v>0</v>
      </c>
      <c r="G184" s="14">
        <v>0</v>
      </c>
      <c r="H184" s="14">
        <v>0</v>
      </c>
      <c r="I184" s="14">
        <v>0</v>
      </c>
      <c r="J184" s="14">
        <v>0</v>
      </c>
      <c r="K184" s="14">
        <v>0</v>
      </c>
      <c r="L184" s="14">
        <v>0</v>
      </c>
      <c r="M184" s="14">
        <v>0</v>
      </c>
      <c r="N184" s="14">
        <v>0</v>
      </c>
      <c r="O184" s="14">
        <v>0</v>
      </c>
      <c r="P184" s="14">
        <v>0</v>
      </c>
      <c r="Q184" s="14">
        <v>0</v>
      </c>
      <c r="R184" s="14">
        <v>0</v>
      </c>
      <c r="S184" s="14">
        <v>0</v>
      </c>
      <c r="T184" s="14">
        <v>0</v>
      </c>
      <c r="U184" s="14">
        <v>0</v>
      </c>
      <c r="V184" s="14">
        <v>0</v>
      </c>
      <c r="W184" s="14">
        <v>0</v>
      </c>
      <c r="X184" s="14">
        <v>0</v>
      </c>
      <c r="Y184" s="14">
        <v>0</v>
      </c>
      <c r="Z184" s="14">
        <v>0</v>
      </c>
      <c r="AA184" s="6"/>
      <c r="AB184" s="6">
        <f t="shared" si="139"/>
        <v>0</v>
      </c>
    </row>
    <row r="185" spans="1:28" x14ac:dyDescent="0.2">
      <c r="A185" s="2" t="str">
        <f>'Scenario List'!$A$6</f>
        <v>4- Baseline 3</v>
      </c>
      <c r="B185" s="24" t="s">
        <v>21</v>
      </c>
      <c r="C185" s="14">
        <v>0</v>
      </c>
      <c r="D185" s="14">
        <v>0</v>
      </c>
      <c r="E185" s="14">
        <v>0</v>
      </c>
      <c r="F185" s="14">
        <v>0</v>
      </c>
      <c r="G185" s="14">
        <v>0</v>
      </c>
      <c r="H185" s="14">
        <v>0</v>
      </c>
      <c r="I185" s="14">
        <v>0</v>
      </c>
      <c r="J185" s="14">
        <v>0</v>
      </c>
      <c r="K185" s="14">
        <v>0</v>
      </c>
      <c r="L185" s="14">
        <v>0</v>
      </c>
      <c r="M185" s="14">
        <v>0.222</v>
      </c>
      <c r="N185" s="14">
        <v>0.75849999999999995</v>
      </c>
      <c r="O185" s="14">
        <v>1.554</v>
      </c>
      <c r="P185" s="14">
        <v>2.2570000000000001</v>
      </c>
      <c r="Q185" s="14">
        <v>2.4605000000000001</v>
      </c>
      <c r="R185" s="14">
        <v>2.4235000000000002</v>
      </c>
      <c r="S185" s="14">
        <v>2.4050000000000002</v>
      </c>
      <c r="T185" s="14">
        <v>2.3680000000000003</v>
      </c>
      <c r="U185" s="14">
        <v>2.3125</v>
      </c>
      <c r="V185" s="14">
        <v>2.2755000000000001</v>
      </c>
      <c r="W185" s="14">
        <v>2.2570000000000001</v>
      </c>
      <c r="X185" s="14">
        <v>2.2200000000000002</v>
      </c>
      <c r="Y185" s="14">
        <v>2.1829999999999998</v>
      </c>
      <c r="Z185" s="14">
        <v>2.1459999999999999</v>
      </c>
      <c r="AA185" s="6"/>
      <c r="AB185" s="6">
        <f>Z185</f>
        <v>2.1459999999999999</v>
      </c>
    </row>
    <row r="186" spans="1:28" x14ac:dyDescent="0.2">
      <c r="A186" s="2" t="str">
        <f>'Scenario List'!$A$6</f>
        <v>4- Baseline 3</v>
      </c>
      <c r="B186" s="24" t="s">
        <v>22</v>
      </c>
      <c r="C186" s="14">
        <v>1.3113388514937294</v>
      </c>
      <c r="D186" s="14">
        <v>1.5542662007285992</v>
      </c>
      <c r="E186" s="14">
        <v>1.6990862948995669</v>
      </c>
      <c r="F186" s="14">
        <v>1.8829869893195177</v>
      </c>
      <c r="G186" s="14">
        <v>2.1373621766301678</v>
      </c>
      <c r="H186" s="14">
        <v>2.2969872309162138</v>
      </c>
      <c r="I186" s="14">
        <v>2.3450797735013875</v>
      </c>
      <c r="J186" s="14">
        <v>2.2294288079497093</v>
      </c>
      <c r="K186" s="14">
        <v>2.0056534813110805</v>
      </c>
      <c r="L186" s="14">
        <v>1.6664787233312701</v>
      </c>
      <c r="M186" s="14">
        <v>1.2479488439456539</v>
      </c>
      <c r="N186" s="14">
        <v>0.93306708634576907</v>
      </c>
      <c r="O186" s="14">
        <v>0.68391074255026041</v>
      </c>
      <c r="P186" s="14">
        <v>0.52027796947736604</v>
      </c>
      <c r="Q186" s="14">
        <v>0.40510588322356256</v>
      </c>
      <c r="R186" s="14">
        <v>0.31833095478103601</v>
      </c>
      <c r="S186" s="14">
        <v>0.26102659443284537</v>
      </c>
      <c r="T186" s="14">
        <v>0.24660458202677304</v>
      </c>
      <c r="U186" s="14">
        <v>0.24149201376290819</v>
      </c>
      <c r="V186" s="14">
        <v>0.1073770785634558</v>
      </c>
      <c r="W186" s="14">
        <v>0.10440879496702848</v>
      </c>
      <c r="X186" s="14">
        <v>0.10841540744101152</v>
      </c>
      <c r="Y186" s="14">
        <v>0.11227646080804021</v>
      </c>
      <c r="Z186" s="14">
        <v>7.9839991273185973E-2</v>
      </c>
      <c r="AA186" s="6"/>
      <c r="AB186" s="6">
        <f t="shared" si="139"/>
        <v>24.498750933680139</v>
      </c>
    </row>
    <row r="187" spans="1:28" x14ac:dyDescent="0.2">
      <c r="A187" s="2" t="str">
        <f>'Scenario List'!$A$6</f>
        <v>4- Baseline 3</v>
      </c>
      <c r="B187" s="24" t="s">
        <v>23</v>
      </c>
      <c r="C187" s="14">
        <v>0.6510284606183504</v>
      </c>
      <c r="D187" s="14">
        <v>0.71034183415999774</v>
      </c>
      <c r="E187" s="14">
        <v>0.70045821531455199</v>
      </c>
      <c r="F187" s="14">
        <v>0.8106851753816664</v>
      </c>
      <c r="G187" s="14">
        <v>0.75092358686442795</v>
      </c>
      <c r="H187" s="14">
        <v>0.76294738789689776</v>
      </c>
      <c r="I187" s="14">
        <v>0.7884598525601918</v>
      </c>
      <c r="J187" s="14">
        <v>0.80398978552486344</v>
      </c>
      <c r="K187" s="14">
        <v>0.99035610766292681</v>
      </c>
      <c r="L187" s="14">
        <v>0.84914707231328368</v>
      </c>
      <c r="M187" s="14">
        <v>0.79048524729443947</v>
      </c>
      <c r="N187" s="14">
        <v>0.7637519158799595</v>
      </c>
      <c r="O187" s="14">
        <v>0.71635180508392438</v>
      </c>
      <c r="P187" s="14">
        <v>0.64553699156514632</v>
      </c>
      <c r="Q187" s="14">
        <v>0.54074517536147582</v>
      </c>
      <c r="R187" s="14">
        <v>0.4236097522289537</v>
      </c>
      <c r="S187" s="14">
        <v>0.33851745300367142</v>
      </c>
      <c r="T187" s="14">
        <v>0.29364964948155148</v>
      </c>
      <c r="U187" s="14">
        <v>0.32266426342933485</v>
      </c>
      <c r="V187" s="14">
        <v>0.12415842050295822</v>
      </c>
      <c r="W187" s="14">
        <v>8.4884347796746695E-2</v>
      </c>
      <c r="X187" s="14">
        <v>8.4651091872677497E-2</v>
      </c>
      <c r="Y187" s="14">
        <v>7.768401018419091E-2</v>
      </c>
      <c r="Z187" s="14">
        <v>7.5443253080067052E-2</v>
      </c>
      <c r="AA187" s="6"/>
      <c r="AB187" s="6">
        <f t="shared" si="139"/>
        <v>13.100470855062255</v>
      </c>
    </row>
    <row r="188" spans="1:28" x14ac:dyDescent="0.2">
      <c r="A188" s="2" t="str">
        <f>'Scenario List'!$A$6</f>
        <v>4- Baseline 3</v>
      </c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6"/>
      <c r="AB188" s="6"/>
    </row>
    <row r="189" spans="1:28" x14ac:dyDescent="0.2">
      <c r="A189" s="2" t="str">
        <f>'Scenario List'!$A$6</f>
        <v>4- Baseline 3</v>
      </c>
      <c r="B189" s="7" t="s">
        <v>35</v>
      </c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6"/>
      <c r="AB189" s="6"/>
    </row>
    <row r="190" spans="1:28" x14ac:dyDescent="0.2">
      <c r="A190" s="2" t="str">
        <f>'Scenario List'!$A$6</f>
        <v>4- Baseline 3</v>
      </c>
      <c r="B190" s="24" t="s">
        <v>1</v>
      </c>
      <c r="C190" s="14">
        <v>31.695913360336139</v>
      </c>
      <c r="D190" s="14">
        <v>69.173546336118207</v>
      </c>
      <c r="E190" s="14">
        <v>110.9316498528829</v>
      </c>
      <c r="F190" s="14">
        <v>159.91315028001713</v>
      </c>
      <c r="G190" s="14">
        <v>215.06060158957467</v>
      </c>
      <c r="H190" s="14">
        <v>274.53400277212012</v>
      </c>
      <c r="I190" s="14">
        <v>336.48464364332455</v>
      </c>
      <c r="J190" s="14">
        <v>396.94679425619353</v>
      </c>
      <c r="K190" s="14">
        <v>454.79550346661739</v>
      </c>
      <c r="L190" s="14">
        <v>507.82935955034503</v>
      </c>
      <c r="M190" s="14">
        <v>554.51840633057145</v>
      </c>
      <c r="N190" s="14">
        <v>595.4681198871931</v>
      </c>
      <c r="O190" s="14">
        <v>631.53036930458495</v>
      </c>
      <c r="P190" s="14">
        <v>663.06516386342355</v>
      </c>
      <c r="Q190" s="14">
        <v>690.46837739952616</v>
      </c>
      <c r="R190" s="14">
        <v>712.40660204002347</v>
      </c>
      <c r="S190" s="14">
        <v>733.62070006819988</v>
      </c>
      <c r="T190" s="14">
        <v>750.35657753971896</v>
      </c>
      <c r="U190" s="14">
        <v>764.51785765807745</v>
      </c>
      <c r="V190" s="14">
        <v>772.43606339983035</v>
      </c>
      <c r="W190" s="14">
        <v>778.41923411056143</v>
      </c>
      <c r="X190" s="14">
        <v>780.0617394370455</v>
      </c>
      <c r="Y190" s="14">
        <v>779.63438749170746</v>
      </c>
      <c r="Z190" s="14">
        <v>777.14667262338753</v>
      </c>
      <c r="AA190" s="6"/>
      <c r="AB190" s="6">
        <f>Z190/8.76</f>
        <v>88.715373587144697</v>
      </c>
    </row>
    <row r="191" spans="1:28" x14ac:dyDescent="0.2">
      <c r="A191" s="2" t="str">
        <f>'Scenario List'!$A$6</f>
        <v>4- Baseline 3</v>
      </c>
      <c r="B191" s="24" t="s">
        <v>2</v>
      </c>
      <c r="C191" s="14">
        <v>12.176327940098478</v>
      </c>
      <c r="D191" s="14">
        <v>25.624765428330377</v>
      </c>
      <c r="E191" s="14">
        <v>38.818903210958965</v>
      </c>
      <c r="F191" s="14">
        <v>53.057521675152458</v>
      </c>
      <c r="G191" s="14">
        <v>68.15492443756419</v>
      </c>
      <c r="H191" s="14">
        <v>83.811186703344589</v>
      </c>
      <c r="I191" s="14">
        <v>99.667362452991981</v>
      </c>
      <c r="J191" s="14">
        <v>114.77407239874496</v>
      </c>
      <c r="K191" s="14">
        <v>129.45954024192727</v>
      </c>
      <c r="L191" s="14">
        <v>142.86770294440578</v>
      </c>
      <c r="M191" s="14">
        <v>153.78110159388245</v>
      </c>
      <c r="N191" s="14">
        <v>164.20558782737038</v>
      </c>
      <c r="O191" s="14">
        <v>173.55197301394534</v>
      </c>
      <c r="P191" s="14">
        <v>181.9816556148545</v>
      </c>
      <c r="Q191" s="14">
        <v>189.44133020654024</v>
      </c>
      <c r="R191" s="14">
        <v>194.8269093803323</v>
      </c>
      <c r="S191" s="14">
        <v>199.64465765149833</v>
      </c>
      <c r="T191" s="14">
        <v>204.62317604088622</v>
      </c>
      <c r="U191" s="14">
        <v>209.55584485052884</v>
      </c>
      <c r="V191" s="14">
        <v>213.16919896972334</v>
      </c>
      <c r="W191" s="14">
        <v>216.70992928457233</v>
      </c>
      <c r="X191" s="14">
        <v>220.52924541120674</v>
      </c>
      <c r="Y191" s="14">
        <v>224.50187750257629</v>
      </c>
      <c r="Z191" s="14">
        <v>227.80475132408975</v>
      </c>
      <c r="AA191" s="6"/>
      <c r="AB191" s="6">
        <f t="shared" ref="AB191:AB192" si="140">Z191/8.76</f>
        <v>26.005108598640383</v>
      </c>
    </row>
    <row r="192" spans="1:28" x14ac:dyDescent="0.2">
      <c r="A192" s="2" t="str">
        <f>'Scenario List'!$A$6</f>
        <v>4- Baseline 3</v>
      </c>
      <c r="B192" s="24" t="s">
        <v>4</v>
      </c>
      <c r="C192" s="14">
        <v>43.872241300434617</v>
      </c>
      <c r="D192" s="14">
        <v>94.798311764448584</v>
      </c>
      <c r="E192" s="14">
        <v>149.75055306384186</v>
      </c>
      <c r="F192" s="14">
        <v>212.97067195516959</v>
      </c>
      <c r="G192" s="14">
        <v>283.21552602713888</v>
      </c>
      <c r="H192" s="14">
        <v>358.34518947546474</v>
      </c>
      <c r="I192" s="14">
        <v>436.15200609631654</v>
      </c>
      <c r="J192" s="14">
        <v>511.7208666549385</v>
      </c>
      <c r="K192" s="14">
        <v>584.25504370854469</v>
      </c>
      <c r="L192" s="14">
        <v>650.69706249475075</v>
      </c>
      <c r="M192" s="14">
        <v>708.29950792445391</v>
      </c>
      <c r="N192" s="14">
        <v>759.67370771456353</v>
      </c>
      <c r="O192" s="14">
        <v>805.08234231853032</v>
      </c>
      <c r="P192" s="14">
        <v>845.04681947827805</v>
      </c>
      <c r="Q192" s="14">
        <v>879.90970760606638</v>
      </c>
      <c r="R192" s="14">
        <v>907.23351142035574</v>
      </c>
      <c r="S192" s="14">
        <v>933.26535771969816</v>
      </c>
      <c r="T192" s="14">
        <v>954.97975358060512</v>
      </c>
      <c r="U192" s="14">
        <v>974.07370250860629</v>
      </c>
      <c r="V192" s="14">
        <v>985.60526236955366</v>
      </c>
      <c r="W192" s="14">
        <v>995.12916339513379</v>
      </c>
      <c r="X192" s="14">
        <v>1000.5909848482522</v>
      </c>
      <c r="Y192" s="14">
        <v>1004.1362649942837</v>
      </c>
      <c r="Z192" s="14">
        <v>1004.9514239474772</v>
      </c>
      <c r="AA192" s="6"/>
      <c r="AB192" s="6">
        <f t="shared" si="140"/>
        <v>114.72048218578507</v>
      </c>
    </row>
    <row r="193" spans="1:28" x14ac:dyDescent="0.2">
      <c r="A193" s="2" t="str">
        <f>'Scenario List'!$A$6</f>
        <v>4- Baseline 3</v>
      </c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6"/>
      <c r="AB193" s="6"/>
    </row>
    <row r="194" spans="1:28" x14ac:dyDescent="0.2">
      <c r="A194" s="2" t="str">
        <f>'Scenario List'!$A$6</f>
        <v>4- Baseline 3</v>
      </c>
      <c r="B194" s="22" t="s">
        <v>36</v>
      </c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6"/>
      <c r="AB194" s="6"/>
    </row>
    <row r="195" spans="1:28" x14ac:dyDescent="0.2">
      <c r="A195" s="2" t="str">
        <f>'Scenario List'!$A$6</f>
        <v>4- Baseline 3</v>
      </c>
      <c r="B195" s="24" t="s">
        <v>1</v>
      </c>
      <c r="C195" s="14">
        <v>3.8255126935024615</v>
      </c>
      <c r="D195" s="14">
        <v>8.3490062941627894</v>
      </c>
      <c r="E195" s="14">
        <v>13.318407426435749</v>
      </c>
      <c r="F195" s="14">
        <v>19.302261661917242</v>
      </c>
      <c r="G195" s="14">
        <v>25.959827767359439</v>
      </c>
      <c r="H195" s="14">
        <v>33.139467378218313</v>
      </c>
      <c r="I195" s="14">
        <v>40.501406688607652</v>
      </c>
      <c r="J195" s="14">
        <v>47.916333519797277</v>
      </c>
      <c r="K195" s="14">
        <v>54.898358646760784</v>
      </c>
      <c r="L195" s="14">
        <v>61.299374085492374</v>
      </c>
      <c r="M195" s="14">
        <v>66.751493826192345</v>
      </c>
      <c r="N195" s="14">
        <v>71.880047661505813</v>
      </c>
      <c r="O195" s="14">
        <v>76.227987478373649</v>
      </c>
      <c r="P195" s="14">
        <v>80.034117550432796</v>
      </c>
      <c r="Q195" s="14">
        <v>83.122075423641604</v>
      </c>
      <c r="R195" s="14">
        <v>85.99547567946378</v>
      </c>
      <c r="S195" s="14">
        <v>88.556446484768315</v>
      </c>
      <c r="T195" s="14">
        <v>90.582328674506911</v>
      </c>
      <c r="U195" s="14">
        <v>92.0217134465844</v>
      </c>
      <c r="V195" s="14">
        <v>93.236700926509556</v>
      </c>
      <c r="W195" s="14">
        <v>93.967342356713772</v>
      </c>
      <c r="X195" s="14">
        <v>94.167805528998755</v>
      </c>
      <c r="Y195" s="14">
        <v>93.853348875418789</v>
      </c>
      <c r="Z195" s="14">
        <v>93.803386422610245</v>
      </c>
      <c r="AA195" s="6"/>
      <c r="AB195" s="6">
        <f>Z195</f>
        <v>93.803386422610245</v>
      </c>
    </row>
    <row r="196" spans="1:28" x14ac:dyDescent="0.2">
      <c r="A196" s="2" t="str">
        <f>'Scenario List'!$A$6</f>
        <v>4- Baseline 3</v>
      </c>
      <c r="B196" s="24" t="s">
        <v>2</v>
      </c>
      <c r="C196" s="14">
        <v>1.4696120779212469</v>
      </c>
      <c r="D196" s="14">
        <v>3.0928200038786828</v>
      </c>
      <c r="E196" s="14">
        <v>4.6605812632966126</v>
      </c>
      <c r="F196" s="14">
        <v>6.4042898580468677</v>
      </c>
      <c r="G196" s="14">
        <v>8.2269373693704555</v>
      </c>
      <c r="H196" s="14">
        <v>10.116991191035494</v>
      </c>
      <c r="I196" s="14">
        <v>11.996590205668886</v>
      </c>
      <c r="J196" s="14">
        <v>13.854634454949537</v>
      </c>
      <c r="K196" s="14">
        <v>15.627059230517999</v>
      </c>
      <c r="L196" s="14">
        <v>17.245361267175635</v>
      </c>
      <c r="M196" s="14">
        <v>18.511771902319214</v>
      </c>
      <c r="N196" s="14">
        <v>19.821557334678083</v>
      </c>
      <c r="O196" s="14">
        <v>20.948347488533074</v>
      </c>
      <c r="P196" s="14">
        <v>21.965776534901256</v>
      </c>
      <c r="Q196" s="14">
        <v>22.80590545955079</v>
      </c>
      <c r="R196" s="14">
        <v>23.517795454652731</v>
      </c>
      <c r="S196" s="14">
        <v>24.099403737709729</v>
      </c>
      <c r="T196" s="14">
        <v>24.701914185027462</v>
      </c>
      <c r="U196" s="14">
        <v>25.223332212230272</v>
      </c>
      <c r="V196" s="14">
        <v>25.730534594156897</v>
      </c>
      <c r="W196" s="14">
        <v>26.160268432280699</v>
      </c>
      <c r="X196" s="14">
        <v>26.621937784471132</v>
      </c>
      <c r="Y196" s="14">
        <v>27.025812830324828</v>
      </c>
      <c r="Z196" s="14">
        <v>27.496556145863817</v>
      </c>
      <c r="AA196" s="6"/>
      <c r="AB196" s="6">
        <f t="shared" ref="AB196:AB197" si="141">Z196</f>
        <v>27.496556145863817</v>
      </c>
    </row>
    <row r="197" spans="1:28" x14ac:dyDescent="0.2">
      <c r="A197" s="2" t="str">
        <f>'Scenario List'!$A$6</f>
        <v>4- Baseline 3</v>
      </c>
      <c r="B197" s="24" t="s">
        <v>4</v>
      </c>
      <c r="C197" s="14">
        <v>5.2951247714237084</v>
      </c>
      <c r="D197" s="14">
        <v>11.441826298041473</v>
      </c>
      <c r="E197" s="14">
        <v>17.978988689732361</v>
      </c>
      <c r="F197" s="14">
        <v>25.706551519964108</v>
      </c>
      <c r="G197" s="14">
        <v>34.186765136729896</v>
      </c>
      <c r="H197" s="14">
        <v>43.256458569253809</v>
      </c>
      <c r="I197" s="14">
        <v>52.49799689427654</v>
      </c>
      <c r="J197" s="14">
        <v>61.77096797474681</v>
      </c>
      <c r="K197" s="14">
        <v>70.525417877278784</v>
      </c>
      <c r="L197" s="14">
        <v>78.544735352668013</v>
      </c>
      <c r="M197" s="14">
        <v>85.263265728511556</v>
      </c>
      <c r="N197" s="14">
        <v>91.701604996183903</v>
      </c>
      <c r="O197" s="14">
        <v>97.176334966906722</v>
      </c>
      <c r="P197" s="14">
        <v>101.99989408533405</v>
      </c>
      <c r="Q197" s="14">
        <v>105.92798088319239</v>
      </c>
      <c r="R197" s="14">
        <v>109.51327113411651</v>
      </c>
      <c r="S197" s="14">
        <v>112.65585022247805</v>
      </c>
      <c r="T197" s="14">
        <v>115.28424285953437</v>
      </c>
      <c r="U197" s="14">
        <v>117.24504565881467</v>
      </c>
      <c r="V197" s="14">
        <v>118.96723552066645</v>
      </c>
      <c r="W197" s="14">
        <v>120.12761078899447</v>
      </c>
      <c r="X197" s="14">
        <v>120.78974331346988</v>
      </c>
      <c r="Y197" s="14">
        <v>120.87916170574361</v>
      </c>
      <c r="Z197" s="14">
        <v>121.29994256847407</v>
      </c>
      <c r="AA197" s="6"/>
      <c r="AB197" s="6">
        <f t="shared" si="141"/>
        <v>121.29994256847407</v>
      </c>
    </row>
    <row r="198" spans="1:28" x14ac:dyDescent="0.2"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6"/>
      <c r="AB198" s="6"/>
    </row>
    <row r="199" spans="1:28" x14ac:dyDescent="0.2"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6"/>
      <c r="AB199" s="6"/>
    </row>
    <row r="200" spans="1:28" x14ac:dyDescent="0.2">
      <c r="B200" s="7" t="s">
        <v>11</v>
      </c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6"/>
      <c r="AB200" s="6"/>
    </row>
    <row r="201" spans="1:28" x14ac:dyDescent="0.2">
      <c r="A201" s="2" t="str">
        <f>'Scenario List'!$A$7</f>
        <v>5- Clean Resource Plan (2027)</v>
      </c>
      <c r="B201" s="24" t="s">
        <v>12</v>
      </c>
      <c r="C201" s="14">
        <v>0</v>
      </c>
      <c r="D201" s="14">
        <v>0</v>
      </c>
      <c r="E201" s="14">
        <v>0</v>
      </c>
      <c r="F201" s="14">
        <v>0</v>
      </c>
      <c r="G201" s="14">
        <v>0</v>
      </c>
      <c r="H201" s="14">
        <v>0</v>
      </c>
      <c r="I201" s="14">
        <v>0</v>
      </c>
      <c r="J201" s="14">
        <v>0</v>
      </c>
      <c r="K201" s="14">
        <v>0</v>
      </c>
      <c r="L201" s="14">
        <v>0</v>
      </c>
      <c r="M201" s="14">
        <v>0</v>
      </c>
      <c r="N201" s="14">
        <v>0</v>
      </c>
      <c r="O201" s="14">
        <v>0</v>
      </c>
      <c r="P201" s="14">
        <v>0</v>
      </c>
      <c r="Q201" s="14">
        <v>84</v>
      </c>
      <c r="R201" s="14">
        <v>0</v>
      </c>
      <c r="S201" s="14">
        <v>0</v>
      </c>
      <c r="T201" s="14">
        <v>0</v>
      </c>
      <c r="U201" s="14">
        <v>0</v>
      </c>
      <c r="V201" s="14">
        <v>0</v>
      </c>
      <c r="W201" s="14">
        <v>0</v>
      </c>
      <c r="X201" s="14">
        <v>0</v>
      </c>
      <c r="Y201" s="14">
        <v>0</v>
      </c>
      <c r="Z201" s="14">
        <v>0</v>
      </c>
      <c r="AA201" s="6"/>
      <c r="AB201" s="6">
        <f>SUM(C201:Z201)</f>
        <v>84</v>
      </c>
    </row>
    <row r="202" spans="1:28" x14ac:dyDescent="0.2">
      <c r="A202" s="2" t="str">
        <f>'Scenario List'!$A$7</f>
        <v>5- Clean Resource Plan (2027)</v>
      </c>
      <c r="B202" s="24" t="s">
        <v>13</v>
      </c>
      <c r="C202" s="14">
        <v>0</v>
      </c>
      <c r="D202" s="14">
        <v>0</v>
      </c>
      <c r="E202" s="14">
        <v>0</v>
      </c>
      <c r="F202" s="14">
        <v>0</v>
      </c>
      <c r="G202" s="14">
        <v>0</v>
      </c>
      <c r="H202" s="14">
        <v>0</v>
      </c>
      <c r="I202" s="14">
        <v>0</v>
      </c>
      <c r="J202" s="14">
        <v>0</v>
      </c>
      <c r="K202" s="14">
        <v>0</v>
      </c>
      <c r="L202" s="14">
        <v>100</v>
      </c>
      <c r="M202" s="14">
        <v>0</v>
      </c>
      <c r="N202" s="14">
        <v>0</v>
      </c>
      <c r="O202" s="14">
        <v>0</v>
      </c>
      <c r="P202" s="14">
        <v>0</v>
      </c>
      <c r="Q202" s="14">
        <v>0</v>
      </c>
      <c r="R202" s="14">
        <v>0</v>
      </c>
      <c r="S202" s="14">
        <v>100</v>
      </c>
      <c r="T202" s="14">
        <v>0</v>
      </c>
      <c r="U202" s="14">
        <v>0</v>
      </c>
      <c r="V202" s="14">
        <v>145.50297290714792</v>
      </c>
      <c r="W202" s="14">
        <v>100</v>
      </c>
      <c r="X202" s="14">
        <v>103.72986908994737</v>
      </c>
      <c r="Y202" s="14">
        <v>0</v>
      </c>
      <c r="Z202" s="14">
        <v>0</v>
      </c>
      <c r="AA202" s="6"/>
      <c r="AB202" s="6">
        <f t="shared" ref="AB202:AB209" si="142">SUM(C202:Z202)</f>
        <v>549.23284199709531</v>
      </c>
    </row>
    <row r="203" spans="1:28" x14ac:dyDescent="0.2">
      <c r="A203" s="2" t="str">
        <f>'Scenario List'!$A$7</f>
        <v>5- Clean Resource Plan (2027)</v>
      </c>
      <c r="B203" s="24" t="s">
        <v>14</v>
      </c>
      <c r="C203" s="14">
        <v>0</v>
      </c>
      <c r="D203" s="14">
        <v>0</v>
      </c>
      <c r="E203" s="14">
        <v>0</v>
      </c>
      <c r="F203" s="14">
        <v>0</v>
      </c>
      <c r="G203" s="14">
        <v>0</v>
      </c>
      <c r="H203" s="14">
        <v>0</v>
      </c>
      <c r="I203" s="14">
        <v>0</v>
      </c>
      <c r="J203" s="14">
        <v>0</v>
      </c>
      <c r="K203" s="14">
        <v>0</v>
      </c>
      <c r="L203" s="14">
        <v>50</v>
      </c>
      <c r="M203" s="14">
        <v>0</v>
      </c>
      <c r="N203" s="14">
        <v>0</v>
      </c>
      <c r="O203" s="14">
        <v>0</v>
      </c>
      <c r="P203" s="14">
        <v>0</v>
      </c>
      <c r="Q203" s="14">
        <v>0</v>
      </c>
      <c r="R203" s="14">
        <v>0</v>
      </c>
      <c r="S203" s="14">
        <v>50</v>
      </c>
      <c r="T203" s="14">
        <v>0</v>
      </c>
      <c r="U203" s="14">
        <v>0</v>
      </c>
      <c r="V203" s="14">
        <v>72.751486453573904</v>
      </c>
      <c r="W203" s="14">
        <v>50</v>
      </c>
      <c r="X203" s="14">
        <v>51.864934544973629</v>
      </c>
      <c r="Y203" s="14">
        <v>0</v>
      </c>
      <c r="Z203" s="14">
        <v>0</v>
      </c>
      <c r="AA203" s="6"/>
      <c r="AB203" s="6">
        <f t="shared" si="142"/>
        <v>274.61642099854754</v>
      </c>
    </row>
    <row r="204" spans="1:28" x14ac:dyDescent="0.2">
      <c r="A204" s="2" t="str">
        <f>'Scenario List'!$A$7</f>
        <v>5- Clean Resource Plan (2027)</v>
      </c>
      <c r="B204" s="24" t="s">
        <v>15</v>
      </c>
      <c r="C204" s="14">
        <v>0</v>
      </c>
      <c r="D204" s="14">
        <v>0</v>
      </c>
      <c r="E204" s="14">
        <v>0</v>
      </c>
      <c r="F204" s="14">
        <v>0</v>
      </c>
      <c r="G204" s="14">
        <v>0</v>
      </c>
      <c r="H204" s="14">
        <v>0</v>
      </c>
      <c r="I204" s="14">
        <v>0</v>
      </c>
      <c r="J204" s="14">
        <v>0</v>
      </c>
      <c r="K204" s="14">
        <v>0</v>
      </c>
      <c r="L204" s="14">
        <v>0</v>
      </c>
      <c r="M204" s="14">
        <v>0</v>
      </c>
      <c r="N204" s="14">
        <v>0</v>
      </c>
      <c r="O204" s="14">
        <v>0</v>
      </c>
      <c r="P204" s="14">
        <v>0</v>
      </c>
      <c r="Q204" s="14">
        <v>0</v>
      </c>
      <c r="R204" s="14">
        <v>0</v>
      </c>
      <c r="S204" s="14">
        <v>0</v>
      </c>
      <c r="T204" s="14">
        <v>0</v>
      </c>
      <c r="U204" s="14">
        <v>0</v>
      </c>
      <c r="V204" s="14">
        <v>0</v>
      </c>
      <c r="W204" s="14">
        <v>0</v>
      </c>
      <c r="X204" s="14">
        <v>0</v>
      </c>
      <c r="Y204" s="14">
        <v>0</v>
      </c>
      <c r="Z204" s="14">
        <v>0</v>
      </c>
      <c r="AA204" s="6"/>
      <c r="AB204" s="6">
        <f t="shared" si="142"/>
        <v>0</v>
      </c>
    </row>
    <row r="205" spans="1:28" x14ac:dyDescent="0.2">
      <c r="A205" s="2" t="str">
        <f>'Scenario List'!$A$7</f>
        <v>5- Clean Resource Plan (2027)</v>
      </c>
      <c r="B205" s="24" t="s">
        <v>16</v>
      </c>
      <c r="C205" s="14">
        <v>0</v>
      </c>
      <c r="D205" s="14">
        <v>0</v>
      </c>
      <c r="E205" s="14">
        <v>0</v>
      </c>
      <c r="F205" s="14">
        <v>0</v>
      </c>
      <c r="G205" s="14">
        <v>0</v>
      </c>
      <c r="H205" s="14">
        <v>0</v>
      </c>
      <c r="I205" s="14">
        <v>0</v>
      </c>
      <c r="J205" s="14">
        <v>0</v>
      </c>
      <c r="K205" s="14">
        <v>0</v>
      </c>
      <c r="L205" s="14">
        <v>0</v>
      </c>
      <c r="M205" s="14">
        <v>0</v>
      </c>
      <c r="N205" s="14">
        <v>0</v>
      </c>
      <c r="O205" s="14">
        <v>0</v>
      </c>
      <c r="P205" s="14">
        <v>0</v>
      </c>
      <c r="Q205" s="14">
        <v>0</v>
      </c>
      <c r="R205" s="14">
        <v>0</v>
      </c>
      <c r="S205" s="14">
        <v>0</v>
      </c>
      <c r="T205" s="14">
        <v>0</v>
      </c>
      <c r="U205" s="14">
        <v>0</v>
      </c>
      <c r="V205" s="14">
        <v>0</v>
      </c>
      <c r="W205" s="14">
        <v>0</v>
      </c>
      <c r="X205" s="14">
        <v>0</v>
      </c>
      <c r="Y205" s="14">
        <v>0</v>
      </c>
      <c r="Z205" s="14">
        <v>0</v>
      </c>
      <c r="AA205" s="6"/>
      <c r="AB205" s="6">
        <f t="shared" si="142"/>
        <v>0</v>
      </c>
    </row>
    <row r="206" spans="1:28" x14ac:dyDescent="0.2">
      <c r="A206" s="2" t="str">
        <f>'Scenario List'!$A$7</f>
        <v>5- Clean Resource Plan (2027)</v>
      </c>
      <c r="B206" s="24" t="s">
        <v>17</v>
      </c>
      <c r="C206" s="14">
        <v>0</v>
      </c>
      <c r="D206" s="14">
        <v>0</v>
      </c>
      <c r="E206" s="14">
        <v>0</v>
      </c>
      <c r="F206" s="14">
        <v>0</v>
      </c>
      <c r="G206" s="14">
        <v>0</v>
      </c>
      <c r="H206" s="14">
        <v>0</v>
      </c>
      <c r="I206" s="14">
        <v>0</v>
      </c>
      <c r="J206" s="14">
        <v>0</v>
      </c>
      <c r="K206" s="14">
        <v>0</v>
      </c>
      <c r="L206" s="14">
        <v>0</v>
      </c>
      <c r="M206" s="14">
        <v>0</v>
      </c>
      <c r="N206" s="14">
        <v>0</v>
      </c>
      <c r="O206" s="14">
        <v>0</v>
      </c>
      <c r="P206" s="14">
        <v>0</v>
      </c>
      <c r="Q206" s="14">
        <v>0</v>
      </c>
      <c r="R206" s="14">
        <v>0</v>
      </c>
      <c r="S206" s="14">
        <v>0</v>
      </c>
      <c r="T206" s="14">
        <v>0</v>
      </c>
      <c r="U206" s="14">
        <v>0</v>
      </c>
      <c r="V206" s="14">
        <v>0</v>
      </c>
      <c r="W206" s="14">
        <v>0</v>
      </c>
      <c r="X206" s="14">
        <v>0</v>
      </c>
      <c r="Y206" s="14">
        <v>0</v>
      </c>
      <c r="Z206" s="14">
        <v>0</v>
      </c>
      <c r="AA206" s="6"/>
      <c r="AB206" s="6">
        <f t="shared" si="142"/>
        <v>0</v>
      </c>
    </row>
    <row r="207" spans="1:28" x14ac:dyDescent="0.2">
      <c r="A207" s="2" t="str">
        <f>'Scenario List'!$A$7</f>
        <v>5- Clean Resource Plan (2027)</v>
      </c>
      <c r="B207" s="24" t="s">
        <v>18</v>
      </c>
      <c r="C207" s="14">
        <v>0</v>
      </c>
      <c r="D207" s="14">
        <v>0</v>
      </c>
      <c r="E207" s="14">
        <v>0</v>
      </c>
      <c r="F207" s="14">
        <v>0</v>
      </c>
      <c r="G207" s="14">
        <v>0</v>
      </c>
      <c r="H207" s="14">
        <v>0</v>
      </c>
      <c r="I207" s="14">
        <v>0</v>
      </c>
      <c r="J207" s="14">
        <v>0</v>
      </c>
      <c r="K207" s="14">
        <v>0</v>
      </c>
      <c r="L207" s="14">
        <v>0</v>
      </c>
      <c r="M207" s="14">
        <v>0</v>
      </c>
      <c r="N207" s="14">
        <v>0</v>
      </c>
      <c r="O207" s="14">
        <v>0</v>
      </c>
      <c r="P207" s="14">
        <v>0</v>
      </c>
      <c r="Q207" s="14">
        <v>0</v>
      </c>
      <c r="R207" s="14">
        <v>0</v>
      </c>
      <c r="S207" s="14">
        <v>0</v>
      </c>
      <c r="T207" s="14">
        <v>0</v>
      </c>
      <c r="U207" s="14">
        <v>0</v>
      </c>
      <c r="V207" s="14">
        <v>20</v>
      </c>
      <c r="W207" s="14">
        <v>0</v>
      </c>
      <c r="X207" s="14">
        <v>0</v>
      </c>
      <c r="Y207" s="14">
        <v>0</v>
      </c>
      <c r="Z207" s="14">
        <v>0</v>
      </c>
      <c r="AA207" s="6"/>
      <c r="AB207" s="6">
        <f t="shared" si="142"/>
        <v>20</v>
      </c>
    </row>
    <row r="208" spans="1:28" x14ac:dyDescent="0.2">
      <c r="A208" s="2" t="str">
        <f>'Scenario List'!$A$7</f>
        <v>5- Clean Resource Plan (2027)</v>
      </c>
      <c r="B208" s="24" t="s">
        <v>19</v>
      </c>
      <c r="C208" s="14">
        <v>0</v>
      </c>
      <c r="D208" s="14">
        <v>0</v>
      </c>
      <c r="E208" s="14">
        <v>0</v>
      </c>
      <c r="F208" s="14">
        <v>0</v>
      </c>
      <c r="G208" s="14">
        <v>12</v>
      </c>
      <c r="H208" s="14">
        <v>0</v>
      </c>
      <c r="I208" s="14">
        <v>0</v>
      </c>
      <c r="J208" s="14">
        <v>0</v>
      </c>
      <c r="K208" s="14">
        <v>0</v>
      </c>
      <c r="L208" s="14">
        <v>0</v>
      </c>
      <c r="M208" s="14">
        <v>0</v>
      </c>
      <c r="N208" s="14">
        <v>0</v>
      </c>
      <c r="O208" s="14">
        <v>0</v>
      </c>
      <c r="P208" s="14">
        <v>5</v>
      </c>
      <c r="Q208" s="14">
        <v>0</v>
      </c>
      <c r="R208" s="14">
        <v>0</v>
      </c>
      <c r="S208" s="14">
        <v>0</v>
      </c>
      <c r="T208" s="14">
        <v>0</v>
      </c>
      <c r="U208" s="14">
        <v>0</v>
      </c>
      <c r="V208" s="14">
        <v>0</v>
      </c>
      <c r="W208" s="14">
        <v>0</v>
      </c>
      <c r="X208" s="14">
        <v>0</v>
      </c>
      <c r="Y208" s="14">
        <v>0</v>
      </c>
      <c r="Z208" s="14">
        <v>0</v>
      </c>
      <c r="AA208" s="6"/>
      <c r="AB208" s="6">
        <f t="shared" si="142"/>
        <v>17</v>
      </c>
    </row>
    <row r="209" spans="1:28" x14ac:dyDescent="0.2">
      <c r="A209" s="2" t="str">
        <f>'Scenario List'!$A$7</f>
        <v>5- Clean Resource Plan (2027)</v>
      </c>
      <c r="B209" s="24" t="s">
        <v>20</v>
      </c>
      <c r="C209" s="14">
        <v>0</v>
      </c>
      <c r="D209" s="14">
        <v>0</v>
      </c>
      <c r="E209" s="14">
        <v>0</v>
      </c>
      <c r="F209" s="14">
        <v>0</v>
      </c>
      <c r="G209" s="14">
        <v>0</v>
      </c>
      <c r="H209" s="14">
        <v>0</v>
      </c>
      <c r="I209" s="14">
        <v>0</v>
      </c>
      <c r="J209" s="14">
        <v>0</v>
      </c>
      <c r="K209" s="14">
        <v>0</v>
      </c>
      <c r="L209" s="14">
        <v>0</v>
      </c>
      <c r="M209" s="14">
        <v>0</v>
      </c>
      <c r="N209" s="14">
        <v>0</v>
      </c>
      <c r="O209" s="14">
        <v>0</v>
      </c>
      <c r="P209" s="14">
        <v>0</v>
      </c>
      <c r="Q209" s="14">
        <v>0</v>
      </c>
      <c r="R209" s="14">
        <v>0</v>
      </c>
      <c r="S209" s="14">
        <v>0</v>
      </c>
      <c r="T209" s="14">
        <v>0</v>
      </c>
      <c r="U209" s="14">
        <v>0</v>
      </c>
      <c r="V209" s="14">
        <v>0</v>
      </c>
      <c r="W209" s="14">
        <v>0</v>
      </c>
      <c r="X209" s="14">
        <v>0</v>
      </c>
      <c r="Y209" s="14">
        <v>0</v>
      </c>
      <c r="Z209" s="14">
        <v>0</v>
      </c>
      <c r="AA209" s="6"/>
      <c r="AB209" s="6">
        <f t="shared" si="142"/>
        <v>0</v>
      </c>
    </row>
    <row r="210" spans="1:28" x14ac:dyDescent="0.2">
      <c r="A210" s="2" t="str">
        <f>'Scenario List'!$A$7</f>
        <v>5- Clean Resource Plan (2027)</v>
      </c>
      <c r="B210" s="2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6"/>
      <c r="AB210" s="6"/>
    </row>
    <row r="211" spans="1:28" x14ac:dyDescent="0.2">
      <c r="A211" s="2" t="str">
        <f>'Scenario List'!$A$7</f>
        <v>5- Clean Resource Plan (2027)</v>
      </c>
      <c r="B211" s="7" t="s">
        <v>9</v>
      </c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6"/>
      <c r="AB211" s="6"/>
    </row>
    <row r="212" spans="1:28" x14ac:dyDescent="0.2">
      <c r="A212" s="2" t="str">
        <f>'Scenario List'!$A$7</f>
        <v>5- Clean Resource Plan (2027)</v>
      </c>
      <c r="B212" s="24" t="s">
        <v>12</v>
      </c>
      <c r="C212" s="14">
        <v>0</v>
      </c>
      <c r="D212" s="14">
        <v>0</v>
      </c>
      <c r="E212" s="14">
        <v>0</v>
      </c>
      <c r="F212" s="14">
        <v>0</v>
      </c>
      <c r="G212" s="14">
        <v>0</v>
      </c>
      <c r="H212" s="14">
        <v>47.913446550534132</v>
      </c>
      <c r="I212" s="14">
        <v>0</v>
      </c>
      <c r="J212" s="14">
        <v>0</v>
      </c>
      <c r="K212" s="14">
        <v>0</v>
      </c>
      <c r="L212" s="14">
        <v>0</v>
      </c>
      <c r="M212" s="14">
        <v>0</v>
      </c>
      <c r="N212" s="14">
        <v>0</v>
      </c>
      <c r="O212" s="14">
        <v>0</v>
      </c>
      <c r="P212" s="14">
        <v>0</v>
      </c>
      <c r="Q212" s="14">
        <v>7.1054273576010019E-15</v>
      </c>
      <c r="R212" s="14">
        <v>0</v>
      </c>
      <c r="S212" s="14">
        <v>0</v>
      </c>
      <c r="T212" s="14">
        <v>0</v>
      </c>
      <c r="U212" s="14">
        <v>0</v>
      </c>
      <c r="V212" s="14">
        <v>0</v>
      </c>
      <c r="W212" s="14">
        <v>0</v>
      </c>
      <c r="X212" s="14">
        <v>0</v>
      </c>
      <c r="Y212" s="14">
        <v>0</v>
      </c>
      <c r="Z212" s="14">
        <v>0</v>
      </c>
      <c r="AA212" s="6"/>
      <c r="AB212" s="6">
        <f t="shared" ref="AB212:AB223" si="143">SUM(C212:Z212)</f>
        <v>47.91344655053414</v>
      </c>
    </row>
    <row r="213" spans="1:28" x14ac:dyDescent="0.2">
      <c r="A213" s="2" t="str">
        <f>'Scenario List'!$A$7</f>
        <v>5- Clean Resource Plan (2027)</v>
      </c>
      <c r="B213" s="24" t="s">
        <v>13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0</v>
      </c>
      <c r="J213" s="14">
        <v>0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0</v>
      </c>
      <c r="V213" s="14">
        <v>0</v>
      </c>
      <c r="W213" s="14">
        <v>0</v>
      </c>
      <c r="X213" s="14">
        <v>0</v>
      </c>
      <c r="Y213" s="14">
        <v>0</v>
      </c>
      <c r="Z213" s="14">
        <v>25.526071883416694</v>
      </c>
      <c r="AA213" s="6"/>
      <c r="AB213" s="6">
        <f t="shared" si="143"/>
        <v>25.526071883416694</v>
      </c>
    </row>
    <row r="214" spans="1:28" x14ac:dyDescent="0.2">
      <c r="A214" s="2" t="str">
        <f>'Scenario List'!$A$7</f>
        <v>5- Clean Resource Plan (2027)</v>
      </c>
      <c r="B214" s="24" t="s">
        <v>14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2.8421709430404007E-14</v>
      </c>
      <c r="AA214" s="6"/>
      <c r="AB214" s="6">
        <f t="shared" si="143"/>
        <v>2.8421709430404007E-14</v>
      </c>
    </row>
    <row r="215" spans="1:28" x14ac:dyDescent="0.2">
      <c r="A215" s="2" t="str">
        <f>'Scenario List'!$A$7</f>
        <v>5- Clean Resource Plan (2027)</v>
      </c>
      <c r="B215" s="24" t="s">
        <v>15</v>
      </c>
      <c r="C215" s="14">
        <v>0</v>
      </c>
      <c r="D215" s="14">
        <v>100</v>
      </c>
      <c r="E215" s="14">
        <v>0</v>
      </c>
      <c r="F215" s="14">
        <v>100</v>
      </c>
      <c r="G215" s="14">
        <v>0</v>
      </c>
      <c r="H215" s="14">
        <v>200</v>
      </c>
      <c r="I215" s="14">
        <v>0</v>
      </c>
      <c r="J215" s="14">
        <v>0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>
        <v>0</v>
      </c>
      <c r="V215" s="14">
        <v>0</v>
      </c>
      <c r="W215" s="14">
        <v>0</v>
      </c>
      <c r="X215" s="14">
        <v>0</v>
      </c>
      <c r="Y215" s="14">
        <v>0</v>
      </c>
      <c r="Z215" s="14">
        <v>0</v>
      </c>
      <c r="AA215" s="6"/>
      <c r="AB215" s="6">
        <f t="shared" si="143"/>
        <v>400</v>
      </c>
    </row>
    <row r="216" spans="1:28" x14ac:dyDescent="0.2">
      <c r="A216" s="2" t="str">
        <f>'Scenario List'!$A$7</f>
        <v>5- Clean Resource Plan (2027)</v>
      </c>
      <c r="B216" s="24" t="s">
        <v>16</v>
      </c>
      <c r="C216" s="14">
        <v>0</v>
      </c>
      <c r="D216" s="14">
        <v>0</v>
      </c>
      <c r="E216" s="14">
        <v>0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0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11.711109422179938</v>
      </c>
      <c r="Z216" s="14">
        <v>12.570467614152395</v>
      </c>
      <c r="AA216" s="6"/>
      <c r="AB216" s="6">
        <f t="shared" si="143"/>
        <v>24.281577036332333</v>
      </c>
    </row>
    <row r="217" spans="1:28" x14ac:dyDescent="0.2">
      <c r="A217" s="2" t="str">
        <f>'Scenario List'!$A$7</f>
        <v>5- Clean Resource Plan (2027)</v>
      </c>
      <c r="B217" s="24" t="s">
        <v>17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0</v>
      </c>
      <c r="Z217" s="14">
        <v>0</v>
      </c>
      <c r="AA217" s="6"/>
      <c r="AB217" s="6">
        <f t="shared" si="143"/>
        <v>0</v>
      </c>
    </row>
    <row r="218" spans="1:28" x14ac:dyDescent="0.2">
      <c r="A218" s="2" t="str">
        <f>'Scenario List'!$A$7</f>
        <v>5- Clean Resource Plan (2027)</v>
      </c>
      <c r="B218" s="24" t="s">
        <v>18</v>
      </c>
      <c r="C218" s="14">
        <v>0</v>
      </c>
      <c r="D218" s="14">
        <v>0</v>
      </c>
      <c r="E218" s="14">
        <v>0</v>
      </c>
      <c r="F218" s="14">
        <v>0</v>
      </c>
      <c r="G218" s="14">
        <v>0</v>
      </c>
      <c r="H218" s="14">
        <v>0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6"/>
      <c r="AB218" s="6">
        <f t="shared" si="143"/>
        <v>0</v>
      </c>
    </row>
    <row r="219" spans="1:28" x14ac:dyDescent="0.2">
      <c r="A219" s="2" t="str">
        <f>'Scenario List'!$A$7</f>
        <v>5- Clean Resource Plan (2027)</v>
      </c>
      <c r="B219" s="24" t="s">
        <v>19</v>
      </c>
      <c r="C219" s="14">
        <v>0</v>
      </c>
      <c r="D219" s="14">
        <v>0</v>
      </c>
      <c r="E219" s="14">
        <v>0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v>0</v>
      </c>
      <c r="T219" s="14">
        <v>0</v>
      </c>
      <c r="U219" s="14">
        <v>0</v>
      </c>
      <c r="V219" s="14">
        <v>0</v>
      </c>
      <c r="W219" s="14">
        <v>0</v>
      </c>
      <c r="X219" s="14">
        <v>0</v>
      </c>
      <c r="Y219" s="14">
        <v>0</v>
      </c>
      <c r="Z219" s="14">
        <v>0</v>
      </c>
      <c r="AA219" s="6"/>
      <c r="AB219" s="6">
        <f t="shared" si="143"/>
        <v>0</v>
      </c>
    </row>
    <row r="220" spans="1:28" x14ac:dyDescent="0.2">
      <c r="A220" s="2" t="str">
        <f>'Scenario List'!$A$7</f>
        <v>5- Clean Resource Plan (2027)</v>
      </c>
      <c r="B220" s="24" t="s">
        <v>20</v>
      </c>
      <c r="C220" s="14">
        <v>0</v>
      </c>
      <c r="D220" s="14">
        <v>0</v>
      </c>
      <c r="E220" s="14">
        <v>0</v>
      </c>
      <c r="F220" s="14">
        <v>0</v>
      </c>
      <c r="G220" s="14">
        <v>0</v>
      </c>
      <c r="H220" s="14">
        <v>0</v>
      </c>
      <c r="I220" s="14">
        <v>0</v>
      </c>
      <c r="J220" s="14">
        <v>0</v>
      </c>
      <c r="K220" s="14">
        <v>0</v>
      </c>
      <c r="L220" s="14">
        <v>75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0</v>
      </c>
      <c r="U220" s="14">
        <v>0</v>
      </c>
      <c r="V220" s="14">
        <v>0</v>
      </c>
      <c r="W220" s="14">
        <v>0</v>
      </c>
      <c r="X220" s="14">
        <v>0</v>
      </c>
      <c r="Y220" s="14">
        <v>0</v>
      </c>
      <c r="Z220" s="14">
        <v>0</v>
      </c>
      <c r="AA220" s="6"/>
      <c r="AB220" s="6">
        <f t="shared" si="143"/>
        <v>75</v>
      </c>
    </row>
    <row r="221" spans="1:28" x14ac:dyDescent="0.2">
      <c r="A221" s="2" t="str">
        <f>'Scenario List'!$A$7</f>
        <v>5- Clean Resource Plan (2027)</v>
      </c>
      <c r="B221" s="24" t="s">
        <v>21</v>
      </c>
      <c r="C221" s="14">
        <v>0</v>
      </c>
      <c r="D221" s="14">
        <v>0</v>
      </c>
      <c r="E221" s="14">
        <v>0</v>
      </c>
      <c r="F221" s="14">
        <v>0</v>
      </c>
      <c r="G221" s="14">
        <v>0.28920000000000001</v>
      </c>
      <c r="H221" s="14">
        <v>26.955500000000001</v>
      </c>
      <c r="I221" s="14">
        <v>30.133900000000001</v>
      </c>
      <c r="J221" s="14">
        <v>35.822400000000002</v>
      </c>
      <c r="K221" s="14">
        <v>38.515599999999999</v>
      </c>
      <c r="L221" s="14">
        <v>41.389400000000002</v>
      </c>
      <c r="M221" s="14">
        <v>45.416499999999999</v>
      </c>
      <c r="N221" s="14">
        <v>49.434899999999999</v>
      </c>
      <c r="O221" s="14">
        <v>54.875</v>
      </c>
      <c r="P221" s="14">
        <v>56.904800000000002</v>
      </c>
      <c r="Q221" s="14">
        <v>56.743099999999998</v>
      </c>
      <c r="R221" s="14">
        <v>56.695500000000003</v>
      </c>
      <c r="S221" s="14">
        <v>56.578800000000001</v>
      </c>
      <c r="T221" s="14">
        <v>56.4621</v>
      </c>
      <c r="U221" s="14">
        <v>56.345399999999998</v>
      </c>
      <c r="V221" s="14">
        <v>56.159000000000006</v>
      </c>
      <c r="W221" s="14">
        <v>56.042299999999997</v>
      </c>
      <c r="X221" s="14">
        <v>55.925600000000003</v>
      </c>
      <c r="Y221" s="14">
        <v>55.716300000000004</v>
      </c>
      <c r="Z221" s="14">
        <v>55.599550000000001</v>
      </c>
      <c r="AA221" s="6"/>
      <c r="AB221" s="6">
        <f>Z221</f>
        <v>55.599550000000001</v>
      </c>
    </row>
    <row r="222" spans="1:28" x14ac:dyDescent="0.2">
      <c r="A222" s="2" t="str">
        <f>'Scenario List'!$A$7</f>
        <v>5- Clean Resource Plan (2027)</v>
      </c>
      <c r="B222" s="24" t="s">
        <v>22</v>
      </c>
      <c r="C222" s="14">
        <v>3.4739815475116367</v>
      </c>
      <c r="D222" s="14">
        <v>4.283889368522166</v>
      </c>
      <c r="E222" s="14">
        <v>4.987330719485108</v>
      </c>
      <c r="F222" s="14">
        <v>5.8759543785643018</v>
      </c>
      <c r="G222" s="14">
        <v>6.8628734836431207</v>
      </c>
      <c r="H222" s="14">
        <v>7.5920350463321213</v>
      </c>
      <c r="I222" s="14">
        <v>7.9855765424041678</v>
      </c>
      <c r="J222" s="14">
        <v>7.8633548922996184</v>
      </c>
      <c r="K222" s="14">
        <v>7.3938146811377266</v>
      </c>
      <c r="L222" s="14">
        <v>6.5690350780618232</v>
      </c>
      <c r="M222" s="14">
        <v>5.5250906996624636</v>
      </c>
      <c r="N222" s="14">
        <v>4.5686437956123171</v>
      </c>
      <c r="O222" s="14">
        <v>3.7536752308344035</v>
      </c>
      <c r="P222" s="14">
        <v>3.062681524388239</v>
      </c>
      <c r="Q222" s="14">
        <v>2.4724417558979894</v>
      </c>
      <c r="R222" s="14">
        <v>1.966563442156783</v>
      </c>
      <c r="S222" s="14">
        <v>1.7343451127172358</v>
      </c>
      <c r="T222" s="14">
        <v>1.4439227039288483</v>
      </c>
      <c r="U222" s="14">
        <v>1.2447342356055913</v>
      </c>
      <c r="V222" s="14">
        <v>0.70734806387503113</v>
      </c>
      <c r="W222" s="14">
        <v>0.53425339741163214</v>
      </c>
      <c r="X222" s="14">
        <v>8.9847501701228794E-2</v>
      </c>
      <c r="Y222" s="14">
        <v>-0.18107330331341132</v>
      </c>
      <c r="Z222" s="14">
        <v>-0.31545491202173537</v>
      </c>
      <c r="AA222" s="6"/>
      <c r="AB222" s="6">
        <f t="shared" si="143"/>
        <v>89.494864986418406</v>
      </c>
    </row>
    <row r="223" spans="1:28" x14ac:dyDescent="0.2">
      <c r="A223" s="2" t="str">
        <f>'Scenario List'!$A$7</f>
        <v>5- Clean Resource Plan (2027)</v>
      </c>
      <c r="B223" s="24" t="s">
        <v>23</v>
      </c>
      <c r="C223" s="14">
        <v>4.6262162517237213</v>
      </c>
      <c r="D223" s="14">
        <v>5.4130249352295232</v>
      </c>
      <c r="E223" s="14">
        <v>6.0782530835283666</v>
      </c>
      <c r="F223" s="14">
        <v>7.147198744442246</v>
      </c>
      <c r="G223" s="14">
        <v>7.6993533470774373</v>
      </c>
      <c r="H223" s="14">
        <v>8.2749143489612145</v>
      </c>
      <c r="I223" s="14">
        <v>8.5616337125730411</v>
      </c>
      <c r="J223" s="14">
        <v>8.3734984811380855</v>
      </c>
      <c r="K223" s="14">
        <v>8.3344572257619873</v>
      </c>
      <c r="L223" s="14">
        <v>6.9924300233214467</v>
      </c>
      <c r="M223" s="14">
        <v>5.8835737026591488</v>
      </c>
      <c r="N223" s="14">
        <v>4.8937694786361874</v>
      </c>
      <c r="O223" s="14">
        <v>4.0610267354512501</v>
      </c>
      <c r="P223" s="14">
        <v>3.3881168470515348</v>
      </c>
      <c r="Q223" s="14">
        <v>2.8410418288052597</v>
      </c>
      <c r="R223" s="14">
        <v>2.1754116838299637</v>
      </c>
      <c r="S223" s="14">
        <v>1.9666906363683125</v>
      </c>
      <c r="T223" s="14">
        <v>1.6972936324852554</v>
      </c>
      <c r="U223" s="14">
        <v>1.5651894768965349</v>
      </c>
      <c r="V223" s="14">
        <v>0.47383612366232342</v>
      </c>
      <c r="W223" s="14">
        <v>0.21376075081248302</v>
      </c>
      <c r="X223" s="14">
        <v>-0.12838692814467834</v>
      </c>
      <c r="Y223" s="14">
        <v>-0.28035075697022194</v>
      </c>
      <c r="Z223" s="14">
        <v>-0.29263526018037567</v>
      </c>
      <c r="AA223" s="6"/>
      <c r="AB223" s="6">
        <f t="shared" si="143"/>
        <v>99.959318105120047</v>
      </c>
    </row>
    <row r="224" spans="1:28" x14ac:dyDescent="0.2">
      <c r="A224" s="2" t="str">
        <f>'Scenario List'!$A$7</f>
        <v>5- Clean Resource Plan (2027)</v>
      </c>
      <c r="B224" s="2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6"/>
      <c r="AB224" s="6"/>
    </row>
    <row r="225" spans="1:28" x14ac:dyDescent="0.2">
      <c r="A225" s="2" t="str">
        <f>'Scenario List'!$A$7</f>
        <v>5- Clean Resource Plan (2027)</v>
      </c>
      <c r="B225" s="3" t="s">
        <v>8</v>
      </c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6"/>
      <c r="AB225" s="6"/>
    </row>
    <row r="226" spans="1:28" x14ac:dyDescent="0.2">
      <c r="A226" s="2" t="str">
        <f>'Scenario List'!$A$7</f>
        <v>5- Clean Resource Plan (2027)</v>
      </c>
      <c r="B226" s="24" t="s">
        <v>12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111.14837610486485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14">
        <v>0</v>
      </c>
      <c r="P226" s="14">
        <v>0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36.399999999999977</v>
      </c>
      <c r="Y226" s="14">
        <v>0</v>
      </c>
      <c r="Z226" s="14">
        <v>0</v>
      </c>
      <c r="AA226" s="6"/>
      <c r="AB226" s="6">
        <f t="shared" ref="AB226:AB237" si="144">SUM(C226:Z226)</f>
        <v>147.54837610486481</v>
      </c>
    </row>
    <row r="227" spans="1:28" x14ac:dyDescent="0.2">
      <c r="A227" s="2" t="str">
        <f>'Scenario List'!$A$7</f>
        <v>5- Clean Resource Plan (2027)</v>
      </c>
      <c r="B227" s="24" t="s">
        <v>13</v>
      </c>
      <c r="C227" s="14">
        <v>0</v>
      </c>
      <c r="D227" s="14">
        <v>0</v>
      </c>
      <c r="E227" s="14">
        <v>0</v>
      </c>
      <c r="F227" s="14">
        <v>0</v>
      </c>
      <c r="G227" s="14">
        <v>100.08541240748781</v>
      </c>
      <c r="H227" s="14">
        <v>100</v>
      </c>
      <c r="I227" s="14">
        <v>0</v>
      </c>
      <c r="J227" s="14">
        <v>0</v>
      </c>
      <c r="K227" s="14">
        <v>0</v>
      </c>
      <c r="L227" s="14">
        <v>0</v>
      </c>
      <c r="M227" s="14">
        <v>0</v>
      </c>
      <c r="N227" s="14">
        <v>0</v>
      </c>
      <c r="O227" s="14">
        <v>0</v>
      </c>
      <c r="P227" s="14">
        <v>0</v>
      </c>
      <c r="Q227" s="14">
        <v>0</v>
      </c>
      <c r="R227" s="14">
        <v>0</v>
      </c>
      <c r="S227" s="14">
        <v>0</v>
      </c>
      <c r="T227" s="14">
        <v>0</v>
      </c>
      <c r="U227" s="14">
        <v>0</v>
      </c>
      <c r="V227" s="14">
        <v>0</v>
      </c>
      <c r="W227" s="14">
        <v>0</v>
      </c>
      <c r="X227" s="14">
        <v>0</v>
      </c>
      <c r="Y227" s="14">
        <v>0</v>
      </c>
      <c r="Z227" s="14">
        <v>0</v>
      </c>
      <c r="AA227" s="6"/>
      <c r="AB227" s="6">
        <f t="shared" si="144"/>
        <v>200.08541240748781</v>
      </c>
    </row>
    <row r="228" spans="1:28" x14ac:dyDescent="0.2">
      <c r="A228" s="2" t="str">
        <f>'Scenario List'!$A$7</f>
        <v>5- Clean Resource Plan (2027)</v>
      </c>
      <c r="B228" s="24" t="s">
        <v>14</v>
      </c>
      <c r="C228" s="14">
        <v>0</v>
      </c>
      <c r="D228" s="14">
        <v>0</v>
      </c>
      <c r="E228" s="14">
        <v>0</v>
      </c>
      <c r="F228" s="14">
        <v>0</v>
      </c>
      <c r="G228" s="14">
        <v>0</v>
      </c>
      <c r="H228" s="14">
        <v>0</v>
      </c>
      <c r="I228" s="14">
        <v>0</v>
      </c>
      <c r="J228" s="14">
        <v>0</v>
      </c>
      <c r="K228" s="14">
        <v>0</v>
      </c>
      <c r="L228" s="14">
        <v>0</v>
      </c>
      <c r="M228" s="14">
        <v>0</v>
      </c>
      <c r="N228" s="14">
        <v>0</v>
      </c>
      <c r="O228" s="14">
        <v>0</v>
      </c>
      <c r="P228" s="14">
        <v>0</v>
      </c>
      <c r="Q228" s="14">
        <v>0</v>
      </c>
      <c r="R228" s="14">
        <v>0</v>
      </c>
      <c r="S228" s="14">
        <v>0</v>
      </c>
      <c r="T228" s="14">
        <v>0</v>
      </c>
      <c r="U228" s="14">
        <v>0</v>
      </c>
      <c r="V228" s="14">
        <v>0</v>
      </c>
      <c r="W228" s="14">
        <v>0</v>
      </c>
      <c r="X228" s="14">
        <v>0</v>
      </c>
      <c r="Y228" s="14">
        <v>0</v>
      </c>
      <c r="Z228" s="14">
        <v>0</v>
      </c>
      <c r="AA228" s="6"/>
      <c r="AB228" s="6">
        <f t="shared" si="144"/>
        <v>0</v>
      </c>
    </row>
    <row r="229" spans="1:28" x14ac:dyDescent="0.2">
      <c r="A229" s="2" t="str">
        <f>'Scenario List'!$A$7</f>
        <v>5- Clean Resource Plan (2027)</v>
      </c>
      <c r="B229" s="24" t="s">
        <v>15</v>
      </c>
      <c r="C229" s="14">
        <v>0</v>
      </c>
      <c r="D229" s="14">
        <v>193.85252002876038</v>
      </c>
      <c r="E229" s="14">
        <v>0</v>
      </c>
      <c r="F229" s="14">
        <v>0</v>
      </c>
      <c r="G229" s="14">
        <v>0</v>
      </c>
      <c r="H229" s="14">
        <v>0</v>
      </c>
      <c r="I229" s="14">
        <v>0</v>
      </c>
      <c r="J229" s="14">
        <v>0</v>
      </c>
      <c r="K229" s="14">
        <v>0</v>
      </c>
      <c r="L229" s="14">
        <v>0</v>
      </c>
      <c r="M229" s="14">
        <v>0</v>
      </c>
      <c r="N229" s="14">
        <v>0</v>
      </c>
      <c r="O229" s="14">
        <v>0</v>
      </c>
      <c r="P229" s="14">
        <v>0</v>
      </c>
      <c r="Q229" s="14">
        <v>0</v>
      </c>
      <c r="R229" s="14">
        <v>0</v>
      </c>
      <c r="S229" s="14">
        <v>0</v>
      </c>
      <c r="T229" s="14">
        <v>0</v>
      </c>
      <c r="U229" s="14">
        <v>0</v>
      </c>
      <c r="V229" s="14">
        <v>0</v>
      </c>
      <c r="W229" s="14">
        <v>0</v>
      </c>
      <c r="X229" s="14">
        <v>0</v>
      </c>
      <c r="Y229" s="14">
        <v>0</v>
      </c>
      <c r="Z229" s="14">
        <v>0</v>
      </c>
      <c r="AA229" s="6"/>
      <c r="AB229" s="6">
        <f t="shared" si="144"/>
        <v>193.85252002876038</v>
      </c>
    </row>
    <row r="230" spans="1:28" x14ac:dyDescent="0.2">
      <c r="A230" s="2" t="str">
        <f>'Scenario List'!$A$7</f>
        <v>5- Clean Resource Plan (2027)</v>
      </c>
      <c r="B230" s="24" t="s">
        <v>16</v>
      </c>
      <c r="C230" s="14">
        <v>0</v>
      </c>
      <c r="D230" s="14">
        <v>0</v>
      </c>
      <c r="E230" s="14">
        <v>0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0</v>
      </c>
      <c r="O230" s="14">
        <v>0</v>
      </c>
      <c r="P230" s="14">
        <v>0</v>
      </c>
      <c r="Q230" s="14">
        <v>0</v>
      </c>
      <c r="R230" s="14">
        <v>0</v>
      </c>
      <c r="S230" s="14">
        <v>0</v>
      </c>
      <c r="T230" s="14">
        <v>0</v>
      </c>
      <c r="U230" s="14">
        <v>0</v>
      </c>
      <c r="V230" s="14">
        <v>0</v>
      </c>
      <c r="W230" s="14">
        <v>0</v>
      </c>
      <c r="X230" s="14">
        <v>0</v>
      </c>
      <c r="Y230" s="14">
        <v>0</v>
      </c>
      <c r="Z230" s="14">
        <v>0</v>
      </c>
      <c r="AA230" s="6"/>
      <c r="AB230" s="6">
        <f t="shared" si="144"/>
        <v>0</v>
      </c>
    </row>
    <row r="231" spans="1:28" x14ac:dyDescent="0.2">
      <c r="A231" s="2" t="str">
        <f>'Scenario List'!$A$7</f>
        <v>5- Clean Resource Plan (2027)</v>
      </c>
      <c r="B231" s="24" t="s">
        <v>17</v>
      </c>
      <c r="C231" s="14">
        <v>0</v>
      </c>
      <c r="D231" s="14">
        <v>0</v>
      </c>
      <c r="E231" s="14">
        <v>0</v>
      </c>
      <c r="F231" s="14">
        <v>0</v>
      </c>
      <c r="G231" s="14">
        <v>0</v>
      </c>
      <c r="H231" s="14">
        <v>0</v>
      </c>
      <c r="I231" s="14">
        <v>0</v>
      </c>
      <c r="J231" s="14">
        <v>0</v>
      </c>
      <c r="K231" s="14">
        <v>0</v>
      </c>
      <c r="L231" s="14">
        <v>0</v>
      </c>
      <c r="M231" s="14">
        <v>0</v>
      </c>
      <c r="N231" s="14">
        <v>0</v>
      </c>
      <c r="O231" s="14">
        <v>0</v>
      </c>
      <c r="P231" s="14">
        <v>0</v>
      </c>
      <c r="Q231" s="14">
        <v>0</v>
      </c>
      <c r="R231" s="14">
        <v>0</v>
      </c>
      <c r="S231" s="14">
        <v>0</v>
      </c>
      <c r="T231" s="14">
        <v>0</v>
      </c>
      <c r="U231" s="14">
        <v>0</v>
      </c>
      <c r="V231" s="14">
        <v>0</v>
      </c>
      <c r="W231" s="14">
        <v>0</v>
      </c>
      <c r="X231" s="14">
        <v>0</v>
      </c>
      <c r="Y231" s="14">
        <v>0</v>
      </c>
      <c r="Z231" s="14">
        <v>0</v>
      </c>
      <c r="AA231" s="6"/>
      <c r="AB231" s="6">
        <f t="shared" si="144"/>
        <v>0</v>
      </c>
    </row>
    <row r="232" spans="1:28" x14ac:dyDescent="0.2">
      <c r="A232" s="2" t="str">
        <f>'Scenario List'!$A$7</f>
        <v>5- Clean Resource Plan (2027)</v>
      </c>
      <c r="B232" s="24" t="s">
        <v>18</v>
      </c>
      <c r="C232" s="14">
        <v>0</v>
      </c>
      <c r="D232" s="14">
        <v>0</v>
      </c>
      <c r="E232" s="14">
        <v>0</v>
      </c>
      <c r="F232" s="14">
        <v>0</v>
      </c>
      <c r="G232" s="14">
        <v>0</v>
      </c>
      <c r="H232" s="14">
        <v>0</v>
      </c>
      <c r="I232" s="14">
        <v>0</v>
      </c>
      <c r="J232" s="14">
        <v>0</v>
      </c>
      <c r="K232" s="14">
        <v>0</v>
      </c>
      <c r="L232" s="14">
        <v>0</v>
      </c>
      <c r="M232" s="14">
        <v>0</v>
      </c>
      <c r="N232" s="14">
        <v>0</v>
      </c>
      <c r="O232" s="14">
        <v>0</v>
      </c>
      <c r="P232" s="14">
        <v>0</v>
      </c>
      <c r="Q232" s="14">
        <v>0</v>
      </c>
      <c r="R232" s="14">
        <v>0</v>
      </c>
      <c r="S232" s="14">
        <v>0</v>
      </c>
      <c r="T232" s="14">
        <v>0</v>
      </c>
      <c r="U232" s="14">
        <v>0</v>
      </c>
      <c r="V232" s="14">
        <v>0</v>
      </c>
      <c r="W232" s="14">
        <v>0</v>
      </c>
      <c r="X232" s="14">
        <v>0</v>
      </c>
      <c r="Y232" s="14">
        <v>0</v>
      </c>
      <c r="Z232" s="14">
        <v>0</v>
      </c>
      <c r="AA232" s="6"/>
      <c r="AB232" s="6">
        <f t="shared" si="144"/>
        <v>0</v>
      </c>
    </row>
    <row r="233" spans="1:28" x14ac:dyDescent="0.2">
      <c r="A233" s="2" t="str">
        <f>'Scenario List'!$A$7</f>
        <v>5- Clean Resource Plan (2027)</v>
      </c>
      <c r="B233" s="24" t="s">
        <v>19</v>
      </c>
      <c r="C233" s="14">
        <v>0</v>
      </c>
      <c r="D233" s="14">
        <v>0</v>
      </c>
      <c r="E233" s="14">
        <v>0</v>
      </c>
      <c r="F233" s="14">
        <v>0</v>
      </c>
      <c r="G233" s="14">
        <v>0</v>
      </c>
      <c r="H233" s="14">
        <v>0</v>
      </c>
      <c r="I233" s="14">
        <v>0</v>
      </c>
      <c r="J233" s="14">
        <v>0</v>
      </c>
      <c r="K233" s="14">
        <v>0</v>
      </c>
      <c r="L233" s="14">
        <v>0</v>
      </c>
      <c r="M233" s="14">
        <v>0</v>
      </c>
      <c r="N233" s="14">
        <v>0</v>
      </c>
      <c r="O233" s="14">
        <v>0</v>
      </c>
      <c r="P233" s="14">
        <v>0</v>
      </c>
      <c r="Q233" s="14">
        <v>0</v>
      </c>
      <c r="R233" s="14">
        <v>0</v>
      </c>
      <c r="S233" s="14">
        <v>0</v>
      </c>
      <c r="T233" s="14">
        <v>0</v>
      </c>
      <c r="U233" s="14">
        <v>0</v>
      </c>
      <c r="V233" s="14">
        <v>0</v>
      </c>
      <c r="W233" s="14">
        <v>0</v>
      </c>
      <c r="X233" s="14">
        <v>0</v>
      </c>
      <c r="Y233" s="14">
        <v>0</v>
      </c>
      <c r="Z233" s="14">
        <v>0</v>
      </c>
      <c r="AA233" s="6"/>
      <c r="AB233" s="6">
        <f t="shared" si="144"/>
        <v>0</v>
      </c>
    </row>
    <row r="234" spans="1:28" x14ac:dyDescent="0.2">
      <c r="A234" s="2" t="str">
        <f>'Scenario List'!$A$7</f>
        <v>5- Clean Resource Plan (2027)</v>
      </c>
      <c r="B234" s="24" t="s">
        <v>20</v>
      </c>
      <c r="C234" s="14">
        <v>0</v>
      </c>
      <c r="D234" s="14">
        <v>0</v>
      </c>
      <c r="E234" s="14">
        <v>0</v>
      </c>
      <c r="F234" s="14">
        <v>0</v>
      </c>
      <c r="G234" s="14">
        <v>0</v>
      </c>
      <c r="H234" s="14">
        <v>0</v>
      </c>
      <c r="I234" s="14">
        <v>0</v>
      </c>
      <c r="J234" s="14">
        <v>0</v>
      </c>
      <c r="K234" s="14">
        <v>0</v>
      </c>
      <c r="L234" s="14">
        <v>0</v>
      </c>
      <c r="M234" s="14">
        <v>0</v>
      </c>
      <c r="N234" s="14">
        <v>0</v>
      </c>
      <c r="O234" s="14">
        <v>0</v>
      </c>
      <c r="P234" s="14">
        <v>0</v>
      </c>
      <c r="Q234" s="14">
        <v>0</v>
      </c>
      <c r="R234" s="14">
        <v>0</v>
      </c>
      <c r="S234" s="14">
        <v>0</v>
      </c>
      <c r="T234" s="14">
        <v>0</v>
      </c>
      <c r="U234" s="14">
        <v>0</v>
      </c>
      <c r="V234" s="14">
        <v>0</v>
      </c>
      <c r="W234" s="14">
        <v>0</v>
      </c>
      <c r="X234" s="14">
        <v>0</v>
      </c>
      <c r="Y234" s="14">
        <v>0</v>
      </c>
      <c r="Z234" s="14">
        <v>0</v>
      </c>
      <c r="AA234" s="6"/>
      <c r="AB234" s="6">
        <f t="shared" si="144"/>
        <v>0</v>
      </c>
    </row>
    <row r="235" spans="1:28" x14ac:dyDescent="0.2">
      <c r="A235" s="2" t="str">
        <f>'Scenario List'!$A$7</f>
        <v>5- Clean Resource Plan (2027)</v>
      </c>
      <c r="B235" s="24" t="s">
        <v>21</v>
      </c>
      <c r="C235" s="14">
        <v>0</v>
      </c>
      <c r="D235" s="14">
        <v>0</v>
      </c>
      <c r="E235" s="14">
        <v>0</v>
      </c>
      <c r="F235" s="14">
        <v>0</v>
      </c>
      <c r="G235" s="14">
        <v>0</v>
      </c>
      <c r="H235" s="14">
        <v>0</v>
      </c>
      <c r="I235" s="14">
        <v>0</v>
      </c>
      <c r="J235" s="14">
        <v>0.222</v>
      </c>
      <c r="K235" s="14">
        <v>0.75849999999999995</v>
      </c>
      <c r="L235" s="14">
        <v>2.3338000000000001</v>
      </c>
      <c r="M235" s="14">
        <v>4.7635000000000005</v>
      </c>
      <c r="N235" s="14">
        <v>8.3647000000000009</v>
      </c>
      <c r="O235" s="14">
        <v>9.386000000000001</v>
      </c>
      <c r="P235" s="14">
        <v>9.8688000000000002</v>
      </c>
      <c r="Q235" s="14">
        <v>9.7761000000000013</v>
      </c>
      <c r="R235" s="14">
        <v>9.6092000000000013</v>
      </c>
      <c r="S235" s="14">
        <v>9.4608000000000008</v>
      </c>
      <c r="T235" s="14">
        <v>10.922699999999999</v>
      </c>
      <c r="U235" s="14">
        <v>12.613600000000002</v>
      </c>
      <c r="V235" s="14">
        <v>15.4771</v>
      </c>
      <c r="W235" s="14">
        <v>16.465699999999998</v>
      </c>
      <c r="X235" s="14">
        <v>16.317299999999999</v>
      </c>
      <c r="Y235" s="14">
        <v>16.168900000000001</v>
      </c>
      <c r="Z235" s="14">
        <v>16.020499999999998</v>
      </c>
      <c r="AA235" s="6"/>
      <c r="AB235" s="6">
        <f>Z235</f>
        <v>16.020499999999998</v>
      </c>
    </row>
    <row r="236" spans="1:28" x14ac:dyDescent="0.2">
      <c r="A236" s="2" t="str">
        <f>'Scenario List'!$A$7</f>
        <v>5- Clean Resource Plan (2027)</v>
      </c>
      <c r="B236" s="24" t="s">
        <v>22</v>
      </c>
      <c r="C236" s="14">
        <v>1.4048642914147014</v>
      </c>
      <c r="D236" s="14">
        <v>1.6863758106145543</v>
      </c>
      <c r="E236" s="14">
        <v>1.8972152703701775</v>
      </c>
      <c r="F236" s="14">
        <v>2.1453718198457716</v>
      </c>
      <c r="G236" s="14">
        <v>2.4691865170675111</v>
      </c>
      <c r="H236" s="14">
        <v>2.6973966733374688</v>
      </c>
      <c r="I236" s="14">
        <v>2.8097143634548303</v>
      </c>
      <c r="J236" s="14">
        <v>2.747191710148531</v>
      </c>
      <c r="K236" s="14">
        <v>2.5607793571098583</v>
      </c>
      <c r="L236" s="14">
        <v>2.2552448770835127</v>
      </c>
      <c r="M236" s="14">
        <v>1.8471662802747701</v>
      </c>
      <c r="N236" s="14">
        <v>1.5211136564711012</v>
      </c>
      <c r="O236" s="14">
        <v>1.2397087296720741</v>
      </c>
      <c r="P236" s="14">
        <v>1.0082211255261697</v>
      </c>
      <c r="Q236" s="14">
        <v>0.82627166571124988</v>
      </c>
      <c r="R236" s="14">
        <v>0.64589291562522888</v>
      </c>
      <c r="S236" s="14">
        <v>0.5845684588223925</v>
      </c>
      <c r="T236" s="14">
        <v>0.48699751239414013</v>
      </c>
      <c r="U236" s="14">
        <v>0.41768818366996996</v>
      </c>
      <c r="V236" s="14">
        <v>0.16917378491144675</v>
      </c>
      <c r="W236" s="14">
        <v>-1.7207446280838923E-2</v>
      </c>
      <c r="X236" s="14">
        <v>-4.1359765074478361E-2</v>
      </c>
      <c r="Y236" s="14">
        <v>-9.5655381706155396E-2</v>
      </c>
      <c r="Z236" s="14">
        <v>-0.14278484692967908</v>
      </c>
      <c r="AA236" s="6"/>
      <c r="AB236" s="6">
        <f t="shared" si="144"/>
        <v>31.123135563534309</v>
      </c>
    </row>
    <row r="237" spans="1:28" x14ac:dyDescent="0.2">
      <c r="A237" s="2" t="str">
        <f>'Scenario List'!$A$7</f>
        <v>5- Clean Resource Plan (2027)</v>
      </c>
      <c r="B237" s="24" t="s">
        <v>23</v>
      </c>
      <c r="C237" s="14">
        <v>1.3512159310540814</v>
      </c>
      <c r="D237" s="14">
        <v>1.5368091585991868</v>
      </c>
      <c r="E237" s="14">
        <v>1.6567653395170168</v>
      </c>
      <c r="F237" s="14">
        <v>1.8890633901668146</v>
      </c>
      <c r="G237" s="14">
        <v>1.9813285733186747</v>
      </c>
      <c r="H237" s="14">
        <v>2.0889536909864681</v>
      </c>
      <c r="I237" s="14">
        <v>2.1418632039069827</v>
      </c>
      <c r="J237" s="14">
        <v>2.0946541055993873</v>
      </c>
      <c r="K237" s="14">
        <v>2.1302102180989912</v>
      </c>
      <c r="L237" s="14">
        <v>1.7931810624802402</v>
      </c>
      <c r="M237" s="14">
        <v>1.5021438808317171</v>
      </c>
      <c r="N237" s="14">
        <v>1.2813768754687516</v>
      </c>
      <c r="O237" s="14">
        <v>1.0903320177664177</v>
      </c>
      <c r="P237" s="14">
        <v>0.92209092089525413</v>
      </c>
      <c r="Q237" s="14">
        <v>0.76770089365292904</v>
      </c>
      <c r="R237" s="14">
        <v>0.59474815023282801</v>
      </c>
      <c r="S237" s="14">
        <v>0.55040107676260419</v>
      </c>
      <c r="T237" s="14">
        <v>0.47072849944476047</v>
      </c>
      <c r="U237" s="14">
        <v>0.46695316697940825</v>
      </c>
      <c r="V237" s="14">
        <v>0.15395685352317301</v>
      </c>
      <c r="W237" s="14">
        <v>-4.5628106922496414E-2</v>
      </c>
      <c r="X237" s="14">
        <v>-6.9474680261162547E-2</v>
      </c>
      <c r="Y237" s="14">
        <v>-0.13428856682780932</v>
      </c>
      <c r="Z237" s="14">
        <v>-0.14683349414950797</v>
      </c>
      <c r="AA237" s="6"/>
      <c r="AB237" s="6">
        <f t="shared" si="144"/>
        <v>26.068252161124711</v>
      </c>
    </row>
    <row r="238" spans="1:28" x14ac:dyDescent="0.2">
      <c r="A238" s="2" t="str">
        <f>'Scenario List'!$A$7</f>
        <v>5- Clean Resource Plan (2027)</v>
      </c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6"/>
      <c r="AB238" s="6"/>
    </row>
    <row r="239" spans="1:28" x14ac:dyDescent="0.2">
      <c r="A239" s="2" t="str">
        <f>'Scenario List'!$A$7</f>
        <v>5- Clean Resource Plan (2027)</v>
      </c>
      <c r="B239" s="7" t="s">
        <v>35</v>
      </c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6"/>
      <c r="AB239" s="6"/>
    </row>
    <row r="240" spans="1:28" x14ac:dyDescent="0.2">
      <c r="A240" s="2" t="str">
        <f>'Scenario List'!$A$7</f>
        <v>5- Clean Resource Plan (2027)</v>
      </c>
      <c r="B240" s="24" t="s">
        <v>1</v>
      </c>
      <c r="C240" s="14">
        <v>33.533687131197546</v>
      </c>
      <c r="D240" s="14">
        <v>73.086586859797563</v>
      </c>
      <c r="E240" s="14">
        <v>117.19414553474603</v>
      </c>
      <c r="F240" s="14">
        <v>168.7739589695787</v>
      </c>
      <c r="G240" s="14">
        <v>226.88097040097517</v>
      </c>
      <c r="H240" s="14">
        <v>289.52293420497966</v>
      </c>
      <c r="I240" s="14">
        <v>354.81322240381371</v>
      </c>
      <c r="J240" s="14">
        <v>418.65433840782811</v>
      </c>
      <c r="K240" s="14">
        <v>479.83999765936784</v>
      </c>
      <c r="L240" s="14">
        <v>536.07362817761191</v>
      </c>
      <c r="M240" s="14">
        <v>585.74129756253581</v>
      </c>
      <c r="N240" s="14">
        <v>629.42237442959959</v>
      </c>
      <c r="O240" s="14">
        <v>667.95159331881189</v>
      </c>
      <c r="P240" s="14">
        <v>701.66102244823605</v>
      </c>
      <c r="Q240" s="14">
        <v>730.97528398894201</v>
      </c>
      <c r="R240" s="14">
        <v>754.48407040863492</v>
      </c>
      <c r="S240" s="14">
        <v>777.11391936532846</v>
      </c>
      <c r="T240" s="14">
        <v>794.83516984940309</v>
      </c>
      <c r="U240" s="14">
        <v>810.02710424537167</v>
      </c>
      <c r="V240" s="14">
        <v>818.61335291676846</v>
      </c>
      <c r="W240" s="14">
        <v>825.22047235812363</v>
      </c>
      <c r="X240" s="14">
        <v>827.4691988659489</v>
      </c>
      <c r="Y240" s="14">
        <v>827.63237295517649</v>
      </c>
      <c r="Z240" s="14">
        <v>825.70944284073244</v>
      </c>
      <c r="AA240" s="6"/>
      <c r="AB240" s="6">
        <f>Z240/8.76</f>
        <v>94.259068817435207</v>
      </c>
    </row>
    <row r="241" spans="1:28" x14ac:dyDescent="0.2">
      <c r="A241" s="2" t="str">
        <f>'Scenario List'!$A$7</f>
        <v>5- Clean Resource Plan (2027)</v>
      </c>
      <c r="B241" s="24" t="s">
        <v>2</v>
      </c>
      <c r="C241" s="14">
        <v>14.814888750228018</v>
      </c>
      <c r="D241" s="14">
        <v>31.366962704974309</v>
      </c>
      <c r="E241" s="14">
        <v>48.266248727163337</v>
      </c>
      <c r="F241" s="14">
        <v>66.728863688910565</v>
      </c>
      <c r="G241" s="14">
        <v>86.651944819384099</v>
      </c>
      <c r="H241" s="14">
        <v>107.54834385360866</v>
      </c>
      <c r="I241" s="14">
        <v>128.90836043164416</v>
      </c>
      <c r="J241" s="14">
        <v>149.51258485817249</v>
      </c>
      <c r="K241" s="14">
        <v>169.44676352914217</v>
      </c>
      <c r="L241" s="14">
        <v>187.77729475171031</v>
      </c>
      <c r="M241" s="14">
        <v>203.14008503958559</v>
      </c>
      <c r="N241" s="14">
        <v>217.55272447554023</v>
      </c>
      <c r="O241" s="14">
        <v>230.46741057077691</v>
      </c>
      <c r="P241" s="14">
        <v>241.9689530073783</v>
      </c>
      <c r="Q241" s="14">
        <v>252.13023598899508</v>
      </c>
      <c r="R241" s="14">
        <v>259.65193767640221</v>
      </c>
      <c r="S241" s="14">
        <v>266.82041149893359</v>
      </c>
      <c r="T241" s="14">
        <v>273.73047976006228</v>
      </c>
      <c r="U241" s="14">
        <v>280.21382548321878</v>
      </c>
      <c r="V241" s="14">
        <v>284.04447132549001</v>
      </c>
      <c r="W241" s="14">
        <v>286.65605939925047</v>
      </c>
      <c r="X241" s="14">
        <v>289.33137018667173</v>
      </c>
      <c r="Y241" s="14">
        <v>291.67558319587152</v>
      </c>
      <c r="Z241" s="14">
        <v>293.23991079231808</v>
      </c>
      <c r="AA241" s="6"/>
      <c r="AB241" s="6">
        <f t="shared" ref="AB241:AB242" si="145">Z241/8.76</f>
        <v>33.474875661223528</v>
      </c>
    </row>
    <row r="242" spans="1:28" x14ac:dyDescent="0.2">
      <c r="A242" s="2" t="str">
        <f>'Scenario List'!$A$7</f>
        <v>5- Clean Resource Plan (2027)</v>
      </c>
      <c r="B242" s="24" t="s">
        <v>4</v>
      </c>
      <c r="C242" s="14">
        <v>48.34857588142556</v>
      </c>
      <c r="D242" s="14">
        <v>104.45354956477188</v>
      </c>
      <c r="E242" s="14">
        <v>165.46039426190936</v>
      </c>
      <c r="F242" s="14">
        <v>235.50282265848926</v>
      </c>
      <c r="G242" s="14">
        <v>313.53291522035926</v>
      </c>
      <c r="H242" s="14">
        <v>397.07127805858829</v>
      </c>
      <c r="I242" s="14">
        <v>483.72158283545787</v>
      </c>
      <c r="J242" s="14">
        <v>568.16692326600059</v>
      </c>
      <c r="K242" s="14">
        <v>649.28676118851001</v>
      </c>
      <c r="L242" s="14">
        <v>723.85092292932222</v>
      </c>
      <c r="M242" s="14">
        <v>788.88138260212145</v>
      </c>
      <c r="N242" s="14">
        <v>846.97509890513982</v>
      </c>
      <c r="O242" s="14">
        <v>898.41900388958879</v>
      </c>
      <c r="P242" s="14">
        <v>943.62997545561439</v>
      </c>
      <c r="Q242" s="14">
        <v>983.10551997793709</v>
      </c>
      <c r="R242" s="14">
        <v>1014.1360080850371</v>
      </c>
      <c r="S242" s="14">
        <v>1043.9343308642619</v>
      </c>
      <c r="T242" s="14">
        <v>1068.5656496094653</v>
      </c>
      <c r="U242" s="14">
        <v>1090.2409297285903</v>
      </c>
      <c r="V242" s="14">
        <v>1102.6578242422584</v>
      </c>
      <c r="W242" s="14">
        <v>1111.8765317573741</v>
      </c>
      <c r="X242" s="14">
        <v>1116.8005690526206</v>
      </c>
      <c r="Y242" s="14">
        <v>1119.3079561510481</v>
      </c>
      <c r="Z242" s="14">
        <v>1118.9493536330506</v>
      </c>
      <c r="AA242" s="6"/>
      <c r="AB242" s="6">
        <f t="shared" si="145"/>
        <v>127.73394447865874</v>
      </c>
    </row>
    <row r="243" spans="1:28" x14ac:dyDescent="0.2">
      <c r="A243" s="2" t="str">
        <f>'Scenario List'!$A$7</f>
        <v>5- Clean Resource Plan (2027)</v>
      </c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6"/>
      <c r="AB243" s="6"/>
    </row>
    <row r="244" spans="1:28" x14ac:dyDescent="0.2">
      <c r="A244" s="2" t="str">
        <f>'Scenario List'!$A$7</f>
        <v>5- Clean Resource Plan (2027)</v>
      </c>
      <c r="B244" s="22" t="s">
        <v>36</v>
      </c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6"/>
      <c r="AB244" s="6"/>
    </row>
    <row r="245" spans="1:28" x14ac:dyDescent="0.2">
      <c r="A245" s="2" t="str">
        <f>'Scenario List'!$A$7</f>
        <v>5- Clean Resource Plan (2027)</v>
      </c>
      <c r="B245" s="24" t="s">
        <v>1</v>
      </c>
      <c r="C245" s="14">
        <v>4.0473213162195458</v>
      </c>
      <c r="D245" s="14">
        <v>8.8212966665945789</v>
      </c>
      <c r="E245" s="14">
        <v>14.070280035451853</v>
      </c>
      <c r="F245" s="14">
        <v>20.371802519330267</v>
      </c>
      <c r="G245" s="14">
        <v>27.38665693189526</v>
      </c>
      <c r="H245" s="14">
        <v>34.948806837949697</v>
      </c>
      <c r="I245" s="14">
        <v>42.707549632799861</v>
      </c>
      <c r="J245" s="14">
        <v>50.536699625573469</v>
      </c>
      <c r="K245" s="14">
        <v>57.92147917860494</v>
      </c>
      <c r="L245" s="14">
        <v>64.708700379440785</v>
      </c>
      <c r="M245" s="14">
        <v>70.510024846105651</v>
      </c>
      <c r="N245" s="14">
        <v>75.978727932216927</v>
      </c>
      <c r="O245" s="14">
        <v>80.624160240675948</v>
      </c>
      <c r="P245" s="14">
        <v>84.692762961599399</v>
      </c>
      <c r="Q245" s="14">
        <v>87.998501708918923</v>
      </c>
      <c r="R245" s="14">
        <v>91.074698552166808</v>
      </c>
      <c r="S245" s="14">
        <v>93.806577713042529</v>
      </c>
      <c r="T245" s="14">
        <v>95.951741815103958</v>
      </c>
      <c r="U245" s="14">
        <v>97.499464955822418</v>
      </c>
      <c r="V245" s="14">
        <v>98.810519053718124</v>
      </c>
      <c r="W245" s="14">
        <v>99.616981759768606</v>
      </c>
      <c r="X245" s="14">
        <v>99.890758206240235</v>
      </c>
      <c r="Y245" s="14">
        <v>99.631405548256538</v>
      </c>
      <c r="Z245" s="14">
        <v>99.665024207241927</v>
      </c>
      <c r="AA245" s="6"/>
      <c r="AB245" s="6">
        <f>Z245</f>
        <v>99.665024207241927</v>
      </c>
    </row>
    <row r="246" spans="1:28" x14ac:dyDescent="0.2">
      <c r="A246" s="2" t="str">
        <f>'Scenario List'!$A$7</f>
        <v>5- Clean Resource Plan (2027)</v>
      </c>
      <c r="B246" s="24" t="s">
        <v>2</v>
      </c>
      <c r="C246" s="14">
        <v>1.7880710463370304</v>
      </c>
      <c r="D246" s="14">
        <v>3.7858832302755694</v>
      </c>
      <c r="E246" s="14">
        <v>5.7948256097025981</v>
      </c>
      <c r="F246" s="14">
        <v>8.0544844815474299</v>
      </c>
      <c r="G246" s="14">
        <v>10.459700877759429</v>
      </c>
      <c r="H246" s="14">
        <v>12.982343887203239</v>
      </c>
      <c r="I246" s="14">
        <v>15.516220517147564</v>
      </c>
      <c r="J246" s="14">
        <v>18.047997830276987</v>
      </c>
      <c r="K246" s="14">
        <v>20.453916375271547</v>
      </c>
      <c r="L246" s="14">
        <v>22.666335490998168</v>
      </c>
      <c r="M246" s="14">
        <v>24.453478870254962</v>
      </c>
      <c r="N246" s="14">
        <v>26.261187932537375</v>
      </c>
      <c r="O246" s="14">
        <v>27.818245552478508</v>
      </c>
      <c r="P246" s="14">
        <v>29.206438045562258</v>
      </c>
      <c r="Q246" s="14">
        <v>30.352712996631706</v>
      </c>
      <c r="R246" s="14">
        <v>31.342904217389943</v>
      </c>
      <c r="S246" s="14">
        <v>32.208288956067584</v>
      </c>
      <c r="T246" s="14">
        <v>33.044481821103155</v>
      </c>
      <c r="U246" s="14">
        <v>33.72812824984446</v>
      </c>
      <c r="V246" s="14">
        <v>34.285516533547501</v>
      </c>
      <c r="W246" s="14">
        <v>34.603857268472879</v>
      </c>
      <c r="X246" s="14">
        <v>34.927620243033473</v>
      </c>
      <c r="Y246" s="14">
        <v>35.112266348583212</v>
      </c>
      <c r="Z246" s="14">
        <v>35.394730024037131</v>
      </c>
      <c r="AA246" s="6"/>
      <c r="AB246" s="6">
        <f t="shared" ref="AB246:AB247" si="146">Z246</f>
        <v>35.394730024037131</v>
      </c>
    </row>
    <row r="247" spans="1:28" x14ac:dyDescent="0.2">
      <c r="A247" s="2" t="str">
        <f>'Scenario List'!$A$7</f>
        <v>5- Clean Resource Plan (2027)</v>
      </c>
      <c r="B247" s="24" t="s">
        <v>4</v>
      </c>
      <c r="C247" s="14">
        <v>5.8353923625565765</v>
      </c>
      <c r="D247" s="14">
        <v>12.607179896870148</v>
      </c>
      <c r="E247" s="14">
        <v>19.865105645154451</v>
      </c>
      <c r="F247" s="14">
        <v>28.426287000877696</v>
      </c>
      <c r="G247" s="14">
        <v>37.846357809654691</v>
      </c>
      <c r="H247" s="14">
        <v>47.931150725152932</v>
      </c>
      <c r="I247" s="14">
        <v>58.223770149947427</v>
      </c>
      <c r="J247" s="14">
        <v>68.58469745585046</v>
      </c>
      <c r="K247" s="14">
        <v>78.375395553876487</v>
      </c>
      <c r="L247" s="14">
        <v>87.37503587043895</v>
      </c>
      <c r="M247" s="14">
        <v>94.963503716360606</v>
      </c>
      <c r="N247" s="14">
        <v>102.23991586475429</v>
      </c>
      <c r="O247" s="14">
        <v>108.44240579315445</v>
      </c>
      <c r="P247" s="14">
        <v>113.89920100716165</v>
      </c>
      <c r="Q247" s="14">
        <v>118.35121470555063</v>
      </c>
      <c r="R247" s="14">
        <v>122.41760276955675</v>
      </c>
      <c r="S247" s="14">
        <v>126.01486666911012</v>
      </c>
      <c r="T247" s="14">
        <v>128.99622363620711</v>
      </c>
      <c r="U247" s="14">
        <v>131.22759320566689</v>
      </c>
      <c r="V247" s="14">
        <v>133.09603558726562</v>
      </c>
      <c r="W247" s="14">
        <v>134.22083902824147</v>
      </c>
      <c r="X247" s="14">
        <v>134.81837844927372</v>
      </c>
      <c r="Y247" s="14">
        <v>134.74367189683974</v>
      </c>
      <c r="Z247" s="14">
        <v>135.05975423127904</v>
      </c>
      <c r="AA247" s="6"/>
      <c r="AB247" s="6">
        <f t="shared" si="146"/>
        <v>135.05975423127904</v>
      </c>
    </row>
    <row r="248" spans="1:28" x14ac:dyDescent="0.2"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6"/>
      <c r="AB248" s="6"/>
    </row>
    <row r="249" spans="1:28" x14ac:dyDescent="0.2"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6"/>
      <c r="AB249" s="6"/>
    </row>
    <row r="250" spans="1:28" x14ac:dyDescent="0.2">
      <c r="A250" s="2" t="str">
        <f>'Scenario List'!$A$8</f>
        <v>6- Clean Resource Plan (2045)</v>
      </c>
      <c r="B250" s="7" t="s">
        <v>11</v>
      </c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6"/>
      <c r="AB250" s="6"/>
    </row>
    <row r="251" spans="1:28" x14ac:dyDescent="0.2">
      <c r="A251" s="2" t="str">
        <f>'Scenario List'!$A$8</f>
        <v>6- Clean Resource Plan (2045)</v>
      </c>
      <c r="B251" s="24" t="s">
        <v>12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  <c r="J251" s="11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11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6"/>
      <c r="AB251" s="6">
        <f>SUM(C251:Z251)</f>
        <v>0</v>
      </c>
    </row>
    <row r="252" spans="1:28" x14ac:dyDescent="0.2">
      <c r="A252" s="2" t="str">
        <f>'Scenario List'!$A$8</f>
        <v>6- Clean Resource Plan (2045)</v>
      </c>
      <c r="B252" s="24" t="s">
        <v>13</v>
      </c>
      <c r="C252" s="11">
        <v>0</v>
      </c>
      <c r="D252" s="11">
        <v>0</v>
      </c>
      <c r="E252" s="11">
        <v>0</v>
      </c>
      <c r="F252" s="11">
        <v>0</v>
      </c>
      <c r="G252" s="11">
        <v>0</v>
      </c>
      <c r="H252" s="11">
        <v>115.49085170067825</v>
      </c>
      <c r="I252" s="11">
        <v>5.1788943594033305E-5</v>
      </c>
      <c r="J252" s="11">
        <v>0</v>
      </c>
      <c r="K252" s="11">
        <v>0</v>
      </c>
      <c r="L252" s="11">
        <v>110.69222313952956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11">
        <v>100</v>
      </c>
      <c r="T252" s="11">
        <v>0</v>
      </c>
      <c r="U252" s="11">
        <v>100</v>
      </c>
      <c r="V252" s="11">
        <v>119.87577373112937</v>
      </c>
      <c r="W252" s="11">
        <v>100</v>
      </c>
      <c r="X252" s="11">
        <v>103.27557535155698</v>
      </c>
      <c r="Y252" s="11">
        <v>0</v>
      </c>
      <c r="Z252" s="11">
        <v>150</v>
      </c>
      <c r="AA252" s="6"/>
      <c r="AB252" s="6">
        <f t="shared" ref="AB252:AB259" si="147">SUM(C252:Z252)</f>
        <v>899.33447571183774</v>
      </c>
    </row>
    <row r="253" spans="1:28" x14ac:dyDescent="0.2">
      <c r="A253" s="2" t="str">
        <f>'Scenario List'!$A$8</f>
        <v>6- Clean Resource Plan (2045)</v>
      </c>
      <c r="B253" s="24" t="s">
        <v>14</v>
      </c>
      <c r="C253" s="11">
        <v>0</v>
      </c>
      <c r="D253" s="11">
        <v>0</v>
      </c>
      <c r="E253" s="11">
        <v>0</v>
      </c>
      <c r="F253" s="11">
        <v>0</v>
      </c>
      <c r="G253" s="11">
        <v>0</v>
      </c>
      <c r="H253" s="11">
        <v>57.745425850339139</v>
      </c>
      <c r="I253" s="11">
        <v>2.5894471789023044E-5</v>
      </c>
      <c r="J253" s="11">
        <v>0</v>
      </c>
      <c r="K253" s="11">
        <v>0</v>
      </c>
      <c r="L253" s="11">
        <v>55.34611156976478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11">
        <v>50</v>
      </c>
      <c r="T253" s="11">
        <v>0</v>
      </c>
      <c r="U253" s="11">
        <v>50</v>
      </c>
      <c r="V253" s="11">
        <v>59.937886865564685</v>
      </c>
      <c r="W253" s="11">
        <v>50</v>
      </c>
      <c r="X253" s="11">
        <v>51.63778767577849</v>
      </c>
      <c r="Y253" s="11">
        <v>0</v>
      </c>
      <c r="Z253" s="11">
        <v>75</v>
      </c>
      <c r="AA253" s="6"/>
      <c r="AB253" s="6">
        <f t="shared" si="147"/>
        <v>449.66723785591887</v>
      </c>
    </row>
    <row r="254" spans="1:28" x14ac:dyDescent="0.2">
      <c r="A254" s="2" t="str">
        <f>'Scenario List'!$A$8</f>
        <v>6- Clean Resource Plan (2045)</v>
      </c>
      <c r="B254" s="24" t="s">
        <v>15</v>
      </c>
      <c r="C254" s="11">
        <v>0</v>
      </c>
      <c r="D254" s="11">
        <v>100</v>
      </c>
      <c r="E254" s="11">
        <v>0</v>
      </c>
      <c r="F254" s="11">
        <v>0</v>
      </c>
      <c r="G254" s="11">
        <v>100</v>
      </c>
      <c r="H254" s="11">
        <v>0</v>
      </c>
      <c r="I254" s="11">
        <v>0</v>
      </c>
      <c r="J254" s="11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11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6"/>
      <c r="AB254" s="6">
        <f t="shared" si="147"/>
        <v>200</v>
      </c>
    </row>
    <row r="255" spans="1:28" x14ac:dyDescent="0.2">
      <c r="A255" s="2" t="str">
        <f>'Scenario List'!$A$8</f>
        <v>6- Clean Resource Plan (2045)</v>
      </c>
      <c r="B255" s="24" t="s">
        <v>16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6"/>
      <c r="AB255" s="6">
        <f t="shared" si="147"/>
        <v>0</v>
      </c>
    </row>
    <row r="256" spans="1:28" x14ac:dyDescent="0.2">
      <c r="A256" s="2" t="str">
        <f>'Scenario List'!$A$8</f>
        <v>6- Clean Resource Plan (2045)</v>
      </c>
      <c r="B256" s="24" t="s">
        <v>17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  <c r="J256" s="11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11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6"/>
      <c r="AB256" s="6">
        <f t="shared" si="147"/>
        <v>0</v>
      </c>
    </row>
    <row r="257" spans="1:28" x14ac:dyDescent="0.2">
      <c r="A257" s="2" t="str">
        <f>'Scenario List'!$A$8</f>
        <v>6- Clean Resource Plan (2045)</v>
      </c>
      <c r="B257" s="24" t="s">
        <v>18</v>
      </c>
      <c r="C257" s="11">
        <v>0</v>
      </c>
      <c r="D257" s="11">
        <v>0</v>
      </c>
      <c r="E257" s="11">
        <v>0</v>
      </c>
      <c r="F257" s="11">
        <v>0</v>
      </c>
      <c r="G257" s="11">
        <v>0</v>
      </c>
      <c r="H257" s="11">
        <v>0</v>
      </c>
      <c r="I257" s="11">
        <v>0</v>
      </c>
      <c r="J257" s="11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11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6"/>
      <c r="AB257" s="6">
        <f t="shared" si="147"/>
        <v>0</v>
      </c>
    </row>
    <row r="258" spans="1:28" x14ac:dyDescent="0.2">
      <c r="A258" s="2" t="str">
        <f>'Scenario List'!$A$8</f>
        <v>6- Clean Resource Plan (2045)</v>
      </c>
      <c r="B258" s="24" t="s">
        <v>19</v>
      </c>
      <c r="C258" s="11">
        <v>0</v>
      </c>
      <c r="D258" s="11">
        <v>0</v>
      </c>
      <c r="E258" s="11">
        <v>0</v>
      </c>
      <c r="F258" s="11">
        <v>0</v>
      </c>
      <c r="G258" s="11">
        <v>0</v>
      </c>
      <c r="H258" s="11">
        <v>12</v>
      </c>
      <c r="I258" s="11">
        <v>0</v>
      </c>
      <c r="J258" s="11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11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6"/>
      <c r="AB258" s="6">
        <f t="shared" si="147"/>
        <v>12</v>
      </c>
    </row>
    <row r="259" spans="1:28" x14ac:dyDescent="0.2">
      <c r="A259" s="2" t="str">
        <f>'Scenario List'!$A$8</f>
        <v>6- Clean Resource Plan (2045)</v>
      </c>
      <c r="B259" s="24" t="s">
        <v>20</v>
      </c>
      <c r="C259" s="11">
        <v>0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>
        <v>0</v>
      </c>
      <c r="J259" s="11">
        <v>0</v>
      </c>
      <c r="K259" s="11">
        <v>0</v>
      </c>
      <c r="L259" s="11">
        <v>75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11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6"/>
      <c r="AB259" s="6">
        <f t="shared" si="147"/>
        <v>75</v>
      </c>
    </row>
    <row r="260" spans="1:28" x14ac:dyDescent="0.2">
      <c r="A260" s="2" t="str">
        <f>'Scenario List'!$A$8</f>
        <v>6- Clean Resource Plan (2045)</v>
      </c>
      <c r="B260" s="24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6"/>
      <c r="AB260" s="6"/>
    </row>
    <row r="261" spans="1:28" x14ac:dyDescent="0.2">
      <c r="A261" s="2" t="str">
        <f>'Scenario List'!$A$8</f>
        <v>6- Clean Resource Plan (2045)</v>
      </c>
      <c r="B261" s="7" t="s">
        <v>9</v>
      </c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6"/>
      <c r="AB261" s="6"/>
    </row>
    <row r="262" spans="1:28" x14ac:dyDescent="0.2">
      <c r="A262" s="2" t="str">
        <f>'Scenario List'!$A$8</f>
        <v>6- Clean Resource Plan (2045)</v>
      </c>
      <c r="B262" s="24" t="s">
        <v>12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  <c r="J262" s="11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11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6"/>
      <c r="AB262" s="6">
        <f t="shared" ref="AB262:AB273" si="148">SUM(C262:Z262)</f>
        <v>0</v>
      </c>
    </row>
    <row r="263" spans="1:28" x14ac:dyDescent="0.2">
      <c r="A263" s="2" t="str">
        <f>'Scenario List'!$A$8</f>
        <v>6- Clean Resource Plan (2045)</v>
      </c>
      <c r="B263" s="24" t="s">
        <v>13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  <c r="J263" s="11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11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6"/>
      <c r="AB263" s="6">
        <f t="shared" si="148"/>
        <v>0</v>
      </c>
    </row>
    <row r="264" spans="1:28" x14ac:dyDescent="0.2">
      <c r="A264" s="2" t="str">
        <f>'Scenario List'!$A$8</f>
        <v>6- Clean Resource Plan (2045)</v>
      </c>
      <c r="B264" s="24" t="s">
        <v>14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  <c r="J264" s="11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11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6"/>
      <c r="AB264" s="6">
        <f t="shared" si="148"/>
        <v>0</v>
      </c>
    </row>
    <row r="265" spans="1:28" x14ac:dyDescent="0.2">
      <c r="A265" s="2" t="str">
        <f>'Scenario List'!$A$8</f>
        <v>6- Clean Resource Plan (2045)</v>
      </c>
      <c r="B265" s="24" t="s">
        <v>15</v>
      </c>
      <c r="C265" s="11">
        <v>0</v>
      </c>
      <c r="D265" s="11">
        <v>100</v>
      </c>
      <c r="E265" s="11">
        <v>0</v>
      </c>
      <c r="F265" s="11">
        <v>0</v>
      </c>
      <c r="G265" s="11">
        <v>0</v>
      </c>
      <c r="H265" s="11">
        <v>100</v>
      </c>
      <c r="I265" s="11">
        <v>0</v>
      </c>
      <c r="J265" s="11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11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200</v>
      </c>
      <c r="AA265" s="6"/>
      <c r="AB265" s="6">
        <f t="shared" si="148"/>
        <v>400</v>
      </c>
    </row>
    <row r="266" spans="1:28" x14ac:dyDescent="0.2">
      <c r="A266" s="2" t="str">
        <f>'Scenario List'!$A$8</f>
        <v>6- Clean Resource Plan (2045)</v>
      </c>
      <c r="B266" s="24" t="s">
        <v>16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56.432531501544375</v>
      </c>
      <c r="I266" s="11">
        <v>0</v>
      </c>
      <c r="J266" s="11">
        <v>10.527268799740281</v>
      </c>
      <c r="K266" s="11">
        <v>0</v>
      </c>
      <c r="L266" s="11">
        <v>16.379520460716982</v>
      </c>
      <c r="M266" s="11">
        <v>0</v>
      </c>
      <c r="N266" s="11">
        <v>12.73638217778538</v>
      </c>
      <c r="O266" s="11">
        <v>0</v>
      </c>
      <c r="P266" s="11">
        <v>0</v>
      </c>
      <c r="Q266" s="11">
        <v>0</v>
      </c>
      <c r="R266" s="11">
        <v>0</v>
      </c>
      <c r="S266" s="11">
        <v>0</v>
      </c>
      <c r="T266" s="11">
        <v>0</v>
      </c>
      <c r="U266" s="11">
        <v>0</v>
      </c>
      <c r="V266" s="11">
        <v>10.299315620081288</v>
      </c>
      <c r="W266" s="11">
        <v>0</v>
      </c>
      <c r="X266" s="11">
        <v>0</v>
      </c>
      <c r="Y266" s="11">
        <v>12.245737467719731</v>
      </c>
      <c r="Z266" s="11">
        <v>193.85425858697602</v>
      </c>
      <c r="AA266" s="6"/>
      <c r="AB266" s="6">
        <f t="shared" si="148"/>
        <v>312.47501461456409</v>
      </c>
    </row>
    <row r="267" spans="1:28" x14ac:dyDescent="0.2">
      <c r="A267" s="2" t="str">
        <f>'Scenario List'!$A$8</f>
        <v>6- Clean Resource Plan (2045)</v>
      </c>
      <c r="B267" s="24" t="s">
        <v>17</v>
      </c>
      <c r="C267" s="11">
        <v>0</v>
      </c>
      <c r="D267" s="11">
        <v>0</v>
      </c>
      <c r="E267" s="11">
        <v>0</v>
      </c>
      <c r="F267" s="11">
        <v>0</v>
      </c>
      <c r="G267" s="11">
        <v>0</v>
      </c>
      <c r="H267" s="11">
        <v>0</v>
      </c>
      <c r="I267" s="11">
        <v>0</v>
      </c>
      <c r="J267" s="11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75.291207427688661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6"/>
      <c r="AB267" s="6">
        <f t="shared" si="148"/>
        <v>75.291207427688661</v>
      </c>
    </row>
    <row r="268" spans="1:28" x14ac:dyDescent="0.2">
      <c r="A268" s="2" t="str">
        <f>'Scenario List'!$A$8</f>
        <v>6- Clean Resource Plan (2045)</v>
      </c>
      <c r="B268" s="24" t="s">
        <v>18</v>
      </c>
      <c r="C268" s="11">
        <v>0</v>
      </c>
      <c r="D268" s="11">
        <v>0</v>
      </c>
      <c r="E268" s="11">
        <v>0</v>
      </c>
      <c r="F268" s="11">
        <v>0</v>
      </c>
      <c r="G268" s="11">
        <v>0</v>
      </c>
      <c r="H268" s="11">
        <v>0</v>
      </c>
      <c r="I268" s="11">
        <v>0</v>
      </c>
      <c r="J268" s="11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11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95.573405767372194</v>
      </c>
      <c r="AA268" s="6"/>
      <c r="AB268" s="6">
        <f t="shared" si="148"/>
        <v>95.573405767372194</v>
      </c>
    </row>
    <row r="269" spans="1:28" x14ac:dyDescent="0.2">
      <c r="A269" s="2" t="str">
        <f>'Scenario List'!$A$8</f>
        <v>6- Clean Resource Plan (2045)</v>
      </c>
      <c r="B269" s="24" t="s">
        <v>19</v>
      </c>
      <c r="C269" s="11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  <c r="J269" s="11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11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6"/>
      <c r="AB269" s="6">
        <f t="shared" si="148"/>
        <v>0</v>
      </c>
    </row>
    <row r="270" spans="1:28" x14ac:dyDescent="0.2">
      <c r="A270" s="2" t="str">
        <f>'Scenario List'!$A$8</f>
        <v>6- Clean Resource Plan (2045)</v>
      </c>
      <c r="B270" s="24" t="s">
        <v>20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  <c r="J270" s="11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11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6"/>
      <c r="AB270" s="6">
        <f t="shared" si="148"/>
        <v>0</v>
      </c>
    </row>
    <row r="271" spans="1:28" x14ac:dyDescent="0.2">
      <c r="A271" s="2" t="str">
        <f>'Scenario List'!$A$8</f>
        <v>6- Clean Resource Plan (2045)</v>
      </c>
      <c r="B271" s="24" t="s">
        <v>21</v>
      </c>
      <c r="C271" s="11">
        <v>0</v>
      </c>
      <c r="D271" s="11">
        <v>0</v>
      </c>
      <c r="E271" s="11">
        <v>0.28920000000000001</v>
      </c>
      <c r="F271" s="11">
        <v>4.9606000000000003</v>
      </c>
      <c r="G271" s="11">
        <v>12.274100000000001</v>
      </c>
      <c r="H271" s="11">
        <v>49.101100000000002</v>
      </c>
      <c r="I271" s="11">
        <v>55.125700000000002</v>
      </c>
      <c r="J271" s="11">
        <v>56.814599999999999</v>
      </c>
      <c r="K271" s="11">
        <v>57.348700000000001</v>
      </c>
      <c r="L271" s="11">
        <v>57.232000000000006</v>
      </c>
      <c r="M271" s="11">
        <v>57.091200000000001</v>
      </c>
      <c r="N271" s="11">
        <v>56.974500000000006</v>
      </c>
      <c r="O271" s="11">
        <v>56.812800000000003</v>
      </c>
      <c r="P271" s="11">
        <v>56.7652</v>
      </c>
      <c r="Q271" s="11">
        <v>56.648499999999999</v>
      </c>
      <c r="R271" s="11">
        <v>56.531800000000004</v>
      </c>
      <c r="S271" s="11">
        <v>56.345399999999998</v>
      </c>
      <c r="T271" s="11">
        <v>56.228700000000003</v>
      </c>
      <c r="U271" s="11">
        <v>56.111999999999995</v>
      </c>
      <c r="V271" s="11">
        <v>55.9953</v>
      </c>
      <c r="W271" s="11">
        <v>55.785400000000003</v>
      </c>
      <c r="X271" s="11">
        <v>55.668700000000001</v>
      </c>
      <c r="Y271" s="11">
        <v>55.483499999999999</v>
      </c>
      <c r="Z271" s="11">
        <v>104.25085</v>
      </c>
      <c r="AA271" s="6"/>
      <c r="AB271" s="6">
        <f>Z271</f>
        <v>104.25085</v>
      </c>
    </row>
    <row r="272" spans="1:28" x14ac:dyDescent="0.2">
      <c r="A272" s="2" t="str">
        <f>'Scenario List'!$A$8</f>
        <v>6- Clean Resource Plan (2045)</v>
      </c>
      <c r="B272" s="24" t="s">
        <v>22</v>
      </c>
      <c r="C272" s="11">
        <v>3.4884417989188168</v>
      </c>
      <c r="D272" s="11">
        <v>4.3047349419852914</v>
      </c>
      <c r="E272" s="11">
        <v>5.0185338668955257</v>
      </c>
      <c r="F272" s="11">
        <v>5.9206664817981558</v>
      </c>
      <c r="G272" s="11">
        <v>6.9254691702333062</v>
      </c>
      <c r="H272" s="11">
        <v>7.6699979918372847</v>
      </c>
      <c r="I272" s="11">
        <v>8.0783218858892525</v>
      </c>
      <c r="J272" s="11">
        <v>7.9684335239601509</v>
      </c>
      <c r="K272" s="11">
        <v>7.5078200121172216</v>
      </c>
      <c r="L272" s="11">
        <v>6.6892445975366499</v>
      </c>
      <c r="M272" s="11">
        <v>5.6485160418369702</v>
      </c>
      <c r="N272" s="11">
        <v>4.6927061398347263</v>
      </c>
      <c r="O272" s="11">
        <v>3.8766384112159358</v>
      </c>
      <c r="P272" s="11">
        <v>3.1832379608611774</v>
      </c>
      <c r="Q272" s="11">
        <v>2.5896943393797898</v>
      </c>
      <c r="R272" s="11">
        <v>2.0794909983901846</v>
      </c>
      <c r="S272" s="11">
        <v>1.852009747241766</v>
      </c>
      <c r="T272" s="11">
        <v>1.556280962200745</v>
      </c>
      <c r="U272" s="11">
        <v>1.3530652410474886</v>
      </c>
      <c r="V272" s="11">
        <v>0.81091331902069896</v>
      </c>
      <c r="W272" s="11">
        <v>0.63609028008197299</v>
      </c>
      <c r="X272" s="11">
        <v>0.19186972354994225</v>
      </c>
      <c r="Y272" s="11">
        <v>-0.18017284181047444</v>
      </c>
      <c r="Z272" s="11">
        <v>-0.31481634154893356</v>
      </c>
      <c r="AA272" s="6"/>
      <c r="AB272" s="6">
        <f t="shared" si="148"/>
        <v>91.547188252473646</v>
      </c>
    </row>
    <row r="273" spans="1:28" x14ac:dyDescent="0.2">
      <c r="A273" s="2" t="str">
        <f>'Scenario List'!$A$8</f>
        <v>6- Clean Resource Plan (2045)</v>
      </c>
      <c r="B273" s="24" t="s">
        <v>23</v>
      </c>
      <c r="C273" s="11">
        <v>4.6410959301331403</v>
      </c>
      <c r="D273" s="11">
        <v>5.4325631982516391</v>
      </c>
      <c r="E273" s="11">
        <v>6.1047369598061465</v>
      </c>
      <c r="F273" s="11">
        <v>7.1826941255123877</v>
      </c>
      <c r="G273" s="11">
        <v>7.745412332128371</v>
      </c>
      <c r="H273" s="11">
        <v>8.3299853585708767</v>
      </c>
      <c r="I273" s="11">
        <v>8.6239345772385647</v>
      </c>
      <c r="J273" s="11">
        <v>8.4397273476111039</v>
      </c>
      <c r="K273" s="11">
        <v>8.4005871953225508</v>
      </c>
      <c r="L273" s="11">
        <v>7.0545295572315752</v>
      </c>
      <c r="M273" s="11">
        <v>5.938673053916034</v>
      </c>
      <c r="N273" s="11">
        <v>4.9405022025761696</v>
      </c>
      <c r="O273" s="11">
        <v>4.0997323714078249</v>
      </c>
      <c r="P273" s="11">
        <v>3.4202769714405292</v>
      </c>
      <c r="Q273" s="11">
        <v>2.8676640168825713</v>
      </c>
      <c r="R273" s="11">
        <v>2.1970859796083744</v>
      </c>
      <c r="S273" s="11">
        <v>1.9841115492342709</v>
      </c>
      <c r="T273" s="11">
        <v>1.7123354142225793</v>
      </c>
      <c r="U273" s="11">
        <v>1.5788874800507671</v>
      </c>
      <c r="V273" s="11">
        <v>0.48458135625480736</v>
      </c>
      <c r="W273" s="11">
        <v>0.22428592456978436</v>
      </c>
      <c r="X273" s="11">
        <v>-0.11662155915267647</v>
      </c>
      <c r="Y273" s="11">
        <v>-0.2764376892293825</v>
      </c>
      <c r="Z273" s="11">
        <v>-0.28863394648996632</v>
      </c>
      <c r="AA273" s="6"/>
      <c r="AB273" s="6">
        <f t="shared" si="148"/>
        <v>100.72170970709804</v>
      </c>
    </row>
    <row r="274" spans="1:28" x14ac:dyDescent="0.2">
      <c r="A274" s="2" t="str">
        <f>'Scenario List'!$A$8</f>
        <v>6- Clean Resource Plan (2045)</v>
      </c>
      <c r="B274" s="24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6"/>
      <c r="AB274" s="6"/>
    </row>
    <row r="275" spans="1:28" x14ac:dyDescent="0.2">
      <c r="A275" s="2" t="str">
        <f>'Scenario List'!$A$8</f>
        <v>6- Clean Resource Plan (2045)</v>
      </c>
      <c r="B275" s="3" t="s">
        <v>8</v>
      </c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6"/>
      <c r="AB275" s="6"/>
    </row>
    <row r="276" spans="1:28" x14ac:dyDescent="0.2">
      <c r="A276" s="2" t="str">
        <f>'Scenario List'!$A$8</f>
        <v>6- Clean Resource Plan (2045)</v>
      </c>
      <c r="B276" s="24" t="s">
        <v>12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  <c r="J276" s="11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11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6"/>
      <c r="AB276" s="6">
        <f t="shared" ref="AB276:AB287" si="149">SUM(C276:Z276)</f>
        <v>0</v>
      </c>
    </row>
    <row r="277" spans="1:28" x14ac:dyDescent="0.2">
      <c r="A277" s="2" t="str">
        <f>'Scenario List'!$A$8</f>
        <v>6- Clean Resource Plan (2045)</v>
      </c>
      <c r="B277" s="24" t="s">
        <v>13</v>
      </c>
      <c r="C277" s="11">
        <v>0</v>
      </c>
      <c r="D277" s="11">
        <v>0</v>
      </c>
      <c r="E277" s="11">
        <v>0</v>
      </c>
      <c r="F277" s="11">
        <v>0</v>
      </c>
      <c r="G277" s="11">
        <v>0</v>
      </c>
      <c r="H277" s="11">
        <v>0</v>
      </c>
      <c r="I277" s="11">
        <v>0</v>
      </c>
      <c r="J277" s="11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11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100</v>
      </c>
      <c r="Z277" s="11">
        <v>150</v>
      </c>
      <c r="AA277" s="6"/>
      <c r="AB277" s="6">
        <f t="shared" si="149"/>
        <v>250</v>
      </c>
    </row>
    <row r="278" spans="1:28" x14ac:dyDescent="0.2">
      <c r="A278" s="2" t="str">
        <f>'Scenario List'!$A$8</f>
        <v>6- Clean Resource Plan (2045)</v>
      </c>
      <c r="B278" s="24" t="s">
        <v>14</v>
      </c>
      <c r="C278" s="11">
        <v>0</v>
      </c>
      <c r="D278" s="11">
        <v>0</v>
      </c>
      <c r="E278" s="11">
        <v>0</v>
      </c>
      <c r="F278" s="11">
        <v>0</v>
      </c>
      <c r="G278" s="11">
        <v>0</v>
      </c>
      <c r="H278" s="11">
        <v>0</v>
      </c>
      <c r="I278" s="11">
        <v>0</v>
      </c>
      <c r="J278" s="11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11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50</v>
      </c>
      <c r="Z278" s="11">
        <v>0</v>
      </c>
      <c r="AA278" s="6"/>
      <c r="AB278" s="6">
        <f t="shared" si="149"/>
        <v>50</v>
      </c>
    </row>
    <row r="279" spans="1:28" x14ac:dyDescent="0.2">
      <c r="A279" s="2" t="str">
        <f>'Scenario List'!$A$8</f>
        <v>6- Clean Resource Plan (2045)</v>
      </c>
      <c r="B279" s="24" t="s">
        <v>15</v>
      </c>
      <c r="C279" s="11">
        <v>0</v>
      </c>
      <c r="D279" s="11">
        <v>100</v>
      </c>
      <c r="E279" s="11">
        <v>0</v>
      </c>
      <c r="F279" s="11">
        <v>100</v>
      </c>
      <c r="G279" s="11">
        <v>0</v>
      </c>
      <c r="H279" s="11">
        <v>0</v>
      </c>
      <c r="I279" s="11">
        <v>0</v>
      </c>
      <c r="J279" s="11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11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6"/>
      <c r="AB279" s="6">
        <f t="shared" si="149"/>
        <v>200</v>
      </c>
    </row>
    <row r="280" spans="1:28" x14ac:dyDescent="0.2">
      <c r="A280" s="2" t="str">
        <f>'Scenario List'!$A$8</f>
        <v>6- Clean Resource Plan (2045)</v>
      </c>
      <c r="B280" s="24" t="s">
        <v>16</v>
      </c>
      <c r="C280" s="11">
        <v>0</v>
      </c>
      <c r="D280" s="11">
        <v>0</v>
      </c>
      <c r="E280" s="11">
        <v>0</v>
      </c>
      <c r="F280" s="11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11">
        <v>0</v>
      </c>
      <c r="T280" s="11">
        <v>0</v>
      </c>
      <c r="U280" s="11">
        <v>0</v>
      </c>
      <c r="V280" s="11">
        <v>9.9999999999999467</v>
      </c>
      <c r="W280" s="11">
        <v>0</v>
      </c>
      <c r="X280" s="11">
        <v>10</v>
      </c>
      <c r="Y280" s="11">
        <v>0</v>
      </c>
      <c r="Z280" s="11">
        <v>0</v>
      </c>
      <c r="AA280" s="6"/>
      <c r="AB280" s="6">
        <f t="shared" si="149"/>
        <v>19.999999999999947</v>
      </c>
    </row>
    <row r="281" spans="1:28" x14ac:dyDescent="0.2">
      <c r="A281" s="2" t="str">
        <f>'Scenario List'!$A$8</f>
        <v>6- Clean Resource Plan (2045)</v>
      </c>
      <c r="B281" s="24" t="s">
        <v>17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50</v>
      </c>
      <c r="R281" s="11">
        <v>0</v>
      </c>
      <c r="S281" s="11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181.56826125520109</v>
      </c>
      <c r="AA281" s="6"/>
      <c r="AB281" s="6">
        <f t="shared" si="149"/>
        <v>231.56826125520109</v>
      </c>
    </row>
    <row r="282" spans="1:28" x14ac:dyDescent="0.2">
      <c r="A282" s="2" t="str">
        <f>'Scenario List'!$A$8</f>
        <v>6- Clean Resource Plan (2045)</v>
      </c>
      <c r="B282" s="24" t="s">
        <v>18</v>
      </c>
      <c r="C282" s="11">
        <v>0</v>
      </c>
      <c r="D282" s="11">
        <v>0</v>
      </c>
      <c r="E282" s="11">
        <v>0</v>
      </c>
      <c r="F282" s="11">
        <v>0</v>
      </c>
      <c r="G282" s="11">
        <v>0</v>
      </c>
      <c r="H282" s="11">
        <v>20</v>
      </c>
      <c r="I282" s="11">
        <v>0</v>
      </c>
      <c r="J282" s="11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11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11">
        <v>0</v>
      </c>
      <c r="AA282" s="6"/>
      <c r="AB282" s="6">
        <f t="shared" si="149"/>
        <v>20</v>
      </c>
    </row>
    <row r="283" spans="1:28" x14ac:dyDescent="0.2">
      <c r="A283" s="2" t="str">
        <f>'Scenario List'!$A$8</f>
        <v>6- Clean Resource Plan (2045)</v>
      </c>
      <c r="B283" s="24" t="s">
        <v>19</v>
      </c>
      <c r="C283" s="11">
        <v>0</v>
      </c>
      <c r="D283" s="11">
        <v>0</v>
      </c>
      <c r="E283" s="11">
        <v>0</v>
      </c>
      <c r="F283" s="11">
        <v>0</v>
      </c>
      <c r="G283" s="11">
        <v>0</v>
      </c>
      <c r="H283" s="11">
        <v>0</v>
      </c>
      <c r="I283" s="11">
        <v>0</v>
      </c>
      <c r="J283" s="11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11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6"/>
      <c r="AB283" s="6">
        <f t="shared" si="149"/>
        <v>0</v>
      </c>
    </row>
    <row r="284" spans="1:28" x14ac:dyDescent="0.2">
      <c r="A284" s="2" t="str">
        <f>'Scenario List'!$A$8</f>
        <v>6- Clean Resource Plan (2045)</v>
      </c>
      <c r="B284" s="24" t="s">
        <v>20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  <c r="J284" s="11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11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68</v>
      </c>
      <c r="AA284" s="6"/>
      <c r="AB284" s="6">
        <f t="shared" si="149"/>
        <v>68</v>
      </c>
    </row>
    <row r="285" spans="1:28" x14ac:dyDescent="0.2">
      <c r="A285" s="2" t="str">
        <f>'Scenario List'!$A$8</f>
        <v>6- Clean Resource Plan (2045)</v>
      </c>
      <c r="B285" s="24" t="s">
        <v>21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0.222</v>
      </c>
      <c r="J285" s="11">
        <v>3.4413000000000005</v>
      </c>
      <c r="K285" s="11">
        <v>8.4809000000000001</v>
      </c>
      <c r="L285" s="11">
        <v>16.8215</v>
      </c>
      <c r="M285" s="11">
        <v>20.100099999999998</v>
      </c>
      <c r="N285" s="11">
        <v>21.218700000000002</v>
      </c>
      <c r="O285" s="11">
        <v>21.635800000000003</v>
      </c>
      <c r="P285" s="11">
        <v>21.658899999999999</v>
      </c>
      <c r="Q285" s="11">
        <v>21.499700000000001</v>
      </c>
      <c r="R285" s="11">
        <v>21.382400000000004</v>
      </c>
      <c r="S285" s="11">
        <v>21.220100000000002</v>
      </c>
      <c r="T285" s="11">
        <v>21.142900000000001</v>
      </c>
      <c r="U285" s="11">
        <v>21.002199999999998</v>
      </c>
      <c r="V285" s="11">
        <v>20.838200000000001</v>
      </c>
      <c r="W285" s="11">
        <v>20.713099999999997</v>
      </c>
      <c r="X285" s="11">
        <v>20.580200000000001</v>
      </c>
      <c r="Y285" s="11">
        <v>20.455100000000002</v>
      </c>
      <c r="Z285" s="11">
        <v>20.322200000000002</v>
      </c>
      <c r="AA285" s="6"/>
      <c r="AB285" s="6">
        <f>Z285</f>
        <v>20.322200000000002</v>
      </c>
    </row>
    <row r="286" spans="1:28" x14ac:dyDescent="0.2">
      <c r="A286" s="2" t="str">
        <f>'Scenario List'!$A$8</f>
        <v>6- Clean Resource Plan (2045)</v>
      </c>
      <c r="B286" s="24" t="s">
        <v>22</v>
      </c>
      <c r="C286" s="11">
        <v>1.5844074357179228</v>
      </c>
      <c r="D286" s="11">
        <v>1.9188294843889975</v>
      </c>
      <c r="E286" s="11">
        <v>2.1866035178844361</v>
      </c>
      <c r="F286" s="11">
        <v>2.4982893122038012</v>
      </c>
      <c r="G286" s="11">
        <v>2.8941013713720345</v>
      </c>
      <c r="H286" s="11">
        <v>3.1762224621662796</v>
      </c>
      <c r="I286" s="11">
        <v>3.3144617717610583</v>
      </c>
      <c r="J286" s="11">
        <v>3.2464943357962035</v>
      </c>
      <c r="K286" s="11">
        <v>3.0272254271383225</v>
      </c>
      <c r="L286" s="11">
        <v>2.6709161558457986</v>
      </c>
      <c r="M286" s="11">
        <v>2.2028010274545196</v>
      </c>
      <c r="N286" s="11">
        <v>1.8204344670963266</v>
      </c>
      <c r="O286" s="11">
        <v>1.489528519356373</v>
      </c>
      <c r="P286" s="11">
        <v>1.2175407252790151</v>
      </c>
      <c r="Q286" s="11">
        <v>1.0020320965099998</v>
      </c>
      <c r="R286" s="11">
        <v>0.79272928794068775</v>
      </c>
      <c r="S286" s="11">
        <v>0.70679542296886666</v>
      </c>
      <c r="T286" s="11">
        <v>0.59054553562751977</v>
      </c>
      <c r="U286" s="11">
        <v>0.50921353288919136</v>
      </c>
      <c r="V286" s="11">
        <v>0.24176831015737577</v>
      </c>
      <c r="W286" s="11">
        <v>5.9373874776980529E-2</v>
      </c>
      <c r="X286" s="11">
        <v>3.3749736272305597E-2</v>
      </c>
      <c r="Y286" s="11">
        <v>-9.6101984372900517E-2</v>
      </c>
      <c r="Z286" s="11">
        <v>-0.14371835904240271</v>
      </c>
      <c r="AA286" s="6"/>
      <c r="AB286" s="6">
        <f t="shared" si="149"/>
        <v>36.944243467188713</v>
      </c>
    </row>
    <row r="287" spans="1:28" x14ac:dyDescent="0.2">
      <c r="A287" s="2" t="str">
        <f>'Scenario List'!$A$8</f>
        <v>6- Clean Resource Plan (2045)</v>
      </c>
      <c r="B287" s="24" t="s">
        <v>23</v>
      </c>
      <c r="C287" s="11">
        <v>1.4274995375148483</v>
      </c>
      <c r="D287" s="11">
        <v>1.6377511363080113</v>
      </c>
      <c r="E287" s="11">
        <v>1.7851511585853377</v>
      </c>
      <c r="F287" s="11">
        <v>2.0454942949432855</v>
      </c>
      <c r="G287" s="11">
        <v>2.1771988248625274</v>
      </c>
      <c r="H287" s="11">
        <v>2.3227473669975662</v>
      </c>
      <c r="I287" s="11">
        <v>2.4079732645458645</v>
      </c>
      <c r="J287" s="11">
        <v>2.3830707899242327</v>
      </c>
      <c r="K287" s="11">
        <v>2.43005749419628</v>
      </c>
      <c r="L287" s="11">
        <v>2.0986060143769834</v>
      </c>
      <c r="M287" s="11">
        <v>1.8063503908027592</v>
      </c>
      <c r="N287" s="11">
        <v>1.5755109464757915</v>
      </c>
      <c r="O287" s="11">
        <v>1.3643092600118223</v>
      </c>
      <c r="P287" s="11">
        <v>1.1662655058100562</v>
      </c>
      <c r="Q287" s="11">
        <v>0.97597358851059113</v>
      </c>
      <c r="R287" s="11">
        <v>0.7617180402810142</v>
      </c>
      <c r="S287" s="11">
        <v>0.67286366270818121</v>
      </c>
      <c r="T287" s="11">
        <v>0.55667872471974889</v>
      </c>
      <c r="U287" s="11">
        <v>0.52259723846485073</v>
      </c>
      <c r="V287" s="11">
        <v>0.1581219920937933</v>
      </c>
      <c r="W287" s="11">
        <v>-3.5262398502023728E-2</v>
      </c>
      <c r="X287" s="11">
        <v>-5.9151589293474416E-2</v>
      </c>
      <c r="Y287" s="11">
        <v>-0.13918620035126494</v>
      </c>
      <c r="Z287" s="11">
        <v>-0.15109622512690635</v>
      </c>
      <c r="AA287" s="6"/>
      <c r="AB287" s="6">
        <f t="shared" si="149"/>
        <v>29.891242818859876</v>
      </c>
    </row>
    <row r="288" spans="1:28" x14ac:dyDescent="0.2">
      <c r="A288" s="2" t="str">
        <f>'Scenario List'!$A$8</f>
        <v>6- Clean Resource Plan (2045)</v>
      </c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6"/>
      <c r="AB288" s="6"/>
    </row>
    <row r="289" spans="1:28" x14ac:dyDescent="0.2">
      <c r="A289" s="2" t="str">
        <f>'Scenario List'!$A$8</f>
        <v>6- Clean Resource Plan (2045)</v>
      </c>
      <c r="B289" s="7" t="s">
        <v>35</v>
      </c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6"/>
      <c r="AB289" s="6"/>
    </row>
    <row r="290" spans="1:28" x14ac:dyDescent="0.2">
      <c r="A290" s="2" t="str">
        <f>'Scenario List'!$A$8</f>
        <v>6- Clean Resource Plan (2045)</v>
      </c>
      <c r="B290" s="24" t="s">
        <v>1</v>
      </c>
      <c r="C290" s="14">
        <v>33.650477243099424</v>
      </c>
      <c r="D290" s="14">
        <v>73.389646743446235</v>
      </c>
      <c r="E290" s="14">
        <v>117.78762334279607</v>
      </c>
      <c r="F290" s="14">
        <v>169.79033823344759</v>
      </c>
      <c r="G290" s="14">
        <v>228.47850235258664</v>
      </c>
      <c r="H290" s="14">
        <v>291.83968559043018</v>
      </c>
      <c r="I290" s="14">
        <v>357.96007053364889</v>
      </c>
      <c r="J290" s="14">
        <v>422.69640727366885</v>
      </c>
      <c r="K290" s="14">
        <v>484.78746745991469</v>
      </c>
      <c r="L290" s="14">
        <v>541.88796152643204</v>
      </c>
      <c r="M290" s="14">
        <v>592.35002344888608</v>
      </c>
      <c r="N290" s="14">
        <v>636.73367066883452</v>
      </c>
      <c r="O290" s="14">
        <v>675.87310928328202</v>
      </c>
      <c r="P290" s="14">
        <v>710.11466000361634</v>
      </c>
      <c r="Q290" s="14">
        <v>739.8967259596036</v>
      </c>
      <c r="R290" s="14">
        <v>763.81682373121851</v>
      </c>
      <c r="S290" s="14">
        <v>786.82341379231252</v>
      </c>
      <c r="T290" s="14">
        <v>804.90598313660746</v>
      </c>
      <c r="U290" s="14">
        <v>820.43932396354535</v>
      </c>
      <c r="V290" s="14">
        <v>829.33678584929885</v>
      </c>
      <c r="W290" s="14">
        <v>836.25501741228163</v>
      </c>
      <c r="X290" s="14">
        <v>838.86129302431391</v>
      </c>
      <c r="Y290" s="14">
        <v>839.08796968722015</v>
      </c>
      <c r="Z290" s="14">
        <v>837.23326689439534</v>
      </c>
      <c r="AA290" s="6"/>
      <c r="AB290" s="6">
        <f>Z290/8.76</f>
        <v>95.57457384639217</v>
      </c>
    </row>
    <row r="291" spans="1:28" x14ac:dyDescent="0.2">
      <c r="A291" s="2" t="str">
        <f>'Scenario List'!$A$8</f>
        <v>6- Clean Resource Plan (2045)</v>
      </c>
      <c r="B291" s="24" t="s">
        <v>2</v>
      </c>
      <c r="C291" s="14">
        <v>15.534426842651792</v>
      </c>
      <c r="D291" s="14">
        <v>33.036273059042514</v>
      </c>
      <c r="E291" s="14">
        <v>51.138136504992943</v>
      </c>
      <c r="F291" s="14">
        <v>71.066002283386609</v>
      </c>
      <c r="G291" s="14">
        <v>92.776011378315275</v>
      </c>
      <c r="H291" s="14">
        <v>115.72129231438959</v>
      </c>
      <c r="I291" s="14">
        <v>139.28957538760977</v>
      </c>
      <c r="J291" s="14">
        <v>162.13232756609096</v>
      </c>
      <c r="K291" s="14">
        <v>184.21682132300836</v>
      </c>
      <c r="L291" s="14">
        <v>204.54586849194052</v>
      </c>
      <c r="M291" s="14">
        <v>221.71447932964924</v>
      </c>
      <c r="N291" s="14">
        <v>237.72730910853397</v>
      </c>
      <c r="O291" s="14">
        <v>252.03176478750575</v>
      </c>
      <c r="P291" s="14">
        <v>264.72321409121099</v>
      </c>
      <c r="Q291" s="14">
        <v>275.88868925343718</v>
      </c>
      <c r="R291" s="14">
        <v>284.23677978722617</v>
      </c>
      <c r="S291" s="14">
        <v>292.0618140633382</v>
      </c>
      <c r="T291" s="14">
        <v>299.5036551930923</v>
      </c>
      <c r="U291" s="14">
        <v>306.43408482944403</v>
      </c>
      <c r="V291" s="14">
        <v>310.52858363188147</v>
      </c>
      <c r="W291" s="14">
        <v>313.4507053164528</v>
      </c>
      <c r="X291" s="14">
        <v>316.43010064556967</v>
      </c>
      <c r="Y291" s="14">
        <v>318.78848865219948</v>
      </c>
      <c r="Z291" s="14">
        <v>320.36706150482036</v>
      </c>
      <c r="AA291" s="6"/>
      <c r="AB291" s="6">
        <f t="shared" ref="AB291:AB292" si="150">Z291/8.76</f>
        <v>36.571582363563969</v>
      </c>
    </row>
    <row r="292" spans="1:28" x14ac:dyDescent="0.2">
      <c r="A292" s="2" t="str">
        <f>'Scenario List'!$A$8</f>
        <v>6- Clean Resource Plan (2045)</v>
      </c>
      <c r="B292" s="24" t="s">
        <v>4</v>
      </c>
      <c r="C292" s="14">
        <v>49.184904085751214</v>
      </c>
      <c r="D292" s="14">
        <v>106.42591980248875</v>
      </c>
      <c r="E292" s="14">
        <v>168.92575984778901</v>
      </c>
      <c r="F292" s="14">
        <v>240.85634051683419</v>
      </c>
      <c r="G292" s="14">
        <v>321.25451373090192</v>
      </c>
      <c r="H292" s="14">
        <v>407.56097790481977</v>
      </c>
      <c r="I292" s="14">
        <v>497.24964592125866</v>
      </c>
      <c r="J292" s="14">
        <v>584.82873483975982</v>
      </c>
      <c r="K292" s="14">
        <v>669.00428878292303</v>
      </c>
      <c r="L292" s="14">
        <v>746.43383001837253</v>
      </c>
      <c r="M292" s="14">
        <v>814.06450277853537</v>
      </c>
      <c r="N292" s="14">
        <v>874.46097977736849</v>
      </c>
      <c r="O292" s="14">
        <v>927.90487407078774</v>
      </c>
      <c r="P292" s="14">
        <v>974.83787409482738</v>
      </c>
      <c r="Q292" s="14">
        <v>1015.7854152130408</v>
      </c>
      <c r="R292" s="14">
        <v>1048.0536035184446</v>
      </c>
      <c r="S292" s="14">
        <v>1078.8852278556508</v>
      </c>
      <c r="T292" s="14">
        <v>1104.4096383296996</v>
      </c>
      <c r="U292" s="14">
        <v>1126.8734087929893</v>
      </c>
      <c r="V292" s="14">
        <v>1139.8653694811803</v>
      </c>
      <c r="W292" s="14">
        <v>1149.7057227287344</v>
      </c>
      <c r="X292" s="14">
        <v>1155.2913936698835</v>
      </c>
      <c r="Y292" s="14">
        <v>1157.8764583394195</v>
      </c>
      <c r="Z292" s="14">
        <v>1157.6003283992156</v>
      </c>
      <c r="AA292" s="6"/>
      <c r="AB292" s="6">
        <f t="shared" si="150"/>
        <v>132.14615620995613</v>
      </c>
    </row>
    <row r="293" spans="1:28" x14ac:dyDescent="0.2">
      <c r="A293" s="2" t="str">
        <f>'Scenario List'!$A$8</f>
        <v>6- Clean Resource Plan (2045)</v>
      </c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6"/>
      <c r="AB293" s="6"/>
    </row>
    <row r="294" spans="1:28" x14ac:dyDescent="0.2">
      <c r="A294" s="2" t="str">
        <f>'Scenario List'!$A$8</f>
        <v>6- Clean Resource Plan (2045)</v>
      </c>
      <c r="B294" s="22" t="s">
        <v>36</v>
      </c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6"/>
      <c r="AB294" s="6"/>
    </row>
    <row r="295" spans="1:28" x14ac:dyDescent="0.2">
      <c r="A295" s="2" t="str">
        <f>'Scenario List'!$A$8</f>
        <v>6- Clean Resource Plan (2045)</v>
      </c>
      <c r="B295" s="24" t="s">
        <v>1</v>
      </c>
      <c r="C295" s="14">
        <v>4.0614172045593753</v>
      </c>
      <c r="D295" s="14">
        <v>8.8578749397945167</v>
      </c>
      <c r="E295" s="14">
        <v>14.141532732555348</v>
      </c>
      <c r="F295" s="14">
        <v>20.494484227898891</v>
      </c>
      <c r="G295" s="14">
        <v>27.579493992752337</v>
      </c>
      <c r="H295" s="14">
        <v>35.228465846255887</v>
      </c>
      <c r="I295" s="14">
        <v>43.086324053271888</v>
      </c>
      <c r="J295" s="14">
        <v>51.024626780265677</v>
      </c>
      <c r="K295" s="14">
        <v>58.518688186684713</v>
      </c>
      <c r="L295" s="14">
        <v>65.410540452891169</v>
      </c>
      <c r="M295" s="14">
        <v>71.305566202651221</v>
      </c>
      <c r="N295" s="14">
        <v>76.861287895701039</v>
      </c>
      <c r="O295" s="14">
        <v>81.580315714900081</v>
      </c>
      <c r="P295" s="14">
        <v>85.713144454564414</v>
      </c>
      <c r="Q295" s="14">
        <v>89.072510014941429</v>
      </c>
      <c r="R295" s="14">
        <v>92.201266665202894</v>
      </c>
      <c r="S295" s="14">
        <v>94.978625235062353</v>
      </c>
      <c r="T295" s="14">
        <v>97.167480767099562</v>
      </c>
      <c r="U295" s="14">
        <v>98.752738884810441</v>
      </c>
      <c r="V295" s="14">
        <v>100.10488833113791</v>
      </c>
      <c r="W295" s="14">
        <v>100.94902345069549</v>
      </c>
      <c r="X295" s="14">
        <v>101.26599359215615</v>
      </c>
      <c r="Y295" s="14">
        <v>101.01044440790412</v>
      </c>
      <c r="Z295" s="14">
        <v>101.05597621006386</v>
      </c>
      <c r="AA295" s="6"/>
      <c r="AB295" s="6">
        <f>Z295</f>
        <v>101.05597621006386</v>
      </c>
    </row>
    <row r="296" spans="1:28" x14ac:dyDescent="0.2">
      <c r="A296" s="2" t="str">
        <f>'Scenario List'!$A$8</f>
        <v>6- Clean Resource Plan (2045)</v>
      </c>
      <c r="B296" s="24" t="s">
        <v>2</v>
      </c>
      <c r="C296" s="14">
        <v>1.8749151159409769</v>
      </c>
      <c r="D296" s="14">
        <v>3.9873631802163381</v>
      </c>
      <c r="E296" s="14">
        <v>6.1396232536469686</v>
      </c>
      <c r="F296" s="14">
        <v>8.5779973000241068</v>
      </c>
      <c r="G296" s="14">
        <v>11.198933038046503</v>
      </c>
      <c r="H296" s="14">
        <v>13.968914425515496</v>
      </c>
      <c r="I296" s="14">
        <v>16.765768800542933</v>
      </c>
      <c r="J296" s="14">
        <v>19.571355139811971</v>
      </c>
      <c r="K296" s="14">
        <v>22.236809837982676</v>
      </c>
      <c r="L296" s="14">
        <v>24.690446652063542</v>
      </c>
      <c r="M296" s="14">
        <v>26.689416490401893</v>
      </c>
      <c r="N296" s="14">
        <v>28.696499003842742</v>
      </c>
      <c r="O296" s="14">
        <v>30.421140683273425</v>
      </c>
      <c r="P296" s="14">
        <v>31.95295121742874</v>
      </c>
      <c r="Q296" s="14">
        <v>33.212875762714923</v>
      </c>
      <c r="R296" s="14">
        <v>34.310570695733503</v>
      </c>
      <c r="S296" s="14">
        <v>35.255216224051416</v>
      </c>
      <c r="T296" s="14">
        <v>36.155794919357255</v>
      </c>
      <c r="U296" s="14">
        <v>36.884147651987163</v>
      </c>
      <c r="V296" s="14">
        <v>37.482274654273603</v>
      </c>
      <c r="W296" s="14">
        <v>37.838388939707329</v>
      </c>
      <c r="X296" s="14">
        <v>38.198935641450348</v>
      </c>
      <c r="Y296" s="14">
        <v>38.376151338322792</v>
      </c>
      <c r="Z296" s="14">
        <v>38.669039353882752</v>
      </c>
      <c r="AA296" s="6"/>
      <c r="AB296" s="6">
        <f t="shared" ref="AB296:AB297" si="151">Z296</f>
        <v>38.669039353882752</v>
      </c>
    </row>
    <row r="297" spans="1:28" x14ac:dyDescent="0.2">
      <c r="A297" s="2" t="str">
        <f>'Scenario List'!$A$8</f>
        <v>6- Clean Resource Plan (2045)</v>
      </c>
      <c r="B297" s="24" t="s">
        <v>4</v>
      </c>
      <c r="C297" s="14">
        <v>5.9363323205003518</v>
      </c>
      <c r="D297" s="14">
        <v>12.845238120010855</v>
      </c>
      <c r="E297" s="14">
        <v>20.281155986202315</v>
      </c>
      <c r="F297" s="14">
        <v>29.072481527922996</v>
      </c>
      <c r="G297" s="14">
        <v>38.778427030798838</v>
      </c>
      <c r="H297" s="14">
        <v>49.19738027177138</v>
      </c>
      <c r="I297" s="14">
        <v>59.852092853814824</v>
      </c>
      <c r="J297" s="14">
        <v>70.595981920077648</v>
      </c>
      <c r="K297" s="14">
        <v>80.755498024667389</v>
      </c>
      <c r="L297" s="14">
        <v>90.100987104954712</v>
      </c>
      <c r="M297" s="14">
        <v>97.994982693053117</v>
      </c>
      <c r="N297" s="14">
        <v>105.55778689954379</v>
      </c>
      <c r="O297" s="14">
        <v>112.0014563981735</v>
      </c>
      <c r="P297" s="14">
        <v>117.66609567199316</v>
      </c>
      <c r="Q297" s="14">
        <v>122.28538577765636</v>
      </c>
      <c r="R297" s="14">
        <v>126.5118373609364</v>
      </c>
      <c r="S297" s="14">
        <v>130.23384145911376</v>
      </c>
      <c r="T297" s="14">
        <v>133.32327568645681</v>
      </c>
      <c r="U297" s="14">
        <v>135.63688653679759</v>
      </c>
      <c r="V297" s="14">
        <v>137.58716298541151</v>
      </c>
      <c r="W297" s="14">
        <v>138.78741239040284</v>
      </c>
      <c r="X297" s="14">
        <v>139.46492923360648</v>
      </c>
      <c r="Y297" s="14">
        <v>139.3865957462269</v>
      </c>
      <c r="Z297" s="14">
        <v>139.72501556394661</v>
      </c>
      <c r="AA297" s="6"/>
      <c r="AB297" s="6">
        <f t="shared" si="151"/>
        <v>139.72501556394661</v>
      </c>
    </row>
    <row r="298" spans="1:28" x14ac:dyDescent="0.2"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6"/>
      <c r="AB298" s="6"/>
    </row>
    <row r="299" spans="1:28" x14ac:dyDescent="0.2"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6"/>
      <c r="AB299" s="6"/>
    </row>
    <row r="300" spans="1:28" x14ac:dyDescent="0.2">
      <c r="A300" s="2" t="str">
        <f>'Scenario List'!$A$9</f>
        <v>7- SCC Idaho</v>
      </c>
      <c r="B300" s="125" t="s">
        <v>11</v>
      </c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6"/>
      <c r="AB300" s="6"/>
    </row>
    <row r="301" spans="1:28" x14ac:dyDescent="0.2">
      <c r="A301" s="2" t="str">
        <f>'Scenario List'!$A$9</f>
        <v>7- SCC Idaho</v>
      </c>
      <c r="B301" s="123" t="s">
        <v>12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88.080969584117142</v>
      </c>
      <c r="I301" s="11">
        <v>0</v>
      </c>
      <c r="J301" s="11">
        <v>0</v>
      </c>
      <c r="K301" s="11">
        <v>0</v>
      </c>
      <c r="L301" s="11">
        <v>47.9</v>
      </c>
      <c r="M301" s="11">
        <v>0</v>
      </c>
      <c r="N301" s="11">
        <v>0</v>
      </c>
      <c r="O301" s="11">
        <v>0</v>
      </c>
      <c r="P301" s="11">
        <v>0</v>
      </c>
      <c r="Q301" s="11">
        <v>86.581133457732562</v>
      </c>
      <c r="R301" s="11">
        <v>0</v>
      </c>
      <c r="S301" s="11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6"/>
      <c r="AB301" s="6">
        <f>SUM(C301:Z301)</f>
        <v>222.5621030418497</v>
      </c>
    </row>
    <row r="302" spans="1:28" x14ac:dyDescent="0.2">
      <c r="A302" s="2" t="str">
        <f>'Scenario List'!$A$9</f>
        <v>7- SCC Idaho</v>
      </c>
      <c r="B302" s="121" t="s">
        <v>13</v>
      </c>
      <c r="C302" s="11">
        <v>0</v>
      </c>
      <c r="D302" s="11">
        <v>0</v>
      </c>
      <c r="E302" s="11">
        <v>0</v>
      </c>
      <c r="F302" s="11">
        <v>0</v>
      </c>
      <c r="G302" s="11">
        <v>0</v>
      </c>
      <c r="H302" s="11">
        <v>0</v>
      </c>
      <c r="I302" s="11">
        <v>0</v>
      </c>
      <c r="J302" s="11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11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  <c r="AA302" s="6"/>
      <c r="AB302" s="6">
        <f t="shared" ref="AB302:AB309" si="152">SUM(C302:Z302)</f>
        <v>0</v>
      </c>
    </row>
    <row r="303" spans="1:28" x14ac:dyDescent="0.2">
      <c r="A303" s="2" t="str">
        <f>'Scenario List'!$A$9</f>
        <v>7- SCC Idaho</v>
      </c>
      <c r="B303" s="121" t="s">
        <v>14</v>
      </c>
      <c r="C303" s="11">
        <v>0</v>
      </c>
      <c r="D303" s="11">
        <v>0</v>
      </c>
      <c r="E303" s="11">
        <v>0</v>
      </c>
      <c r="F303" s="11">
        <v>0</v>
      </c>
      <c r="G303" s="11">
        <v>0</v>
      </c>
      <c r="H303" s="11">
        <v>0</v>
      </c>
      <c r="I303" s="11">
        <v>0</v>
      </c>
      <c r="J303" s="11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11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6"/>
      <c r="AB303" s="6">
        <f t="shared" si="152"/>
        <v>0</v>
      </c>
    </row>
    <row r="304" spans="1:28" x14ac:dyDescent="0.2">
      <c r="A304" s="2" t="str">
        <f>'Scenario List'!$A$9</f>
        <v>7- SCC Idaho</v>
      </c>
      <c r="B304" s="121" t="s">
        <v>15</v>
      </c>
      <c r="C304" s="11">
        <v>0</v>
      </c>
      <c r="D304" s="11"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  <c r="J304" s="11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11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6"/>
      <c r="AB304" s="6">
        <f t="shared" si="152"/>
        <v>0</v>
      </c>
    </row>
    <row r="305" spans="1:28" x14ac:dyDescent="0.2">
      <c r="A305" s="2" t="str">
        <f>'Scenario List'!$A$9</f>
        <v>7- SCC Idaho</v>
      </c>
      <c r="B305" s="121" t="s">
        <v>16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  <c r="J305" s="11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11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0</v>
      </c>
      <c r="AA305" s="6"/>
      <c r="AB305" s="6">
        <f t="shared" si="152"/>
        <v>0</v>
      </c>
    </row>
    <row r="306" spans="1:28" x14ac:dyDescent="0.2">
      <c r="A306" s="2" t="str">
        <f>'Scenario List'!$A$9</f>
        <v>7- SCC Idaho</v>
      </c>
      <c r="B306" s="121" t="s">
        <v>17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  <c r="J306" s="11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11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</v>
      </c>
      <c r="AA306" s="6"/>
      <c r="AB306" s="6">
        <f t="shared" si="152"/>
        <v>0</v>
      </c>
    </row>
    <row r="307" spans="1:28" x14ac:dyDescent="0.2">
      <c r="A307" s="2" t="str">
        <f>'Scenario List'!$A$9</f>
        <v>7- SCC Idaho</v>
      </c>
      <c r="B307" s="121" t="s">
        <v>18</v>
      </c>
      <c r="C307" s="11">
        <v>0</v>
      </c>
      <c r="D307" s="11">
        <v>0</v>
      </c>
      <c r="E307" s="11">
        <v>0</v>
      </c>
      <c r="F307" s="11">
        <v>0</v>
      </c>
      <c r="G307" s="11">
        <v>0</v>
      </c>
      <c r="H307" s="11">
        <v>0</v>
      </c>
      <c r="I307" s="11">
        <v>0</v>
      </c>
      <c r="J307" s="11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11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6"/>
      <c r="AB307" s="6">
        <f t="shared" si="152"/>
        <v>0</v>
      </c>
    </row>
    <row r="308" spans="1:28" x14ac:dyDescent="0.2">
      <c r="A308" s="2" t="str">
        <f>'Scenario List'!$A$9</f>
        <v>7- SCC Idaho</v>
      </c>
      <c r="B308" s="122" t="s">
        <v>19</v>
      </c>
      <c r="C308" s="11">
        <v>0</v>
      </c>
      <c r="D308" s="11">
        <v>0</v>
      </c>
      <c r="E308" s="11">
        <v>0</v>
      </c>
      <c r="F308" s="11">
        <v>0</v>
      </c>
      <c r="G308" s="11">
        <v>0</v>
      </c>
      <c r="H308" s="11">
        <v>12</v>
      </c>
      <c r="I308" s="11">
        <v>0</v>
      </c>
      <c r="J308" s="11">
        <v>5</v>
      </c>
      <c r="K308" s="11">
        <v>0</v>
      </c>
      <c r="L308" s="11">
        <v>0</v>
      </c>
      <c r="M308" s="11">
        <v>0</v>
      </c>
      <c r="N308" s="11">
        <v>0</v>
      </c>
      <c r="O308" s="11">
        <v>0</v>
      </c>
      <c r="P308" s="11">
        <v>0</v>
      </c>
      <c r="Q308" s="11">
        <v>0</v>
      </c>
      <c r="R308" s="11">
        <v>0</v>
      </c>
      <c r="S308" s="11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0</v>
      </c>
      <c r="AA308" s="6"/>
      <c r="AB308" s="6">
        <f t="shared" si="152"/>
        <v>17</v>
      </c>
    </row>
    <row r="309" spans="1:28" x14ac:dyDescent="0.2">
      <c r="A309" s="2" t="str">
        <f>'Scenario List'!$A$9</f>
        <v>7- SCC Idaho</v>
      </c>
      <c r="B309" s="121" t="s">
        <v>20</v>
      </c>
      <c r="C309" s="11">
        <v>0</v>
      </c>
      <c r="D309" s="11">
        <v>0</v>
      </c>
      <c r="E309" s="11">
        <v>0</v>
      </c>
      <c r="F309" s="11">
        <v>0</v>
      </c>
      <c r="G309" s="11">
        <v>0</v>
      </c>
      <c r="H309" s="11">
        <v>0</v>
      </c>
      <c r="I309" s="11">
        <v>0</v>
      </c>
      <c r="J309" s="11">
        <v>0</v>
      </c>
      <c r="K309" s="11">
        <v>0</v>
      </c>
      <c r="L309" s="11">
        <v>75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11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6"/>
      <c r="AB309" s="6">
        <f t="shared" si="152"/>
        <v>75</v>
      </c>
    </row>
    <row r="310" spans="1:28" x14ac:dyDescent="0.2">
      <c r="A310" s="2" t="str">
        <f>'Scenario List'!$A$9</f>
        <v>7- SCC Idaho</v>
      </c>
      <c r="B310" s="122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6"/>
      <c r="AB310" s="6"/>
    </row>
    <row r="311" spans="1:28" x14ac:dyDescent="0.2">
      <c r="A311" s="2" t="str">
        <f>'Scenario List'!$A$9</f>
        <v>7- SCC Idaho</v>
      </c>
      <c r="B311" s="125" t="s">
        <v>9</v>
      </c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6"/>
      <c r="AB311" s="6"/>
    </row>
    <row r="312" spans="1:28" x14ac:dyDescent="0.2">
      <c r="A312" s="2" t="str">
        <f>'Scenario List'!$A$9</f>
        <v>7- SCC Idaho</v>
      </c>
      <c r="B312" s="123" t="s">
        <v>12</v>
      </c>
      <c r="C312" s="11">
        <v>0</v>
      </c>
      <c r="D312" s="11">
        <v>0</v>
      </c>
      <c r="E312" s="11">
        <v>0</v>
      </c>
      <c r="F312" s="11">
        <v>0</v>
      </c>
      <c r="G312" s="11">
        <v>0</v>
      </c>
      <c r="H312" s="11">
        <v>0</v>
      </c>
      <c r="I312" s="11">
        <v>0</v>
      </c>
      <c r="J312" s="11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1.1102230246251565E-16</v>
      </c>
      <c r="S312" s="11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6"/>
      <c r="AB312" s="6">
        <f t="shared" ref="AB312:AB323" si="153">SUM(C312:Z312)</f>
        <v>1.1102230246251565E-16</v>
      </c>
    </row>
    <row r="313" spans="1:28" x14ac:dyDescent="0.2">
      <c r="A313" s="2" t="str">
        <f>'Scenario List'!$A$9</f>
        <v>7- SCC Idaho</v>
      </c>
      <c r="B313" s="121" t="s">
        <v>13</v>
      </c>
      <c r="C313" s="11">
        <v>0</v>
      </c>
      <c r="D313" s="11">
        <v>0</v>
      </c>
      <c r="E313" s="11">
        <v>0</v>
      </c>
      <c r="F313" s="11">
        <v>0</v>
      </c>
      <c r="G313" s="11">
        <v>0</v>
      </c>
      <c r="H313" s="11">
        <v>0</v>
      </c>
      <c r="I313" s="11">
        <v>0</v>
      </c>
      <c r="J313" s="11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11">
        <v>107.21533971698631</v>
      </c>
      <c r="T313" s="11">
        <v>0</v>
      </c>
      <c r="U313" s="11">
        <v>0</v>
      </c>
      <c r="V313" s="11">
        <v>0</v>
      </c>
      <c r="W313" s="11">
        <v>117.35420067749507</v>
      </c>
      <c r="X313" s="11">
        <v>122.09514477890069</v>
      </c>
      <c r="Y313" s="11">
        <v>0</v>
      </c>
      <c r="Z313" s="11">
        <v>148.92385861703789</v>
      </c>
      <c r="AA313" s="6"/>
      <c r="AB313" s="6">
        <f t="shared" si="153"/>
        <v>495.58854379041998</v>
      </c>
    </row>
    <row r="314" spans="1:28" x14ac:dyDescent="0.2">
      <c r="A314" s="2" t="str">
        <f>'Scenario List'!$A$9</f>
        <v>7- SCC Idaho</v>
      </c>
      <c r="B314" s="121" t="s">
        <v>14</v>
      </c>
      <c r="C314" s="11">
        <v>0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1">
        <v>0</v>
      </c>
      <c r="J314" s="11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11">
        <v>53.607669858493153</v>
      </c>
      <c r="T314" s="11">
        <v>0</v>
      </c>
      <c r="U314" s="11">
        <v>0</v>
      </c>
      <c r="V314" s="11">
        <v>0</v>
      </c>
      <c r="W314" s="11">
        <v>58.677100338747536</v>
      </c>
      <c r="X314" s="11">
        <v>61.047572389450345</v>
      </c>
      <c r="Y314" s="11">
        <v>0</v>
      </c>
      <c r="Z314" s="11">
        <v>74.461929308518947</v>
      </c>
      <c r="AA314" s="6"/>
      <c r="AB314" s="6">
        <f t="shared" si="153"/>
        <v>247.79427189520999</v>
      </c>
    </row>
    <row r="315" spans="1:28" x14ac:dyDescent="0.2">
      <c r="A315" s="2" t="str">
        <f>'Scenario List'!$A$9</f>
        <v>7- SCC Idaho</v>
      </c>
      <c r="B315" s="121" t="s">
        <v>15</v>
      </c>
      <c r="C315" s="11">
        <v>0</v>
      </c>
      <c r="D315" s="11">
        <v>100</v>
      </c>
      <c r="E315" s="11">
        <v>100</v>
      </c>
      <c r="F315" s="11">
        <v>0</v>
      </c>
      <c r="G315" s="11">
        <v>0</v>
      </c>
      <c r="H315" s="11">
        <v>99.999997201345622</v>
      </c>
      <c r="I315" s="11">
        <v>0</v>
      </c>
      <c r="J315" s="11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0</v>
      </c>
      <c r="R315" s="11">
        <v>0</v>
      </c>
      <c r="S315" s="11">
        <v>0</v>
      </c>
      <c r="T315" s="11">
        <v>0</v>
      </c>
      <c r="U315" s="11">
        <v>0</v>
      </c>
      <c r="V315" s="11">
        <v>100.00000235926487</v>
      </c>
      <c r="W315" s="11">
        <v>0</v>
      </c>
      <c r="X315" s="11">
        <v>0</v>
      </c>
      <c r="Y315" s="11">
        <v>0</v>
      </c>
      <c r="Z315" s="11">
        <v>0</v>
      </c>
      <c r="AA315" s="6"/>
      <c r="AB315" s="6">
        <f t="shared" si="153"/>
        <v>399.99999956061049</v>
      </c>
    </row>
    <row r="316" spans="1:28" x14ac:dyDescent="0.2">
      <c r="A316" s="2" t="str">
        <f>'Scenario List'!$A$9</f>
        <v>7- SCC Idaho</v>
      </c>
      <c r="B316" s="121" t="s">
        <v>16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  <c r="J316" s="11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10</v>
      </c>
      <c r="P316" s="11">
        <v>0</v>
      </c>
      <c r="Q316" s="11">
        <v>0</v>
      </c>
      <c r="R316" s="11">
        <v>0</v>
      </c>
      <c r="S316" s="11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12.404984581818139</v>
      </c>
      <c r="Z316" s="11">
        <v>0</v>
      </c>
      <c r="AA316" s="6"/>
      <c r="AB316" s="6">
        <f t="shared" si="153"/>
        <v>22.404984581818141</v>
      </c>
    </row>
    <row r="317" spans="1:28" x14ac:dyDescent="0.2">
      <c r="A317" s="2" t="str">
        <f>'Scenario List'!$A$9</f>
        <v>7- SCC Idaho</v>
      </c>
      <c r="B317" s="121" t="s">
        <v>17</v>
      </c>
      <c r="C317" s="11">
        <v>0</v>
      </c>
      <c r="D317" s="11">
        <v>0</v>
      </c>
      <c r="E317" s="11">
        <v>0</v>
      </c>
      <c r="F317" s="11">
        <v>0</v>
      </c>
      <c r="G317" s="11">
        <v>0</v>
      </c>
      <c r="H317" s="11">
        <v>0</v>
      </c>
      <c r="I317" s="11">
        <v>0</v>
      </c>
      <c r="J317" s="11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11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6"/>
      <c r="AB317" s="6">
        <f t="shared" si="153"/>
        <v>0</v>
      </c>
    </row>
    <row r="318" spans="1:28" x14ac:dyDescent="0.2">
      <c r="A318" s="2" t="str">
        <f>'Scenario List'!$A$9</f>
        <v>7- SCC Idaho</v>
      </c>
      <c r="B318" s="121" t="s">
        <v>18</v>
      </c>
      <c r="C318" s="11">
        <v>0</v>
      </c>
      <c r="D318" s="11">
        <v>0</v>
      </c>
      <c r="E318" s="11">
        <v>0</v>
      </c>
      <c r="F318" s="11">
        <v>0</v>
      </c>
      <c r="G318" s="11">
        <v>0</v>
      </c>
      <c r="H318" s="11">
        <v>0</v>
      </c>
      <c r="I318" s="11">
        <v>0</v>
      </c>
      <c r="J318" s="11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1">
        <v>0</v>
      </c>
      <c r="S318" s="11">
        <v>0</v>
      </c>
      <c r="T318" s="11">
        <v>0</v>
      </c>
      <c r="U318" s="11">
        <v>0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6"/>
      <c r="AB318" s="6">
        <f t="shared" si="153"/>
        <v>0</v>
      </c>
    </row>
    <row r="319" spans="1:28" x14ac:dyDescent="0.2">
      <c r="A319" s="2" t="str">
        <f>'Scenario List'!$A$9</f>
        <v>7- SCC Idaho</v>
      </c>
      <c r="B319" s="122" t="s">
        <v>19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  <c r="J319" s="11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11">
        <v>0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0</v>
      </c>
      <c r="AA319" s="6"/>
      <c r="AB319" s="6">
        <f t="shared" si="153"/>
        <v>0</v>
      </c>
    </row>
    <row r="320" spans="1:28" x14ac:dyDescent="0.2">
      <c r="A320" s="2" t="str">
        <f>'Scenario List'!$A$9</f>
        <v>7- SCC Idaho</v>
      </c>
      <c r="B320" s="121" t="s">
        <v>20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  <c r="J320" s="11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11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0</v>
      </c>
      <c r="AA320" s="6"/>
      <c r="AB320" s="6">
        <f t="shared" si="153"/>
        <v>0</v>
      </c>
    </row>
    <row r="321" spans="1:28" x14ac:dyDescent="0.2">
      <c r="A321" s="2" t="str">
        <f>'Scenario List'!$A$9</f>
        <v>7- SCC Idaho</v>
      </c>
      <c r="B321" s="121" t="s">
        <v>21</v>
      </c>
      <c r="C321" s="11">
        <v>0</v>
      </c>
      <c r="D321" s="11">
        <v>0</v>
      </c>
      <c r="E321" s="11">
        <v>0</v>
      </c>
      <c r="F321" s="11">
        <v>0.96740000000000015</v>
      </c>
      <c r="G321" s="11">
        <v>3.3987000000000003</v>
      </c>
      <c r="H321" s="11">
        <v>36.875399999999999</v>
      </c>
      <c r="I321" s="11">
        <v>43.917299999999997</v>
      </c>
      <c r="J321" s="11">
        <v>53.336000000000006</v>
      </c>
      <c r="K321" s="11">
        <v>56.793700000000001</v>
      </c>
      <c r="L321" s="11">
        <v>57.2346</v>
      </c>
      <c r="M321" s="11">
        <v>57.142000000000003</v>
      </c>
      <c r="N321" s="11">
        <v>57.025300000000001</v>
      </c>
      <c r="O321" s="11">
        <v>56.815399999999997</v>
      </c>
      <c r="P321" s="11">
        <v>56.767800000000001</v>
      </c>
      <c r="Q321" s="11">
        <v>56.675200000000004</v>
      </c>
      <c r="R321" s="11">
        <v>56.558499999999995</v>
      </c>
      <c r="S321" s="11">
        <v>56.441800000000001</v>
      </c>
      <c r="T321" s="11">
        <v>56.255400000000002</v>
      </c>
      <c r="U321" s="11">
        <v>56.429099999999998</v>
      </c>
      <c r="V321" s="11">
        <v>56.655600000000007</v>
      </c>
      <c r="W321" s="11">
        <v>56.980199999999996</v>
      </c>
      <c r="X321" s="11">
        <v>57.013100000000009</v>
      </c>
      <c r="Y321" s="11">
        <v>56.768599999999999</v>
      </c>
      <c r="Z321" s="11">
        <v>56.643050000000002</v>
      </c>
      <c r="AA321" s="6"/>
      <c r="AB321" s="6">
        <f>Z321</f>
        <v>56.643050000000002</v>
      </c>
    </row>
    <row r="322" spans="1:28" x14ac:dyDescent="0.2">
      <c r="A322" s="2" t="str">
        <f>'Scenario List'!$A$9</f>
        <v>7- SCC Idaho</v>
      </c>
      <c r="B322" s="121" t="s">
        <v>22</v>
      </c>
      <c r="C322" s="11">
        <v>3.4025025426530688</v>
      </c>
      <c r="D322" s="11">
        <v>4.1901656846984654</v>
      </c>
      <c r="E322" s="11">
        <v>4.8692977857541102</v>
      </c>
      <c r="F322" s="11">
        <v>5.7294208364805179</v>
      </c>
      <c r="G322" s="11">
        <v>6.6792159471284975</v>
      </c>
      <c r="H322" s="11">
        <v>7.3742819673011617</v>
      </c>
      <c r="I322" s="11">
        <v>7.7405731686266819</v>
      </c>
      <c r="J322" s="11">
        <v>7.6003271280775095</v>
      </c>
      <c r="K322" s="11">
        <v>7.1227443980527383</v>
      </c>
      <c r="L322" s="11">
        <v>6.2989207418754134</v>
      </c>
      <c r="M322" s="11">
        <v>5.265485731608905</v>
      </c>
      <c r="N322" s="11">
        <v>4.3248270256808183</v>
      </c>
      <c r="O322" s="11">
        <v>3.5317559194710526</v>
      </c>
      <c r="P322" s="11">
        <v>2.8680901709129358</v>
      </c>
      <c r="Q322" s="11">
        <v>2.3085125991965754</v>
      </c>
      <c r="R322" s="11">
        <v>1.8365294485199684</v>
      </c>
      <c r="S322" s="11">
        <v>1.6388289146267851</v>
      </c>
      <c r="T322" s="11">
        <v>1.3775229928961039</v>
      </c>
      <c r="U322" s="11">
        <v>1.1973737145086716</v>
      </c>
      <c r="V322" s="11">
        <v>0.68651369194122935</v>
      </c>
      <c r="W322" s="11">
        <v>0.51051918774047067</v>
      </c>
      <c r="X322" s="11">
        <v>6.8615024003719327E-2</v>
      </c>
      <c r="Y322" s="11">
        <v>-0.20687850673600394</v>
      </c>
      <c r="Z322" s="11">
        <v>-0.34583846653990236</v>
      </c>
      <c r="AA322" s="6"/>
      <c r="AB322" s="6">
        <f t="shared" si="153"/>
        <v>86.069307648479494</v>
      </c>
    </row>
    <row r="323" spans="1:28" x14ac:dyDescent="0.2">
      <c r="A323" s="2" t="str">
        <f>'Scenario List'!$A$9</f>
        <v>7- SCC Idaho</v>
      </c>
      <c r="B323" s="121" t="s">
        <v>23</v>
      </c>
      <c r="C323" s="11">
        <v>4.2488878579079534</v>
      </c>
      <c r="D323" s="11">
        <v>4.9912168799352203</v>
      </c>
      <c r="E323" s="11">
        <v>5.604364931802829</v>
      </c>
      <c r="F323" s="11">
        <v>6.6118039998697711</v>
      </c>
      <c r="G323" s="11">
        <v>7.1107922873344158</v>
      </c>
      <c r="H323" s="11">
        <v>7.6616209850470618</v>
      </c>
      <c r="I323" s="11">
        <v>7.9365344487445384</v>
      </c>
      <c r="J323" s="11">
        <v>7.759761652614479</v>
      </c>
      <c r="K323" s="11">
        <v>7.7601952984043336</v>
      </c>
      <c r="L323" s="11">
        <v>6.4795940397813183</v>
      </c>
      <c r="M323" s="11">
        <v>5.4492227079866495</v>
      </c>
      <c r="N323" s="11">
        <v>4.5385235567480322</v>
      </c>
      <c r="O323" s="11">
        <v>3.7788033093061699</v>
      </c>
      <c r="P323" s="11">
        <v>3.1657645559194521</v>
      </c>
      <c r="Q323" s="11">
        <v>2.6671104209561349</v>
      </c>
      <c r="R323" s="11">
        <v>2.058642038032346</v>
      </c>
      <c r="S323" s="11">
        <v>1.8753136013928895</v>
      </c>
      <c r="T323" s="11">
        <v>1.6222325555497861</v>
      </c>
      <c r="U323" s="11">
        <v>1.4959084284532906</v>
      </c>
      <c r="V323" s="11">
        <v>0.44122700384183133</v>
      </c>
      <c r="W323" s="11">
        <v>0.17696759600214307</v>
      </c>
      <c r="X323" s="11">
        <v>-0.14455928572066057</v>
      </c>
      <c r="Y323" s="11">
        <v>-0.29920064713053307</v>
      </c>
      <c r="Z323" s="11">
        <v>-0.31900296059257016</v>
      </c>
      <c r="AA323" s="6"/>
      <c r="AB323" s="6">
        <f t="shared" si="153"/>
        <v>92.671725262186882</v>
      </c>
    </row>
    <row r="324" spans="1:28" x14ac:dyDescent="0.2">
      <c r="A324" s="2" t="str">
        <f>'Scenario List'!$A$9</f>
        <v>7- SCC Idaho</v>
      </c>
      <c r="B324" s="12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6"/>
      <c r="AB324" s="6"/>
    </row>
    <row r="325" spans="1:28" x14ac:dyDescent="0.2">
      <c r="A325" s="2" t="str">
        <f>'Scenario List'!$A$9</f>
        <v>7- SCC Idaho</v>
      </c>
      <c r="B325" s="120" t="s">
        <v>8</v>
      </c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6"/>
      <c r="AB325" s="6"/>
    </row>
    <row r="326" spans="1:28" x14ac:dyDescent="0.2">
      <c r="A326" s="2" t="str">
        <f>'Scenario List'!$A$9</f>
        <v>7- SCC Idaho</v>
      </c>
      <c r="B326" s="123" t="s">
        <v>12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57.112173929791254</v>
      </c>
      <c r="I326" s="11">
        <v>0</v>
      </c>
      <c r="J326" s="11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11">
        <v>0</v>
      </c>
      <c r="T326" s="11">
        <v>0</v>
      </c>
      <c r="U326" s="11">
        <v>0</v>
      </c>
      <c r="V326" s="11">
        <v>0</v>
      </c>
      <c r="W326" s="11">
        <v>0</v>
      </c>
      <c r="X326" s="11">
        <v>0</v>
      </c>
      <c r="Y326" s="11">
        <v>0</v>
      </c>
      <c r="Z326" s="11">
        <v>0</v>
      </c>
      <c r="AA326" s="6"/>
      <c r="AB326" s="6">
        <f t="shared" ref="AB326:AB337" si="154">SUM(C326:Z326)</f>
        <v>57.112173929791254</v>
      </c>
    </row>
    <row r="327" spans="1:28" x14ac:dyDescent="0.2">
      <c r="A327" s="2" t="str">
        <f>'Scenario List'!$A$9</f>
        <v>7- SCC Idaho</v>
      </c>
      <c r="B327" s="121" t="s">
        <v>13</v>
      </c>
      <c r="C327" s="11">
        <v>0</v>
      </c>
      <c r="D327" s="11">
        <v>0</v>
      </c>
      <c r="E327" s="11">
        <v>0</v>
      </c>
      <c r="F327" s="11">
        <v>0</v>
      </c>
      <c r="G327" s="11">
        <v>0</v>
      </c>
      <c r="H327" s="11">
        <v>0</v>
      </c>
      <c r="I327" s="11">
        <v>0</v>
      </c>
      <c r="J327" s="11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11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0</v>
      </c>
      <c r="AA327" s="6"/>
      <c r="AB327" s="6">
        <f t="shared" si="154"/>
        <v>0</v>
      </c>
    </row>
    <row r="328" spans="1:28" x14ac:dyDescent="0.2">
      <c r="A328" s="2" t="str">
        <f>'Scenario List'!$A$9</f>
        <v>7- SCC Idaho</v>
      </c>
      <c r="B328" s="121" t="s">
        <v>14</v>
      </c>
      <c r="C328" s="11">
        <v>0</v>
      </c>
      <c r="D328" s="11">
        <v>0</v>
      </c>
      <c r="E328" s="11">
        <v>0</v>
      </c>
      <c r="F328" s="11">
        <v>0</v>
      </c>
      <c r="G328" s="11">
        <v>0</v>
      </c>
      <c r="H328" s="11">
        <v>0</v>
      </c>
      <c r="I328" s="11">
        <v>0</v>
      </c>
      <c r="J328" s="11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11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6"/>
      <c r="AB328" s="6">
        <f t="shared" si="154"/>
        <v>0</v>
      </c>
    </row>
    <row r="329" spans="1:28" x14ac:dyDescent="0.2">
      <c r="A329" s="2" t="str">
        <f>'Scenario List'!$A$9</f>
        <v>7- SCC Idaho</v>
      </c>
      <c r="B329" s="121" t="s">
        <v>15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  <c r="J329" s="11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11">
        <v>0</v>
      </c>
      <c r="T329" s="11">
        <v>0</v>
      </c>
      <c r="U329" s="11">
        <v>0</v>
      </c>
      <c r="V329" s="11">
        <v>0</v>
      </c>
      <c r="W329" s="11">
        <v>0</v>
      </c>
      <c r="X329" s="11">
        <v>0</v>
      </c>
      <c r="Y329" s="11">
        <v>0</v>
      </c>
      <c r="Z329" s="11">
        <v>0</v>
      </c>
      <c r="AA329" s="6"/>
      <c r="AB329" s="6">
        <f t="shared" si="154"/>
        <v>0</v>
      </c>
    </row>
    <row r="330" spans="1:28" x14ac:dyDescent="0.2">
      <c r="A330" s="2" t="str">
        <f>'Scenario List'!$A$9</f>
        <v>7- SCC Idaho</v>
      </c>
      <c r="B330" s="121" t="s">
        <v>16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  <c r="J330" s="11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11">
        <v>0</v>
      </c>
      <c r="T330" s="11">
        <v>0</v>
      </c>
      <c r="U330" s="11">
        <v>0</v>
      </c>
      <c r="V330" s="11">
        <v>0</v>
      </c>
      <c r="W330" s="11">
        <v>0</v>
      </c>
      <c r="X330" s="11">
        <v>0</v>
      </c>
      <c r="Y330" s="11">
        <v>0</v>
      </c>
      <c r="Z330" s="11">
        <v>10.149217356298566</v>
      </c>
      <c r="AA330" s="6"/>
      <c r="AB330" s="6">
        <f t="shared" si="154"/>
        <v>10.149217356298566</v>
      </c>
    </row>
    <row r="331" spans="1:28" x14ac:dyDescent="0.2">
      <c r="A331" s="2" t="str">
        <f>'Scenario List'!$A$9</f>
        <v>7- SCC Idaho</v>
      </c>
      <c r="B331" s="121" t="s">
        <v>17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  <c r="J331" s="11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11">
        <v>0</v>
      </c>
      <c r="T331" s="11">
        <v>0</v>
      </c>
      <c r="U331" s="11">
        <v>0</v>
      </c>
      <c r="V331" s="11">
        <v>50.000000000000021</v>
      </c>
      <c r="W331" s="11">
        <v>0</v>
      </c>
      <c r="X331" s="11">
        <v>0</v>
      </c>
      <c r="Y331" s="11">
        <v>0</v>
      </c>
      <c r="Z331" s="11">
        <v>0</v>
      </c>
      <c r="AA331" s="6"/>
      <c r="AB331" s="6">
        <f t="shared" si="154"/>
        <v>50.000000000000021</v>
      </c>
    </row>
    <row r="332" spans="1:28" x14ac:dyDescent="0.2">
      <c r="A332" s="2" t="str">
        <f>'Scenario List'!$A$9</f>
        <v>7- SCC Idaho</v>
      </c>
      <c r="B332" s="121" t="s">
        <v>18</v>
      </c>
      <c r="C332" s="11">
        <v>0</v>
      </c>
      <c r="D332" s="11">
        <v>0</v>
      </c>
      <c r="E332" s="11">
        <v>0</v>
      </c>
      <c r="F332" s="11">
        <v>0</v>
      </c>
      <c r="G332" s="11">
        <v>0</v>
      </c>
      <c r="H332" s="11">
        <v>0</v>
      </c>
      <c r="I332" s="11">
        <v>0</v>
      </c>
      <c r="J332" s="11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11">
        <v>0</v>
      </c>
      <c r="T332" s="11">
        <v>0</v>
      </c>
      <c r="U332" s="11">
        <v>0</v>
      </c>
      <c r="V332" s="11">
        <v>0</v>
      </c>
      <c r="W332" s="11">
        <v>0</v>
      </c>
      <c r="X332" s="11">
        <v>0</v>
      </c>
      <c r="Y332" s="11">
        <v>0</v>
      </c>
      <c r="Z332" s="11">
        <v>0</v>
      </c>
      <c r="AA332" s="6"/>
      <c r="AB332" s="6">
        <f t="shared" si="154"/>
        <v>0</v>
      </c>
    </row>
    <row r="333" spans="1:28" x14ac:dyDescent="0.2">
      <c r="A333" s="2" t="str">
        <f>'Scenario List'!$A$9</f>
        <v>7- SCC Idaho</v>
      </c>
      <c r="B333" s="122" t="s">
        <v>19</v>
      </c>
      <c r="C333" s="11">
        <v>0</v>
      </c>
      <c r="D333" s="11">
        <v>0</v>
      </c>
      <c r="E333" s="11">
        <v>0</v>
      </c>
      <c r="F333" s="11">
        <v>0</v>
      </c>
      <c r="G333" s="11">
        <v>0</v>
      </c>
      <c r="H333" s="11">
        <v>0</v>
      </c>
      <c r="I333" s="11">
        <v>0</v>
      </c>
      <c r="J333" s="11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11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6"/>
      <c r="AB333" s="6">
        <f t="shared" si="154"/>
        <v>0</v>
      </c>
    </row>
    <row r="334" spans="1:28" x14ac:dyDescent="0.2">
      <c r="A334" s="2" t="str">
        <f>'Scenario List'!$A$9</f>
        <v>7- SCC Idaho</v>
      </c>
      <c r="B334" s="121" t="s">
        <v>20</v>
      </c>
      <c r="C334" s="11">
        <v>0</v>
      </c>
      <c r="D334" s="11">
        <v>0</v>
      </c>
      <c r="E334" s="11">
        <v>0</v>
      </c>
      <c r="F334" s="11">
        <v>0</v>
      </c>
      <c r="G334" s="11">
        <v>0</v>
      </c>
      <c r="H334" s="11">
        <v>0</v>
      </c>
      <c r="I334" s="11">
        <v>0</v>
      </c>
      <c r="J334" s="11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11">
        <v>0</v>
      </c>
      <c r="T334" s="11">
        <v>0</v>
      </c>
      <c r="U334" s="11">
        <v>0</v>
      </c>
      <c r="V334" s="11">
        <v>0</v>
      </c>
      <c r="W334" s="11">
        <v>0</v>
      </c>
      <c r="X334" s="11">
        <v>0</v>
      </c>
      <c r="Y334" s="11">
        <v>0</v>
      </c>
      <c r="Z334" s="11">
        <v>0</v>
      </c>
      <c r="AA334" s="6"/>
      <c r="AB334" s="6">
        <f t="shared" si="154"/>
        <v>0</v>
      </c>
    </row>
    <row r="335" spans="1:28" x14ac:dyDescent="0.2">
      <c r="A335" s="2" t="str">
        <f>'Scenario List'!$A$9</f>
        <v>7- SCC Idaho</v>
      </c>
      <c r="B335" s="121" t="s">
        <v>21</v>
      </c>
      <c r="C335" s="11">
        <v>0</v>
      </c>
      <c r="D335" s="11">
        <v>0</v>
      </c>
      <c r="E335" s="11">
        <v>2.6828000000000003</v>
      </c>
      <c r="F335" s="11">
        <v>7.1489000000000011</v>
      </c>
      <c r="G335" s="11">
        <v>15.323</v>
      </c>
      <c r="H335" s="11">
        <v>18.936199999999999</v>
      </c>
      <c r="I335" s="11">
        <v>20.490600000000001</v>
      </c>
      <c r="J335" s="11">
        <v>20.677300000000002</v>
      </c>
      <c r="K335" s="11">
        <v>20.567800000000002</v>
      </c>
      <c r="L335" s="11">
        <v>20.476800000000001</v>
      </c>
      <c r="M335" s="11">
        <v>20.3673</v>
      </c>
      <c r="N335" s="11">
        <v>20.183599999999998</v>
      </c>
      <c r="O335" s="11">
        <v>20.129800000000003</v>
      </c>
      <c r="P335" s="11">
        <v>20.038799999999998</v>
      </c>
      <c r="Q335" s="11">
        <v>19.8904</v>
      </c>
      <c r="R335" s="11">
        <v>19.780899999999999</v>
      </c>
      <c r="S335" s="11">
        <v>19.671400000000002</v>
      </c>
      <c r="T335" s="11">
        <v>19.561899999999998</v>
      </c>
      <c r="U335" s="11">
        <v>19.452400000000004</v>
      </c>
      <c r="V335" s="11">
        <v>19.287199999999999</v>
      </c>
      <c r="W335" s="11">
        <v>19.177700000000002</v>
      </c>
      <c r="X335" s="11">
        <v>18.994</v>
      </c>
      <c r="Y335" s="11">
        <v>18.884500000000003</v>
      </c>
      <c r="Z335" s="11">
        <v>18.886400000000002</v>
      </c>
      <c r="AA335" s="6"/>
      <c r="AB335" s="6">
        <f>Z335</f>
        <v>18.886400000000002</v>
      </c>
    </row>
    <row r="336" spans="1:28" x14ac:dyDescent="0.2">
      <c r="A336" s="2" t="str">
        <f>'Scenario List'!$A$9</f>
        <v>7- SCC Idaho</v>
      </c>
      <c r="B336" s="121" t="s">
        <v>22</v>
      </c>
      <c r="C336" s="11">
        <v>1.6010946404236763</v>
      </c>
      <c r="D336" s="11">
        <v>1.9434740130966037</v>
      </c>
      <c r="E336" s="11">
        <v>2.2195409470472147</v>
      </c>
      <c r="F336" s="11">
        <v>2.5405445766682044</v>
      </c>
      <c r="G336" s="11">
        <v>2.9418365250733647</v>
      </c>
      <c r="H336" s="11">
        <v>3.2316464140975256</v>
      </c>
      <c r="I336" s="11">
        <v>3.3768981228173551</v>
      </c>
      <c r="J336" s="11">
        <v>3.308924366251631</v>
      </c>
      <c r="K336" s="11">
        <v>3.0848016330099171</v>
      </c>
      <c r="L336" s="11">
        <v>2.7199741824684835</v>
      </c>
      <c r="M336" s="11">
        <v>2.2392288827993703</v>
      </c>
      <c r="N336" s="11">
        <v>1.8467953543507996</v>
      </c>
      <c r="O336" s="11">
        <v>1.5077939988546163</v>
      </c>
      <c r="P336" s="11">
        <v>1.2307921754368962</v>
      </c>
      <c r="Q336" s="11">
        <v>1.0126739326625227</v>
      </c>
      <c r="R336" s="11">
        <v>0.80136883339061171</v>
      </c>
      <c r="S336" s="11">
        <v>0.7138092322334586</v>
      </c>
      <c r="T336" s="11">
        <v>0.59631150403877342</v>
      </c>
      <c r="U336" s="11">
        <v>0.5141624149370756</v>
      </c>
      <c r="V336" s="11">
        <v>0.24427735879955037</v>
      </c>
      <c r="W336" s="11">
        <v>6.1640576403490854E-2</v>
      </c>
      <c r="X336" s="11">
        <v>3.5369200224891983E-2</v>
      </c>
      <c r="Y336" s="11">
        <v>-9.5135985234030329E-2</v>
      </c>
      <c r="Z336" s="11">
        <v>-0.14292542723082136</v>
      </c>
      <c r="AA336" s="6"/>
      <c r="AB336" s="6">
        <f t="shared" si="154"/>
        <v>37.534897472621182</v>
      </c>
    </row>
    <row r="337" spans="1:28" x14ac:dyDescent="0.2">
      <c r="A337" s="2" t="str">
        <f>'Scenario List'!$A$9</f>
        <v>7- SCC Idaho</v>
      </c>
      <c r="B337" s="121" t="s">
        <v>23</v>
      </c>
      <c r="C337" s="11">
        <v>1.765018041661925</v>
      </c>
      <c r="D337" s="11">
        <v>2.0264242862713653</v>
      </c>
      <c r="E337" s="11">
        <v>2.2174494013495059</v>
      </c>
      <c r="F337" s="11">
        <v>2.5149224470848992</v>
      </c>
      <c r="G337" s="11">
        <v>2.6794594559756622</v>
      </c>
      <c r="H337" s="11">
        <v>2.846819826365202</v>
      </c>
      <c r="I337" s="11">
        <v>2.9384569970070267</v>
      </c>
      <c r="J337" s="11">
        <v>2.8800021382553176</v>
      </c>
      <c r="K337" s="11">
        <v>2.8655572276781314</v>
      </c>
      <c r="L337" s="11">
        <v>2.4646499520138327</v>
      </c>
      <c r="M337" s="11">
        <v>2.0916693367263868</v>
      </c>
      <c r="N337" s="11">
        <v>1.7964006473890954</v>
      </c>
      <c r="O337" s="11">
        <v>1.5345546180265472</v>
      </c>
      <c r="P337" s="11">
        <v>1.3020858378565698</v>
      </c>
      <c r="Q337" s="11">
        <v>1.0888171542423279</v>
      </c>
      <c r="R337" s="11">
        <v>0.84851751926203889</v>
      </c>
      <c r="S337" s="11">
        <v>0.74306427464598102</v>
      </c>
      <c r="T337" s="11">
        <v>0.61558855273160162</v>
      </c>
      <c r="U337" s="11">
        <v>0.57454011825819151</v>
      </c>
      <c r="V337" s="11">
        <v>0.13056662520188667</v>
      </c>
      <c r="W337" s="11">
        <v>-6.2904436611603387E-2</v>
      </c>
      <c r="X337" s="11">
        <v>-8.6401183048700148E-2</v>
      </c>
      <c r="Y337" s="11">
        <v>-0.16697879085016609</v>
      </c>
      <c r="Z337" s="11">
        <v>-0.17741734587406199</v>
      </c>
      <c r="AA337" s="6"/>
      <c r="AB337" s="6">
        <f t="shared" si="154"/>
        <v>35.430862701618963</v>
      </c>
    </row>
    <row r="338" spans="1:28" x14ac:dyDescent="0.2">
      <c r="A338" s="2" t="str">
        <f>'Scenario List'!$A$9</f>
        <v>7- SCC Idaho</v>
      </c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6"/>
      <c r="AB338" s="6"/>
    </row>
    <row r="339" spans="1:28" x14ac:dyDescent="0.2">
      <c r="A339" s="2" t="str">
        <f>'Scenario List'!$A$9</f>
        <v>7- SCC Idaho</v>
      </c>
      <c r="B339" s="124" t="s">
        <v>35</v>
      </c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6"/>
      <c r="AB339" s="6"/>
    </row>
    <row r="340" spans="1:28" x14ac:dyDescent="0.2">
      <c r="A340" s="2" t="str">
        <f>'Scenario List'!$A$9</f>
        <v>7- SCC Idaho</v>
      </c>
      <c r="B340" s="121" t="s">
        <v>1</v>
      </c>
      <c r="C340" s="11">
        <v>31.772037795070943</v>
      </c>
      <c r="D340" s="11">
        <v>69.353375592625667</v>
      </c>
      <c r="E340" s="11">
        <v>111.25053077509911</v>
      </c>
      <c r="F340" s="11">
        <v>160.41710526332537</v>
      </c>
      <c r="G340" s="11">
        <v>215.8121492789285</v>
      </c>
      <c r="H340" s="11">
        <v>275.60466549405112</v>
      </c>
      <c r="I340" s="11">
        <v>337.9512005525479</v>
      </c>
      <c r="J340" s="11">
        <v>398.8861940810242</v>
      </c>
      <c r="K340" s="11">
        <v>457.276669432662</v>
      </c>
      <c r="L340" s="11">
        <v>510.90673265190668</v>
      </c>
      <c r="M340" s="11">
        <v>558.22256834713289</v>
      </c>
      <c r="N340" s="11">
        <v>599.8010448674554</v>
      </c>
      <c r="O340" s="11">
        <v>636.46082507068911</v>
      </c>
      <c r="P340" s="11">
        <v>668.52947829976188</v>
      </c>
      <c r="Q340" s="11">
        <v>696.38410098189388</v>
      </c>
      <c r="R340" s="11">
        <v>718.67818335667812</v>
      </c>
      <c r="S340" s="11">
        <v>740.14858687964579</v>
      </c>
      <c r="T340" s="11">
        <v>757.05762009925877</v>
      </c>
      <c r="U340" s="11">
        <v>771.3379399427688</v>
      </c>
      <c r="V340" s="11">
        <v>779.24753447183048</v>
      </c>
      <c r="W340" s="11">
        <v>785.22324030349512</v>
      </c>
      <c r="X340" s="11">
        <v>786.85976449251177</v>
      </c>
      <c r="Y340" s="11">
        <v>786.42475038762041</v>
      </c>
      <c r="Z340" s="11">
        <v>783.93066885416829</v>
      </c>
      <c r="AA340" s="6"/>
      <c r="AB340" s="6">
        <f>Z340/8.76</f>
        <v>89.489802380612815</v>
      </c>
    </row>
    <row r="341" spans="1:28" x14ac:dyDescent="0.2">
      <c r="A341" s="2" t="str">
        <f>'Scenario List'!$A$9</f>
        <v>7- SCC Idaho</v>
      </c>
      <c r="B341" s="121" t="s">
        <v>2</v>
      </c>
      <c r="C341" s="11">
        <v>17.151842396004916</v>
      </c>
      <c r="D341" s="11">
        <v>36.630059224729919</v>
      </c>
      <c r="E341" s="11">
        <v>57.126861341213868</v>
      </c>
      <c r="F341" s="11">
        <v>79.810509152027649</v>
      </c>
      <c r="G341" s="11">
        <v>104.69066436649359</v>
      </c>
      <c r="H341" s="11">
        <v>131.15475669665909</v>
      </c>
      <c r="I341" s="11">
        <v>158.48947588974696</v>
      </c>
      <c r="J341" s="11">
        <v>185.10357021216572</v>
      </c>
      <c r="K341" s="11">
        <v>210.78135104518066</v>
      </c>
      <c r="L341" s="11">
        <v>234.65133803363068</v>
      </c>
      <c r="M341" s="11">
        <v>255.12915009677715</v>
      </c>
      <c r="N341" s="11">
        <v>274.2393111217944</v>
      </c>
      <c r="O341" s="11">
        <v>291.45111499157935</v>
      </c>
      <c r="P341" s="11">
        <v>306.76376117579787</v>
      </c>
      <c r="Q341" s="11">
        <v>320.34666026288716</v>
      </c>
      <c r="R341" s="11">
        <v>330.79752586077348</v>
      </c>
      <c r="S341" s="11">
        <v>341.25301850327378</v>
      </c>
      <c r="T341" s="11">
        <v>349.84463337054524</v>
      </c>
      <c r="U341" s="11">
        <v>357.61251945050083</v>
      </c>
      <c r="V341" s="11">
        <v>361.64130126370236</v>
      </c>
      <c r="W341" s="11">
        <v>363.74073651313608</v>
      </c>
      <c r="X341" s="11">
        <v>365.69587475582205</v>
      </c>
      <c r="Y341" s="11">
        <v>366.56146007498137</v>
      </c>
      <c r="Z341" s="11">
        <v>366.39949484242203</v>
      </c>
      <c r="AA341" s="6"/>
      <c r="AB341" s="6">
        <f t="shared" ref="AB341:AB342" si="155">Z341/8.76</f>
        <v>41.826426351874659</v>
      </c>
    </row>
    <row r="342" spans="1:28" x14ac:dyDescent="0.2">
      <c r="A342" s="2" t="str">
        <f>'Scenario List'!$A$9</f>
        <v>7- SCC Idaho</v>
      </c>
      <c r="B342" s="121" t="s">
        <v>4</v>
      </c>
      <c r="C342" s="11">
        <v>48.92388019107586</v>
      </c>
      <c r="D342" s="11">
        <v>105.98343481735559</v>
      </c>
      <c r="E342" s="11">
        <v>168.37739211631299</v>
      </c>
      <c r="F342" s="11">
        <v>240.227614415353</v>
      </c>
      <c r="G342" s="11">
        <v>320.50281364542207</v>
      </c>
      <c r="H342" s="11">
        <v>406.75942219071021</v>
      </c>
      <c r="I342" s="11">
        <v>496.44067644229483</v>
      </c>
      <c r="J342" s="11">
        <v>583.98976429318986</v>
      </c>
      <c r="K342" s="11">
        <v>668.05802047784266</v>
      </c>
      <c r="L342" s="11">
        <v>745.55807068553736</v>
      </c>
      <c r="M342" s="11">
        <v>813.35171844391004</v>
      </c>
      <c r="N342" s="11">
        <v>874.04035598924975</v>
      </c>
      <c r="O342" s="11">
        <v>927.91194006226851</v>
      </c>
      <c r="P342" s="11">
        <v>975.29323947555974</v>
      </c>
      <c r="Q342" s="11">
        <v>1016.730761244781</v>
      </c>
      <c r="R342" s="11">
        <v>1049.4757092174516</v>
      </c>
      <c r="S342" s="11">
        <v>1081.4016053829196</v>
      </c>
      <c r="T342" s="11">
        <v>1106.902253469804</v>
      </c>
      <c r="U342" s="11">
        <v>1128.9504593932697</v>
      </c>
      <c r="V342" s="11">
        <v>1140.8888357355329</v>
      </c>
      <c r="W342" s="11">
        <v>1148.9639768166312</v>
      </c>
      <c r="X342" s="11">
        <v>1152.5556392483338</v>
      </c>
      <c r="Y342" s="11">
        <v>1152.9862104626018</v>
      </c>
      <c r="Z342" s="11">
        <v>1150.3301636965903</v>
      </c>
      <c r="AA342" s="6"/>
      <c r="AB342" s="6">
        <f t="shared" si="155"/>
        <v>131.31622873248747</v>
      </c>
    </row>
    <row r="343" spans="1:28" x14ac:dyDescent="0.2">
      <c r="A343" s="2" t="str">
        <f>'Scenario List'!$A$9</f>
        <v>7- SCC Idaho</v>
      </c>
      <c r="B343" s="119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6"/>
      <c r="AB343" s="6"/>
    </row>
    <row r="344" spans="1:28" x14ac:dyDescent="0.2">
      <c r="A344" s="2" t="str">
        <f>'Scenario List'!$A$9</f>
        <v>7- SCC Idaho</v>
      </c>
      <c r="B344" s="126" t="s">
        <v>36</v>
      </c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6"/>
      <c r="AB344" s="6"/>
    </row>
    <row r="345" spans="1:28" x14ac:dyDescent="0.2">
      <c r="A345" s="2" t="str">
        <f>'Scenario List'!$A$9</f>
        <v>7- SCC Idaho</v>
      </c>
      <c r="B345" s="121" t="s">
        <v>1</v>
      </c>
      <c r="C345" s="11">
        <v>3.8347004707421641</v>
      </c>
      <c r="D345" s="11">
        <v>8.3707110595533063</v>
      </c>
      <c r="E345" s="11">
        <v>13.356692136419108</v>
      </c>
      <c r="F345" s="11">
        <v>19.363091374399353</v>
      </c>
      <c r="G345" s="11">
        <v>26.050546608608734</v>
      </c>
      <c r="H345" s="11">
        <v>33.268708900172733</v>
      </c>
      <c r="I345" s="11">
        <v>40.677930696269065</v>
      </c>
      <c r="J345" s="11">
        <v>48.150442801392444</v>
      </c>
      <c r="K345" s="11">
        <v>55.197860154642456</v>
      </c>
      <c r="L345" s="11">
        <v>61.670839502774058</v>
      </c>
      <c r="M345" s="11">
        <v>67.197391284521828</v>
      </c>
      <c r="N345" s="11">
        <v>72.403082973881538</v>
      </c>
      <c r="O345" s="11">
        <v>76.823111226444738</v>
      </c>
      <c r="P345" s="11">
        <v>80.693678039755241</v>
      </c>
      <c r="Q345" s="11">
        <v>83.834240148188357</v>
      </c>
      <c r="R345" s="11">
        <v>86.752525960923492</v>
      </c>
      <c r="S345" s="11">
        <v>89.344437416625453</v>
      </c>
      <c r="T345" s="11">
        <v>91.391272125872817</v>
      </c>
      <c r="U345" s="11">
        <v>92.842617303044335</v>
      </c>
      <c r="V345" s="11">
        <v>94.058877830594525</v>
      </c>
      <c r="W345" s="11">
        <v>94.78869202449161</v>
      </c>
      <c r="X345" s="11">
        <v>94.988452240714665</v>
      </c>
      <c r="Y345" s="11">
        <v>94.670781133520151</v>
      </c>
      <c r="Z345" s="11">
        <v>94.622230332444289</v>
      </c>
      <c r="AA345" s="6"/>
      <c r="AB345" s="6">
        <f>Z345</f>
        <v>94.622230332444289</v>
      </c>
    </row>
    <row r="346" spans="1:28" x14ac:dyDescent="0.2">
      <c r="A346" s="2" t="str">
        <f>'Scenario List'!$A$9</f>
        <v>7- SCC Idaho</v>
      </c>
      <c r="B346" s="121" t="s">
        <v>2</v>
      </c>
      <c r="C346" s="11">
        <v>2.070127781361863</v>
      </c>
      <c r="D346" s="11">
        <v>4.4211206627575041</v>
      </c>
      <c r="E346" s="11">
        <v>6.8586270495824184</v>
      </c>
      <c r="F346" s="11">
        <v>9.6334999862471165</v>
      </c>
      <c r="G346" s="11">
        <v>12.63714318530184</v>
      </c>
      <c r="H346" s="11">
        <v>15.83191421521242</v>
      </c>
      <c r="I346" s="11">
        <v>19.076789506266863</v>
      </c>
      <c r="J346" s="11">
        <v>22.344265111426722</v>
      </c>
      <c r="K346" s="11">
        <v>25.44341383660246</v>
      </c>
      <c r="L346" s="11">
        <v>28.324435913908317</v>
      </c>
      <c r="M346" s="11">
        <v>30.71178827094565</v>
      </c>
      <c r="N346" s="11">
        <v>33.103929657606955</v>
      </c>
      <c r="O346" s="11">
        <v>35.179198062320097</v>
      </c>
      <c r="P346" s="11">
        <v>37.02738171178266</v>
      </c>
      <c r="Q346" s="11">
        <v>38.564951166004938</v>
      </c>
      <c r="R346" s="11">
        <v>39.930975525109972</v>
      </c>
      <c r="S346" s="11">
        <v>41.193159718695838</v>
      </c>
      <c r="T346" s="11">
        <v>42.232909677273597</v>
      </c>
      <c r="U346" s="11">
        <v>43.044274846099</v>
      </c>
      <c r="V346" s="11">
        <v>43.65182239186084</v>
      </c>
      <c r="W346" s="11">
        <v>43.90918006550492</v>
      </c>
      <c r="X346" s="11">
        <v>44.146221094775974</v>
      </c>
      <c r="Y346" s="11">
        <v>44.127120543494563</v>
      </c>
      <c r="Z346" s="11">
        <v>44.225259671681933</v>
      </c>
      <c r="AA346" s="6"/>
      <c r="AB346" s="6">
        <f t="shared" ref="AB346:AB347" si="156">Z346</f>
        <v>44.225259671681933</v>
      </c>
    </row>
    <row r="347" spans="1:28" x14ac:dyDescent="0.2">
      <c r="A347" s="2" t="str">
        <f>'Scenario List'!$A$9</f>
        <v>7- SCC Idaho</v>
      </c>
      <c r="B347" s="121" t="s">
        <v>4</v>
      </c>
      <c r="C347" s="11">
        <v>5.9048282521040267</v>
      </c>
      <c r="D347" s="11">
        <v>12.79183172231081</v>
      </c>
      <c r="E347" s="11">
        <v>20.215319186001526</v>
      </c>
      <c r="F347" s="11">
        <v>28.99659136064647</v>
      </c>
      <c r="G347" s="11">
        <v>38.687689793910572</v>
      </c>
      <c r="H347" s="11">
        <v>49.100623115385154</v>
      </c>
      <c r="I347" s="11">
        <v>59.754720202535928</v>
      </c>
      <c r="J347" s="11">
        <v>70.494707912819166</v>
      </c>
      <c r="K347" s="11">
        <v>80.641273991244915</v>
      </c>
      <c r="L347" s="11">
        <v>89.995275416682375</v>
      </c>
      <c r="M347" s="11">
        <v>97.909179555467475</v>
      </c>
      <c r="N347" s="11">
        <v>105.50701263148849</v>
      </c>
      <c r="O347" s="11">
        <v>112.00230928876483</v>
      </c>
      <c r="P347" s="11">
        <v>117.72105975153789</v>
      </c>
      <c r="Q347" s="11">
        <v>122.3991913141933</v>
      </c>
      <c r="R347" s="11">
        <v>126.68350148603346</v>
      </c>
      <c r="S347" s="11">
        <v>130.53759713532128</v>
      </c>
      <c r="T347" s="11">
        <v>133.62418180314643</v>
      </c>
      <c r="U347" s="11">
        <v>135.88689214914334</v>
      </c>
      <c r="V347" s="11">
        <v>137.71070022245536</v>
      </c>
      <c r="W347" s="11">
        <v>138.69787208999654</v>
      </c>
      <c r="X347" s="11">
        <v>139.13467333549065</v>
      </c>
      <c r="Y347" s="11">
        <v>138.79790167701472</v>
      </c>
      <c r="Z347" s="11">
        <v>138.84749000412623</v>
      </c>
      <c r="AA347" s="6"/>
      <c r="AB347" s="6">
        <f t="shared" si="156"/>
        <v>138.84749000412623</v>
      </c>
    </row>
    <row r="348" spans="1:28" x14ac:dyDescent="0.2"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6"/>
      <c r="AB348" s="6"/>
    </row>
    <row r="349" spans="1:28" x14ac:dyDescent="0.2"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6"/>
      <c r="AB349" s="6"/>
    </row>
    <row r="350" spans="1:28" x14ac:dyDescent="0.2">
      <c r="A350" s="2" t="str">
        <f>'Scenario List'!$A$10</f>
        <v>8- Low Load Forecast</v>
      </c>
      <c r="B350" s="125" t="s">
        <v>11</v>
      </c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6"/>
      <c r="AB350" s="6"/>
    </row>
    <row r="351" spans="1:28" x14ac:dyDescent="0.2">
      <c r="A351" s="2" t="str">
        <f>'Scenario List'!$A$10</f>
        <v>8- Low Load Forecast</v>
      </c>
      <c r="B351" s="123" t="s">
        <v>12</v>
      </c>
      <c r="C351" s="14">
        <v>0</v>
      </c>
      <c r="D351" s="14">
        <v>0</v>
      </c>
      <c r="E351" s="14">
        <v>0</v>
      </c>
      <c r="F351" s="14">
        <v>0</v>
      </c>
      <c r="G351" s="14">
        <v>0</v>
      </c>
      <c r="H351" s="14">
        <v>0</v>
      </c>
      <c r="I351" s="14">
        <v>0</v>
      </c>
      <c r="J351" s="14">
        <v>0</v>
      </c>
      <c r="K351" s="14">
        <v>0</v>
      </c>
      <c r="L351" s="14">
        <v>0</v>
      </c>
      <c r="M351" s="14">
        <v>0</v>
      </c>
      <c r="N351" s="14">
        <v>0</v>
      </c>
      <c r="O351" s="14">
        <v>0</v>
      </c>
      <c r="P351" s="14">
        <v>0</v>
      </c>
      <c r="Q351" s="14">
        <v>65.136026530119224</v>
      </c>
      <c r="R351" s="14">
        <v>0</v>
      </c>
      <c r="S351" s="14">
        <v>0</v>
      </c>
      <c r="T351" s="14">
        <v>0</v>
      </c>
      <c r="U351" s="14">
        <v>0</v>
      </c>
      <c r="V351" s="14">
        <v>0</v>
      </c>
      <c r="W351" s="14">
        <v>0</v>
      </c>
      <c r="X351" s="14">
        <v>0</v>
      </c>
      <c r="Y351" s="14">
        <v>0</v>
      </c>
      <c r="Z351" s="14">
        <v>0</v>
      </c>
      <c r="AA351" s="6"/>
      <c r="AB351" s="6">
        <f>SUM(C351:Z351)</f>
        <v>65.136026530119224</v>
      </c>
    </row>
    <row r="352" spans="1:28" x14ac:dyDescent="0.2">
      <c r="A352" s="2" t="str">
        <f>'Scenario List'!$A$10</f>
        <v>8- Low Load Forecast</v>
      </c>
      <c r="B352" s="121" t="s">
        <v>13</v>
      </c>
      <c r="C352" s="14">
        <v>0</v>
      </c>
      <c r="D352" s="14">
        <v>0</v>
      </c>
      <c r="E352" s="14">
        <v>0</v>
      </c>
      <c r="F352" s="14">
        <v>0</v>
      </c>
      <c r="G352" s="14">
        <v>0</v>
      </c>
      <c r="H352" s="14">
        <v>0</v>
      </c>
      <c r="I352" s="14">
        <v>0</v>
      </c>
      <c r="J352" s="14">
        <v>0</v>
      </c>
      <c r="K352" s="14">
        <v>0</v>
      </c>
      <c r="L352" s="14">
        <v>0</v>
      </c>
      <c r="M352" s="14">
        <v>0</v>
      </c>
      <c r="N352" s="14">
        <v>0</v>
      </c>
      <c r="O352" s="14">
        <v>0</v>
      </c>
      <c r="P352" s="14">
        <v>0</v>
      </c>
      <c r="Q352" s="14">
        <v>0</v>
      </c>
      <c r="R352" s="14">
        <v>0</v>
      </c>
      <c r="S352" s="14">
        <v>103.76300701441093</v>
      </c>
      <c r="T352" s="14">
        <v>0</v>
      </c>
      <c r="U352" s="14">
        <v>0</v>
      </c>
      <c r="V352" s="14">
        <v>0</v>
      </c>
      <c r="W352" s="14">
        <v>0</v>
      </c>
      <c r="X352" s="14">
        <v>0</v>
      </c>
      <c r="Y352" s="14">
        <v>0</v>
      </c>
      <c r="Z352" s="14">
        <v>0</v>
      </c>
      <c r="AA352" s="6"/>
      <c r="AB352" s="6">
        <f t="shared" ref="AB352:AB359" si="157">SUM(C352:Z352)</f>
        <v>103.76300701441093</v>
      </c>
    </row>
    <row r="353" spans="1:28" x14ac:dyDescent="0.2">
      <c r="A353" s="2" t="str">
        <f>'Scenario List'!$A$10</f>
        <v>8- Low Load Forecast</v>
      </c>
      <c r="B353" s="121" t="s">
        <v>14</v>
      </c>
      <c r="C353" s="14">
        <v>0</v>
      </c>
      <c r="D353" s="14">
        <v>0</v>
      </c>
      <c r="E353" s="14">
        <v>0</v>
      </c>
      <c r="F353" s="14">
        <v>0</v>
      </c>
      <c r="G353" s="14">
        <v>0</v>
      </c>
      <c r="H353" s="14">
        <v>0</v>
      </c>
      <c r="I353" s="14">
        <v>0</v>
      </c>
      <c r="J353" s="14">
        <v>0</v>
      </c>
      <c r="K353" s="14">
        <v>0</v>
      </c>
      <c r="L353" s="14">
        <v>0</v>
      </c>
      <c r="M353" s="14">
        <v>0</v>
      </c>
      <c r="N353" s="14">
        <v>0</v>
      </c>
      <c r="O353" s="14">
        <v>0</v>
      </c>
      <c r="P353" s="14">
        <v>0</v>
      </c>
      <c r="Q353" s="14">
        <v>0</v>
      </c>
      <c r="R353" s="14">
        <v>0</v>
      </c>
      <c r="S353" s="14">
        <v>51.881503507205466</v>
      </c>
      <c r="T353" s="14">
        <v>0</v>
      </c>
      <c r="U353" s="14">
        <v>0</v>
      </c>
      <c r="V353" s="14">
        <v>0</v>
      </c>
      <c r="W353" s="14">
        <v>0</v>
      </c>
      <c r="X353" s="14">
        <v>0</v>
      </c>
      <c r="Y353" s="14">
        <v>0</v>
      </c>
      <c r="Z353" s="14">
        <v>0</v>
      </c>
      <c r="AA353" s="6"/>
      <c r="AB353" s="6">
        <f t="shared" si="157"/>
        <v>51.881503507205466</v>
      </c>
    </row>
    <row r="354" spans="1:28" x14ac:dyDescent="0.2">
      <c r="A354" s="2" t="str">
        <f>'Scenario List'!$A$10</f>
        <v>8- Low Load Forecast</v>
      </c>
      <c r="B354" s="121" t="s">
        <v>15</v>
      </c>
      <c r="C354" s="14">
        <v>0</v>
      </c>
      <c r="D354" s="14">
        <v>0</v>
      </c>
      <c r="E354" s="14">
        <v>0</v>
      </c>
      <c r="F354" s="14">
        <v>0</v>
      </c>
      <c r="G354" s="14">
        <v>0</v>
      </c>
      <c r="H354" s="14">
        <v>0</v>
      </c>
      <c r="I354" s="14">
        <v>0</v>
      </c>
      <c r="J354" s="14">
        <v>0</v>
      </c>
      <c r="K354" s="14">
        <v>0</v>
      </c>
      <c r="L354" s="14">
        <v>0</v>
      </c>
      <c r="M354" s="14">
        <v>0</v>
      </c>
      <c r="N354" s="14">
        <v>0</v>
      </c>
      <c r="O354" s="14">
        <v>0</v>
      </c>
      <c r="P354" s="14">
        <v>0</v>
      </c>
      <c r="Q354" s="14">
        <v>0</v>
      </c>
      <c r="R354" s="14">
        <v>0</v>
      </c>
      <c r="S354" s="14">
        <v>0</v>
      </c>
      <c r="T354" s="14">
        <v>0</v>
      </c>
      <c r="U354" s="14">
        <v>0</v>
      </c>
      <c r="V354" s="14">
        <v>0</v>
      </c>
      <c r="W354" s="14">
        <v>0</v>
      </c>
      <c r="X354" s="14">
        <v>0</v>
      </c>
      <c r="Y354" s="14">
        <v>0</v>
      </c>
      <c r="Z354" s="14">
        <v>0</v>
      </c>
      <c r="AA354" s="6"/>
      <c r="AB354" s="6">
        <f t="shared" si="157"/>
        <v>0</v>
      </c>
    </row>
    <row r="355" spans="1:28" x14ac:dyDescent="0.2">
      <c r="A355" s="2" t="str">
        <f>'Scenario List'!$A$10</f>
        <v>8- Low Load Forecast</v>
      </c>
      <c r="B355" s="121" t="s">
        <v>16</v>
      </c>
      <c r="C355" s="14">
        <v>0</v>
      </c>
      <c r="D355" s="14">
        <v>0</v>
      </c>
      <c r="E355" s="14">
        <v>0</v>
      </c>
      <c r="F355" s="14">
        <v>0</v>
      </c>
      <c r="G355" s="14">
        <v>0</v>
      </c>
      <c r="H355" s="14">
        <v>0</v>
      </c>
      <c r="I355" s="14">
        <v>0</v>
      </c>
      <c r="J355" s="14">
        <v>0</v>
      </c>
      <c r="K355" s="14">
        <v>0</v>
      </c>
      <c r="L355" s="14">
        <v>0</v>
      </c>
      <c r="M355" s="14">
        <v>0</v>
      </c>
      <c r="N355" s="14">
        <v>0</v>
      </c>
      <c r="O355" s="14">
        <v>0</v>
      </c>
      <c r="P355" s="14">
        <v>0</v>
      </c>
      <c r="Q355" s="14">
        <v>0</v>
      </c>
      <c r="R355" s="14">
        <v>0</v>
      </c>
      <c r="S355" s="14">
        <v>0</v>
      </c>
      <c r="T355" s="14">
        <v>0</v>
      </c>
      <c r="U355" s="14">
        <v>0</v>
      </c>
      <c r="V355" s="14">
        <v>0</v>
      </c>
      <c r="W355" s="14">
        <v>0</v>
      </c>
      <c r="X355" s="14">
        <v>0</v>
      </c>
      <c r="Y355" s="14">
        <v>0</v>
      </c>
      <c r="Z355" s="14">
        <v>0</v>
      </c>
      <c r="AA355" s="6"/>
      <c r="AB355" s="6">
        <f t="shared" si="157"/>
        <v>0</v>
      </c>
    </row>
    <row r="356" spans="1:28" x14ac:dyDescent="0.2">
      <c r="A356" s="2" t="str">
        <f>'Scenario List'!$A$10</f>
        <v>8- Low Load Forecast</v>
      </c>
      <c r="B356" s="121" t="s">
        <v>17</v>
      </c>
      <c r="C356" s="14">
        <v>0</v>
      </c>
      <c r="D356" s="14">
        <v>0</v>
      </c>
      <c r="E356" s="14">
        <v>0</v>
      </c>
      <c r="F356" s="14">
        <v>0</v>
      </c>
      <c r="G356" s="14">
        <v>0</v>
      </c>
      <c r="H356" s="14">
        <v>0</v>
      </c>
      <c r="I356" s="14">
        <v>0</v>
      </c>
      <c r="J356" s="14">
        <v>0</v>
      </c>
      <c r="K356" s="14">
        <v>0</v>
      </c>
      <c r="L356" s="14">
        <v>0</v>
      </c>
      <c r="M356" s="14">
        <v>0</v>
      </c>
      <c r="N356" s="14">
        <v>0</v>
      </c>
      <c r="O356" s="14">
        <v>0</v>
      </c>
      <c r="P356" s="14">
        <v>0</v>
      </c>
      <c r="Q356" s="14">
        <v>0</v>
      </c>
      <c r="R356" s="14">
        <v>0</v>
      </c>
      <c r="S356" s="14">
        <v>0</v>
      </c>
      <c r="T356" s="14">
        <v>0</v>
      </c>
      <c r="U356" s="14">
        <v>0</v>
      </c>
      <c r="V356" s="14">
        <v>0</v>
      </c>
      <c r="W356" s="14">
        <v>0</v>
      </c>
      <c r="X356" s="14">
        <v>0</v>
      </c>
      <c r="Y356" s="14">
        <v>0</v>
      </c>
      <c r="Z356" s="14">
        <v>0</v>
      </c>
      <c r="AA356" s="6"/>
      <c r="AB356" s="6">
        <f t="shared" si="157"/>
        <v>0</v>
      </c>
    </row>
    <row r="357" spans="1:28" x14ac:dyDescent="0.2">
      <c r="A357" s="2" t="str">
        <f>'Scenario List'!$A$10</f>
        <v>8- Low Load Forecast</v>
      </c>
      <c r="B357" s="121" t="s">
        <v>18</v>
      </c>
      <c r="C357" s="14">
        <v>0</v>
      </c>
      <c r="D357" s="14">
        <v>0</v>
      </c>
      <c r="E357" s="14">
        <v>0</v>
      </c>
      <c r="F357" s="14">
        <v>0</v>
      </c>
      <c r="G357" s="14">
        <v>0</v>
      </c>
      <c r="H357" s="14">
        <v>0</v>
      </c>
      <c r="I357" s="14">
        <v>0</v>
      </c>
      <c r="J357" s="14">
        <v>0</v>
      </c>
      <c r="K357" s="14">
        <v>0</v>
      </c>
      <c r="L357" s="14">
        <v>0</v>
      </c>
      <c r="M357" s="14">
        <v>0</v>
      </c>
      <c r="N357" s="14">
        <v>0</v>
      </c>
      <c r="O357" s="14">
        <v>0</v>
      </c>
      <c r="P357" s="14">
        <v>0</v>
      </c>
      <c r="Q357" s="14">
        <v>0</v>
      </c>
      <c r="R357" s="14">
        <v>0</v>
      </c>
      <c r="S357" s="14">
        <v>0</v>
      </c>
      <c r="T357" s="14">
        <v>0</v>
      </c>
      <c r="U357" s="14">
        <v>0</v>
      </c>
      <c r="V357" s="14">
        <v>0</v>
      </c>
      <c r="W357" s="14">
        <v>0</v>
      </c>
      <c r="X357" s="14">
        <v>0</v>
      </c>
      <c r="Y357" s="14">
        <v>0</v>
      </c>
      <c r="Z357" s="14">
        <v>0</v>
      </c>
      <c r="AA357" s="6"/>
      <c r="AB357" s="6">
        <f t="shared" si="157"/>
        <v>0</v>
      </c>
    </row>
    <row r="358" spans="1:28" x14ac:dyDescent="0.2">
      <c r="A358" s="2" t="str">
        <f>'Scenario List'!$A$10</f>
        <v>8- Low Load Forecast</v>
      </c>
      <c r="B358" s="122" t="s">
        <v>19</v>
      </c>
      <c r="C358" s="14">
        <v>0</v>
      </c>
      <c r="D358" s="14">
        <v>0</v>
      </c>
      <c r="E358" s="14">
        <v>0</v>
      </c>
      <c r="F358" s="14">
        <v>0</v>
      </c>
      <c r="G358" s="14">
        <v>0</v>
      </c>
      <c r="H358" s="14">
        <v>12</v>
      </c>
      <c r="I358" s="14">
        <v>0</v>
      </c>
      <c r="J358" s="14">
        <v>0</v>
      </c>
      <c r="K358" s="14">
        <v>0</v>
      </c>
      <c r="L358" s="14">
        <v>5</v>
      </c>
      <c r="M358" s="14">
        <v>0</v>
      </c>
      <c r="N358" s="14">
        <v>0</v>
      </c>
      <c r="O358" s="14">
        <v>0</v>
      </c>
      <c r="P358" s="14">
        <v>0</v>
      </c>
      <c r="Q358" s="14">
        <v>0</v>
      </c>
      <c r="R358" s="14">
        <v>0</v>
      </c>
      <c r="S358" s="14">
        <v>0</v>
      </c>
      <c r="T358" s="14">
        <v>0</v>
      </c>
      <c r="U358" s="14">
        <v>0</v>
      </c>
      <c r="V358" s="14">
        <v>0</v>
      </c>
      <c r="W358" s="14">
        <v>0</v>
      </c>
      <c r="X358" s="14">
        <v>0</v>
      </c>
      <c r="Y358" s="14">
        <v>0</v>
      </c>
      <c r="Z358" s="14">
        <v>0</v>
      </c>
      <c r="AA358" s="6"/>
      <c r="AB358" s="6">
        <f t="shared" si="157"/>
        <v>17</v>
      </c>
    </row>
    <row r="359" spans="1:28" x14ac:dyDescent="0.2">
      <c r="A359" s="2" t="str">
        <f>'Scenario List'!$A$10</f>
        <v>8- Low Load Forecast</v>
      </c>
      <c r="B359" s="121" t="s">
        <v>20</v>
      </c>
      <c r="C359" s="14">
        <v>0</v>
      </c>
      <c r="D359" s="14">
        <v>0</v>
      </c>
      <c r="E359" s="14">
        <v>0</v>
      </c>
      <c r="F359" s="14">
        <v>0</v>
      </c>
      <c r="G359" s="14">
        <v>0</v>
      </c>
      <c r="H359" s="14">
        <v>0</v>
      </c>
      <c r="I359" s="14">
        <v>0</v>
      </c>
      <c r="J359" s="14">
        <v>0</v>
      </c>
      <c r="K359" s="14">
        <v>0</v>
      </c>
      <c r="L359" s="14">
        <v>0</v>
      </c>
      <c r="M359" s="14">
        <v>0</v>
      </c>
      <c r="N359" s="14">
        <v>0</v>
      </c>
      <c r="O359" s="14">
        <v>0</v>
      </c>
      <c r="P359" s="14">
        <v>0</v>
      </c>
      <c r="Q359" s="14">
        <v>0</v>
      </c>
      <c r="R359" s="14">
        <v>0</v>
      </c>
      <c r="S359" s="14">
        <v>0</v>
      </c>
      <c r="T359" s="14">
        <v>0</v>
      </c>
      <c r="U359" s="14">
        <v>0</v>
      </c>
      <c r="V359" s="14">
        <v>0</v>
      </c>
      <c r="W359" s="14">
        <v>0</v>
      </c>
      <c r="X359" s="14">
        <v>0</v>
      </c>
      <c r="Y359" s="14">
        <v>0</v>
      </c>
      <c r="Z359" s="14">
        <v>0</v>
      </c>
      <c r="AA359" s="6"/>
      <c r="AB359" s="6">
        <f t="shared" si="157"/>
        <v>0</v>
      </c>
    </row>
    <row r="360" spans="1:28" x14ac:dyDescent="0.2">
      <c r="A360" s="2" t="str">
        <f>'Scenario List'!$A$10</f>
        <v>8- Low Load Forecast</v>
      </c>
      <c r="B360" s="122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6"/>
      <c r="AB360" s="6"/>
    </row>
    <row r="361" spans="1:28" x14ac:dyDescent="0.2">
      <c r="A361" s="2" t="str">
        <f>'Scenario List'!$A$10</f>
        <v>8- Low Load Forecast</v>
      </c>
      <c r="B361" s="125" t="s">
        <v>9</v>
      </c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6"/>
      <c r="AB361" s="6"/>
    </row>
    <row r="362" spans="1:28" x14ac:dyDescent="0.2">
      <c r="A362" s="2" t="str">
        <f>'Scenario List'!$A$10</f>
        <v>8- Low Load Forecast</v>
      </c>
      <c r="B362" s="123" t="s">
        <v>12</v>
      </c>
      <c r="C362" s="14">
        <v>0</v>
      </c>
      <c r="D362" s="14">
        <v>0</v>
      </c>
      <c r="E362" s="14">
        <v>0</v>
      </c>
      <c r="F362" s="14">
        <v>0</v>
      </c>
      <c r="G362" s="14">
        <v>0</v>
      </c>
      <c r="H362" s="14">
        <v>48.029697989378697</v>
      </c>
      <c r="I362" s="14">
        <v>0</v>
      </c>
      <c r="J362" s="14">
        <v>0</v>
      </c>
      <c r="K362" s="14">
        <v>0</v>
      </c>
      <c r="L362" s="14">
        <v>0</v>
      </c>
      <c r="M362" s="14">
        <v>0</v>
      </c>
      <c r="N362" s="14">
        <v>0</v>
      </c>
      <c r="O362" s="14">
        <v>0</v>
      </c>
      <c r="P362" s="14">
        <v>0</v>
      </c>
      <c r="Q362" s="14">
        <v>0</v>
      </c>
      <c r="R362" s="14">
        <v>0</v>
      </c>
      <c r="S362" s="14">
        <v>0</v>
      </c>
      <c r="T362" s="14">
        <v>0</v>
      </c>
      <c r="U362" s="14">
        <v>0</v>
      </c>
      <c r="V362" s="14">
        <v>0</v>
      </c>
      <c r="W362" s="14">
        <v>0</v>
      </c>
      <c r="X362" s="14">
        <v>0</v>
      </c>
      <c r="Y362" s="14">
        <v>0</v>
      </c>
      <c r="Z362" s="14">
        <v>0</v>
      </c>
      <c r="AA362" s="6"/>
      <c r="AB362" s="6">
        <f t="shared" ref="AB362:AB373" si="158">SUM(C362:Z362)</f>
        <v>48.029697989378697</v>
      </c>
    </row>
    <row r="363" spans="1:28" x14ac:dyDescent="0.2">
      <c r="A363" s="2" t="str">
        <f>'Scenario List'!$A$10</f>
        <v>8- Low Load Forecast</v>
      </c>
      <c r="B363" s="121" t="s">
        <v>13</v>
      </c>
      <c r="C363" s="14">
        <v>0</v>
      </c>
      <c r="D363" s="14">
        <v>0</v>
      </c>
      <c r="E363" s="14">
        <v>0</v>
      </c>
      <c r="F363" s="14">
        <v>0</v>
      </c>
      <c r="G363" s="14">
        <v>0</v>
      </c>
      <c r="H363" s="14">
        <v>0</v>
      </c>
      <c r="I363" s="14">
        <v>0</v>
      </c>
      <c r="J363" s="14">
        <v>28.429858425162511</v>
      </c>
      <c r="K363" s="14">
        <v>0</v>
      </c>
      <c r="L363" s="14">
        <v>0</v>
      </c>
      <c r="M363" s="14">
        <v>0</v>
      </c>
      <c r="N363" s="14">
        <v>0</v>
      </c>
      <c r="O363" s="14">
        <v>0</v>
      </c>
      <c r="P363" s="14">
        <v>0</v>
      </c>
      <c r="Q363" s="14">
        <v>0</v>
      </c>
      <c r="R363" s="14">
        <v>0</v>
      </c>
      <c r="S363" s="14">
        <v>0</v>
      </c>
      <c r="T363" s="14">
        <v>0</v>
      </c>
      <c r="U363" s="14">
        <v>0</v>
      </c>
      <c r="V363" s="14">
        <v>0</v>
      </c>
      <c r="W363" s="14">
        <v>0</v>
      </c>
      <c r="X363" s="14">
        <v>0</v>
      </c>
      <c r="Y363" s="14">
        <v>0</v>
      </c>
      <c r="Z363" s="14">
        <v>102.19649855127044</v>
      </c>
      <c r="AA363" s="6"/>
      <c r="AB363" s="6">
        <f t="shared" si="158"/>
        <v>130.62635697643296</v>
      </c>
    </row>
    <row r="364" spans="1:28" x14ac:dyDescent="0.2">
      <c r="A364" s="2" t="str">
        <f>'Scenario List'!$A$10</f>
        <v>8- Low Load Forecast</v>
      </c>
      <c r="B364" s="121" t="s">
        <v>14</v>
      </c>
      <c r="C364" s="14">
        <v>0</v>
      </c>
      <c r="D364" s="14">
        <v>0</v>
      </c>
      <c r="E364" s="14">
        <v>0</v>
      </c>
      <c r="F364" s="14">
        <v>0</v>
      </c>
      <c r="G364" s="14">
        <v>0</v>
      </c>
      <c r="H364" s="14">
        <v>0</v>
      </c>
      <c r="I364" s="14">
        <v>0</v>
      </c>
      <c r="J364" s="14">
        <v>0</v>
      </c>
      <c r="K364" s="14">
        <v>0</v>
      </c>
      <c r="L364" s="14">
        <v>0</v>
      </c>
      <c r="M364" s="14">
        <v>0</v>
      </c>
      <c r="N364" s="14">
        <v>0</v>
      </c>
      <c r="O364" s="14">
        <v>0</v>
      </c>
      <c r="P364" s="14">
        <v>0</v>
      </c>
      <c r="Q364" s="14">
        <v>0</v>
      </c>
      <c r="R364" s="14">
        <v>0</v>
      </c>
      <c r="S364" s="14">
        <v>0</v>
      </c>
      <c r="T364" s="14">
        <v>0</v>
      </c>
      <c r="U364" s="14">
        <v>0</v>
      </c>
      <c r="V364" s="14">
        <v>0</v>
      </c>
      <c r="W364" s="14">
        <v>0</v>
      </c>
      <c r="X364" s="14">
        <v>0</v>
      </c>
      <c r="Y364" s="14">
        <v>0</v>
      </c>
      <c r="Z364" s="14">
        <v>0</v>
      </c>
      <c r="AA364" s="6"/>
      <c r="AB364" s="6">
        <f t="shared" si="158"/>
        <v>0</v>
      </c>
    </row>
    <row r="365" spans="1:28" x14ac:dyDescent="0.2">
      <c r="A365" s="2" t="str">
        <f>'Scenario List'!$A$10</f>
        <v>8- Low Load Forecast</v>
      </c>
      <c r="B365" s="121" t="s">
        <v>15</v>
      </c>
      <c r="C365" s="14">
        <v>0</v>
      </c>
      <c r="D365" s="14">
        <v>100</v>
      </c>
      <c r="E365" s="14">
        <v>0</v>
      </c>
      <c r="F365" s="14">
        <v>0</v>
      </c>
      <c r="G365" s="14">
        <v>100</v>
      </c>
      <c r="H365" s="14">
        <v>0</v>
      </c>
      <c r="I365" s="14">
        <v>0</v>
      </c>
      <c r="J365" s="14">
        <v>0</v>
      </c>
      <c r="K365" s="14">
        <v>0</v>
      </c>
      <c r="L365" s="14">
        <v>0</v>
      </c>
      <c r="M365" s="14">
        <v>0</v>
      </c>
      <c r="N365" s="14">
        <v>0</v>
      </c>
      <c r="O365" s="14">
        <v>0</v>
      </c>
      <c r="P365" s="14">
        <v>0</v>
      </c>
      <c r="Q365" s="14">
        <v>0</v>
      </c>
      <c r="R365" s="14">
        <v>0</v>
      </c>
      <c r="S365" s="14">
        <v>0</v>
      </c>
      <c r="T365" s="14">
        <v>0</v>
      </c>
      <c r="U365" s="14">
        <v>0</v>
      </c>
      <c r="V365" s="14">
        <v>100</v>
      </c>
      <c r="W365" s="14">
        <v>100</v>
      </c>
      <c r="X365" s="14">
        <v>0</v>
      </c>
      <c r="Y365" s="14">
        <v>0</v>
      </c>
      <c r="Z365" s="14">
        <v>0</v>
      </c>
      <c r="AA365" s="6"/>
      <c r="AB365" s="6">
        <f t="shared" si="158"/>
        <v>400</v>
      </c>
    </row>
    <row r="366" spans="1:28" x14ac:dyDescent="0.2">
      <c r="A366" s="2" t="str">
        <f>'Scenario List'!$A$10</f>
        <v>8- Low Load Forecast</v>
      </c>
      <c r="B366" s="121" t="s">
        <v>16</v>
      </c>
      <c r="C366" s="14">
        <v>0</v>
      </c>
      <c r="D366" s="14">
        <v>0</v>
      </c>
      <c r="E366" s="14">
        <v>0</v>
      </c>
      <c r="F366" s="14">
        <v>0</v>
      </c>
      <c r="G366" s="14">
        <v>0</v>
      </c>
      <c r="H366" s="14">
        <v>0</v>
      </c>
      <c r="I366" s="14">
        <v>0</v>
      </c>
      <c r="J366" s="14">
        <v>0</v>
      </c>
      <c r="K366" s="14">
        <v>0</v>
      </c>
      <c r="L366" s="14">
        <v>0</v>
      </c>
      <c r="M366" s="14">
        <v>0</v>
      </c>
      <c r="N366" s="14">
        <v>0</v>
      </c>
      <c r="O366" s="14">
        <v>0</v>
      </c>
      <c r="P366" s="14">
        <v>0</v>
      </c>
      <c r="Q366" s="14">
        <v>0</v>
      </c>
      <c r="R366" s="14">
        <v>0</v>
      </c>
      <c r="S366" s="14">
        <v>0</v>
      </c>
      <c r="T366" s="14">
        <v>0</v>
      </c>
      <c r="U366" s="14">
        <v>0</v>
      </c>
      <c r="V366" s="14">
        <v>0</v>
      </c>
      <c r="W366" s="14">
        <v>0</v>
      </c>
      <c r="X366" s="14">
        <v>0</v>
      </c>
      <c r="Y366" s="14">
        <v>0</v>
      </c>
      <c r="Z366" s="14">
        <v>0</v>
      </c>
      <c r="AA366" s="6"/>
      <c r="AB366" s="6">
        <f t="shared" si="158"/>
        <v>0</v>
      </c>
    </row>
    <row r="367" spans="1:28" x14ac:dyDescent="0.2">
      <c r="A367" s="2" t="str">
        <f>'Scenario List'!$A$10</f>
        <v>8- Low Load Forecast</v>
      </c>
      <c r="B367" s="121" t="s">
        <v>17</v>
      </c>
      <c r="C367" s="14">
        <v>0</v>
      </c>
      <c r="D367" s="14">
        <v>0</v>
      </c>
      <c r="E367" s="14">
        <v>0</v>
      </c>
      <c r="F367" s="14">
        <v>0</v>
      </c>
      <c r="G367" s="14">
        <v>0</v>
      </c>
      <c r="H367" s="14">
        <v>0</v>
      </c>
      <c r="I367" s="14">
        <v>0</v>
      </c>
      <c r="J367" s="14">
        <v>0</v>
      </c>
      <c r="K367" s="14">
        <v>0</v>
      </c>
      <c r="L367" s="14">
        <v>0</v>
      </c>
      <c r="M367" s="14">
        <v>0</v>
      </c>
      <c r="N367" s="14">
        <v>0</v>
      </c>
      <c r="O367" s="14">
        <v>0</v>
      </c>
      <c r="P367" s="14">
        <v>0</v>
      </c>
      <c r="Q367" s="14">
        <v>0</v>
      </c>
      <c r="R367" s="14">
        <v>0</v>
      </c>
      <c r="S367" s="14">
        <v>0</v>
      </c>
      <c r="T367" s="14">
        <v>0</v>
      </c>
      <c r="U367" s="14">
        <v>0</v>
      </c>
      <c r="V367" s="14">
        <v>0</v>
      </c>
      <c r="W367" s="14">
        <v>0</v>
      </c>
      <c r="X367" s="14">
        <v>0</v>
      </c>
      <c r="Y367" s="14">
        <v>0</v>
      </c>
      <c r="Z367" s="14">
        <v>0</v>
      </c>
      <c r="AA367" s="6"/>
      <c r="AB367" s="6">
        <f t="shared" si="158"/>
        <v>0</v>
      </c>
    </row>
    <row r="368" spans="1:28" x14ac:dyDescent="0.2">
      <c r="A368" s="2" t="str">
        <f>'Scenario List'!$A$10</f>
        <v>8- Low Load Forecast</v>
      </c>
      <c r="B368" s="121" t="s">
        <v>18</v>
      </c>
      <c r="C368" s="14">
        <v>0</v>
      </c>
      <c r="D368" s="14">
        <v>0</v>
      </c>
      <c r="E368" s="14">
        <v>0</v>
      </c>
      <c r="F368" s="14">
        <v>0</v>
      </c>
      <c r="G368" s="14">
        <v>0</v>
      </c>
      <c r="H368" s="14">
        <v>0</v>
      </c>
      <c r="I368" s="14">
        <v>0</v>
      </c>
      <c r="J368" s="14">
        <v>0</v>
      </c>
      <c r="K368" s="14">
        <v>0</v>
      </c>
      <c r="L368" s="14">
        <v>0</v>
      </c>
      <c r="M368" s="14">
        <v>0</v>
      </c>
      <c r="N368" s="14">
        <v>0</v>
      </c>
      <c r="O368" s="14">
        <v>0</v>
      </c>
      <c r="P368" s="14">
        <v>0</v>
      </c>
      <c r="Q368" s="14">
        <v>0</v>
      </c>
      <c r="R368" s="14">
        <v>0</v>
      </c>
      <c r="S368" s="14">
        <v>0</v>
      </c>
      <c r="T368" s="14">
        <v>0</v>
      </c>
      <c r="U368" s="14">
        <v>0</v>
      </c>
      <c r="V368" s="14">
        <v>0</v>
      </c>
      <c r="W368" s="14">
        <v>0</v>
      </c>
      <c r="X368" s="14">
        <v>0</v>
      </c>
      <c r="Y368" s="14">
        <v>0</v>
      </c>
      <c r="Z368" s="14">
        <v>0</v>
      </c>
      <c r="AA368" s="6"/>
      <c r="AB368" s="6">
        <f t="shared" si="158"/>
        <v>0</v>
      </c>
    </row>
    <row r="369" spans="1:28" x14ac:dyDescent="0.2">
      <c r="A369" s="2" t="str">
        <f>'Scenario List'!$A$10</f>
        <v>8- Low Load Forecast</v>
      </c>
      <c r="B369" s="122" t="s">
        <v>19</v>
      </c>
      <c r="C369" s="14">
        <v>0</v>
      </c>
      <c r="D369" s="14">
        <v>0</v>
      </c>
      <c r="E369" s="14">
        <v>0</v>
      </c>
      <c r="F369" s="14">
        <v>0</v>
      </c>
      <c r="G369" s="14">
        <v>0</v>
      </c>
      <c r="H369" s="14">
        <v>0</v>
      </c>
      <c r="I369" s="14">
        <v>0</v>
      </c>
      <c r="J369" s="14">
        <v>0</v>
      </c>
      <c r="K369" s="14">
        <v>0</v>
      </c>
      <c r="L369" s="14">
        <v>0</v>
      </c>
      <c r="M369" s="14">
        <v>0</v>
      </c>
      <c r="N369" s="14">
        <v>0</v>
      </c>
      <c r="O369" s="14">
        <v>0</v>
      </c>
      <c r="P369" s="14">
        <v>0</v>
      </c>
      <c r="Q369" s="14">
        <v>0</v>
      </c>
      <c r="R369" s="14">
        <v>0</v>
      </c>
      <c r="S369" s="14">
        <v>0</v>
      </c>
      <c r="T369" s="14">
        <v>0</v>
      </c>
      <c r="U369" s="14">
        <v>0</v>
      </c>
      <c r="V369" s="14">
        <v>0</v>
      </c>
      <c r="W369" s="14">
        <v>0</v>
      </c>
      <c r="X369" s="14">
        <v>0</v>
      </c>
      <c r="Y369" s="14">
        <v>0</v>
      </c>
      <c r="Z369" s="14">
        <v>0</v>
      </c>
      <c r="AA369" s="6"/>
      <c r="AB369" s="6">
        <f t="shared" si="158"/>
        <v>0</v>
      </c>
    </row>
    <row r="370" spans="1:28" x14ac:dyDescent="0.2">
      <c r="A370" s="2" t="str">
        <f>'Scenario List'!$A$10</f>
        <v>8- Low Load Forecast</v>
      </c>
      <c r="B370" s="121" t="s">
        <v>20</v>
      </c>
      <c r="C370" s="14">
        <v>0</v>
      </c>
      <c r="D370" s="14">
        <v>0</v>
      </c>
      <c r="E370" s="14">
        <v>0</v>
      </c>
      <c r="F370" s="14">
        <v>0</v>
      </c>
      <c r="G370" s="14">
        <v>0</v>
      </c>
      <c r="H370" s="14">
        <v>0</v>
      </c>
      <c r="I370" s="14">
        <v>0</v>
      </c>
      <c r="J370" s="14">
        <v>0</v>
      </c>
      <c r="K370" s="14">
        <v>0</v>
      </c>
      <c r="L370" s="14">
        <v>75</v>
      </c>
      <c r="M370" s="14">
        <v>0</v>
      </c>
      <c r="N370" s="14">
        <v>0</v>
      </c>
      <c r="O370" s="14">
        <v>0</v>
      </c>
      <c r="P370" s="14">
        <v>0</v>
      </c>
      <c r="Q370" s="14">
        <v>0</v>
      </c>
      <c r="R370" s="14">
        <v>0</v>
      </c>
      <c r="S370" s="14">
        <v>0</v>
      </c>
      <c r="T370" s="14">
        <v>0</v>
      </c>
      <c r="U370" s="14">
        <v>0</v>
      </c>
      <c r="V370" s="14">
        <v>0</v>
      </c>
      <c r="W370" s="14">
        <v>0</v>
      </c>
      <c r="X370" s="14">
        <v>0</v>
      </c>
      <c r="Y370" s="14">
        <v>0</v>
      </c>
      <c r="Z370" s="14">
        <v>0</v>
      </c>
      <c r="AA370" s="6"/>
      <c r="AB370" s="6">
        <f t="shared" si="158"/>
        <v>75</v>
      </c>
    </row>
    <row r="371" spans="1:28" x14ac:dyDescent="0.2">
      <c r="A371" s="2" t="str">
        <f>'Scenario List'!$A$10</f>
        <v>8- Low Load Forecast</v>
      </c>
      <c r="B371" s="121" t="s">
        <v>21</v>
      </c>
      <c r="C371" s="14">
        <v>0</v>
      </c>
      <c r="D371" s="14">
        <v>0.28920000000000001</v>
      </c>
      <c r="E371" s="14">
        <v>1.9555000000000002</v>
      </c>
      <c r="F371" s="14">
        <v>5.1339000000000006</v>
      </c>
      <c r="G371" s="14">
        <v>10.264800000000001</v>
      </c>
      <c r="H371" s="14">
        <v>36.842799999999997</v>
      </c>
      <c r="I371" s="14">
        <v>40.421599999999998</v>
      </c>
      <c r="J371" s="14">
        <v>43.905900000000003</v>
      </c>
      <c r="K371" s="14">
        <v>49.300400000000003</v>
      </c>
      <c r="L371" s="14">
        <v>51.236400000000003</v>
      </c>
      <c r="M371" s="14">
        <v>51.05</v>
      </c>
      <c r="N371" s="14">
        <v>50.818600000000004</v>
      </c>
      <c r="O371" s="14">
        <v>50.701300000000003</v>
      </c>
      <c r="P371" s="14">
        <v>50.514899999999997</v>
      </c>
      <c r="Q371" s="14">
        <v>50.328499999999998</v>
      </c>
      <c r="R371" s="14">
        <v>50.142099999999999</v>
      </c>
      <c r="S371" s="14">
        <v>49.9557</v>
      </c>
      <c r="T371" s="14">
        <v>49.769300000000001</v>
      </c>
      <c r="U371" s="14">
        <v>49.582900000000002</v>
      </c>
      <c r="V371" s="14">
        <v>49.303300000000007</v>
      </c>
      <c r="W371" s="14">
        <v>49.116900000000001</v>
      </c>
      <c r="X371" s="14">
        <v>48.861400000000003</v>
      </c>
      <c r="Y371" s="14">
        <v>48.699699999999993</v>
      </c>
      <c r="Z371" s="14">
        <v>48.699649999999998</v>
      </c>
      <c r="AA371" s="6"/>
      <c r="AB371" s="6">
        <f>Z371</f>
        <v>48.699649999999998</v>
      </c>
    </row>
    <row r="372" spans="1:28" x14ac:dyDescent="0.2">
      <c r="A372" s="2" t="str">
        <f>'Scenario List'!$A$10</f>
        <v>8- Low Load Forecast</v>
      </c>
      <c r="B372" s="121" t="s">
        <v>22</v>
      </c>
      <c r="C372" s="14">
        <v>3.4001670447805821</v>
      </c>
      <c r="D372" s="14">
        <v>4.1859315720894408</v>
      </c>
      <c r="E372" s="14">
        <v>4.8622640943704294</v>
      </c>
      <c r="F372" s="14">
        <v>5.7185173846828015</v>
      </c>
      <c r="G372" s="14">
        <v>6.6632655958092251</v>
      </c>
      <c r="H372" s="14">
        <v>7.35211725083931</v>
      </c>
      <c r="I372" s="14">
        <v>7.7112183339056841</v>
      </c>
      <c r="J372" s="14">
        <v>7.5632328867451903</v>
      </c>
      <c r="K372" s="14">
        <v>7.0780493189489988</v>
      </c>
      <c r="L372" s="14">
        <v>6.2476799477791687</v>
      </c>
      <c r="M372" s="14">
        <v>5.2097796349349039</v>
      </c>
      <c r="N372" s="14">
        <v>4.2676601339079383</v>
      </c>
      <c r="O372" s="14">
        <v>3.4766875805062512</v>
      </c>
      <c r="P372" s="14">
        <v>2.8186196634208756</v>
      </c>
      <c r="Q372" s="14">
        <v>2.2667245362174668</v>
      </c>
      <c r="R372" s="14">
        <v>1.803891638735692</v>
      </c>
      <c r="S372" s="14">
        <v>1.6157913295703423</v>
      </c>
      <c r="T372" s="14">
        <v>1.3625509625570515</v>
      </c>
      <c r="U372" s="14">
        <v>1.1874661523439443</v>
      </c>
      <c r="V372" s="14">
        <v>0.68673579743852997</v>
      </c>
      <c r="W372" s="14">
        <v>0.51074614465254342</v>
      </c>
      <c r="X372" s="14">
        <v>6.8885756540936427E-2</v>
      </c>
      <c r="Y372" s="14">
        <v>-0.20660756567666283</v>
      </c>
      <c r="Z372" s="14">
        <v>-0.34556474956663408</v>
      </c>
      <c r="AA372" s="6"/>
      <c r="AB372" s="6">
        <f t="shared" si="158"/>
        <v>85.50581044553401</v>
      </c>
    </row>
    <row r="373" spans="1:28" x14ac:dyDescent="0.2">
      <c r="A373" s="2" t="str">
        <f>'Scenario List'!$A$10</f>
        <v>8- Low Load Forecast</v>
      </c>
      <c r="B373" s="121" t="s">
        <v>23</v>
      </c>
      <c r="C373" s="14">
        <v>4.2406720386957328</v>
      </c>
      <c r="D373" s="14">
        <v>4.979234965341572</v>
      </c>
      <c r="E373" s="14">
        <v>5.5874033118823654</v>
      </c>
      <c r="F373" s="14">
        <v>6.5883484394093355</v>
      </c>
      <c r="G373" s="14">
        <v>7.078577276259967</v>
      </c>
      <c r="H373" s="14">
        <v>7.6193707757966749</v>
      </c>
      <c r="I373" s="14">
        <v>7.8833267699137508</v>
      </c>
      <c r="J373" s="14">
        <v>7.6954082362628498</v>
      </c>
      <c r="K373" s="14">
        <v>7.6856026035335887</v>
      </c>
      <c r="L373" s="14">
        <v>6.3967339927875742</v>
      </c>
      <c r="M373" s="14">
        <v>5.36139807728118</v>
      </c>
      <c r="N373" s="14">
        <v>4.4498327747170521</v>
      </c>
      <c r="O373" s="14">
        <v>3.6940016616915869</v>
      </c>
      <c r="P373" s="14">
        <v>3.0894182998782895</v>
      </c>
      <c r="Q373" s="14">
        <v>2.6019101361498116</v>
      </c>
      <c r="R373" s="14">
        <v>2.0065192086810839</v>
      </c>
      <c r="S373" s="14">
        <v>1.8368043608182489</v>
      </c>
      <c r="T373" s="14">
        <v>1.5951447748274177</v>
      </c>
      <c r="U373" s="14">
        <v>1.4764288643869463</v>
      </c>
      <c r="V373" s="14">
        <v>0.4385315443593214</v>
      </c>
      <c r="W373" s="14">
        <v>0.17431602736600382</v>
      </c>
      <c r="X373" s="14">
        <v>-0.14721539128267125</v>
      </c>
      <c r="Y373" s="14">
        <v>-0.29777812952376337</v>
      </c>
      <c r="Z373" s="14">
        <v>-0.31764819775612807</v>
      </c>
      <c r="AA373" s="6"/>
      <c r="AB373" s="6">
        <f t="shared" si="158"/>
        <v>91.71634242147779</v>
      </c>
    </row>
    <row r="374" spans="1:28" x14ac:dyDescent="0.2">
      <c r="A374" s="2" t="str">
        <f>'Scenario List'!$A$10</f>
        <v>8- Low Load Forecast</v>
      </c>
      <c r="B374" s="121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6"/>
      <c r="AB374" s="6"/>
    </row>
    <row r="375" spans="1:28" x14ac:dyDescent="0.2">
      <c r="A375" s="2" t="str">
        <f>'Scenario List'!$A$10</f>
        <v>8- Low Load Forecast</v>
      </c>
      <c r="B375" s="120" t="s">
        <v>8</v>
      </c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6"/>
      <c r="AB375" s="6"/>
    </row>
    <row r="376" spans="1:28" x14ac:dyDescent="0.2">
      <c r="A376" s="2" t="str">
        <f>'Scenario List'!$A$10</f>
        <v>8- Low Load Forecast</v>
      </c>
      <c r="B376" s="123" t="s">
        <v>12</v>
      </c>
      <c r="C376" s="14">
        <v>0</v>
      </c>
      <c r="D376" s="14">
        <v>0</v>
      </c>
      <c r="E376" s="14">
        <v>0</v>
      </c>
      <c r="F376" s="14">
        <v>0</v>
      </c>
      <c r="G376" s="14">
        <v>0</v>
      </c>
      <c r="H376" s="14">
        <v>98.238801324627445</v>
      </c>
      <c r="I376" s="14">
        <v>0</v>
      </c>
      <c r="J376" s="14">
        <v>0</v>
      </c>
      <c r="K376" s="14">
        <v>0</v>
      </c>
      <c r="L376" s="14">
        <v>0</v>
      </c>
      <c r="M376" s="14">
        <v>0</v>
      </c>
      <c r="N376" s="14">
        <v>0</v>
      </c>
      <c r="O376" s="14">
        <v>0</v>
      </c>
      <c r="P376" s="14">
        <v>0</v>
      </c>
      <c r="Q376" s="14">
        <v>0</v>
      </c>
      <c r="R376" s="14">
        <v>0</v>
      </c>
      <c r="S376" s="14">
        <v>0</v>
      </c>
      <c r="T376" s="14">
        <v>0</v>
      </c>
      <c r="U376" s="14">
        <v>0</v>
      </c>
      <c r="V376" s="14">
        <v>36.4</v>
      </c>
      <c r="W376" s="14">
        <v>0</v>
      </c>
      <c r="X376" s="14">
        <v>0</v>
      </c>
      <c r="Y376" s="14">
        <v>0</v>
      </c>
      <c r="Z376" s="14">
        <v>0</v>
      </c>
      <c r="AA376" s="6"/>
      <c r="AB376" s="6">
        <f t="shared" ref="AB376:AB387" si="159">SUM(C376:Z376)</f>
        <v>134.63880132462745</v>
      </c>
    </row>
    <row r="377" spans="1:28" x14ac:dyDescent="0.2">
      <c r="A377" s="2" t="str">
        <f>'Scenario List'!$A$10</f>
        <v>8- Low Load Forecast</v>
      </c>
      <c r="B377" s="121" t="s">
        <v>13</v>
      </c>
      <c r="C377" s="14">
        <v>0</v>
      </c>
      <c r="D377" s="14">
        <v>0</v>
      </c>
      <c r="E377" s="14">
        <v>0</v>
      </c>
      <c r="F377" s="14">
        <v>0</v>
      </c>
      <c r="G377" s="14">
        <v>0</v>
      </c>
      <c r="H377" s="14">
        <v>0</v>
      </c>
      <c r="I377" s="14">
        <v>0</v>
      </c>
      <c r="J377" s="14">
        <v>0</v>
      </c>
      <c r="K377" s="14">
        <v>0</v>
      </c>
      <c r="L377" s="14">
        <v>0</v>
      </c>
      <c r="M377" s="14">
        <v>0</v>
      </c>
      <c r="N377" s="14">
        <v>0</v>
      </c>
      <c r="O377" s="14">
        <v>0</v>
      </c>
      <c r="P377" s="14">
        <v>0</v>
      </c>
      <c r="Q377" s="14">
        <v>0</v>
      </c>
      <c r="R377" s="14">
        <v>0</v>
      </c>
      <c r="S377" s="14">
        <v>0</v>
      </c>
      <c r="T377" s="14">
        <v>0</v>
      </c>
      <c r="U377" s="14">
        <v>0</v>
      </c>
      <c r="V377" s="14">
        <v>0</v>
      </c>
      <c r="W377" s="14">
        <v>0</v>
      </c>
      <c r="X377" s="14">
        <v>0</v>
      </c>
      <c r="Y377" s="14">
        <v>0</v>
      </c>
      <c r="Z377" s="14">
        <v>0</v>
      </c>
      <c r="AA377" s="6"/>
      <c r="AB377" s="6">
        <f t="shared" si="159"/>
        <v>0</v>
      </c>
    </row>
    <row r="378" spans="1:28" x14ac:dyDescent="0.2">
      <c r="A378" s="2" t="str">
        <f>'Scenario List'!$A$10</f>
        <v>8- Low Load Forecast</v>
      </c>
      <c r="B378" s="121" t="s">
        <v>14</v>
      </c>
      <c r="C378" s="14">
        <v>0</v>
      </c>
      <c r="D378" s="14">
        <v>0</v>
      </c>
      <c r="E378" s="14">
        <v>0</v>
      </c>
      <c r="F378" s="14">
        <v>0</v>
      </c>
      <c r="G378" s="14">
        <v>0</v>
      </c>
      <c r="H378" s="14">
        <v>0</v>
      </c>
      <c r="I378" s="14">
        <v>0</v>
      </c>
      <c r="J378" s="14">
        <v>0</v>
      </c>
      <c r="K378" s="14">
        <v>0</v>
      </c>
      <c r="L378" s="14">
        <v>0</v>
      </c>
      <c r="M378" s="14">
        <v>0</v>
      </c>
      <c r="N378" s="14">
        <v>0</v>
      </c>
      <c r="O378" s="14">
        <v>0</v>
      </c>
      <c r="P378" s="14">
        <v>0</v>
      </c>
      <c r="Q378" s="14">
        <v>0</v>
      </c>
      <c r="R378" s="14">
        <v>0</v>
      </c>
      <c r="S378" s="14">
        <v>0</v>
      </c>
      <c r="T378" s="14">
        <v>0</v>
      </c>
      <c r="U378" s="14">
        <v>0</v>
      </c>
      <c r="V378" s="14">
        <v>0</v>
      </c>
      <c r="W378" s="14">
        <v>0</v>
      </c>
      <c r="X378" s="14">
        <v>0</v>
      </c>
      <c r="Y378" s="14">
        <v>0</v>
      </c>
      <c r="Z378" s="14">
        <v>0</v>
      </c>
      <c r="AA378" s="6"/>
      <c r="AB378" s="6">
        <f t="shared" si="159"/>
        <v>0</v>
      </c>
    </row>
    <row r="379" spans="1:28" x14ac:dyDescent="0.2">
      <c r="A379" s="2" t="str">
        <f>'Scenario List'!$A$10</f>
        <v>8- Low Load Forecast</v>
      </c>
      <c r="B379" s="121" t="s">
        <v>15</v>
      </c>
      <c r="C379" s="14">
        <v>0</v>
      </c>
      <c r="D379" s="14">
        <v>0</v>
      </c>
      <c r="E379" s="14">
        <v>0</v>
      </c>
      <c r="F379" s="14">
        <v>0</v>
      </c>
      <c r="G379" s="14">
        <v>0</v>
      </c>
      <c r="H379" s="14">
        <v>0</v>
      </c>
      <c r="I379" s="14">
        <v>0</v>
      </c>
      <c r="J379" s="14">
        <v>0</v>
      </c>
      <c r="K379" s="14">
        <v>0</v>
      </c>
      <c r="L379" s="14">
        <v>0</v>
      </c>
      <c r="M379" s="14">
        <v>0</v>
      </c>
      <c r="N379" s="14">
        <v>0</v>
      </c>
      <c r="O379" s="14">
        <v>0</v>
      </c>
      <c r="P379" s="14">
        <v>0</v>
      </c>
      <c r="Q379" s="14">
        <v>0</v>
      </c>
      <c r="R379" s="14">
        <v>0</v>
      </c>
      <c r="S379" s="14">
        <v>0</v>
      </c>
      <c r="T379" s="14">
        <v>0</v>
      </c>
      <c r="U379" s="14">
        <v>0</v>
      </c>
      <c r="V379" s="14">
        <v>0</v>
      </c>
      <c r="W379" s="14">
        <v>0</v>
      </c>
      <c r="X379" s="14">
        <v>0</v>
      </c>
      <c r="Y379" s="14">
        <v>0</v>
      </c>
      <c r="Z379" s="14">
        <v>0</v>
      </c>
      <c r="AA379" s="6"/>
      <c r="AB379" s="6">
        <f t="shared" si="159"/>
        <v>0</v>
      </c>
    </row>
    <row r="380" spans="1:28" x14ac:dyDescent="0.2">
      <c r="A380" s="2" t="str">
        <f>'Scenario List'!$A$10</f>
        <v>8- Low Load Forecast</v>
      </c>
      <c r="B380" s="121" t="s">
        <v>16</v>
      </c>
      <c r="C380" s="14">
        <v>0</v>
      </c>
      <c r="D380" s="14">
        <v>0</v>
      </c>
      <c r="E380" s="14">
        <v>0</v>
      </c>
      <c r="F380" s="14">
        <v>0</v>
      </c>
      <c r="G380" s="14">
        <v>0</v>
      </c>
      <c r="H380" s="14">
        <v>0</v>
      </c>
      <c r="I380" s="14">
        <v>0</v>
      </c>
      <c r="J380" s="14">
        <v>0</v>
      </c>
      <c r="K380" s="14">
        <v>0</v>
      </c>
      <c r="L380" s="14">
        <v>0</v>
      </c>
      <c r="M380" s="14">
        <v>0</v>
      </c>
      <c r="N380" s="14">
        <v>0</v>
      </c>
      <c r="O380" s="14">
        <v>0</v>
      </c>
      <c r="P380" s="14">
        <v>0</v>
      </c>
      <c r="Q380" s="14">
        <v>0</v>
      </c>
      <c r="R380" s="14">
        <v>0</v>
      </c>
      <c r="S380" s="14">
        <v>0</v>
      </c>
      <c r="T380" s="14">
        <v>0</v>
      </c>
      <c r="U380" s="14">
        <v>0</v>
      </c>
      <c r="V380" s="14">
        <v>0</v>
      </c>
      <c r="W380" s="14">
        <v>0</v>
      </c>
      <c r="X380" s="14">
        <v>0</v>
      </c>
      <c r="Y380" s="14">
        <v>0</v>
      </c>
      <c r="Z380" s="14">
        <v>0</v>
      </c>
      <c r="AA380" s="6"/>
      <c r="AB380" s="6">
        <f t="shared" si="159"/>
        <v>0</v>
      </c>
    </row>
    <row r="381" spans="1:28" x14ac:dyDescent="0.2">
      <c r="A381" s="2" t="str">
        <f>'Scenario List'!$A$10</f>
        <v>8- Low Load Forecast</v>
      </c>
      <c r="B381" s="121" t="s">
        <v>17</v>
      </c>
      <c r="C381" s="14">
        <v>0</v>
      </c>
      <c r="D381" s="14">
        <v>0</v>
      </c>
      <c r="E381" s="14">
        <v>0</v>
      </c>
      <c r="F381" s="14">
        <v>0</v>
      </c>
      <c r="G381" s="14">
        <v>0</v>
      </c>
      <c r="H381" s="14">
        <v>0</v>
      </c>
      <c r="I381" s="14">
        <v>0</v>
      </c>
      <c r="J381" s="14">
        <v>0</v>
      </c>
      <c r="K381" s="14">
        <v>0</v>
      </c>
      <c r="L381" s="14">
        <v>0</v>
      </c>
      <c r="M381" s="14">
        <v>0</v>
      </c>
      <c r="N381" s="14">
        <v>0</v>
      </c>
      <c r="O381" s="14">
        <v>0</v>
      </c>
      <c r="P381" s="14">
        <v>0</v>
      </c>
      <c r="Q381" s="14">
        <v>0</v>
      </c>
      <c r="R381" s="14">
        <v>0</v>
      </c>
      <c r="S381" s="14">
        <v>0</v>
      </c>
      <c r="T381" s="14">
        <v>0</v>
      </c>
      <c r="U381" s="14">
        <v>0</v>
      </c>
      <c r="V381" s="14">
        <v>0</v>
      </c>
      <c r="W381" s="14">
        <v>0</v>
      </c>
      <c r="X381" s="14">
        <v>0</v>
      </c>
      <c r="Y381" s="14">
        <v>0</v>
      </c>
      <c r="Z381" s="14">
        <v>0</v>
      </c>
      <c r="AA381" s="6"/>
      <c r="AB381" s="6">
        <f t="shared" si="159"/>
        <v>0</v>
      </c>
    </row>
    <row r="382" spans="1:28" x14ac:dyDescent="0.2">
      <c r="A382" s="2" t="str">
        <f>'Scenario List'!$A$10</f>
        <v>8- Low Load Forecast</v>
      </c>
      <c r="B382" s="121" t="s">
        <v>18</v>
      </c>
      <c r="C382" s="14">
        <v>0</v>
      </c>
      <c r="D382" s="14">
        <v>0</v>
      </c>
      <c r="E382" s="14">
        <v>0</v>
      </c>
      <c r="F382" s="14">
        <v>0</v>
      </c>
      <c r="G382" s="14">
        <v>0</v>
      </c>
      <c r="H382" s="14">
        <v>0</v>
      </c>
      <c r="I382" s="14">
        <v>0</v>
      </c>
      <c r="J382" s="14">
        <v>0</v>
      </c>
      <c r="K382" s="14">
        <v>0</v>
      </c>
      <c r="L382" s="14">
        <v>0</v>
      </c>
      <c r="M382" s="14">
        <v>0</v>
      </c>
      <c r="N382" s="14">
        <v>0</v>
      </c>
      <c r="O382" s="14">
        <v>0</v>
      </c>
      <c r="P382" s="14">
        <v>0</v>
      </c>
      <c r="Q382" s="14">
        <v>0</v>
      </c>
      <c r="R382" s="14">
        <v>0</v>
      </c>
      <c r="S382" s="14">
        <v>0</v>
      </c>
      <c r="T382" s="14">
        <v>0</v>
      </c>
      <c r="U382" s="14">
        <v>0</v>
      </c>
      <c r="V382" s="14">
        <v>0</v>
      </c>
      <c r="W382" s="14">
        <v>0</v>
      </c>
      <c r="X382" s="14">
        <v>0</v>
      </c>
      <c r="Y382" s="14">
        <v>0</v>
      </c>
      <c r="Z382" s="14">
        <v>0</v>
      </c>
      <c r="AA382" s="6"/>
      <c r="AB382" s="6">
        <f t="shared" si="159"/>
        <v>0</v>
      </c>
    </row>
    <row r="383" spans="1:28" x14ac:dyDescent="0.2">
      <c r="A383" s="2" t="str">
        <f>'Scenario List'!$A$10</f>
        <v>8- Low Load Forecast</v>
      </c>
      <c r="B383" s="122" t="s">
        <v>19</v>
      </c>
      <c r="C383" s="14">
        <v>0</v>
      </c>
      <c r="D383" s="14">
        <v>0</v>
      </c>
      <c r="E383" s="14">
        <v>0</v>
      </c>
      <c r="F383" s="14">
        <v>0</v>
      </c>
      <c r="G383" s="14">
        <v>0</v>
      </c>
      <c r="H383" s="14">
        <v>0</v>
      </c>
      <c r="I383" s="14">
        <v>0</v>
      </c>
      <c r="J383" s="14">
        <v>0</v>
      </c>
      <c r="K383" s="14">
        <v>0</v>
      </c>
      <c r="L383" s="14">
        <v>0</v>
      </c>
      <c r="M383" s="14">
        <v>0</v>
      </c>
      <c r="N383" s="14">
        <v>0</v>
      </c>
      <c r="O383" s="14">
        <v>0</v>
      </c>
      <c r="P383" s="14">
        <v>0</v>
      </c>
      <c r="Q383" s="14">
        <v>0</v>
      </c>
      <c r="R383" s="14">
        <v>0</v>
      </c>
      <c r="S383" s="14">
        <v>0</v>
      </c>
      <c r="T383" s="14">
        <v>0</v>
      </c>
      <c r="U383" s="14">
        <v>0</v>
      </c>
      <c r="V383" s="14">
        <v>0</v>
      </c>
      <c r="W383" s="14">
        <v>0</v>
      </c>
      <c r="X383" s="14">
        <v>0</v>
      </c>
      <c r="Y383" s="14">
        <v>0</v>
      </c>
      <c r="Z383" s="14">
        <v>0</v>
      </c>
      <c r="AA383" s="6"/>
      <c r="AB383" s="6">
        <f t="shared" si="159"/>
        <v>0</v>
      </c>
    </row>
    <row r="384" spans="1:28" x14ac:dyDescent="0.2">
      <c r="A384" s="2" t="str">
        <f>'Scenario List'!$A$10</f>
        <v>8- Low Load Forecast</v>
      </c>
      <c r="B384" s="121" t="s">
        <v>20</v>
      </c>
      <c r="C384" s="14">
        <v>0</v>
      </c>
      <c r="D384" s="14">
        <v>0</v>
      </c>
      <c r="E384" s="14">
        <v>0</v>
      </c>
      <c r="F384" s="14">
        <v>0</v>
      </c>
      <c r="G384" s="14">
        <v>0</v>
      </c>
      <c r="H384" s="14">
        <v>0</v>
      </c>
      <c r="I384" s="14">
        <v>0</v>
      </c>
      <c r="J384" s="14">
        <v>0</v>
      </c>
      <c r="K384" s="14">
        <v>0</v>
      </c>
      <c r="L384" s="14">
        <v>0</v>
      </c>
      <c r="M384" s="14">
        <v>0</v>
      </c>
      <c r="N384" s="14">
        <v>0</v>
      </c>
      <c r="O384" s="14">
        <v>0</v>
      </c>
      <c r="P384" s="14">
        <v>0</v>
      </c>
      <c r="Q384" s="14">
        <v>0</v>
      </c>
      <c r="R384" s="14">
        <v>0</v>
      </c>
      <c r="S384" s="14">
        <v>0</v>
      </c>
      <c r="T384" s="14">
        <v>0</v>
      </c>
      <c r="U384" s="14">
        <v>0</v>
      </c>
      <c r="V384" s="14">
        <v>0</v>
      </c>
      <c r="W384" s="14">
        <v>0</v>
      </c>
      <c r="X384" s="14">
        <v>0</v>
      </c>
      <c r="Y384" s="14">
        <v>0</v>
      </c>
      <c r="Z384" s="14">
        <v>0</v>
      </c>
      <c r="AA384" s="6"/>
      <c r="AB384" s="6">
        <f t="shared" si="159"/>
        <v>0</v>
      </c>
    </row>
    <row r="385" spans="1:28" x14ac:dyDescent="0.2">
      <c r="A385" s="2" t="str">
        <f>'Scenario List'!$A$10</f>
        <v>8- Low Load Forecast</v>
      </c>
      <c r="B385" s="121" t="s">
        <v>21</v>
      </c>
      <c r="C385" s="14">
        <v>0</v>
      </c>
      <c r="D385" s="14">
        <v>0</v>
      </c>
      <c r="E385" s="14">
        <v>0</v>
      </c>
      <c r="F385" s="14">
        <v>0</v>
      </c>
      <c r="G385" s="14">
        <v>0</v>
      </c>
      <c r="H385" s="14">
        <v>0</v>
      </c>
      <c r="I385" s="14">
        <v>0.222</v>
      </c>
      <c r="J385" s="14">
        <v>1.5383</v>
      </c>
      <c r="K385" s="14">
        <v>4.0605000000000002</v>
      </c>
      <c r="L385" s="14">
        <v>8.1612000000000009</v>
      </c>
      <c r="M385" s="14">
        <v>9.423</v>
      </c>
      <c r="N385" s="14">
        <v>9.8873000000000015</v>
      </c>
      <c r="O385" s="14">
        <v>9.8131000000000022</v>
      </c>
      <c r="P385" s="14">
        <v>9.6646999999999998</v>
      </c>
      <c r="Q385" s="14">
        <v>9.4978000000000016</v>
      </c>
      <c r="R385" s="14">
        <v>9.3493999999999993</v>
      </c>
      <c r="S385" s="14">
        <v>9.1638000000000002</v>
      </c>
      <c r="T385" s="14">
        <v>9.0711000000000013</v>
      </c>
      <c r="U385" s="14">
        <v>8.922699999999999</v>
      </c>
      <c r="V385" s="14">
        <v>8.7743000000000002</v>
      </c>
      <c r="W385" s="14">
        <v>8.6258999999999997</v>
      </c>
      <c r="X385" s="14">
        <v>8.4775000000000009</v>
      </c>
      <c r="Y385" s="14">
        <v>8.3291000000000004</v>
      </c>
      <c r="Z385" s="14">
        <v>8.1807000000000016</v>
      </c>
      <c r="AA385" s="6"/>
      <c r="AB385" s="6">
        <f>Z385</f>
        <v>8.1807000000000016</v>
      </c>
    </row>
    <row r="386" spans="1:28" x14ac:dyDescent="0.2">
      <c r="A386" s="2" t="str">
        <f>'Scenario List'!$A$10</f>
        <v>8- Low Load Forecast</v>
      </c>
      <c r="B386" s="121" t="s">
        <v>22</v>
      </c>
      <c r="C386" s="14">
        <v>1.3113388514937294</v>
      </c>
      <c r="D386" s="14">
        <v>1.5542662007285992</v>
      </c>
      <c r="E386" s="14">
        <v>1.6990862948995669</v>
      </c>
      <c r="F386" s="14">
        <v>1.8829869893195177</v>
      </c>
      <c r="G386" s="14">
        <v>2.1373621766301678</v>
      </c>
      <c r="H386" s="14">
        <v>2.2969872309162138</v>
      </c>
      <c r="I386" s="14">
        <v>2.3450797735013875</v>
      </c>
      <c r="J386" s="14">
        <v>2.2294288079497093</v>
      </c>
      <c r="K386" s="14">
        <v>2.0056534813110805</v>
      </c>
      <c r="L386" s="14">
        <v>1.6664787233312701</v>
      </c>
      <c r="M386" s="14">
        <v>1.2479488439456539</v>
      </c>
      <c r="N386" s="14">
        <v>0.93306708634576907</v>
      </c>
      <c r="O386" s="14">
        <v>0.68391074255026041</v>
      </c>
      <c r="P386" s="14">
        <v>0.52027796947736604</v>
      </c>
      <c r="Q386" s="14">
        <v>0.40510588322356256</v>
      </c>
      <c r="R386" s="14">
        <v>0.31833095478103601</v>
      </c>
      <c r="S386" s="14">
        <v>0.26102659443284537</v>
      </c>
      <c r="T386" s="14">
        <v>0.24660458202677304</v>
      </c>
      <c r="U386" s="14">
        <v>0.24149201376290819</v>
      </c>
      <c r="V386" s="14">
        <v>0.1073770785634558</v>
      </c>
      <c r="W386" s="14">
        <v>0.10440879496702848</v>
      </c>
      <c r="X386" s="14">
        <v>0.10841540744101152</v>
      </c>
      <c r="Y386" s="14">
        <v>0.11227646080804021</v>
      </c>
      <c r="Z386" s="14">
        <v>7.9839991273185973E-2</v>
      </c>
      <c r="AA386" s="6"/>
      <c r="AB386" s="6">
        <f t="shared" si="159"/>
        <v>24.498750933680139</v>
      </c>
    </row>
    <row r="387" spans="1:28" x14ac:dyDescent="0.2">
      <c r="A387" s="2" t="str">
        <f>'Scenario List'!$A$10</f>
        <v>8- Low Load Forecast</v>
      </c>
      <c r="B387" s="121" t="s">
        <v>23</v>
      </c>
      <c r="C387" s="14">
        <v>0.6510284606183504</v>
      </c>
      <c r="D387" s="14">
        <v>0.71034183415999774</v>
      </c>
      <c r="E387" s="14">
        <v>0.70045821531455199</v>
      </c>
      <c r="F387" s="14">
        <v>0.8106851753816664</v>
      </c>
      <c r="G387" s="14">
        <v>0.75092358686442795</v>
      </c>
      <c r="H387" s="14">
        <v>0.76294738789689776</v>
      </c>
      <c r="I387" s="14">
        <v>0.7884598525601918</v>
      </c>
      <c r="J387" s="14">
        <v>0.80398978552486344</v>
      </c>
      <c r="K387" s="14">
        <v>0.99035610766292681</v>
      </c>
      <c r="L387" s="14">
        <v>0.84914707231328368</v>
      </c>
      <c r="M387" s="14">
        <v>0.79048524729443947</v>
      </c>
      <c r="N387" s="14">
        <v>0.7637519158799595</v>
      </c>
      <c r="O387" s="14">
        <v>0.71635180508392438</v>
      </c>
      <c r="P387" s="14">
        <v>0.64553699156514632</v>
      </c>
      <c r="Q387" s="14">
        <v>0.54074517536147582</v>
      </c>
      <c r="R387" s="14">
        <v>0.4236097522289537</v>
      </c>
      <c r="S387" s="14">
        <v>0.33851745300367142</v>
      </c>
      <c r="T387" s="14">
        <v>0.29364964948155148</v>
      </c>
      <c r="U387" s="14">
        <v>0.32266426342933485</v>
      </c>
      <c r="V387" s="14">
        <v>0.12415842050295822</v>
      </c>
      <c r="W387" s="14">
        <v>8.4884347796746695E-2</v>
      </c>
      <c r="X387" s="14">
        <v>8.4651091872677497E-2</v>
      </c>
      <c r="Y387" s="14">
        <v>7.768401018419091E-2</v>
      </c>
      <c r="Z387" s="14">
        <v>7.5443253080067052E-2</v>
      </c>
      <c r="AA387" s="6"/>
      <c r="AB387" s="6">
        <f t="shared" si="159"/>
        <v>13.100470855062255</v>
      </c>
    </row>
    <row r="388" spans="1:28" x14ac:dyDescent="0.2">
      <c r="A388" s="2" t="str">
        <f>'Scenario List'!$A$10</f>
        <v>8- Low Load Forecast</v>
      </c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6"/>
      <c r="AB388" s="6"/>
    </row>
    <row r="389" spans="1:28" x14ac:dyDescent="0.2">
      <c r="A389" s="2" t="str">
        <f>'Scenario List'!$A$10</f>
        <v>8- Low Load Forecast</v>
      </c>
      <c r="B389" s="124" t="s">
        <v>35</v>
      </c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6"/>
      <c r="AB389" s="6"/>
    </row>
    <row r="390" spans="1:28" x14ac:dyDescent="0.2">
      <c r="A390" s="2" t="str">
        <f>'Scenario List'!$A$10</f>
        <v>8- Low Load Forecast</v>
      </c>
      <c r="B390" s="121" t="s">
        <v>1</v>
      </c>
      <c r="C390" s="14">
        <v>31.695913360336139</v>
      </c>
      <c r="D390" s="14">
        <v>69.173546336118207</v>
      </c>
      <c r="E390" s="14">
        <v>110.9316498528829</v>
      </c>
      <c r="F390" s="14">
        <v>159.91315028001713</v>
      </c>
      <c r="G390" s="14">
        <v>215.06060158957467</v>
      </c>
      <c r="H390" s="14">
        <v>274.53400277212012</v>
      </c>
      <c r="I390" s="14">
        <v>336.48464364332455</v>
      </c>
      <c r="J390" s="14">
        <v>396.94679425619353</v>
      </c>
      <c r="K390" s="14">
        <v>454.79550346661739</v>
      </c>
      <c r="L390" s="14">
        <v>507.82935955034503</v>
      </c>
      <c r="M390" s="14">
        <v>554.51840633057145</v>
      </c>
      <c r="N390" s="14">
        <v>595.4681198871931</v>
      </c>
      <c r="O390" s="14">
        <v>631.53036930458495</v>
      </c>
      <c r="P390" s="14">
        <v>663.06516386342355</v>
      </c>
      <c r="Q390" s="14">
        <v>690.46837739952616</v>
      </c>
      <c r="R390" s="14">
        <v>712.40660204002347</v>
      </c>
      <c r="S390" s="14">
        <v>733.62070006819988</v>
      </c>
      <c r="T390" s="14">
        <v>750.35657753971896</v>
      </c>
      <c r="U390" s="14">
        <v>764.51785765807745</v>
      </c>
      <c r="V390" s="14">
        <v>772.43606339983035</v>
      </c>
      <c r="W390" s="14">
        <v>778.41923411056143</v>
      </c>
      <c r="X390" s="14">
        <v>780.0617394370455</v>
      </c>
      <c r="Y390" s="14">
        <v>779.63438749170746</v>
      </c>
      <c r="Z390" s="14">
        <v>777.14667262338753</v>
      </c>
      <c r="AA390" s="6"/>
      <c r="AB390" s="6">
        <f>Z390/8.76</f>
        <v>88.715373587144697</v>
      </c>
    </row>
    <row r="391" spans="1:28" x14ac:dyDescent="0.2">
      <c r="A391" s="2" t="str">
        <f>'Scenario List'!$A$10</f>
        <v>8- Low Load Forecast</v>
      </c>
      <c r="B391" s="121" t="s">
        <v>2</v>
      </c>
      <c r="C391" s="14">
        <v>12.176327940098478</v>
      </c>
      <c r="D391" s="14">
        <v>25.624765428330377</v>
      </c>
      <c r="E391" s="14">
        <v>38.818903210958965</v>
      </c>
      <c r="F391" s="14">
        <v>53.057521675152458</v>
      </c>
      <c r="G391" s="14">
        <v>68.15492443756419</v>
      </c>
      <c r="H391" s="14">
        <v>83.811186703344589</v>
      </c>
      <c r="I391" s="14">
        <v>99.667362452991981</v>
      </c>
      <c r="J391" s="14">
        <v>114.77407239874496</v>
      </c>
      <c r="K391" s="14">
        <v>129.45954024192727</v>
      </c>
      <c r="L391" s="14">
        <v>142.86770294440578</v>
      </c>
      <c r="M391" s="14">
        <v>153.78110159388245</v>
      </c>
      <c r="N391" s="14">
        <v>164.20558782737038</v>
      </c>
      <c r="O391" s="14">
        <v>173.55197301394534</v>
      </c>
      <c r="P391" s="14">
        <v>181.9816556148545</v>
      </c>
      <c r="Q391" s="14">
        <v>189.44133020654024</v>
      </c>
      <c r="R391" s="14">
        <v>194.8269093803323</v>
      </c>
      <c r="S391" s="14">
        <v>199.64465765149833</v>
      </c>
      <c r="T391" s="14">
        <v>204.62317604088622</v>
      </c>
      <c r="U391" s="14">
        <v>209.55584485052884</v>
      </c>
      <c r="V391" s="14">
        <v>213.16919896972334</v>
      </c>
      <c r="W391" s="14">
        <v>216.70992928457233</v>
      </c>
      <c r="X391" s="14">
        <v>220.52924541120674</v>
      </c>
      <c r="Y391" s="14">
        <v>224.50187750257629</v>
      </c>
      <c r="Z391" s="14">
        <v>227.80475132408975</v>
      </c>
      <c r="AA391" s="6"/>
      <c r="AB391" s="6">
        <f t="shared" ref="AB391:AB392" si="160">Z391/8.76</f>
        <v>26.005108598640383</v>
      </c>
    </row>
    <row r="392" spans="1:28" x14ac:dyDescent="0.2">
      <c r="A392" s="2" t="str">
        <f>'Scenario List'!$A$10</f>
        <v>8- Low Load Forecast</v>
      </c>
      <c r="B392" s="121" t="s">
        <v>4</v>
      </c>
      <c r="C392" s="14">
        <v>43.872241300434617</v>
      </c>
      <c r="D392" s="14">
        <v>94.798311764448584</v>
      </c>
      <c r="E392" s="14">
        <v>149.75055306384186</v>
      </c>
      <c r="F392" s="14">
        <v>212.97067195516959</v>
      </c>
      <c r="G392" s="14">
        <v>283.21552602713888</v>
      </c>
      <c r="H392" s="14">
        <v>358.34518947546474</v>
      </c>
      <c r="I392" s="14">
        <v>436.15200609631654</v>
      </c>
      <c r="J392" s="14">
        <v>511.7208666549385</v>
      </c>
      <c r="K392" s="14">
        <v>584.25504370854469</v>
      </c>
      <c r="L392" s="14">
        <v>650.69706249475075</v>
      </c>
      <c r="M392" s="14">
        <v>708.29950792445391</v>
      </c>
      <c r="N392" s="14">
        <v>759.67370771456353</v>
      </c>
      <c r="O392" s="14">
        <v>805.08234231853032</v>
      </c>
      <c r="P392" s="14">
        <v>845.04681947827805</v>
      </c>
      <c r="Q392" s="14">
        <v>879.90970760606638</v>
      </c>
      <c r="R392" s="14">
        <v>907.23351142035574</v>
      </c>
      <c r="S392" s="14">
        <v>933.26535771969816</v>
      </c>
      <c r="T392" s="14">
        <v>954.97975358060512</v>
      </c>
      <c r="U392" s="14">
        <v>974.07370250860629</v>
      </c>
      <c r="V392" s="14">
        <v>985.60526236955366</v>
      </c>
      <c r="W392" s="14">
        <v>995.12916339513379</v>
      </c>
      <c r="X392" s="14">
        <v>1000.5909848482522</v>
      </c>
      <c r="Y392" s="14">
        <v>1004.1362649942837</v>
      </c>
      <c r="Z392" s="14">
        <v>1004.9514239474772</v>
      </c>
      <c r="AA392" s="6"/>
      <c r="AB392" s="6">
        <f t="shared" si="160"/>
        <v>114.72048218578507</v>
      </c>
    </row>
    <row r="393" spans="1:28" x14ac:dyDescent="0.2">
      <c r="A393" s="2" t="str">
        <f>'Scenario List'!$A$10</f>
        <v>8- Low Load Forecast</v>
      </c>
      <c r="B393" s="127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6"/>
      <c r="AB393" s="6"/>
    </row>
    <row r="394" spans="1:28" x14ac:dyDescent="0.2">
      <c r="A394" s="2" t="str">
        <f>'Scenario List'!$A$10</f>
        <v>8- Low Load Forecast</v>
      </c>
      <c r="B394" s="126" t="s">
        <v>36</v>
      </c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6"/>
      <c r="AB394" s="6"/>
    </row>
    <row r="395" spans="1:28" x14ac:dyDescent="0.2">
      <c r="A395" s="2" t="str">
        <f>'Scenario List'!$A$10</f>
        <v>8- Low Load Forecast</v>
      </c>
      <c r="B395" s="121" t="s">
        <v>1</v>
      </c>
      <c r="C395" s="14">
        <v>3.8255126935024615</v>
      </c>
      <c r="D395" s="14">
        <v>8.3490062941627894</v>
      </c>
      <c r="E395" s="14">
        <v>13.318407426435749</v>
      </c>
      <c r="F395" s="14">
        <v>19.302261661917242</v>
      </c>
      <c r="G395" s="14">
        <v>25.959827767359439</v>
      </c>
      <c r="H395" s="14">
        <v>33.139467378218313</v>
      </c>
      <c r="I395" s="14">
        <v>40.501406688607652</v>
      </c>
      <c r="J395" s="14">
        <v>47.916333519797277</v>
      </c>
      <c r="K395" s="14">
        <v>54.898358646760784</v>
      </c>
      <c r="L395" s="14">
        <v>61.299374085492374</v>
      </c>
      <c r="M395" s="14">
        <v>66.751493826192345</v>
      </c>
      <c r="N395" s="14">
        <v>71.880047661505813</v>
      </c>
      <c r="O395" s="14">
        <v>76.227987478373649</v>
      </c>
      <c r="P395" s="14">
        <v>80.034117550432796</v>
      </c>
      <c r="Q395" s="14">
        <v>83.122075423641604</v>
      </c>
      <c r="R395" s="14">
        <v>85.99547567946378</v>
      </c>
      <c r="S395" s="14">
        <v>88.556446484768315</v>
      </c>
      <c r="T395" s="14">
        <v>90.582328674506911</v>
      </c>
      <c r="U395" s="14">
        <v>92.0217134465844</v>
      </c>
      <c r="V395" s="14">
        <v>93.236700926509556</v>
      </c>
      <c r="W395" s="14">
        <v>93.967342356713772</v>
      </c>
      <c r="X395" s="14">
        <v>94.167805528998755</v>
      </c>
      <c r="Y395" s="14">
        <v>93.853348875418789</v>
      </c>
      <c r="Z395" s="14">
        <v>93.803386422610245</v>
      </c>
      <c r="AA395" s="6"/>
      <c r="AB395" s="6">
        <f>Z395</f>
        <v>93.803386422610245</v>
      </c>
    </row>
    <row r="396" spans="1:28" x14ac:dyDescent="0.2">
      <c r="A396" s="2" t="str">
        <f>'Scenario List'!$A$10</f>
        <v>8- Low Load Forecast</v>
      </c>
      <c r="B396" s="121" t="s">
        <v>2</v>
      </c>
      <c r="C396" s="14">
        <v>1.4696120779212469</v>
      </c>
      <c r="D396" s="14">
        <v>3.0928200038786828</v>
      </c>
      <c r="E396" s="14">
        <v>4.6605812632966126</v>
      </c>
      <c r="F396" s="14">
        <v>6.4042898580468677</v>
      </c>
      <c r="G396" s="14">
        <v>8.2269373693704555</v>
      </c>
      <c r="H396" s="14">
        <v>10.116991191035494</v>
      </c>
      <c r="I396" s="14">
        <v>11.996590205668886</v>
      </c>
      <c r="J396" s="14">
        <v>13.854634454949537</v>
      </c>
      <c r="K396" s="14">
        <v>15.627059230517999</v>
      </c>
      <c r="L396" s="14">
        <v>17.245361267175635</v>
      </c>
      <c r="M396" s="14">
        <v>18.511771902319214</v>
      </c>
      <c r="N396" s="14">
        <v>19.821557334678083</v>
      </c>
      <c r="O396" s="14">
        <v>20.948347488533074</v>
      </c>
      <c r="P396" s="14">
        <v>21.965776534901256</v>
      </c>
      <c r="Q396" s="14">
        <v>22.80590545955079</v>
      </c>
      <c r="R396" s="14">
        <v>23.517795454652731</v>
      </c>
      <c r="S396" s="14">
        <v>24.099403737709729</v>
      </c>
      <c r="T396" s="14">
        <v>24.701914185027462</v>
      </c>
      <c r="U396" s="14">
        <v>25.223332212230272</v>
      </c>
      <c r="V396" s="14">
        <v>25.730534594156897</v>
      </c>
      <c r="W396" s="14">
        <v>26.160268432280699</v>
      </c>
      <c r="X396" s="14">
        <v>26.621937784471132</v>
      </c>
      <c r="Y396" s="14">
        <v>27.025812830324828</v>
      </c>
      <c r="Z396" s="14">
        <v>27.496556145863817</v>
      </c>
      <c r="AA396" s="6"/>
      <c r="AB396" s="6">
        <f t="shared" ref="AB396:AB397" si="161">Z396</f>
        <v>27.496556145863817</v>
      </c>
    </row>
    <row r="397" spans="1:28" x14ac:dyDescent="0.2">
      <c r="A397" s="2" t="str">
        <f>'Scenario List'!$A$10</f>
        <v>8- Low Load Forecast</v>
      </c>
      <c r="B397" s="121" t="s">
        <v>4</v>
      </c>
      <c r="C397" s="14">
        <v>5.2951247714237084</v>
      </c>
      <c r="D397" s="14">
        <v>11.441826298041473</v>
      </c>
      <c r="E397" s="14">
        <v>17.978988689732361</v>
      </c>
      <c r="F397" s="14">
        <v>25.706551519964108</v>
      </c>
      <c r="G397" s="14">
        <v>34.186765136729896</v>
      </c>
      <c r="H397" s="14">
        <v>43.256458569253809</v>
      </c>
      <c r="I397" s="14">
        <v>52.49799689427654</v>
      </c>
      <c r="J397" s="14">
        <v>61.77096797474681</v>
      </c>
      <c r="K397" s="14">
        <v>70.525417877278784</v>
      </c>
      <c r="L397" s="14">
        <v>78.544735352668013</v>
      </c>
      <c r="M397" s="14">
        <v>85.263265728511556</v>
      </c>
      <c r="N397" s="14">
        <v>91.701604996183903</v>
      </c>
      <c r="O397" s="14">
        <v>97.176334966906722</v>
      </c>
      <c r="P397" s="14">
        <v>101.99989408533405</v>
      </c>
      <c r="Q397" s="14">
        <v>105.92798088319239</v>
      </c>
      <c r="R397" s="14">
        <v>109.51327113411651</v>
      </c>
      <c r="S397" s="14">
        <v>112.65585022247805</v>
      </c>
      <c r="T397" s="14">
        <v>115.28424285953437</v>
      </c>
      <c r="U397" s="14">
        <v>117.24504565881467</v>
      </c>
      <c r="V397" s="14">
        <v>118.96723552066645</v>
      </c>
      <c r="W397" s="14">
        <v>120.12761078899447</v>
      </c>
      <c r="X397" s="14">
        <v>120.78974331346988</v>
      </c>
      <c r="Y397" s="14">
        <v>120.87916170574361</v>
      </c>
      <c r="Z397" s="14">
        <v>121.29994256847407</v>
      </c>
      <c r="AA397" s="6"/>
      <c r="AB397" s="6">
        <f t="shared" si="161"/>
        <v>121.29994256847407</v>
      </c>
    </row>
    <row r="398" spans="1:28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6"/>
      <c r="AB398" s="6"/>
    </row>
    <row r="399" spans="1:28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6"/>
      <c r="AB399" s="6"/>
    </row>
    <row r="400" spans="1:28" x14ac:dyDescent="0.2">
      <c r="A400" s="2" t="str">
        <f>'Scenario List'!$A$11</f>
        <v>9- High Load Forecast</v>
      </c>
      <c r="B400" s="125" t="s">
        <v>11</v>
      </c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6"/>
      <c r="AB400" s="6"/>
    </row>
    <row r="401" spans="1:28" x14ac:dyDescent="0.2">
      <c r="A401" s="2" t="str">
        <f>'Scenario List'!$A$11</f>
        <v>9- High Load Forecast</v>
      </c>
      <c r="B401" s="123" t="s">
        <v>12</v>
      </c>
      <c r="C401" s="14">
        <v>0</v>
      </c>
      <c r="D401" s="14">
        <v>0</v>
      </c>
      <c r="E401" s="14">
        <v>0</v>
      </c>
      <c r="F401" s="14">
        <v>0</v>
      </c>
      <c r="G401" s="14">
        <v>0</v>
      </c>
      <c r="H401" s="14">
        <v>0</v>
      </c>
      <c r="I401" s="14">
        <v>0</v>
      </c>
      <c r="J401" s="14">
        <v>0</v>
      </c>
      <c r="K401" s="14">
        <v>0</v>
      </c>
      <c r="L401" s="14">
        <v>0</v>
      </c>
      <c r="M401" s="14">
        <v>0</v>
      </c>
      <c r="N401" s="14">
        <v>0</v>
      </c>
      <c r="O401" s="14">
        <v>0</v>
      </c>
      <c r="P401" s="14">
        <v>0</v>
      </c>
      <c r="Q401" s="14">
        <v>84.06065410672457</v>
      </c>
      <c r="R401" s="14">
        <v>0</v>
      </c>
      <c r="S401" s="14">
        <v>0</v>
      </c>
      <c r="T401" s="14">
        <v>0</v>
      </c>
      <c r="U401" s="14">
        <v>0</v>
      </c>
      <c r="V401" s="14">
        <v>0</v>
      </c>
      <c r="W401" s="14">
        <v>0</v>
      </c>
      <c r="X401" s="14">
        <v>0</v>
      </c>
      <c r="Y401" s="14">
        <v>0</v>
      </c>
      <c r="Z401" s="14">
        <v>0</v>
      </c>
      <c r="AA401" s="6"/>
      <c r="AB401" s="6">
        <f>SUM(C401:Z401)</f>
        <v>84.06065410672457</v>
      </c>
    </row>
    <row r="402" spans="1:28" x14ac:dyDescent="0.2">
      <c r="A402" s="2" t="str">
        <f>'Scenario List'!$A$11</f>
        <v>9- High Load Forecast</v>
      </c>
      <c r="B402" s="121" t="s">
        <v>13</v>
      </c>
      <c r="C402" s="14">
        <v>0</v>
      </c>
      <c r="D402" s="14">
        <v>0</v>
      </c>
      <c r="E402" s="14">
        <v>0</v>
      </c>
      <c r="F402" s="14">
        <v>0</v>
      </c>
      <c r="G402" s="14">
        <v>0</v>
      </c>
      <c r="H402" s="14">
        <v>0</v>
      </c>
      <c r="I402" s="14">
        <v>0</v>
      </c>
      <c r="J402" s="14">
        <v>0</v>
      </c>
      <c r="K402" s="14">
        <v>0</v>
      </c>
      <c r="L402" s="14">
        <v>0</v>
      </c>
      <c r="M402" s="14">
        <v>0</v>
      </c>
      <c r="N402" s="14">
        <v>0</v>
      </c>
      <c r="O402" s="14">
        <v>0</v>
      </c>
      <c r="P402" s="14">
        <v>0</v>
      </c>
      <c r="Q402" s="14">
        <v>0</v>
      </c>
      <c r="R402" s="14">
        <v>0</v>
      </c>
      <c r="S402" s="14">
        <v>0</v>
      </c>
      <c r="T402" s="14">
        <v>0</v>
      </c>
      <c r="U402" s="14">
        <v>0</v>
      </c>
      <c r="V402" s="14">
        <v>0</v>
      </c>
      <c r="W402" s="14">
        <v>0</v>
      </c>
      <c r="X402" s="14">
        <v>0</v>
      </c>
      <c r="Y402" s="14">
        <v>0</v>
      </c>
      <c r="Z402" s="14">
        <v>0</v>
      </c>
      <c r="AA402" s="6"/>
      <c r="AB402" s="6">
        <f t="shared" ref="AB402:AB409" si="162">SUM(C402:Z402)</f>
        <v>0</v>
      </c>
    </row>
    <row r="403" spans="1:28" x14ac:dyDescent="0.2">
      <c r="A403" s="2" t="str">
        <f>'Scenario List'!$A$11</f>
        <v>9- High Load Forecast</v>
      </c>
      <c r="B403" s="121" t="s">
        <v>14</v>
      </c>
      <c r="C403" s="14">
        <v>0</v>
      </c>
      <c r="D403" s="14">
        <v>0</v>
      </c>
      <c r="E403" s="14">
        <v>0</v>
      </c>
      <c r="F403" s="14">
        <v>0</v>
      </c>
      <c r="G403" s="14">
        <v>0</v>
      </c>
      <c r="H403" s="14">
        <v>0</v>
      </c>
      <c r="I403" s="14">
        <v>0</v>
      </c>
      <c r="J403" s="14">
        <v>0</v>
      </c>
      <c r="K403" s="14">
        <v>0</v>
      </c>
      <c r="L403" s="14">
        <v>0</v>
      </c>
      <c r="M403" s="14">
        <v>0</v>
      </c>
      <c r="N403" s="14">
        <v>0</v>
      </c>
      <c r="O403" s="14">
        <v>0</v>
      </c>
      <c r="P403" s="14">
        <v>0</v>
      </c>
      <c r="Q403" s="14">
        <v>0</v>
      </c>
      <c r="R403" s="14">
        <v>0</v>
      </c>
      <c r="S403" s="14">
        <v>0</v>
      </c>
      <c r="T403" s="14">
        <v>0</v>
      </c>
      <c r="U403" s="14">
        <v>0</v>
      </c>
      <c r="V403" s="14">
        <v>0</v>
      </c>
      <c r="W403" s="14">
        <v>0</v>
      </c>
      <c r="X403" s="14">
        <v>0</v>
      </c>
      <c r="Y403" s="14">
        <v>0</v>
      </c>
      <c r="Z403" s="14">
        <v>0</v>
      </c>
      <c r="AA403" s="6"/>
      <c r="AB403" s="6">
        <f t="shared" si="162"/>
        <v>0</v>
      </c>
    </row>
    <row r="404" spans="1:28" x14ac:dyDescent="0.2">
      <c r="A404" s="2" t="str">
        <f>'Scenario List'!$A$11</f>
        <v>9- High Load Forecast</v>
      </c>
      <c r="B404" s="121" t="s">
        <v>15</v>
      </c>
      <c r="C404" s="14">
        <v>0</v>
      </c>
      <c r="D404" s="14">
        <v>0</v>
      </c>
      <c r="E404" s="14">
        <v>0</v>
      </c>
      <c r="F404" s="14">
        <v>0</v>
      </c>
      <c r="G404" s="14">
        <v>0</v>
      </c>
      <c r="H404" s="14">
        <v>0</v>
      </c>
      <c r="I404" s="14">
        <v>0</v>
      </c>
      <c r="J404" s="14">
        <v>0</v>
      </c>
      <c r="K404" s="14">
        <v>0</v>
      </c>
      <c r="L404" s="14">
        <v>0</v>
      </c>
      <c r="M404" s="14">
        <v>0</v>
      </c>
      <c r="N404" s="14">
        <v>0</v>
      </c>
      <c r="O404" s="14">
        <v>0</v>
      </c>
      <c r="P404" s="14">
        <v>0</v>
      </c>
      <c r="Q404" s="14">
        <v>0</v>
      </c>
      <c r="R404" s="14">
        <v>0</v>
      </c>
      <c r="S404" s="14">
        <v>0</v>
      </c>
      <c r="T404" s="14">
        <v>0</v>
      </c>
      <c r="U404" s="14">
        <v>0</v>
      </c>
      <c r="V404" s="14">
        <v>0</v>
      </c>
      <c r="W404" s="14">
        <v>0</v>
      </c>
      <c r="X404" s="14">
        <v>0</v>
      </c>
      <c r="Y404" s="14">
        <v>0</v>
      </c>
      <c r="Z404" s="14">
        <v>0</v>
      </c>
      <c r="AA404" s="6"/>
      <c r="AB404" s="6">
        <f t="shared" si="162"/>
        <v>0</v>
      </c>
    </row>
    <row r="405" spans="1:28" x14ac:dyDescent="0.2">
      <c r="A405" s="2" t="str">
        <f>'Scenario List'!$A$11</f>
        <v>9- High Load Forecast</v>
      </c>
      <c r="B405" s="121" t="s">
        <v>16</v>
      </c>
      <c r="C405" s="14">
        <v>0</v>
      </c>
      <c r="D405" s="14">
        <v>0</v>
      </c>
      <c r="E405" s="14">
        <v>0</v>
      </c>
      <c r="F405" s="14">
        <v>0</v>
      </c>
      <c r="G405" s="14">
        <v>0</v>
      </c>
      <c r="H405" s="14">
        <v>0</v>
      </c>
      <c r="I405" s="14">
        <v>0</v>
      </c>
      <c r="J405" s="14">
        <v>0</v>
      </c>
      <c r="K405" s="14">
        <v>0</v>
      </c>
      <c r="L405" s="14">
        <v>0</v>
      </c>
      <c r="M405" s="14">
        <v>0</v>
      </c>
      <c r="N405" s="14">
        <v>0</v>
      </c>
      <c r="O405" s="14">
        <v>0</v>
      </c>
      <c r="P405" s="14">
        <v>0</v>
      </c>
      <c r="Q405" s="14">
        <v>0</v>
      </c>
      <c r="R405" s="14">
        <v>0</v>
      </c>
      <c r="S405" s="14">
        <v>0</v>
      </c>
      <c r="T405" s="14">
        <v>0</v>
      </c>
      <c r="U405" s="14">
        <v>0</v>
      </c>
      <c r="V405" s="14">
        <v>0</v>
      </c>
      <c r="W405" s="14">
        <v>0</v>
      </c>
      <c r="X405" s="14">
        <v>0</v>
      </c>
      <c r="Y405" s="14">
        <v>0</v>
      </c>
      <c r="Z405" s="14">
        <v>0</v>
      </c>
      <c r="AA405" s="6"/>
      <c r="AB405" s="6">
        <f t="shared" si="162"/>
        <v>0</v>
      </c>
    </row>
    <row r="406" spans="1:28" x14ac:dyDescent="0.2">
      <c r="A406" s="2" t="str">
        <f>'Scenario List'!$A$11</f>
        <v>9- High Load Forecast</v>
      </c>
      <c r="B406" s="121" t="s">
        <v>17</v>
      </c>
      <c r="C406" s="14">
        <v>0</v>
      </c>
      <c r="D406" s="14">
        <v>0</v>
      </c>
      <c r="E406" s="14">
        <v>0</v>
      </c>
      <c r="F406" s="14">
        <v>0</v>
      </c>
      <c r="G406" s="14">
        <v>0</v>
      </c>
      <c r="H406" s="14">
        <v>0</v>
      </c>
      <c r="I406" s="14">
        <v>0</v>
      </c>
      <c r="J406" s="14">
        <v>0</v>
      </c>
      <c r="K406" s="14">
        <v>0</v>
      </c>
      <c r="L406" s="14">
        <v>0</v>
      </c>
      <c r="M406" s="14">
        <v>0</v>
      </c>
      <c r="N406" s="14">
        <v>0</v>
      </c>
      <c r="O406" s="14">
        <v>0</v>
      </c>
      <c r="P406" s="14">
        <v>0</v>
      </c>
      <c r="Q406" s="14">
        <v>0</v>
      </c>
      <c r="R406" s="14">
        <v>0</v>
      </c>
      <c r="S406" s="14">
        <v>0</v>
      </c>
      <c r="T406" s="14">
        <v>0</v>
      </c>
      <c r="U406" s="14">
        <v>0</v>
      </c>
      <c r="V406" s="14">
        <v>0</v>
      </c>
      <c r="W406" s="14">
        <v>0</v>
      </c>
      <c r="X406" s="14">
        <v>0</v>
      </c>
      <c r="Y406" s="14">
        <v>0</v>
      </c>
      <c r="Z406" s="14">
        <v>0</v>
      </c>
      <c r="AA406" s="6"/>
      <c r="AB406" s="6">
        <f t="shared" si="162"/>
        <v>0</v>
      </c>
    </row>
    <row r="407" spans="1:28" x14ac:dyDescent="0.2">
      <c r="A407" s="2" t="str">
        <f>'Scenario List'!$A$11</f>
        <v>9- High Load Forecast</v>
      </c>
      <c r="B407" s="121" t="s">
        <v>18</v>
      </c>
      <c r="C407" s="14">
        <v>0</v>
      </c>
      <c r="D407" s="14">
        <v>0</v>
      </c>
      <c r="E407" s="14">
        <v>0</v>
      </c>
      <c r="F407" s="14">
        <v>0</v>
      </c>
      <c r="G407" s="14">
        <v>0</v>
      </c>
      <c r="H407" s="14">
        <v>0</v>
      </c>
      <c r="I407" s="14">
        <v>0</v>
      </c>
      <c r="J407" s="14">
        <v>0</v>
      </c>
      <c r="K407" s="14">
        <v>0</v>
      </c>
      <c r="L407" s="14">
        <v>0</v>
      </c>
      <c r="M407" s="14">
        <v>0</v>
      </c>
      <c r="N407" s="14">
        <v>0</v>
      </c>
      <c r="O407" s="14">
        <v>0</v>
      </c>
      <c r="P407" s="14">
        <v>0</v>
      </c>
      <c r="Q407" s="14">
        <v>0</v>
      </c>
      <c r="R407" s="14">
        <v>0</v>
      </c>
      <c r="S407" s="14">
        <v>0</v>
      </c>
      <c r="T407" s="14">
        <v>0</v>
      </c>
      <c r="U407" s="14">
        <v>0</v>
      </c>
      <c r="V407" s="14">
        <v>0</v>
      </c>
      <c r="W407" s="14">
        <v>0</v>
      </c>
      <c r="X407" s="14">
        <v>0</v>
      </c>
      <c r="Y407" s="14">
        <v>0</v>
      </c>
      <c r="Z407" s="14">
        <v>0</v>
      </c>
      <c r="AA407" s="6"/>
      <c r="AB407" s="6">
        <f t="shared" si="162"/>
        <v>0</v>
      </c>
    </row>
    <row r="408" spans="1:28" x14ac:dyDescent="0.2">
      <c r="A408" s="2" t="str">
        <f>'Scenario List'!$A$11</f>
        <v>9- High Load Forecast</v>
      </c>
      <c r="B408" s="122" t="s">
        <v>19</v>
      </c>
      <c r="C408" s="14">
        <v>0</v>
      </c>
      <c r="D408" s="14">
        <v>0</v>
      </c>
      <c r="E408" s="14">
        <v>0</v>
      </c>
      <c r="F408" s="14">
        <v>0</v>
      </c>
      <c r="G408" s="14">
        <v>0</v>
      </c>
      <c r="H408" s="14">
        <v>17</v>
      </c>
      <c r="I408" s="14">
        <v>0</v>
      </c>
      <c r="J408" s="14">
        <v>0</v>
      </c>
      <c r="K408" s="14">
        <v>0</v>
      </c>
      <c r="L408" s="14">
        <v>0</v>
      </c>
      <c r="M408" s="14">
        <v>0</v>
      </c>
      <c r="N408" s="14">
        <v>0</v>
      </c>
      <c r="O408" s="14">
        <v>0</v>
      </c>
      <c r="P408" s="14">
        <v>4.3</v>
      </c>
      <c r="Q408" s="14">
        <v>0</v>
      </c>
      <c r="R408" s="14">
        <v>0</v>
      </c>
      <c r="S408" s="14">
        <v>0</v>
      </c>
      <c r="T408" s="14">
        <v>0</v>
      </c>
      <c r="U408" s="14">
        <v>0</v>
      </c>
      <c r="V408" s="14">
        <v>0</v>
      </c>
      <c r="W408" s="14">
        <v>0</v>
      </c>
      <c r="X408" s="14">
        <v>0</v>
      </c>
      <c r="Y408" s="14">
        <v>0</v>
      </c>
      <c r="Z408" s="14">
        <v>0</v>
      </c>
      <c r="AA408" s="6"/>
      <c r="AB408" s="6">
        <f t="shared" si="162"/>
        <v>21.3</v>
      </c>
    </row>
    <row r="409" spans="1:28" x14ac:dyDescent="0.2">
      <c r="A409" s="2" t="str">
        <f>'Scenario List'!$A$11</f>
        <v>9- High Load Forecast</v>
      </c>
      <c r="B409" s="121" t="s">
        <v>20</v>
      </c>
      <c r="C409" s="14">
        <v>0</v>
      </c>
      <c r="D409" s="14">
        <v>0</v>
      </c>
      <c r="E409" s="14">
        <v>0</v>
      </c>
      <c r="F409" s="14">
        <v>0</v>
      </c>
      <c r="G409" s="14">
        <v>0</v>
      </c>
      <c r="H409" s="14">
        <v>0</v>
      </c>
      <c r="I409" s="14">
        <v>0</v>
      </c>
      <c r="J409" s="14">
        <v>0</v>
      </c>
      <c r="K409" s="14">
        <v>0</v>
      </c>
      <c r="L409" s="14">
        <v>0</v>
      </c>
      <c r="M409" s="14">
        <v>0</v>
      </c>
      <c r="N409" s="14">
        <v>0</v>
      </c>
      <c r="O409" s="14">
        <v>0</v>
      </c>
      <c r="P409" s="14">
        <v>0</v>
      </c>
      <c r="Q409" s="14">
        <v>0</v>
      </c>
      <c r="R409" s="14">
        <v>0</v>
      </c>
      <c r="S409" s="14">
        <v>0</v>
      </c>
      <c r="T409" s="14">
        <v>0</v>
      </c>
      <c r="U409" s="14">
        <v>0</v>
      </c>
      <c r="V409" s="14">
        <v>0</v>
      </c>
      <c r="W409" s="14">
        <v>0</v>
      </c>
      <c r="X409" s="14">
        <v>0</v>
      </c>
      <c r="Y409" s="14">
        <v>0</v>
      </c>
      <c r="Z409" s="14">
        <v>0</v>
      </c>
      <c r="AA409" s="6"/>
      <c r="AB409" s="6">
        <f t="shared" si="162"/>
        <v>0</v>
      </c>
    </row>
    <row r="410" spans="1:28" x14ac:dyDescent="0.2">
      <c r="A410" s="2" t="str">
        <f>'Scenario List'!$A$11</f>
        <v>9- High Load Forecast</v>
      </c>
      <c r="B410" s="122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6"/>
      <c r="AB410" s="6"/>
    </row>
    <row r="411" spans="1:28" x14ac:dyDescent="0.2">
      <c r="A411" s="2" t="str">
        <f>'Scenario List'!$A$11</f>
        <v>9- High Load Forecast</v>
      </c>
      <c r="B411" s="125" t="s">
        <v>9</v>
      </c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6"/>
      <c r="AB411" s="6"/>
    </row>
    <row r="412" spans="1:28" x14ac:dyDescent="0.2">
      <c r="A412" s="2" t="str">
        <f>'Scenario List'!$A$11</f>
        <v>9- High Load Forecast</v>
      </c>
      <c r="B412" s="123" t="s">
        <v>12</v>
      </c>
      <c r="C412" s="14">
        <v>0</v>
      </c>
      <c r="D412" s="14">
        <v>0</v>
      </c>
      <c r="E412" s="14">
        <v>0</v>
      </c>
      <c r="F412" s="14">
        <v>0</v>
      </c>
      <c r="G412" s="14">
        <v>0</v>
      </c>
      <c r="H412" s="14">
        <v>92.201858502135366</v>
      </c>
      <c r="I412" s="14">
        <v>0</v>
      </c>
      <c r="J412" s="14">
        <v>0</v>
      </c>
      <c r="K412" s="14">
        <v>0</v>
      </c>
      <c r="L412" s="14">
        <v>0</v>
      </c>
      <c r="M412" s="14">
        <v>0</v>
      </c>
      <c r="N412" s="14">
        <v>0</v>
      </c>
      <c r="O412" s="14">
        <v>0</v>
      </c>
      <c r="P412" s="14">
        <v>0</v>
      </c>
      <c r="Q412" s="14">
        <v>0</v>
      </c>
      <c r="R412" s="14">
        <v>0</v>
      </c>
      <c r="S412" s="14">
        <v>0</v>
      </c>
      <c r="T412" s="14">
        <v>0</v>
      </c>
      <c r="U412" s="14">
        <v>0</v>
      </c>
      <c r="V412" s="14">
        <v>0</v>
      </c>
      <c r="W412" s="14">
        <v>0</v>
      </c>
      <c r="X412" s="14">
        <v>0</v>
      </c>
      <c r="Y412" s="14">
        <v>0</v>
      </c>
      <c r="Z412" s="14">
        <v>0</v>
      </c>
      <c r="AA412" s="6"/>
      <c r="AB412" s="6">
        <f t="shared" ref="AB412:AB423" si="163">SUM(C412:Z412)</f>
        <v>92.201858502135366</v>
      </c>
    </row>
    <row r="413" spans="1:28" x14ac:dyDescent="0.2">
      <c r="A413" s="2" t="str">
        <f>'Scenario List'!$A$11</f>
        <v>9- High Load Forecast</v>
      </c>
      <c r="B413" s="121" t="s">
        <v>13</v>
      </c>
      <c r="C413" s="14">
        <v>0</v>
      </c>
      <c r="D413" s="14">
        <v>0</v>
      </c>
      <c r="E413" s="14">
        <v>0</v>
      </c>
      <c r="F413" s="14">
        <v>0</v>
      </c>
      <c r="G413" s="14">
        <v>0</v>
      </c>
      <c r="H413" s="14">
        <v>0</v>
      </c>
      <c r="I413" s="14">
        <v>0</v>
      </c>
      <c r="J413" s="14">
        <v>0</v>
      </c>
      <c r="K413" s="14">
        <v>0</v>
      </c>
      <c r="L413" s="14">
        <v>0</v>
      </c>
      <c r="M413" s="14">
        <v>0</v>
      </c>
      <c r="N413" s="14">
        <v>0</v>
      </c>
      <c r="O413" s="14">
        <v>0</v>
      </c>
      <c r="P413" s="14">
        <v>0</v>
      </c>
      <c r="Q413" s="14">
        <v>0</v>
      </c>
      <c r="R413" s="14">
        <v>0</v>
      </c>
      <c r="S413" s="14">
        <v>0</v>
      </c>
      <c r="T413" s="14">
        <v>0</v>
      </c>
      <c r="U413" s="14">
        <v>100</v>
      </c>
      <c r="V413" s="14">
        <v>107.52011852163514</v>
      </c>
      <c r="W413" s="14">
        <v>150</v>
      </c>
      <c r="X413" s="14">
        <v>135.46831380826745</v>
      </c>
      <c r="Y413" s="14">
        <v>0</v>
      </c>
      <c r="Z413" s="14">
        <v>0</v>
      </c>
      <c r="AA413" s="6"/>
      <c r="AB413" s="6">
        <f t="shared" si="163"/>
        <v>492.98843232990259</v>
      </c>
    </row>
    <row r="414" spans="1:28" x14ac:dyDescent="0.2">
      <c r="A414" s="2" t="str">
        <f>'Scenario List'!$A$11</f>
        <v>9- High Load Forecast</v>
      </c>
      <c r="B414" s="121" t="s">
        <v>14</v>
      </c>
      <c r="C414" s="14">
        <v>0</v>
      </c>
      <c r="D414" s="14">
        <v>0</v>
      </c>
      <c r="E414" s="14">
        <v>0</v>
      </c>
      <c r="F414" s="14">
        <v>0</v>
      </c>
      <c r="G414" s="14">
        <v>0</v>
      </c>
      <c r="H414" s="14">
        <v>0</v>
      </c>
      <c r="I414" s="14">
        <v>0</v>
      </c>
      <c r="J414" s="14">
        <v>0</v>
      </c>
      <c r="K414" s="14">
        <v>0</v>
      </c>
      <c r="L414" s="14">
        <v>0</v>
      </c>
      <c r="M414" s="14">
        <v>0</v>
      </c>
      <c r="N414" s="14">
        <v>0</v>
      </c>
      <c r="O414" s="14">
        <v>0</v>
      </c>
      <c r="P414" s="14">
        <v>0</v>
      </c>
      <c r="Q414" s="14">
        <v>0</v>
      </c>
      <c r="R414" s="14">
        <v>0</v>
      </c>
      <c r="S414" s="14">
        <v>0</v>
      </c>
      <c r="T414" s="14">
        <v>0</v>
      </c>
      <c r="U414" s="14">
        <v>50</v>
      </c>
      <c r="V414" s="14">
        <v>53.76005926081757</v>
      </c>
      <c r="W414" s="14">
        <v>75</v>
      </c>
      <c r="X414" s="14">
        <v>67.734156904133727</v>
      </c>
      <c r="Y414" s="14">
        <v>0</v>
      </c>
      <c r="Z414" s="14">
        <v>0</v>
      </c>
      <c r="AA414" s="6"/>
      <c r="AB414" s="6">
        <f t="shared" si="163"/>
        <v>246.4942161649513</v>
      </c>
    </row>
    <row r="415" spans="1:28" x14ac:dyDescent="0.2">
      <c r="A415" s="2" t="str">
        <f>'Scenario List'!$A$11</f>
        <v>9- High Load Forecast</v>
      </c>
      <c r="B415" s="121" t="s">
        <v>15</v>
      </c>
      <c r="C415" s="14">
        <v>0</v>
      </c>
      <c r="D415" s="14">
        <v>100</v>
      </c>
      <c r="E415" s="14">
        <v>100</v>
      </c>
      <c r="F415" s="14">
        <v>0</v>
      </c>
      <c r="G415" s="14">
        <v>0</v>
      </c>
      <c r="H415" s="14">
        <v>0</v>
      </c>
      <c r="I415" s="14">
        <v>100</v>
      </c>
      <c r="J415" s="14">
        <v>0</v>
      </c>
      <c r="K415" s="14">
        <v>0</v>
      </c>
      <c r="L415" s="14">
        <v>0</v>
      </c>
      <c r="M415" s="14">
        <v>0</v>
      </c>
      <c r="N415" s="14">
        <v>0</v>
      </c>
      <c r="O415" s="14">
        <v>0</v>
      </c>
      <c r="P415" s="14">
        <v>0</v>
      </c>
      <c r="Q415" s="14">
        <v>0</v>
      </c>
      <c r="R415" s="14">
        <v>0</v>
      </c>
      <c r="S415" s="14">
        <v>100</v>
      </c>
      <c r="T415" s="14">
        <v>0</v>
      </c>
      <c r="U415" s="14">
        <v>0</v>
      </c>
      <c r="V415" s="14">
        <v>0</v>
      </c>
      <c r="W415" s="14">
        <v>0</v>
      </c>
      <c r="X415" s="14">
        <v>0</v>
      </c>
      <c r="Y415" s="14">
        <v>0</v>
      </c>
      <c r="Z415" s="14">
        <v>114.17614904175647</v>
      </c>
      <c r="AA415" s="6"/>
      <c r="AB415" s="6">
        <f t="shared" si="163"/>
        <v>514.1761490417565</v>
      </c>
    </row>
    <row r="416" spans="1:28" x14ac:dyDescent="0.2">
      <c r="A416" s="2" t="str">
        <f>'Scenario List'!$A$11</f>
        <v>9- High Load Forecast</v>
      </c>
      <c r="B416" s="121" t="s">
        <v>16</v>
      </c>
      <c r="C416" s="14">
        <v>0</v>
      </c>
      <c r="D416" s="14">
        <v>0</v>
      </c>
      <c r="E416" s="14">
        <v>0</v>
      </c>
      <c r="F416" s="14">
        <v>0</v>
      </c>
      <c r="G416" s="14">
        <v>0</v>
      </c>
      <c r="H416" s="14">
        <v>0</v>
      </c>
      <c r="I416" s="14">
        <v>0</v>
      </c>
      <c r="J416" s="14">
        <v>0</v>
      </c>
      <c r="K416" s="14">
        <v>0</v>
      </c>
      <c r="L416" s="14">
        <v>13.328495175208928</v>
      </c>
      <c r="M416" s="14">
        <v>10</v>
      </c>
      <c r="N416" s="14">
        <v>10</v>
      </c>
      <c r="O416" s="14">
        <v>10.436850012902234</v>
      </c>
      <c r="P416" s="14">
        <v>10.063276699236432</v>
      </c>
      <c r="Q416" s="14">
        <v>0</v>
      </c>
      <c r="R416" s="14">
        <v>0</v>
      </c>
      <c r="S416" s="14">
        <v>0</v>
      </c>
      <c r="T416" s="14">
        <v>0</v>
      </c>
      <c r="U416" s="14">
        <v>0</v>
      </c>
      <c r="V416" s="14">
        <v>21.750787026740227</v>
      </c>
      <c r="W416" s="14">
        <v>0</v>
      </c>
      <c r="X416" s="14">
        <v>10</v>
      </c>
      <c r="Y416" s="14">
        <v>14.150638257676889</v>
      </c>
      <c r="Z416" s="14">
        <v>12.952427964766073</v>
      </c>
      <c r="AA416" s="6"/>
      <c r="AB416" s="6">
        <f t="shared" si="163"/>
        <v>112.68247513653078</v>
      </c>
    </row>
    <row r="417" spans="1:28" x14ac:dyDescent="0.2">
      <c r="A417" s="2" t="str">
        <f>'Scenario List'!$A$11</f>
        <v>9- High Load Forecast</v>
      </c>
      <c r="B417" s="121" t="s">
        <v>17</v>
      </c>
      <c r="C417" s="14">
        <v>0</v>
      </c>
      <c r="D417" s="14">
        <v>0</v>
      </c>
      <c r="E417" s="14">
        <v>0</v>
      </c>
      <c r="F417" s="14">
        <v>0</v>
      </c>
      <c r="G417" s="14">
        <v>0</v>
      </c>
      <c r="H417" s="14">
        <v>0</v>
      </c>
      <c r="I417" s="14">
        <v>0</v>
      </c>
      <c r="J417" s="14">
        <v>0</v>
      </c>
      <c r="K417" s="14">
        <v>0</v>
      </c>
      <c r="L417" s="14">
        <v>0</v>
      </c>
      <c r="M417" s="14">
        <v>0</v>
      </c>
      <c r="N417" s="14">
        <v>0</v>
      </c>
      <c r="O417" s="14">
        <v>0</v>
      </c>
      <c r="P417" s="14">
        <v>0</v>
      </c>
      <c r="Q417" s="14">
        <v>0</v>
      </c>
      <c r="R417" s="14">
        <v>0</v>
      </c>
      <c r="S417" s="14">
        <v>0</v>
      </c>
      <c r="T417" s="14">
        <v>0</v>
      </c>
      <c r="U417" s="14">
        <v>0</v>
      </c>
      <c r="V417" s="14">
        <v>0</v>
      </c>
      <c r="W417" s="14">
        <v>0</v>
      </c>
      <c r="X417" s="14">
        <v>0</v>
      </c>
      <c r="Y417" s="14">
        <v>0</v>
      </c>
      <c r="Z417" s="14">
        <v>0</v>
      </c>
      <c r="AA417" s="6"/>
      <c r="AB417" s="6">
        <f t="shared" si="163"/>
        <v>0</v>
      </c>
    </row>
    <row r="418" spans="1:28" x14ac:dyDescent="0.2">
      <c r="A418" s="2" t="str">
        <f>'Scenario List'!$A$11</f>
        <v>9- High Load Forecast</v>
      </c>
      <c r="B418" s="121" t="s">
        <v>18</v>
      </c>
      <c r="C418" s="14">
        <v>0</v>
      </c>
      <c r="D418" s="14">
        <v>0</v>
      </c>
      <c r="E418" s="14">
        <v>0</v>
      </c>
      <c r="F418" s="14">
        <v>0</v>
      </c>
      <c r="G418" s="14">
        <v>20</v>
      </c>
      <c r="H418" s="14">
        <v>0</v>
      </c>
      <c r="I418" s="14">
        <v>0</v>
      </c>
      <c r="J418" s="14">
        <v>0</v>
      </c>
      <c r="K418" s="14">
        <v>0</v>
      </c>
      <c r="L418" s="14">
        <v>0</v>
      </c>
      <c r="M418" s="14">
        <v>0</v>
      </c>
      <c r="N418" s="14">
        <v>0</v>
      </c>
      <c r="O418" s="14">
        <v>0</v>
      </c>
      <c r="P418" s="14">
        <v>0</v>
      </c>
      <c r="Q418" s="14">
        <v>0</v>
      </c>
      <c r="R418" s="14">
        <v>0</v>
      </c>
      <c r="S418" s="14">
        <v>0</v>
      </c>
      <c r="T418" s="14">
        <v>0</v>
      </c>
      <c r="U418" s="14">
        <v>0</v>
      </c>
      <c r="V418" s="14">
        <v>0</v>
      </c>
      <c r="W418" s="14">
        <v>0</v>
      </c>
      <c r="X418" s="14">
        <v>0</v>
      </c>
      <c r="Y418" s="14">
        <v>0</v>
      </c>
      <c r="Z418" s="14">
        <v>0</v>
      </c>
      <c r="AA418" s="6"/>
      <c r="AB418" s="6">
        <f t="shared" si="163"/>
        <v>20</v>
      </c>
    </row>
    <row r="419" spans="1:28" x14ac:dyDescent="0.2">
      <c r="A419" s="2" t="str">
        <f>'Scenario List'!$A$11</f>
        <v>9- High Load Forecast</v>
      </c>
      <c r="B419" s="122" t="s">
        <v>19</v>
      </c>
      <c r="C419" s="14">
        <v>0</v>
      </c>
      <c r="D419" s="14">
        <v>0</v>
      </c>
      <c r="E419" s="14">
        <v>0</v>
      </c>
      <c r="F419" s="14">
        <v>0</v>
      </c>
      <c r="G419" s="14">
        <v>0</v>
      </c>
      <c r="H419" s="14">
        <v>0</v>
      </c>
      <c r="I419" s="14">
        <v>0</v>
      </c>
      <c r="J419" s="14">
        <v>0</v>
      </c>
      <c r="K419" s="14">
        <v>0</v>
      </c>
      <c r="L419" s="14">
        <v>0</v>
      </c>
      <c r="M419" s="14">
        <v>0</v>
      </c>
      <c r="N419" s="14">
        <v>0</v>
      </c>
      <c r="O419" s="14">
        <v>0</v>
      </c>
      <c r="P419" s="14">
        <v>0</v>
      </c>
      <c r="Q419" s="14">
        <v>0</v>
      </c>
      <c r="R419" s="14">
        <v>0</v>
      </c>
      <c r="S419" s="14">
        <v>0</v>
      </c>
      <c r="T419" s="14">
        <v>0</v>
      </c>
      <c r="U419" s="14">
        <v>0</v>
      </c>
      <c r="V419" s="14">
        <v>0</v>
      </c>
      <c r="W419" s="14">
        <v>0</v>
      </c>
      <c r="X419" s="14">
        <v>0</v>
      </c>
      <c r="Y419" s="14">
        <v>0</v>
      </c>
      <c r="Z419" s="14">
        <v>0</v>
      </c>
      <c r="AA419" s="6"/>
      <c r="AB419" s="6">
        <f t="shared" si="163"/>
        <v>0</v>
      </c>
    </row>
    <row r="420" spans="1:28" x14ac:dyDescent="0.2">
      <c r="A420" s="2" t="str">
        <f>'Scenario List'!$A$11</f>
        <v>9- High Load Forecast</v>
      </c>
      <c r="B420" s="121" t="s">
        <v>20</v>
      </c>
      <c r="C420" s="14">
        <v>0</v>
      </c>
      <c r="D420" s="14">
        <v>0</v>
      </c>
      <c r="E420" s="14">
        <v>0</v>
      </c>
      <c r="F420" s="14">
        <v>0</v>
      </c>
      <c r="G420" s="14">
        <v>0</v>
      </c>
      <c r="H420" s="14">
        <v>0</v>
      </c>
      <c r="I420" s="14">
        <v>0</v>
      </c>
      <c r="J420" s="14">
        <v>0</v>
      </c>
      <c r="K420" s="14">
        <v>0</v>
      </c>
      <c r="L420" s="14">
        <v>75</v>
      </c>
      <c r="M420" s="14">
        <v>0</v>
      </c>
      <c r="N420" s="14">
        <v>0</v>
      </c>
      <c r="O420" s="14">
        <v>0</v>
      </c>
      <c r="P420" s="14">
        <v>0</v>
      </c>
      <c r="Q420" s="14">
        <v>0</v>
      </c>
      <c r="R420" s="14">
        <v>0</v>
      </c>
      <c r="S420" s="14">
        <v>0</v>
      </c>
      <c r="T420" s="14">
        <v>0</v>
      </c>
      <c r="U420" s="14">
        <v>0</v>
      </c>
      <c r="V420" s="14">
        <v>0</v>
      </c>
      <c r="W420" s="14">
        <v>0</v>
      </c>
      <c r="X420" s="14">
        <v>0</v>
      </c>
      <c r="Y420" s="14">
        <v>0</v>
      </c>
      <c r="Z420" s="14">
        <v>0</v>
      </c>
      <c r="AA420" s="6"/>
      <c r="AB420" s="6">
        <f t="shared" si="163"/>
        <v>75</v>
      </c>
    </row>
    <row r="421" spans="1:28" x14ac:dyDescent="0.2">
      <c r="A421" s="2" t="str">
        <f>'Scenario List'!$A$11</f>
        <v>9- High Load Forecast</v>
      </c>
      <c r="B421" s="121" t="s">
        <v>21</v>
      </c>
      <c r="C421" s="14">
        <v>0</v>
      </c>
      <c r="D421" s="14">
        <v>25</v>
      </c>
      <c r="E421" s="14">
        <v>25.289200000000001</v>
      </c>
      <c r="F421" s="14">
        <v>29.960599999999999</v>
      </c>
      <c r="G421" s="14">
        <v>36.716499999999996</v>
      </c>
      <c r="H421" s="14">
        <v>47.4283</v>
      </c>
      <c r="I421" s="14">
        <v>51.152799999999999</v>
      </c>
      <c r="J421" s="14">
        <v>51.726500000000001</v>
      </c>
      <c r="K421" s="14">
        <v>51.633300000000006</v>
      </c>
      <c r="L421" s="14">
        <v>51.446899999999999</v>
      </c>
      <c r="M421" s="14">
        <v>51.236400000000003</v>
      </c>
      <c r="N421" s="14">
        <v>51.05</v>
      </c>
      <c r="O421" s="14">
        <v>50.818600000000004</v>
      </c>
      <c r="P421" s="14">
        <v>50.701300000000003</v>
      </c>
      <c r="Q421" s="14">
        <v>50.514899999999997</v>
      </c>
      <c r="R421" s="14">
        <v>50.328499999999998</v>
      </c>
      <c r="S421" s="14">
        <v>50.142099999999999</v>
      </c>
      <c r="T421" s="14">
        <v>49.9557</v>
      </c>
      <c r="U421" s="14">
        <v>49.769300000000001</v>
      </c>
      <c r="V421" s="14">
        <v>49.582900000000002</v>
      </c>
      <c r="W421" s="14">
        <v>49.303300000000007</v>
      </c>
      <c r="X421" s="14">
        <v>49.116900000000001</v>
      </c>
      <c r="Y421" s="14">
        <v>48.861999999999995</v>
      </c>
      <c r="Z421" s="14">
        <v>48.699649999999998</v>
      </c>
      <c r="AA421" s="6"/>
      <c r="AB421" s="6">
        <f>Z421</f>
        <v>48.699649999999998</v>
      </c>
    </row>
    <row r="422" spans="1:28" x14ac:dyDescent="0.2">
      <c r="A422" s="2" t="str">
        <f>'Scenario List'!$A$11</f>
        <v>9- High Load Forecast</v>
      </c>
      <c r="B422" s="121" t="s">
        <v>22</v>
      </c>
      <c r="C422" s="14">
        <v>3.4001670447805821</v>
      </c>
      <c r="D422" s="14">
        <v>4.1859315720894408</v>
      </c>
      <c r="E422" s="14">
        <v>4.8622640943704294</v>
      </c>
      <c r="F422" s="14">
        <v>5.7185173846828015</v>
      </c>
      <c r="G422" s="14">
        <v>6.6632655958092251</v>
      </c>
      <c r="H422" s="14">
        <v>7.35211725083931</v>
      </c>
      <c r="I422" s="14">
        <v>7.7112183339056841</v>
      </c>
      <c r="J422" s="14">
        <v>7.5632328867451903</v>
      </c>
      <c r="K422" s="14">
        <v>7.0780493189489988</v>
      </c>
      <c r="L422" s="14">
        <v>6.2476799477791687</v>
      </c>
      <c r="M422" s="14">
        <v>5.2097796349349039</v>
      </c>
      <c r="N422" s="14">
        <v>4.2676601339079383</v>
      </c>
      <c r="O422" s="14">
        <v>3.4766875805062512</v>
      </c>
      <c r="P422" s="14">
        <v>2.8186196634208756</v>
      </c>
      <c r="Q422" s="14">
        <v>2.2667245362174668</v>
      </c>
      <c r="R422" s="14">
        <v>1.803891638735692</v>
      </c>
      <c r="S422" s="14">
        <v>1.6157913295703423</v>
      </c>
      <c r="T422" s="14">
        <v>1.3625509625570515</v>
      </c>
      <c r="U422" s="14">
        <v>1.1874661523439443</v>
      </c>
      <c r="V422" s="14">
        <v>0.68673579743852997</v>
      </c>
      <c r="W422" s="14">
        <v>0.51074614465254342</v>
      </c>
      <c r="X422" s="14">
        <v>6.8885756540936427E-2</v>
      </c>
      <c r="Y422" s="14">
        <v>-0.20660756567666283</v>
      </c>
      <c r="Z422" s="14">
        <v>-0.34556474956663408</v>
      </c>
      <c r="AA422" s="6"/>
      <c r="AB422" s="6">
        <f t="shared" si="163"/>
        <v>85.50581044553401</v>
      </c>
    </row>
    <row r="423" spans="1:28" x14ac:dyDescent="0.2">
      <c r="A423" s="2" t="str">
        <f>'Scenario List'!$A$11</f>
        <v>9- High Load Forecast</v>
      </c>
      <c r="B423" s="121" t="s">
        <v>23</v>
      </c>
      <c r="C423" s="14">
        <v>4.2406720386957328</v>
      </c>
      <c r="D423" s="14">
        <v>4.979234965341572</v>
      </c>
      <c r="E423" s="14">
        <v>5.5874033118823654</v>
      </c>
      <c r="F423" s="14">
        <v>6.5883484394093355</v>
      </c>
      <c r="G423" s="14">
        <v>7.078577276259967</v>
      </c>
      <c r="H423" s="14">
        <v>7.6193707757966749</v>
      </c>
      <c r="I423" s="14">
        <v>7.8833267699137508</v>
      </c>
      <c r="J423" s="14">
        <v>7.6954082362628498</v>
      </c>
      <c r="K423" s="14">
        <v>7.6856026035335887</v>
      </c>
      <c r="L423" s="14">
        <v>6.3967339927875742</v>
      </c>
      <c r="M423" s="14">
        <v>5.36139807728118</v>
      </c>
      <c r="N423" s="14">
        <v>4.4498327747170521</v>
      </c>
      <c r="O423" s="14">
        <v>3.6940016616915869</v>
      </c>
      <c r="P423" s="14">
        <v>3.0894182998782895</v>
      </c>
      <c r="Q423" s="14">
        <v>2.6019101361498116</v>
      </c>
      <c r="R423" s="14">
        <v>2.0065192086810839</v>
      </c>
      <c r="S423" s="14">
        <v>1.8368043608182489</v>
      </c>
      <c r="T423" s="14">
        <v>1.5951447748274177</v>
      </c>
      <c r="U423" s="14">
        <v>1.4764288643869463</v>
      </c>
      <c r="V423" s="14">
        <v>0.4385315443593214</v>
      </c>
      <c r="W423" s="14">
        <v>0.17431602736600382</v>
      </c>
      <c r="X423" s="14">
        <v>-0.14721539128267125</v>
      </c>
      <c r="Y423" s="14">
        <v>-0.29777812952376337</v>
      </c>
      <c r="Z423" s="14">
        <v>-0.31764819775612807</v>
      </c>
      <c r="AA423" s="6"/>
      <c r="AB423" s="6">
        <f t="shared" si="163"/>
        <v>91.71634242147779</v>
      </c>
    </row>
    <row r="424" spans="1:28" x14ac:dyDescent="0.2">
      <c r="A424" s="2" t="str">
        <f>'Scenario List'!$A$11</f>
        <v>9- High Load Forecast</v>
      </c>
      <c r="B424" s="121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6"/>
      <c r="AB424" s="6"/>
    </row>
    <row r="425" spans="1:28" x14ac:dyDescent="0.2">
      <c r="A425" s="2" t="str">
        <f>'Scenario List'!$A$11</f>
        <v>9- High Load Forecast</v>
      </c>
      <c r="B425" s="120" t="s">
        <v>8</v>
      </c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6"/>
      <c r="AB425" s="6"/>
    </row>
    <row r="426" spans="1:28" x14ac:dyDescent="0.2">
      <c r="A426" s="2" t="str">
        <f>'Scenario List'!$A$11</f>
        <v>9- High Load Forecast</v>
      </c>
      <c r="B426" s="123" t="s">
        <v>12</v>
      </c>
      <c r="C426" s="14">
        <v>0</v>
      </c>
      <c r="D426" s="14">
        <v>0</v>
      </c>
      <c r="E426" s="14">
        <v>0</v>
      </c>
      <c r="F426" s="14">
        <v>0</v>
      </c>
      <c r="G426" s="14">
        <v>55.199999999999996</v>
      </c>
      <c r="H426" s="14">
        <v>84.037487391140075</v>
      </c>
      <c r="I426" s="14">
        <v>0</v>
      </c>
      <c r="J426" s="14">
        <v>0</v>
      </c>
      <c r="K426" s="14">
        <v>0</v>
      </c>
      <c r="L426" s="14">
        <v>55.199999999999996</v>
      </c>
      <c r="M426" s="14">
        <v>0</v>
      </c>
      <c r="N426" s="14">
        <v>0</v>
      </c>
      <c r="O426" s="14">
        <v>0</v>
      </c>
      <c r="P426" s="14">
        <v>0</v>
      </c>
      <c r="Q426" s="14">
        <v>0</v>
      </c>
      <c r="R426" s="14">
        <v>0</v>
      </c>
      <c r="S426" s="14">
        <v>0</v>
      </c>
      <c r="T426" s="14">
        <v>0</v>
      </c>
      <c r="U426" s="14">
        <v>0</v>
      </c>
      <c r="V426" s="14">
        <v>0</v>
      </c>
      <c r="W426" s="14">
        <v>0</v>
      </c>
      <c r="X426" s="14">
        <v>0</v>
      </c>
      <c r="Y426" s="14">
        <v>0</v>
      </c>
      <c r="Z426" s="14">
        <v>0</v>
      </c>
      <c r="AA426" s="6"/>
      <c r="AB426" s="6">
        <f t="shared" ref="AB426:AB437" si="164">SUM(C426:Z426)</f>
        <v>194.43748739114005</v>
      </c>
    </row>
    <row r="427" spans="1:28" x14ac:dyDescent="0.2">
      <c r="A427" s="2" t="str">
        <f>'Scenario List'!$A$11</f>
        <v>9- High Load Forecast</v>
      </c>
      <c r="B427" s="121" t="s">
        <v>13</v>
      </c>
      <c r="C427" s="14">
        <v>0</v>
      </c>
      <c r="D427" s="14">
        <v>0</v>
      </c>
      <c r="E427" s="14">
        <v>0</v>
      </c>
      <c r="F427" s="14">
        <v>0</v>
      </c>
      <c r="G427" s="14">
        <v>0</v>
      </c>
      <c r="H427" s="14">
        <v>0</v>
      </c>
      <c r="I427" s="14">
        <v>0</v>
      </c>
      <c r="J427" s="14">
        <v>0</v>
      </c>
      <c r="K427" s="14">
        <v>0</v>
      </c>
      <c r="L427" s="14">
        <v>0</v>
      </c>
      <c r="M427" s="14">
        <v>0</v>
      </c>
      <c r="N427" s="14">
        <v>0</v>
      </c>
      <c r="O427" s="14">
        <v>0</v>
      </c>
      <c r="P427" s="14">
        <v>0</v>
      </c>
      <c r="Q427" s="14">
        <v>0</v>
      </c>
      <c r="R427" s="14">
        <v>0</v>
      </c>
      <c r="S427" s="14">
        <v>0</v>
      </c>
      <c r="T427" s="14">
        <v>0</v>
      </c>
      <c r="U427" s="14">
        <v>0</v>
      </c>
      <c r="V427" s="14">
        <v>0</v>
      </c>
      <c r="W427" s="14">
        <v>0</v>
      </c>
      <c r="X427" s="14">
        <v>0</v>
      </c>
      <c r="Y427" s="14">
        <v>0</v>
      </c>
      <c r="Z427" s="14">
        <v>0</v>
      </c>
      <c r="AA427" s="6"/>
      <c r="AB427" s="6">
        <f t="shared" si="164"/>
        <v>0</v>
      </c>
    </row>
    <row r="428" spans="1:28" x14ac:dyDescent="0.2">
      <c r="A428" s="2" t="str">
        <f>'Scenario List'!$A$11</f>
        <v>9- High Load Forecast</v>
      </c>
      <c r="B428" s="121" t="s">
        <v>14</v>
      </c>
      <c r="C428" s="14">
        <v>0</v>
      </c>
      <c r="D428" s="14">
        <v>0</v>
      </c>
      <c r="E428" s="14">
        <v>0</v>
      </c>
      <c r="F428" s="14">
        <v>0</v>
      </c>
      <c r="G428" s="14">
        <v>0</v>
      </c>
      <c r="H428" s="14">
        <v>0</v>
      </c>
      <c r="I428" s="14">
        <v>0</v>
      </c>
      <c r="J428" s="14">
        <v>0</v>
      </c>
      <c r="K428" s="14">
        <v>0</v>
      </c>
      <c r="L428" s="14">
        <v>0</v>
      </c>
      <c r="M428" s="14">
        <v>0</v>
      </c>
      <c r="N428" s="14">
        <v>0</v>
      </c>
      <c r="O428" s="14">
        <v>0</v>
      </c>
      <c r="P428" s="14">
        <v>0</v>
      </c>
      <c r="Q428" s="14">
        <v>0</v>
      </c>
      <c r="R428" s="14">
        <v>0</v>
      </c>
      <c r="S428" s="14">
        <v>0</v>
      </c>
      <c r="T428" s="14">
        <v>0</v>
      </c>
      <c r="U428" s="14">
        <v>0</v>
      </c>
      <c r="V428" s="14">
        <v>0</v>
      </c>
      <c r="W428" s="14">
        <v>0</v>
      </c>
      <c r="X428" s="14">
        <v>0</v>
      </c>
      <c r="Y428" s="14">
        <v>0</v>
      </c>
      <c r="Z428" s="14">
        <v>0</v>
      </c>
      <c r="AA428" s="6"/>
      <c r="AB428" s="6">
        <f t="shared" si="164"/>
        <v>0</v>
      </c>
    </row>
    <row r="429" spans="1:28" x14ac:dyDescent="0.2">
      <c r="A429" s="2" t="str">
        <f>'Scenario List'!$A$11</f>
        <v>9- High Load Forecast</v>
      </c>
      <c r="B429" s="121" t="s">
        <v>15</v>
      </c>
      <c r="C429" s="14">
        <v>0</v>
      </c>
      <c r="D429" s="14">
        <v>0</v>
      </c>
      <c r="E429" s="14">
        <v>0</v>
      </c>
      <c r="F429" s="14">
        <v>0</v>
      </c>
      <c r="G429" s="14">
        <v>0</v>
      </c>
      <c r="H429" s="14">
        <v>0</v>
      </c>
      <c r="I429" s="14">
        <v>0</v>
      </c>
      <c r="J429" s="14">
        <v>0</v>
      </c>
      <c r="K429" s="14">
        <v>0</v>
      </c>
      <c r="L429" s="14">
        <v>0</v>
      </c>
      <c r="M429" s="14">
        <v>0</v>
      </c>
      <c r="N429" s="14">
        <v>0</v>
      </c>
      <c r="O429" s="14">
        <v>0</v>
      </c>
      <c r="P429" s="14">
        <v>0</v>
      </c>
      <c r="Q429" s="14">
        <v>0</v>
      </c>
      <c r="R429" s="14">
        <v>0</v>
      </c>
      <c r="S429" s="14">
        <v>0</v>
      </c>
      <c r="T429" s="14">
        <v>0</v>
      </c>
      <c r="U429" s="14">
        <v>0</v>
      </c>
      <c r="V429" s="14">
        <v>0</v>
      </c>
      <c r="W429" s="14">
        <v>0</v>
      </c>
      <c r="X429" s="14">
        <v>0</v>
      </c>
      <c r="Y429" s="14">
        <v>0</v>
      </c>
      <c r="Z429" s="14">
        <v>0</v>
      </c>
      <c r="AA429" s="6"/>
      <c r="AB429" s="6">
        <f t="shared" si="164"/>
        <v>0</v>
      </c>
    </row>
    <row r="430" spans="1:28" x14ac:dyDescent="0.2">
      <c r="A430" s="2" t="str">
        <f>'Scenario List'!$A$11</f>
        <v>9- High Load Forecast</v>
      </c>
      <c r="B430" s="121" t="s">
        <v>16</v>
      </c>
      <c r="C430" s="14">
        <v>0</v>
      </c>
      <c r="D430" s="14">
        <v>0</v>
      </c>
      <c r="E430" s="14">
        <v>0</v>
      </c>
      <c r="F430" s="14">
        <v>0</v>
      </c>
      <c r="G430" s="14">
        <v>0</v>
      </c>
      <c r="H430" s="14">
        <v>0</v>
      </c>
      <c r="I430" s="14">
        <v>0</v>
      </c>
      <c r="J430" s="14">
        <v>0</v>
      </c>
      <c r="K430" s="14">
        <v>0</v>
      </c>
      <c r="L430" s="14">
        <v>0</v>
      </c>
      <c r="M430" s="14">
        <v>0</v>
      </c>
      <c r="N430" s="14">
        <v>0</v>
      </c>
      <c r="O430" s="14">
        <v>0</v>
      </c>
      <c r="P430" s="14">
        <v>0</v>
      </c>
      <c r="Q430" s="14">
        <v>0</v>
      </c>
      <c r="R430" s="14">
        <v>0</v>
      </c>
      <c r="S430" s="14">
        <v>0</v>
      </c>
      <c r="T430" s="14">
        <v>0</v>
      </c>
      <c r="U430" s="14">
        <v>0</v>
      </c>
      <c r="V430" s="14">
        <v>0</v>
      </c>
      <c r="W430" s="14">
        <v>0</v>
      </c>
      <c r="X430" s="14">
        <v>0</v>
      </c>
      <c r="Y430" s="14">
        <v>11.180573880024568</v>
      </c>
      <c r="Z430" s="14">
        <v>16.361357573643335</v>
      </c>
      <c r="AA430" s="6"/>
      <c r="AB430" s="6">
        <f t="shared" si="164"/>
        <v>27.541931453667903</v>
      </c>
    </row>
    <row r="431" spans="1:28" x14ac:dyDescent="0.2">
      <c r="A431" s="2" t="str">
        <f>'Scenario List'!$A$11</f>
        <v>9- High Load Forecast</v>
      </c>
      <c r="B431" s="121" t="s">
        <v>17</v>
      </c>
      <c r="C431" s="14">
        <v>0</v>
      </c>
      <c r="D431" s="14">
        <v>0</v>
      </c>
      <c r="E431" s="14">
        <v>0</v>
      </c>
      <c r="F431" s="14">
        <v>0</v>
      </c>
      <c r="G431" s="14">
        <v>0</v>
      </c>
      <c r="H431" s="14">
        <v>0</v>
      </c>
      <c r="I431" s="14">
        <v>0</v>
      </c>
      <c r="J431" s="14">
        <v>0</v>
      </c>
      <c r="K431" s="14">
        <v>0</v>
      </c>
      <c r="L431" s="14">
        <v>0</v>
      </c>
      <c r="M431" s="14">
        <v>0</v>
      </c>
      <c r="N431" s="14">
        <v>0</v>
      </c>
      <c r="O431" s="14">
        <v>0</v>
      </c>
      <c r="P431" s="14">
        <v>0</v>
      </c>
      <c r="Q431" s="14">
        <v>0</v>
      </c>
      <c r="R431" s="14">
        <v>0</v>
      </c>
      <c r="S431" s="14">
        <v>0</v>
      </c>
      <c r="T431" s="14">
        <v>0</v>
      </c>
      <c r="U431" s="14">
        <v>0</v>
      </c>
      <c r="V431" s="14">
        <v>50</v>
      </c>
      <c r="W431" s="14">
        <v>0</v>
      </c>
      <c r="X431" s="14">
        <v>0</v>
      </c>
      <c r="Y431" s="14">
        <v>0</v>
      </c>
      <c r="Z431" s="14">
        <v>0</v>
      </c>
      <c r="AA431" s="6"/>
      <c r="AB431" s="6">
        <f t="shared" si="164"/>
        <v>50</v>
      </c>
    </row>
    <row r="432" spans="1:28" x14ac:dyDescent="0.2">
      <c r="A432" s="2" t="str">
        <f>'Scenario List'!$A$11</f>
        <v>9- High Load Forecast</v>
      </c>
      <c r="B432" s="121" t="s">
        <v>18</v>
      </c>
      <c r="C432" s="14">
        <v>0</v>
      </c>
      <c r="D432" s="14">
        <v>0</v>
      </c>
      <c r="E432" s="14">
        <v>0</v>
      </c>
      <c r="F432" s="14">
        <v>0</v>
      </c>
      <c r="G432" s="14">
        <v>0</v>
      </c>
      <c r="H432" s="14">
        <v>0</v>
      </c>
      <c r="I432" s="14">
        <v>0</v>
      </c>
      <c r="J432" s="14">
        <v>0</v>
      </c>
      <c r="K432" s="14">
        <v>0</v>
      </c>
      <c r="L432" s="14">
        <v>0</v>
      </c>
      <c r="M432" s="14">
        <v>0</v>
      </c>
      <c r="N432" s="14">
        <v>0</v>
      </c>
      <c r="O432" s="14">
        <v>0</v>
      </c>
      <c r="P432" s="14">
        <v>0</v>
      </c>
      <c r="Q432" s="14">
        <v>0</v>
      </c>
      <c r="R432" s="14">
        <v>0</v>
      </c>
      <c r="S432" s="14">
        <v>0</v>
      </c>
      <c r="T432" s="14">
        <v>0</v>
      </c>
      <c r="U432" s="14">
        <v>0</v>
      </c>
      <c r="V432" s="14">
        <v>0</v>
      </c>
      <c r="W432" s="14">
        <v>0</v>
      </c>
      <c r="X432" s="14">
        <v>0</v>
      </c>
      <c r="Y432" s="14">
        <v>0</v>
      </c>
      <c r="Z432" s="14">
        <v>0</v>
      </c>
      <c r="AA432" s="6"/>
      <c r="AB432" s="6">
        <f t="shared" si="164"/>
        <v>0</v>
      </c>
    </row>
    <row r="433" spans="1:28" x14ac:dyDescent="0.2">
      <c r="A433" s="2" t="str">
        <f>'Scenario List'!$A$11</f>
        <v>9- High Load Forecast</v>
      </c>
      <c r="B433" s="122" t="s">
        <v>19</v>
      </c>
      <c r="C433" s="14">
        <v>0</v>
      </c>
      <c r="D433" s="14">
        <v>0</v>
      </c>
      <c r="E433" s="14">
        <v>0</v>
      </c>
      <c r="F433" s="14">
        <v>0</v>
      </c>
      <c r="G433" s="14">
        <v>0</v>
      </c>
      <c r="H433" s="14">
        <v>0</v>
      </c>
      <c r="I433" s="14">
        <v>0</v>
      </c>
      <c r="J433" s="14">
        <v>0</v>
      </c>
      <c r="K433" s="14">
        <v>0</v>
      </c>
      <c r="L433" s="14">
        <v>0</v>
      </c>
      <c r="M433" s="14">
        <v>0</v>
      </c>
      <c r="N433" s="14">
        <v>0</v>
      </c>
      <c r="O433" s="14">
        <v>0</v>
      </c>
      <c r="P433" s="14">
        <v>0</v>
      </c>
      <c r="Q433" s="14">
        <v>0</v>
      </c>
      <c r="R433" s="14">
        <v>0</v>
      </c>
      <c r="S433" s="14">
        <v>0</v>
      </c>
      <c r="T433" s="14">
        <v>0</v>
      </c>
      <c r="U433" s="14">
        <v>0</v>
      </c>
      <c r="V433" s="14">
        <v>0</v>
      </c>
      <c r="W433" s="14">
        <v>0</v>
      </c>
      <c r="X433" s="14">
        <v>0</v>
      </c>
      <c r="Y433" s="14">
        <v>0</v>
      </c>
      <c r="Z433" s="14">
        <v>0</v>
      </c>
      <c r="AA433" s="6"/>
      <c r="AB433" s="6">
        <f t="shared" si="164"/>
        <v>0</v>
      </c>
    </row>
    <row r="434" spans="1:28" x14ac:dyDescent="0.2">
      <c r="A434" s="2" t="str">
        <f>'Scenario List'!$A$11</f>
        <v>9- High Load Forecast</v>
      </c>
      <c r="B434" s="121" t="s">
        <v>20</v>
      </c>
      <c r="C434" s="14">
        <v>0</v>
      </c>
      <c r="D434" s="14">
        <v>0</v>
      </c>
      <c r="E434" s="14">
        <v>0</v>
      </c>
      <c r="F434" s="14">
        <v>0</v>
      </c>
      <c r="G434" s="14">
        <v>0</v>
      </c>
      <c r="H434" s="14">
        <v>0</v>
      </c>
      <c r="I434" s="14">
        <v>0</v>
      </c>
      <c r="J434" s="14">
        <v>0</v>
      </c>
      <c r="K434" s="14">
        <v>0</v>
      </c>
      <c r="L434" s="14">
        <v>0</v>
      </c>
      <c r="M434" s="14">
        <v>0</v>
      </c>
      <c r="N434" s="14">
        <v>0</v>
      </c>
      <c r="O434" s="14">
        <v>0</v>
      </c>
      <c r="P434" s="14">
        <v>0</v>
      </c>
      <c r="Q434" s="14">
        <v>0</v>
      </c>
      <c r="R434" s="14">
        <v>0</v>
      </c>
      <c r="S434" s="14">
        <v>0</v>
      </c>
      <c r="T434" s="14">
        <v>0</v>
      </c>
      <c r="U434" s="14">
        <v>0</v>
      </c>
      <c r="V434" s="14">
        <v>0</v>
      </c>
      <c r="W434" s="14">
        <v>0</v>
      </c>
      <c r="X434" s="14">
        <v>0</v>
      </c>
      <c r="Y434" s="14">
        <v>0</v>
      </c>
      <c r="Z434" s="14">
        <v>0</v>
      </c>
      <c r="AA434" s="6"/>
      <c r="AB434" s="6">
        <f t="shared" si="164"/>
        <v>0</v>
      </c>
    </row>
    <row r="435" spans="1:28" x14ac:dyDescent="0.2">
      <c r="A435" s="2" t="str">
        <f>'Scenario List'!$A$11</f>
        <v>9- High Load Forecast</v>
      </c>
      <c r="B435" s="121" t="s">
        <v>21</v>
      </c>
      <c r="C435" s="14">
        <v>0</v>
      </c>
      <c r="D435" s="14">
        <v>0</v>
      </c>
      <c r="E435" s="14">
        <v>0</v>
      </c>
      <c r="F435" s="14">
        <v>0</v>
      </c>
      <c r="G435" s="14">
        <v>0</v>
      </c>
      <c r="H435" s="14">
        <v>0</v>
      </c>
      <c r="I435" s="14">
        <v>0.222</v>
      </c>
      <c r="J435" s="14">
        <v>0.75849999999999995</v>
      </c>
      <c r="K435" s="14">
        <v>1.554</v>
      </c>
      <c r="L435" s="14">
        <v>2.2570000000000001</v>
      </c>
      <c r="M435" s="14">
        <v>2.4605000000000001</v>
      </c>
      <c r="N435" s="14">
        <v>2.4235000000000002</v>
      </c>
      <c r="O435" s="14">
        <v>2.4050000000000002</v>
      </c>
      <c r="P435" s="14">
        <v>2.3680000000000003</v>
      </c>
      <c r="Q435" s="14">
        <v>3.0923000000000003</v>
      </c>
      <c r="R435" s="14">
        <v>6.373800000000001</v>
      </c>
      <c r="S435" s="14">
        <v>11.648</v>
      </c>
      <c r="T435" s="14">
        <v>15.625500000000001</v>
      </c>
      <c r="U435" s="14">
        <v>17.226800000000001</v>
      </c>
      <c r="V435" s="14">
        <v>17.1341</v>
      </c>
      <c r="W435" s="14">
        <v>16.985700000000001</v>
      </c>
      <c r="X435" s="14">
        <v>16.837300000000003</v>
      </c>
      <c r="Y435" s="14">
        <v>16.6889</v>
      </c>
      <c r="Z435" s="14">
        <v>16.4848</v>
      </c>
      <c r="AA435" s="6"/>
      <c r="AB435" s="6">
        <f>Z435</f>
        <v>16.4848</v>
      </c>
    </row>
    <row r="436" spans="1:28" x14ac:dyDescent="0.2">
      <c r="A436" s="2" t="str">
        <f>'Scenario List'!$A$11</f>
        <v>9- High Load Forecast</v>
      </c>
      <c r="B436" s="121" t="s">
        <v>22</v>
      </c>
      <c r="C436" s="14">
        <v>1.3113388514937294</v>
      </c>
      <c r="D436" s="14">
        <v>1.5542662007285992</v>
      </c>
      <c r="E436" s="14">
        <v>1.6990862948995669</v>
      </c>
      <c r="F436" s="14">
        <v>1.8829869893195177</v>
      </c>
      <c r="G436" s="14">
        <v>2.1373621766301678</v>
      </c>
      <c r="H436" s="14">
        <v>2.2969872309162138</v>
      </c>
      <c r="I436" s="14">
        <v>2.3450797735013875</v>
      </c>
      <c r="J436" s="14">
        <v>2.2294288079497093</v>
      </c>
      <c r="K436" s="14">
        <v>2.0056534813110805</v>
      </c>
      <c r="L436" s="14">
        <v>1.6664787233312701</v>
      </c>
      <c r="M436" s="14">
        <v>1.2479488439456539</v>
      </c>
      <c r="N436" s="14">
        <v>0.93306708634576907</v>
      </c>
      <c r="O436" s="14">
        <v>0.68391074255026041</v>
      </c>
      <c r="P436" s="14">
        <v>0.52027796947736604</v>
      </c>
      <c r="Q436" s="14">
        <v>0.40510588322356256</v>
      </c>
      <c r="R436" s="14">
        <v>0.31833095478103601</v>
      </c>
      <c r="S436" s="14">
        <v>0.26102659443284537</v>
      </c>
      <c r="T436" s="14">
        <v>0.24660458202677304</v>
      </c>
      <c r="U436" s="14">
        <v>0.24149201376290819</v>
      </c>
      <c r="V436" s="14">
        <v>0.1073770785634558</v>
      </c>
      <c r="W436" s="14">
        <v>0.10440879496702848</v>
      </c>
      <c r="X436" s="14">
        <v>0.10841540744101152</v>
      </c>
      <c r="Y436" s="14">
        <v>0.11227646080804021</v>
      </c>
      <c r="Z436" s="14">
        <v>7.9839991273185973E-2</v>
      </c>
      <c r="AA436" s="6"/>
      <c r="AB436" s="6">
        <f t="shared" si="164"/>
        <v>24.498750933680139</v>
      </c>
    </row>
    <row r="437" spans="1:28" x14ac:dyDescent="0.2">
      <c r="A437" s="2" t="str">
        <f>'Scenario List'!$A$11</f>
        <v>9- High Load Forecast</v>
      </c>
      <c r="B437" s="121" t="s">
        <v>23</v>
      </c>
      <c r="C437" s="14">
        <v>0.6510284606183504</v>
      </c>
      <c r="D437" s="14">
        <v>0.71034183415999774</v>
      </c>
      <c r="E437" s="14">
        <v>0.70045821531455199</v>
      </c>
      <c r="F437" s="14">
        <v>0.8106851753816664</v>
      </c>
      <c r="G437" s="14">
        <v>0.75092358686442795</v>
      </c>
      <c r="H437" s="14">
        <v>0.76294738789689776</v>
      </c>
      <c r="I437" s="14">
        <v>0.7884598525601918</v>
      </c>
      <c r="J437" s="14">
        <v>0.80398978552486344</v>
      </c>
      <c r="K437" s="14">
        <v>0.99035610766292681</v>
      </c>
      <c r="L437" s="14">
        <v>0.84914707231328368</v>
      </c>
      <c r="M437" s="14">
        <v>0.79048524729443947</v>
      </c>
      <c r="N437" s="14">
        <v>0.7637519158799595</v>
      </c>
      <c r="O437" s="14">
        <v>0.71635180508392438</v>
      </c>
      <c r="P437" s="14">
        <v>0.64553699156514632</v>
      </c>
      <c r="Q437" s="14">
        <v>0.54074517536147582</v>
      </c>
      <c r="R437" s="14">
        <v>0.4236097522289537</v>
      </c>
      <c r="S437" s="14">
        <v>0.33851745300367142</v>
      </c>
      <c r="T437" s="14">
        <v>0.29364964948155148</v>
      </c>
      <c r="U437" s="14">
        <v>0.32266426342933485</v>
      </c>
      <c r="V437" s="14">
        <v>0.12415842050295822</v>
      </c>
      <c r="W437" s="14">
        <v>8.4884347796746695E-2</v>
      </c>
      <c r="X437" s="14">
        <v>8.4651091872677497E-2</v>
      </c>
      <c r="Y437" s="14">
        <v>7.768401018419091E-2</v>
      </c>
      <c r="Z437" s="14">
        <v>7.5443253080067052E-2</v>
      </c>
      <c r="AA437" s="6"/>
      <c r="AB437" s="6">
        <f t="shared" si="164"/>
        <v>13.100470855062255</v>
      </c>
    </row>
    <row r="438" spans="1:28" x14ac:dyDescent="0.2">
      <c r="A438" s="2" t="str">
        <f>'Scenario List'!$A$11</f>
        <v>9- High Load Forecast</v>
      </c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6"/>
      <c r="AB438" s="6"/>
    </row>
    <row r="439" spans="1:28" x14ac:dyDescent="0.2">
      <c r="A439" s="2" t="str">
        <f>'Scenario List'!$A$11</f>
        <v>9- High Load Forecast</v>
      </c>
      <c r="B439" s="124" t="s">
        <v>35</v>
      </c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6"/>
      <c r="AB439" s="6"/>
    </row>
    <row r="440" spans="1:28" x14ac:dyDescent="0.2">
      <c r="A440" s="2" t="str">
        <f>'Scenario List'!$A$11</f>
        <v>9- High Load Forecast</v>
      </c>
      <c r="B440" s="121" t="s">
        <v>1</v>
      </c>
      <c r="C440" s="14">
        <v>31.695913360336139</v>
      </c>
      <c r="D440" s="14">
        <v>69.173546336118207</v>
      </c>
      <c r="E440" s="14">
        <v>110.9316498528829</v>
      </c>
      <c r="F440" s="14">
        <v>159.91315028001713</v>
      </c>
      <c r="G440" s="14">
        <v>215.06060158957467</v>
      </c>
      <c r="H440" s="14">
        <v>274.53400277212012</v>
      </c>
      <c r="I440" s="14">
        <v>336.48464364332455</v>
      </c>
      <c r="J440" s="14">
        <v>396.94679425619353</v>
      </c>
      <c r="K440" s="14">
        <v>454.79550346661739</v>
      </c>
      <c r="L440" s="14">
        <v>507.82935955034503</v>
      </c>
      <c r="M440" s="14">
        <v>554.51840633057145</v>
      </c>
      <c r="N440" s="14">
        <v>595.4681198871931</v>
      </c>
      <c r="O440" s="14">
        <v>631.53036930458495</v>
      </c>
      <c r="P440" s="14">
        <v>663.06516386342355</v>
      </c>
      <c r="Q440" s="14">
        <v>690.46837739952616</v>
      </c>
      <c r="R440" s="14">
        <v>712.40660204002347</v>
      </c>
      <c r="S440" s="14">
        <v>733.62070006819988</v>
      </c>
      <c r="T440" s="14">
        <v>750.35657753971896</v>
      </c>
      <c r="U440" s="14">
        <v>764.51785765807745</v>
      </c>
      <c r="V440" s="14">
        <v>772.43606339983035</v>
      </c>
      <c r="W440" s="14">
        <v>778.41923411056143</v>
      </c>
      <c r="X440" s="14">
        <v>780.0617394370455</v>
      </c>
      <c r="Y440" s="14">
        <v>779.63438749170746</v>
      </c>
      <c r="Z440" s="14">
        <v>777.14667262338753</v>
      </c>
      <c r="AA440" s="6"/>
      <c r="AB440" s="6">
        <f>Z440/8.76</f>
        <v>88.715373587144697</v>
      </c>
    </row>
    <row r="441" spans="1:28" x14ac:dyDescent="0.2">
      <c r="A441" s="2" t="str">
        <f>'Scenario List'!$A$11</f>
        <v>9- High Load Forecast</v>
      </c>
      <c r="B441" s="121" t="s">
        <v>2</v>
      </c>
      <c r="C441" s="14">
        <v>12.176327940098478</v>
      </c>
      <c r="D441" s="14">
        <v>25.624765428330377</v>
      </c>
      <c r="E441" s="14">
        <v>38.818903210958965</v>
      </c>
      <c r="F441" s="14">
        <v>53.057521675152458</v>
      </c>
      <c r="G441" s="14">
        <v>68.15492443756419</v>
      </c>
      <c r="H441" s="14">
        <v>83.811186703344589</v>
      </c>
      <c r="I441" s="14">
        <v>99.667362452991981</v>
      </c>
      <c r="J441" s="14">
        <v>114.77407239874496</v>
      </c>
      <c r="K441" s="14">
        <v>129.45954024192727</v>
      </c>
      <c r="L441" s="14">
        <v>142.86770294440578</v>
      </c>
      <c r="M441" s="14">
        <v>153.78110159388245</v>
      </c>
      <c r="N441" s="14">
        <v>164.20558782737038</v>
      </c>
      <c r="O441" s="14">
        <v>173.55197301394534</v>
      </c>
      <c r="P441" s="14">
        <v>181.9816556148545</v>
      </c>
      <c r="Q441" s="14">
        <v>189.44133020654024</v>
      </c>
      <c r="R441" s="14">
        <v>194.8269093803323</v>
      </c>
      <c r="S441" s="14">
        <v>199.64465765149833</v>
      </c>
      <c r="T441" s="14">
        <v>204.62317604088622</v>
      </c>
      <c r="U441" s="14">
        <v>209.55584485052884</v>
      </c>
      <c r="V441" s="14">
        <v>213.16919896972334</v>
      </c>
      <c r="W441" s="14">
        <v>216.70992928457233</v>
      </c>
      <c r="X441" s="14">
        <v>220.52924541120674</v>
      </c>
      <c r="Y441" s="14">
        <v>224.50187750257629</v>
      </c>
      <c r="Z441" s="14">
        <v>227.80475132408975</v>
      </c>
      <c r="AA441" s="6"/>
      <c r="AB441" s="6">
        <f t="shared" ref="AB441:AB442" si="165">Z441/8.76</f>
        <v>26.005108598640383</v>
      </c>
    </row>
    <row r="442" spans="1:28" x14ac:dyDescent="0.2">
      <c r="A442" s="2" t="str">
        <f>'Scenario List'!$A$11</f>
        <v>9- High Load Forecast</v>
      </c>
      <c r="B442" s="121" t="s">
        <v>4</v>
      </c>
      <c r="C442" s="14">
        <v>43.872241300434617</v>
      </c>
      <c r="D442" s="14">
        <v>94.798311764448584</v>
      </c>
      <c r="E442" s="14">
        <v>149.75055306384186</v>
      </c>
      <c r="F442" s="14">
        <v>212.97067195516959</v>
      </c>
      <c r="G442" s="14">
        <v>283.21552602713888</v>
      </c>
      <c r="H442" s="14">
        <v>358.34518947546474</v>
      </c>
      <c r="I442" s="14">
        <v>436.15200609631654</v>
      </c>
      <c r="J442" s="14">
        <v>511.7208666549385</v>
      </c>
      <c r="K442" s="14">
        <v>584.25504370854469</v>
      </c>
      <c r="L442" s="14">
        <v>650.69706249475075</v>
      </c>
      <c r="M442" s="14">
        <v>708.29950792445391</v>
      </c>
      <c r="N442" s="14">
        <v>759.67370771456353</v>
      </c>
      <c r="O442" s="14">
        <v>805.08234231853032</v>
      </c>
      <c r="P442" s="14">
        <v>845.04681947827805</v>
      </c>
      <c r="Q442" s="14">
        <v>879.90970760606638</v>
      </c>
      <c r="R442" s="14">
        <v>907.23351142035574</v>
      </c>
      <c r="S442" s="14">
        <v>933.26535771969816</v>
      </c>
      <c r="T442" s="14">
        <v>954.97975358060512</v>
      </c>
      <c r="U442" s="14">
        <v>974.07370250860629</v>
      </c>
      <c r="V442" s="14">
        <v>985.60526236955366</v>
      </c>
      <c r="W442" s="14">
        <v>995.12916339513379</v>
      </c>
      <c r="X442" s="14">
        <v>1000.5909848482522</v>
      </c>
      <c r="Y442" s="14">
        <v>1004.1362649942837</v>
      </c>
      <c r="Z442" s="14">
        <v>1004.9514239474772</v>
      </c>
      <c r="AA442" s="6"/>
      <c r="AB442" s="6">
        <f t="shared" si="165"/>
        <v>114.72048218578507</v>
      </c>
    </row>
    <row r="443" spans="1:28" x14ac:dyDescent="0.2">
      <c r="A443" s="2" t="str">
        <f>'Scenario List'!$A$11</f>
        <v>9- High Load Forecast</v>
      </c>
      <c r="B443" s="127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6"/>
      <c r="AB443" s="6"/>
    </row>
    <row r="444" spans="1:28" x14ac:dyDescent="0.2">
      <c r="A444" s="2" t="str">
        <f>'Scenario List'!$A$11</f>
        <v>9- High Load Forecast</v>
      </c>
      <c r="B444" s="126" t="s">
        <v>36</v>
      </c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6"/>
      <c r="AB444" s="6"/>
    </row>
    <row r="445" spans="1:28" x14ac:dyDescent="0.2">
      <c r="A445" s="2" t="str">
        <f>'Scenario List'!$A$11</f>
        <v>9- High Load Forecast</v>
      </c>
      <c r="B445" s="121" t="s">
        <v>1</v>
      </c>
      <c r="C445" s="14">
        <v>3.8255126935024615</v>
      </c>
      <c r="D445" s="14">
        <v>8.3490062941627894</v>
      </c>
      <c r="E445" s="14">
        <v>13.318407426435749</v>
      </c>
      <c r="F445" s="14">
        <v>19.302261661917242</v>
      </c>
      <c r="G445" s="14">
        <v>25.959827767359439</v>
      </c>
      <c r="H445" s="14">
        <v>33.139467378218313</v>
      </c>
      <c r="I445" s="14">
        <v>40.501406688607652</v>
      </c>
      <c r="J445" s="14">
        <v>47.916333519797277</v>
      </c>
      <c r="K445" s="14">
        <v>54.898358646760784</v>
      </c>
      <c r="L445" s="14">
        <v>61.299374085492374</v>
      </c>
      <c r="M445" s="14">
        <v>66.751493826192345</v>
      </c>
      <c r="N445" s="14">
        <v>71.880047661505813</v>
      </c>
      <c r="O445" s="14">
        <v>76.227987478373649</v>
      </c>
      <c r="P445" s="14">
        <v>80.034117550432796</v>
      </c>
      <c r="Q445" s="14">
        <v>83.122075423641604</v>
      </c>
      <c r="R445" s="14">
        <v>85.99547567946378</v>
      </c>
      <c r="S445" s="14">
        <v>88.556446484768315</v>
      </c>
      <c r="T445" s="14">
        <v>90.582328674506911</v>
      </c>
      <c r="U445" s="14">
        <v>92.0217134465844</v>
      </c>
      <c r="V445" s="14">
        <v>93.236700926509556</v>
      </c>
      <c r="W445" s="14">
        <v>93.967342356713772</v>
      </c>
      <c r="X445" s="14">
        <v>94.167805528998755</v>
      </c>
      <c r="Y445" s="14">
        <v>93.853348875418789</v>
      </c>
      <c r="Z445" s="14">
        <v>93.803386422610245</v>
      </c>
      <c r="AA445" s="6"/>
      <c r="AB445" s="6">
        <f>Z445</f>
        <v>93.803386422610245</v>
      </c>
    </row>
    <row r="446" spans="1:28" x14ac:dyDescent="0.2">
      <c r="A446" s="2" t="str">
        <f>'Scenario List'!$A$11</f>
        <v>9- High Load Forecast</v>
      </c>
      <c r="B446" s="121" t="s">
        <v>2</v>
      </c>
      <c r="C446" s="14">
        <v>1.4696120779212469</v>
      </c>
      <c r="D446" s="14">
        <v>3.0928200038786828</v>
      </c>
      <c r="E446" s="14">
        <v>4.6605812632966126</v>
      </c>
      <c r="F446" s="14">
        <v>6.4042898580468677</v>
      </c>
      <c r="G446" s="14">
        <v>8.2269373693704555</v>
      </c>
      <c r="H446" s="14">
        <v>10.116991191035494</v>
      </c>
      <c r="I446" s="14">
        <v>11.996590205668886</v>
      </c>
      <c r="J446" s="14">
        <v>13.854634454949537</v>
      </c>
      <c r="K446" s="14">
        <v>15.627059230517999</v>
      </c>
      <c r="L446" s="14">
        <v>17.245361267175635</v>
      </c>
      <c r="M446" s="14">
        <v>18.511771902319214</v>
      </c>
      <c r="N446" s="14">
        <v>19.821557334678083</v>
      </c>
      <c r="O446" s="14">
        <v>20.948347488533074</v>
      </c>
      <c r="P446" s="14">
        <v>21.965776534901256</v>
      </c>
      <c r="Q446" s="14">
        <v>22.80590545955079</v>
      </c>
      <c r="R446" s="14">
        <v>23.517795454652731</v>
      </c>
      <c r="S446" s="14">
        <v>24.099403737709729</v>
      </c>
      <c r="T446" s="14">
        <v>24.701914185027462</v>
      </c>
      <c r="U446" s="14">
        <v>25.223332212230272</v>
      </c>
      <c r="V446" s="14">
        <v>25.730534594156897</v>
      </c>
      <c r="W446" s="14">
        <v>26.160268432280699</v>
      </c>
      <c r="X446" s="14">
        <v>26.621937784471132</v>
      </c>
      <c r="Y446" s="14">
        <v>27.025812830324828</v>
      </c>
      <c r="Z446" s="14">
        <v>27.496556145863817</v>
      </c>
      <c r="AA446" s="6"/>
      <c r="AB446" s="6">
        <f t="shared" ref="AB446:AB447" si="166">Z446</f>
        <v>27.496556145863817</v>
      </c>
    </row>
    <row r="447" spans="1:28" x14ac:dyDescent="0.2">
      <c r="A447" s="2" t="str">
        <f>'Scenario List'!$A$11</f>
        <v>9- High Load Forecast</v>
      </c>
      <c r="B447" s="121" t="s">
        <v>4</v>
      </c>
      <c r="C447" s="14">
        <v>5.2951247714237084</v>
      </c>
      <c r="D447" s="14">
        <v>11.441826298041473</v>
      </c>
      <c r="E447" s="14">
        <v>17.978988689732361</v>
      </c>
      <c r="F447" s="14">
        <v>25.706551519964108</v>
      </c>
      <c r="G447" s="14">
        <v>34.186765136729896</v>
      </c>
      <c r="H447" s="14">
        <v>43.256458569253809</v>
      </c>
      <c r="I447" s="14">
        <v>52.49799689427654</v>
      </c>
      <c r="J447" s="14">
        <v>61.77096797474681</v>
      </c>
      <c r="K447" s="14">
        <v>70.525417877278784</v>
      </c>
      <c r="L447" s="14">
        <v>78.544735352668013</v>
      </c>
      <c r="M447" s="14">
        <v>85.263265728511556</v>
      </c>
      <c r="N447" s="14">
        <v>91.701604996183903</v>
      </c>
      <c r="O447" s="14">
        <v>97.176334966906722</v>
      </c>
      <c r="P447" s="14">
        <v>101.99989408533405</v>
      </c>
      <c r="Q447" s="14">
        <v>105.92798088319239</v>
      </c>
      <c r="R447" s="14">
        <v>109.51327113411651</v>
      </c>
      <c r="S447" s="14">
        <v>112.65585022247805</v>
      </c>
      <c r="T447" s="14">
        <v>115.28424285953437</v>
      </c>
      <c r="U447" s="14">
        <v>117.24504565881467</v>
      </c>
      <c r="V447" s="14">
        <v>118.96723552066645</v>
      </c>
      <c r="W447" s="14">
        <v>120.12761078899447</v>
      </c>
      <c r="X447" s="14">
        <v>120.78974331346988</v>
      </c>
      <c r="Y447" s="14">
        <v>120.87916170574361</v>
      </c>
      <c r="Z447" s="14">
        <v>121.29994256847407</v>
      </c>
      <c r="AA447" s="6"/>
      <c r="AB447" s="6">
        <f t="shared" si="166"/>
        <v>121.29994256847407</v>
      </c>
    </row>
    <row r="448" spans="1:28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6"/>
      <c r="AB448" s="6"/>
    </row>
    <row r="449" spans="1:28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6"/>
      <c r="AB449" s="6"/>
    </row>
    <row r="450" spans="1:28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6"/>
      <c r="AB450" s="6"/>
    </row>
    <row r="451" spans="1:28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6"/>
      <c r="AB451" s="6"/>
    </row>
    <row r="452" spans="1:28" x14ac:dyDescent="0.2">
      <c r="A452" s="2" t="str">
        <f>'Scenario List'!$A$12</f>
        <v>10- RA Market</v>
      </c>
      <c r="B452" s="125" t="s">
        <v>11</v>
      </c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6"/>
      <c r="AB452" s="6"/>
    </row>
    <row r="453" spans="1:28" x14ac:dyDescent="0.2">
      <c r="A453" s="2" t="str">
        <f>'Scenario List'!$A$12</f>
        <v>10- RA Market</v>
      </c>
      <c r="B453" s="123" t="s">
        <v>12</v>
      </c>
      <c r="C453" s="14">
        <v>0</v>
      </c>
      <c r="D453" s="14">
        <v>0</v>
      </c>
      <c r="E453" s="14">
        <v>0</v>
      </c>
      <c r="F453" s="14">
        <v>0</v>
      </c>
      <c r="G453" s="14">
        <v>0</v>
      </c>
      <c r="H453" s="14">
        <v>87.753755085407832</v>
      </c>
      <c r="I453" s="14">
        <v>0</v>
      </c>
      <c r="J453" s="14">
        <v>0</v>
      </c>
      <c r="K453" s="14">
        <v>0</v>
      </c>
      <c r="L453" s="14">
        <v>0</v>
      </c>
      <c r="M453" s="14">
        <v>0</v>
      </c>
      <c r="N453" s="14">
        <v>0</v>
      </c>
      <c r="O453" s="14">
        <v>0</v>
      </c>
      <c r="P453" s="14">
        <v>0</v>
      </c>
      <c r="Q453" s="14">
        <v>0</v>
      </c>
      <c r="R453" s="14">
        <v>0</v>
      </c>
      <c r="S453" s="14">
        <v>0</v>
      </c>
      <c r="T453" s="14">
        <v>0</v>
      </c>
      <c r="U453" s="14">
        <v>0</v>
      </c>
      <c r="V453" s="14">
        <v>0</v>
      </c>
      <c r="W453" s="14">
        <v>0</v>
      </c>
      <c r="X453" s="14">
        <v>0</v>
      </c>
      <c r="Y453" s="14">
        <v>0</v>
      </c>
      <c r="Z453" s="14">
        <v>0</v>
      </c>
      <c r="AA453" s="6"/>
      <c r="AB453" s="6">
        <f>SUM(C453:Z453)</f>
        <v>87.753755085407832</v>
      </c>
    </row>
    <row r="454" spans="1:28" x14ac:dyDescent="0.2">
      <c r="A454" s="2" t="str">
        <f>'Scenario List'!$A$12</f>
        <v>10- RA Market</v>
      </c>
      <c r="B454" s="121" t="s">
        <v>13</v>
      </c>
      <c r="C454" s="14">
        <v>0</v>
      </c>
      <c r="D454" s="14">
        <v>0</v>
      </c>
      <c r="E454" s="14">
        <v>0</v>
      </c>
      <c r="F454" s="14">
        <v>0</v>
      </c>
      <c r="G454" s="14">
        <v>0</v>
      </c>
      <c r="H454" s="14">
        <v>0</v>
      </c>
      <c r="I454" s="14">
        <v>0</v>
      </c>
      <c r="J454" s="14">
        <v>0</v>
      </c>
      <c r="K454" s="14">
        <v>0</v>
      </c>
      <c r="L454" s="14">
        <v>0</v>
      </c>
      <c r="M454" s="14">
        <v>0</v>
      </c>
      <c r="N454" s="14">
        <v>0</v>
      </c>
      <c r="O454" s="14">
        <v>0</v>
      </c>
      <c r="P454" s="14">
        <v>0</v>
      </c>
      <c r="Q454" s="14">
        <v>0</v>
      </c>
      <c r="R454" s="14">
        <v>0</v>
      </c>
      <c r="S454" s="14">
        <v>0</v>
      </c>
      <c r="T454" s="14">
        <v>0</v>
      </c>
      <c r="U454" s="14">
        <v>0</v>
      </c>
      <c r="V454" s="14">
        <v>0</v>
      </c>
      <c r="W454" s="14">
        <v>0</v>
      </c>
      <c r="X454" s="14">
        <v>100</v>
      </c>
      <c r="Y454" s="14">
        <v>0</v>
      </c>
      <c r="Z454" s="14">
        <v>0</v>
      </c>
      <c r="AA454" s="6"/>
      <c r="AB454" s="6">
        <f t="shared" ref="AB454:AB461" si="167">SUM(C454:Z454)</f>
        <v>100</v>
      </c>
    </row>
    <row r="455" spans="1:28" x14ac:dyDescent="0.2">
      <c r="A455" s="2" t="str">
        <f>'Scenario List'!$A$12</f>
        <v>10- RA Market</v>
      </c>
      <c r="B455" s="121" t="s">
        <v>14</v>
      </c>
      <c r="C455" s="14">
        <v>0</v>
      </c>
      <c r="D455" s="14">
        <v>0</v>
      </c>
      <c r="E455" s="14">
        <v>0</v>
      </c>
      <c r="F455" s="14">
        <v>0</v>
      </c>
      <c r="G455" s="14">
        <v>0</v>
      </c>
      <c r="H455" s="14">
        <v>0</v>
      </c>
      <c r="I455" s="14">
        <v>0</v>
      </c>
      <c r="J455" s="14">
        <v>0</v>
      </c>
      <c r="K455" s="14">
        <v>0</v>
      </c>
      <c r="L455" s="14">
        <v>0</v>
      </c>
      <c r="M455" s="14">
        <v>0</v>
      </c>
      <c r="N455" s="14">
        <v>0</v>
      </c>
      <c r="O455" s="14">
        <v>0</v>
      </c>
      <c r="P455" s="14">
        <v>0</v>
      </c>
      <c r="Q455" s="14">
        <v>0</v>
      </c>
      <c r="R455" s="14">
        <v>0</v>
      </c>
      <c r="S455" s="14">
        <v>0</v>
      </c>
      <c r="T455" s="14">
        <v>0</v>
      </c>
      <c r="U455" s="14">
        <v>0</v>
      </c>
      <c r="V455" s="14">
        <v>0</v>
      </c>
      <c r="W455" s="14">
        <v>0</v>
      </c>
      <c r="X455" s="14">
        <v>50</v>
      </c>
      <c r="Y455" s="14">
        <v>0</v>
      </c>
      <c r="Z455" s="14">
        <v>0</v>
      </c>
      <c r="AA455" s="6"/>
      <c r="AB455" s="6">
        <f t="shared" si="167"/>
        <v>50</v>
      </c>
    </row>
    <row r="456" spans="1:28" x14ac:dyDescent="0.2">
      <c r="A456" s="2" t="str">
        <f>'Scenario List'!$A$12</f>
        <v>10- RA Market</v>
      </c>
      <c r="B456" s="121" t="s">
        <v>15</v>
      </c>
      <c r="C456" s="14">
        <v>0</v>
      </c>
      <c r="D456" s="14">
        <v>0</v>
      </c>
      <c r="E456" s="14">
        <v>0</v>
      </c>
      <c r="F456" s="14">
        <v>0</v>
      </c>
      <c r="G456" s="14">
        <v>0</v>
      </c>
      <c r="H456" s="14">
        <v>0</v>
      </c>
      <c r="I456" s="14">
        <v>0</v>
      </c>
      <c r="J456" s="14">
        <v>0</v>
      </c>
      <c r="K456" s="14">
        <v>0</v>
      </c>
      <c r="L456" s="14">
        <v>0</v>
      </c>
      <c r="M456" s="14">
        <v>0</v>
      </c>
      <c r="N456" s="14">
        <v>0</v>
      </c>
      <c r="O456" s="14">
        <v>0</v>
      </c>
      <c r="P456" s="14">
        <v>0</v>
      </c>
      <c r="Q456" s="14">
        <v>0</v>
      </c>
      <c r="R456" s="14">
        <v>0</v>
      </c>
      <c r="S456" s="14">
        <v>0</v>
      </c>
      <c r="T456" s="14">
        <v>0</v>
      </c>
      <c r="U456" s="14">
        <v>0</v>
      </c>
      <c r="V456" s="14">
        <v>0</v>
      </c>
      <c r="W456" s="14">
        <v>0</v>
      </c>
      <c r="X456" s="14">
        <v>0</v>
      </c>
      <c r="Y456" s="14">
        <v>0</v>
      </c>
      <c r="Z456" s="14">
        <v>0</v>
      </c>
      <c r="AA456" s="6"/>
      <c r="AB456" s="6">
        <f t="shared" si="167"/>
        <v>0</v>
      </c>
    </row>
    <row r="457" spans="1:28" x14ac:dyDescent="0.2">
      <c r="A457" s="2" t="str">
        <f>'Scenario List'!$A$12</f>
        <v>10- RA Market</v>
      </c>
      <c r="B457" s="121" t="s">
        <v>16</v>
      </c>
      <c r="C457" s="14">
        <v>0</v>
      </c>
      <c r="D457" s="14">
        <v>0</v>
      </c>
      <c r="E457" s="14">
        <v>0</v>
      </c>
      <c r="F457" s="14">
        <v>0</v>
      </c>
      <c r="G457" s="14">
        <v>0</v>
      </c>
      <c r="H457" s="14">
        <v>0</v>
      </c>
      <c r="I457" s="14">
        <v>0</v>
      </c>
      <c r="J457" s="14">
        <v>0</v>
      </c>
      <c r="K457" s="14">
        <v>0</v>
      </c>
      <c r="L457" s="14">
        <v>0</v>
      </c>
      <c r="M457" s="14">
        <v>0</v>
      </c>
      <c r="N457" s="14">
        <v>0</v>
      </c>
      <c r="O457" s="14">
        <v>0</v>
      </c>
      <c r="P457" s="14">
        <v>0</v>
      </c>
      <c r="Q457" s="14">
        <v>0</v>
      </c>
      <c r="R457" s="14">
        <v>0</v>
      </c>
      <c r="S457" s="14">
        <v>0</v>
      </c>
      <c r="T457" s="14">
        <v>0</v>
      </c>
      <c r="U457" s="14">
        <v>0</v>
      </c>
      <c r="V457" s="14">
        <v>0</v>
      </c>
      <c r="W457" s="14">
        <v>0</v>
      </c>
      <c r="X457" s="14">
        <v>0</v>
      </c>
      <c r="Y457" s="14">
        <v>0</v>
      </c>
      <c r="Z457" s="14">
        <v>0</v>
      </c>
      <c r="AA457" s="6"/>
      <c r="AB457" s="6">
        <f t="shared" si="167"/>
        <v>0</v>
      </c>
    </row>
    <row r="458" spans="1:28" x14ac:dyDescent="0.2">
      <c r="A458" s="2" t="str">
        <f>'Scenario List'!$A$12</f>
        <v>10- RA Market</v>
      </c>
      <c r="B458" s="121" t="s">
        <v>17</v>
      </c>
      <c r="C458" s="14">
        <v>0</v>
      </c>
      <c r="D458" s="14">
        <v>0</v>
      </c>
      <c r="E458" s="14">
        <v>0</v>
      </c>
      <c r="F458" s="14">
        <v>0</v>
      </c>
      <c r="G458" s="14">
        <v>0</v>
      </c>
      <c r="H458" s="14">
        <v>0</v>
      </c>
      <c r="I458" s="14">
        <v>0</v>
      </c>
      <c r="J458" s="14">
        <v>0</v>
      </c>
      <c r="K458" s="14">
        <v>0</v>
      </c>
      <c r="L458" s="14">
        <v>0</v>
      </c>
      <c r="M458" s="14">
        <v>0</v>
      </c>
      <c r="N458" s="14">
        <v>0</v>
      </c>
      <c r="O458" s="14">
        <v>0</v>
      </c>
      <c r="P458" s="14">
        <v>0</v>
      </c>
      <c r="Q458" s="14">
        <v>0</v>
      </c>
      <c r="R458" s="14">
        <v>0</v>
      </c>
      <c r="S458" s="14">
        <v>0</v>
      </c>
      <c r="T458" s="14">
        <v>0</v>
      </c>
      <c r="U458" s="14">
        <v>0</v>
      </c>
      <c r="V458" s="14">
        <v>0</v>
      </c>
      <c r="W458" s="14">
        <v>0</v>
      </c>
      <c r="X458" s="14">
        <v>0</v>
      </c>
      <c r="Y458" s="14">
        <v>0</v>
      </c>
      <c r="Z458" s="14">
        <v>0</v>
      </c>
      <c r="AA458" s="6"/>
      <c r="AB458" s="6">
        <f t="shared" si="167"/>
        <v>0</v>
      </c>
    </row>
    <row r="459" spans="1:28" x14ac:dyDescent="0.2">
      <c r="A459" s="2" t="str">
        <f>'Scenario List'!$A$12</f>
        <v>10- RA Market</v>
      </c>
      <c r="B459" s="121" t="s">
        <v>18</v>
      </c>
      <c r="C459" s="14">
        <v>0</v>
      </c>
      <c r="D459" s="14">
        <v>0</v>
      </c>
      <c r="E459" s="14">
        <v>0</v>
      </c>
      <c r="F459" s="14">
        <v>0</v>
      </c>
      <c r="G459" s="14">
        <v>0</v>
      </c>
      <c r="H459" s="14">
        <v>0</v>
      </c>
      <c r="I459" s="14">
        <v>0</v>
      </c>
      <c r="J459" s="14">
        <v>0</v>
      </c>
      <c r="K459" s="14">
        <v>0</v>
      </c>
      <c r="L459" s="14">
        <v>0</v>
      </c>
      <c r="M459" s="14">
        <v>0</v>
      </c>
      <c r="N459" s="14">
        <v>0</v>
      </c>
      <c r="O459" s="14">
        <v>0</v>
      </c>
      <c r="P459" s="14">
        <v>0</v>
      </c>
      <c r="Q459" s="14">
        <v>0</v>
      </c>
      <c r="R459" s="14">
        <v>0</v>
      </c>
      <c r="S459" s="14">
        <v>0</v>
      </c>
      <c r="T459" s="14">
        <v>0</v>
      </c>
      <c r="U459" s="14">
        <v>0</v>
      </c>
      <c r="V459" s="14">
        <v>0</v>
      </c>
      <c r="W459" s="14">
        <v>0</v>
      </c>
      <c r="X459" s="14">
        <v>0</v>
      </c>
      <c r="Y459" s="14">
        <v>0</v>
      </c>
      <c r="Z459" s="14">
        <v>0</v>
      </c>
      <c r="AA459" s="6"/>
      <c r="AB459" s="6">
        <f t="shared" si="167"/>
        <v>0</v>
      </c>
    </row>
    <row r="460" spans="1:28" x14ac:dyDescent="0.2">
      <c r="A460" s="2" t="str">
        <f>'Scenario List'!$A$12</f>
        <v>10- RA Market</v>
      </c>
      <c r="B460" s="122" t="s">
        <v>19</v>
      </c>
      <c r="C460" s="14">
        <v>0</v>
      </c>
      <c r="D460" s="14">
        <v>0</v>
      </c>
      <c r="E460" s="14">
        <v>0</v>
      </c>
      <c r="F460" s="14">
        <v>0</v>
      </c>
      <c r="G460" s="14">
        <v>12</v>
      </c>
      <c r="H460" s="14">
        <v>0</v>
      </c>
      <c r="I460" s="14">
        <v>0</v>
      </c>
      <c r="J460" s="14">
        <v>0</v>
      </c>
      <c r="K460" s="14">
        <v>0</v>
      </c>
      <c r="L460" s="14">
        <v>0</v>
      </c>
      <c r="M460" s="14">
        <v>0</v>
      </c>
      <c r="N460" s="14">
        <v>0</v>
      </c>
      <c r="O460" s="14">
        <v>0</v>
      </c>
      <c r="P460" s="14">
        <v>5</v>
      </c>
      <c r="Q460" s="14">
        <v>0</v>
      </c>
      <c r="R460" s="14">
        <v>0</v>
      </c>
      <c r="S460" s="14">
        <v>0</v>
      </c>
      <c r="T460" s="14">
        <v>0</v>
      </c>
      <c r="U460" s="14">
        <v>0</v>
      </c>
      <c r="V460" s="14">
        <v>0</v>
      </c>
      <c r="W460" s="14">
        <v>0</v>
      </c>
      <c r="X460" s="14">
        <v>0</v>
      </c>
      <c r="Y460" s="14">
        <v>0</v>
      </c>
      <c r="Z460" s="14">
        <v>0</v>
      </c>
      <c r="AA460" s="6"/>
      <c r="AB460" s="6">
        <f t="shared" si="167"/>
        <v>17</v>
      </c>
    </row>
    <row r="461" spans="1:28" x14ac:dyDescent="0.2">
      <c r="A461" s="2" t="str">
        <f>'Scenario List'!$A$12</f>
        <v>10- RA Market</v>
      </c>
      <c r="B461" s="121" t="s">
        <v>20</v>
      </c>
      <c r="C461" s="14">
        <v>0</v>
      </c>
      <c r="D461" s="14">
        <v>0</v>
      </c>
      <c r="E461" s="14">
        <v>0</v>
      </c>
      <c r="F461" s="14">
        <v>0</v>
      </c>
      <c r="G461" s="14">
        <v>0</v>
      </c>
      <c r="H461" s="14">
        <v>0</v>
      </c>
      <c r="I461" s="14">
        <v>0</v>
      </c>
      <c r="J461" s="14">
        <v>0</v>
      </c>
      <c r="K461" s="14">
        <v>0</v>
      </c>
      <c r="L461" s="14">
        <v>0</v>
      </c>
      <c r="M461" s="14">
        <v>0</v>
      </c>
      <c r="N461" s="14">
        <v>0</v>
      </c>
      <c r="O461" s="14">
        <v>0</v>
      </c>
      <c r="P461" s="14">
        <v>0</v>
      </c>
      <c r="Q461" s="14">
        <v>0</v>
      </c>
      <c r="R461" s="14">
        <v>0</v>
      </c>
      <c r="S461" s="14">
        <v>0</v>
      </c>
      <c r="T461" s="14">
        <v>0</v>
      </c>
      <c r="U461" s="14">
        <v>0</v>
      </c>
      <c r="V461" s="14">
        <v>0</v>
      </c>
      <c r="W461" s="14">
        <v>0</v>
      </c>
      <c r="X461" s="14">
        <v>0</v>
      </c>
      <c r="Y461" s="14">
        <v>0</v>
      </c>
      <c r="Z461" s="14">
        <v>0</v>
      </c>
      <c r="AA461" s="6"/>
      <c r="AB461" s="6">
        <f t="shared" si="167"/>
        <v>0</v>
      </c>
    </row>
    <row r="462" spans="1:28" x14ac:dyDescent="0.2">
      <c r="A462" s="2" t="str">
        <f>'Scenario List'!$A$12</f>
        <v>10- RA Market</v>
      </c>
      <c r="B462" s="122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6"/>
      <c r="AB462" s="6"/>
    </row>
    <row r="463" spans="1:28" x14ac:dyDescent="0.2">
      <c r="A463" s="2" t="str">
        <f>'Scenario List'!$A$12</f>
        <v>10- RA Market</v>
      </c>
      <c r="B463" s="125" t="s">
        <v>9</v>
      </c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6"/>
      <c r="AB463" s="6"/>
    </row>
    <row r="464" spans="1:28" x14ac:dyDescent="0.2">
      <c r="A464" s="2" t="str">
        <f>'Scenario List'!$A$12</f>
        <v>10- RA Market</v>
      </c>
      <c r="B464" s="123" t="s">
        <v>12</v>
      </c>
      <c r="C464" s="14">
        <v>0</v>
      </c>
      <c r="D464" s="14">
        <v>0</v>
      </c>
      <c r="E464" s="14">
        <v>0</v>
      </c>
      <c r="F464" s="14">
        <v>0</v>
      </c>
      <c r="G464" s="14">
        <v>0</v>
      </c>
      <c r="H464" s="14">
        <v>0</v>
      </c>
      <c r="I464" s="14">
        <v>0</v>
      </c>
      <c r="J464" s="14">
        <v>0</v>
      </c>
      <c r="K464" s="14">
        <v>0</v>
      </c>
      <c r="L464" s="14">
        <v>0</v>
      </c>
      <c r="M464" s="14">
        <v>0</v>
      </c>
      <c r="N464" s="14">
        <v>0</v>
      </c>
      <c r="O464" s="14">
        <v>0</v>
      </c>
      <c r="P464" s="14">
        <v>0</v>
      </c>
      <c r="Q464" s="14">
        <v>49.395575130277955</v>
      </c>
      <c r="R464" s="14">
        <v>0</v>
      </c>
      <c r="S464" s="14">
        <v>0</v>
      </c>
      <c r="T464" s="14">
        <v>0</v>
      </c>
      <c r="U464" s="14">
        <v>7.1054273576010019E-15</v>
      </c>
      <c r="V464" s="14">
        <v>0</v>
      </c>
      <c r="W464" s="14">
        <v>0</v>
      </c>
      <c r="X464" s="14">
        <v>0</v>
      </c>
      <c r="Y464" s="14">
        <v>0</v>
      </c>
      <c r="Z464" s="14">
        <v>0</v>
      </c>
      <c r="AA464" s="6"/>
      <c r="AB464" s="6">
        <f t="shared" ref="AB464:AB475" si="168">SUM(C464:Z464)</f>
        <v>49.395575130277962</v>
      </c>
    </row>
    <row r="465" spans="1:28" x14ac:dyDescent="0.2">
      <c r="A465" s="2" t="str">
        <f>'Scenario List'!$A$12</f>
        <v>10- RA Market</v>
      </c>
      <c r="B465" s="121" t="s">
        <v>13</v>
      </c>
      <c r="C465" s="14">
        <v>0</v>
      </c>
      <c r="D465" s="14">
        <v>107.84690626856262</v>
      </c>
      <c r="E465" s="14">
        <v>0</v>
      </c>
      <c r="F465" s="14">
        <v>0</v>
      </c>
      <c r="G465" s="14">
        <v>0</v>
      </c>
      <c r="H465" s="14">
        <v>100.92000216528302</v>
      </c>
      <c r="I465" s="14">
        <v>100</v>
      </c>
      <c r="J465" s="14">
        <v>0</v>
      </c>
      <c r="K465" s="14">
        <v>0</v>
      </c>
      <c r="L465" s="14">
        <v>0</v>
      </c>
      <c r="M465" s="14">
        <v>0</v>
      </c>
      <c r="N465" s="14">
        <v>0</v>
      </c>
      <c r="O465" s="14">
        <v>0</v>
      </c>
      <c r="P465" s="14">
        <v>0</v>
      </c>
      <c r="Q465" s="14">
        <v>0</v>
      </c>
      <c r="R465" s="14">
        <v>0</v>
      </c>
      <c r="S465" s="14">
        <v>137.17364510980318</v>
      </c>
      <c r="T465" s="14">
        <v>0</v>
      </c>
      <c r="U465" s="14">
        <v>0</v>
      </c>
      <c r="V465" s="14">
        <v>0</v>
      </c>
      <c r="W465" s="14">
        <v>0</v>
      </c>
      <c r="X465" s="14">
        <v>0</v>
      </c>
      <c r="Y465" s="14">
        <v>0</v>
      </c>
      <c r="Z465" s="14">
        <v>106.25061752518614</v>
      </c>
      <c r="AA465" s="6"/>
      <c r="AB465" s="6">
        <f t="shared" si="168"/>
        <v>552.19117106883493</v>
      </c>
    </row>
    <row r="466" spans="1:28" x14ac:dyDescent="0.2">
      <c r="A466" s="2" t="str">
        <f>'Scenario List'!$A$12</f>
        <v>10- RA Market</v>
      </c>
      <c r="B466" s="121" t="s">
        <v>14</v>
      </c>
      <c r="C466" s="14">
        <v>0</v>
      </c>
      <c r="D466" s="14">
        <v>0</v>
      </c>
      <c r="E466" s="14">
        <v>0</v>
      </c>
      <c r="F466" s="14">
        <v>0</v>
      </c>
      <c r="G466" s="14">
        <v>0</v>
      </c>
      <c r="H466" s="14">
        <v>25.230000541320756</v>
      </c>
      <c r="I466" s="14">
        <v>0</v>
      </c>
      <c r="J466" s="14">
        <v>0</v>
      </c>
      <c r="K466" s="14">
        <v>0</v>
      </c>
      <c r="L466" s="14">
        <v>0</v>
      </c>
      <c r="M466" s="14">
        <v>0</v>
      </c>
      <c r="N466" s="14">
        <v>0</v>
      </c>
      <c r="O466" s="14">
        <v>0</v>
      </c>
      <c r="P466" s="14">
        <v>0</v>
      </c>
      <c r="Q466" s="14">
        <v>0</v>
      </c>
      <c r="R466" s="14">
        <v>0</v>
      </c>
      <c r="S466" s="14">
        <v>68.586822554901588</v>
      </c>
      <c r="T466" s="14">
        <v>0</v>
      </c>
      <c r="U466" s="14">
        <v>0</v>
      </c>
      <c r="V466" s="14">
        <v>0</v>
      </c>
      <c r="W466" s="14">
        <v>0</v>
      </c>
      <c r="X466" s="14">
        <v>0</v>
      </c>
      <c r="Y466" s="14">
        <v>0</v>
      </c>
      <c r="Z466" s="14">
        <v>0</v>
      </c>
      <c r="AA466" s="6"/>
      <c r="AB466" s="6">
        <f t="shared" si="168"/>
        <v>93.81682309622235</v>
      </c>
    </row>
    <row r="467" spans="1:28" x14ac:dyDescent="0.2">
      <c r="A467" s="2" t="str">
        <f>'Scenario List'!$A$12</f>
        <v>10- RA Market</v>
      </c>
      <c r="B467" s="121" t="s">
        <v>15</v>
      </c>
      <c r="C467" s="14">
        <v>0</v>
      </c>
      <c r="D467" s="14">
        <v>100</v>
      </c>
      <c r="E467" s="14">
        <v>0</v>
      </c>
      <c r="F467" s="14">
        <v>0</v>
      </c>
      <c r="G467" s="14">
        <v>0</v>
      </c>
      <c r="H467" s="14">
        <v>0</v>
      </c>
      <c r="I467" s="14">
        <v>0</v>
      </c>
      <c r="J467" s="14">
        <v>0</v>
      </c>
      <c r="K467" s="14">
        <v>0</v>
      </c>
      <c r="L467" s="14">
        <v>0</v>
      </c>
      <c r="M467" s="14">
        <v>0</v>
      </c>
      <c r="N467" s="14">
        <v>0</v>
      </c>
      <c r="O467" s="14">
        <v>0</v>
      </c>
      <c r="P467" s="14">
        <v>0</v>
      </c>
      <c r="Q467" s="14">
        <v>0</v>
      </c>
      <c r="R467" s="14">
        <v>0</v>
      </c>
      <c r="S467" s="14">
        <v>0</v>
      </c>
      <c r="T467" s="14">
        <v>0</v>
      </c>
      <c r="U467" s="14">
        <v>0</v>
      </c>
      <c r="V467" s="14">
        <v>100</v>
      </c>
      <c r="W467" s="14">
        <v>100</v>
      </c>
      <c r="X467" s="14">
        <v>0</v>
      </c>
      <c r="Y467" s="14">
        <v>0</v>
      </c>
      <c r="Z467" s="14">
        <v>0</v>
      </c>
      <c r="AA467" s="6"/>
      <c r="AB467" s="6">
        <f t="shared" si="168"/>
        <v>300</v>
      </c>
    </row>
    <row r="468" spans="1:28" x14ac:dyDescent="0.2">
      <c r="A468" s="2" t="str">
        <f>'Scenario List'!$A$12</f>
        <v>10- RA Market</v>
      </c>
      <c r="B468" s="121" t="s">
        <v>16</v>
      </c>
      <c r="C468" s="14">
        <v>0</v>
      </c>
      <c r="D468" s="14">
        <v>0</v>
      </c>
      <c r="E468" s="14">
        <v>0</v>
      </c>
      <c r="F468" s="14">
        <v>0</v>
      </c>
      <c r="G468" s="14">
        <v>0</v>
      </c>
      <c r="H468" s="14">
        <v>0</v>
      </c>
      <c r="I468" s="14">
        <v>0</v>
      </c>
      <c r="J468" s="14">
        <v>0</v>
      </c>
      <c r="K468" s="14">
        <v>0</v>
      </c>
      <c r="L468" s="14">
        <v>0</v>
      </c>
      <c r="M468" s="14">
        <v>0</v>
      </c>
      <c r="N468" s="14">
        <v>0</v>
      </c>
      <c r="O468" s="14">
        <v>0</v>
      </c>
      <c r="P468" s="14">
        <v>0</v>
      </c>
      <c r="Q468" s="14">
        <v>0</v>
      </c>
      <c r="R468" s="14">
        <v>0</v>
      </c>
      <c r="S468" s="14">
        <v>0</v>
      </c>
      <c r="T468" s="14">
        <v>0</v>
      </c>
      <c r="U468" s="14">
        <v>0</v>
      </c>
      <c r="V468" s="14">
        <v>0</v>
      </c>
      <c r="W468" s="14">
        <v>0</v>
      </c>
      <c r="X468" s="14">
        <v>0</v>
      </c>
      <c r="Y468" s="14">
        <v>0</v>
      </c>
      <c r="Z468" s="14">
        <v>0</v>
      </c>
      <c r="AA468" s="6"/>
      <c r="AB468" s="6">
        <f t="shared" si="168"/>
        <v>0</v>
      </c>
    </row>
    <row r="469" spans="1:28" x14ac:dyDescent="0.2">
      <c r="A469" s="2" t="str">
        <f>'Scenario List'!$A$12</f>
        <v>10- RA Market</v>
      </c>
      <c r="B469" s="121" t="s">
        <v>17</v>
      </c>
      <c r="C469" s="14">
        <v>0</v>
      </c>
      <c r="D469" s="14">
        <v>0</v>
      </c>
      <c r="E469" s="14">
        <v>0</v>
      </c>
      <c r="F469" s="14">
        <v>0</v>
      </c>
      <c r="G469" s="14">
        <v>0</v>
      </c>
      <c r="H469" s="14">
        <v>0</v>
      </c>
      <c r="I469" s="14">
        <v>0</v>
      </c>
      <c r="J469" s="14">
        <v>0</v>
      </c>
      <c r="K469" s="14">
        <v>0</v>
      </c>
      <c r="L469" s="14">
        <v>0</v>
      </c>
      <c r="M469" s="14">
        <v>0</v>
      </c>
      <c r="N469" s="14">
        <v>0</v>
      </c>
      <c r="O469" s="14">
        <v>0</v>
      </c>
      <c r="P469" s="14">
        <v>0</v>
      </c>
      <c r="Q469" s="14">
        <v>0</v>
      </c>
      <c r="R469" s="14">
        <v>0</v>
      </c>
      <c r="S469" s="14">
        <v>0</v>
      </c>
      <c r="T469" s="14">
        <v>0</v>
      </c>
      <c r="U469" s="14">
        <v>0</v>
      </c>
      <c r="V469" s="14">
        <v>0</v>
      </c>
      <c r="W469" s="14">
        <v>0</v>
      </c>
      <c r="X469" s="14">
        <v>0</v>
      </c>
      <c r="Y469" s="14">
        <v>0</v>
      </c>
      <c r="Z469" s="14">
        <v>0</v>
      </c>
      <c r="AA469" s="6"/>
      <c r="AB469" s="6">
        <f t="shared" si="168"/>
        <v>0</v>
      </c>
    </row>
    <row r="470" spans="1:28" x14ac:dyDescent="0.2">
      <c r="A470" s="2" t="str">
        <f>'Scenario List'!$A$12</f>
        <v>10- RA Market</v>
      </c>
      <c r="B470" s="121" t="s">
        <v>18</v>
      </c>
      <c r="C470" s="14">
        <v>0</v>
      </c>
      <c r="D470" s="14">
        <v>0</v>
      </c>
      <c r="E470" s="14">
        <v>0</v>
      </c>
      <c r="F470" s="14">
        <v>0</v>
      </c>
      <c r="G470" s="14">
        <v>0</v>
      </c>
      <c r="H470" s="14">
        <v>0</v>
      </c>
      <c r="I470" s="14">
        <v>0</v>
      </c>
      <c r="J470" s="14">
        <v>0</v>
      </c>
      <c r="K470" s="14">
        <v>0</v>
      </c>
      <c r="L470" s="14">
        <v>0</v>
      </c>
      <c r="M470" s="14">
        <v>0</v>
      </c>
      <c r="N470" s="14">
        <v>0</v>
      </c>
      <c r="O470" s="14">
        <v>0</v>
      </c>
      <c r="P470" s="14">
        <v>0</v>
      </c>
      <c r="Q470" s="14">
        <v>0</v>
      </c>
      <c r="R470" s="14">
        <v>0</v>
      </c>
      <c r="S470" s="14">
        <v>0</v>
      </c>
      <c r="T470" s="14">
        <v>0</v>
      </c>
      <c r="U470" s="14">
        <v>0</v>
      </c>
      <c r="V470" s="14">
        <v>0</v>
      </c>
      <c r="W470" s="14">
        <v>0</v>
      </c>
      <c r="X470" s="14">
        <v>0</v>
      </c>
      <c r="Y470" s="14">
        <v>0</v>
      </c>
      <c r="Z470" s="14">
        <v>0</v>
      </c>
      <c r="AA470" s="6"/>
      <c r="AB470" s="6">
        <f t="shared" si="168"/>
        <v>0</v>
      </c>
    </row>
    <row r="471" spans="1:28" x14ac:dyDescent="0.2">
      <c r="A471" s="2" t="str">
        <f>'Scenario List'!$A$12</f>
        <v>10- RA Market</v>
      </c>
      <c r="B471" s="122" t="s">
        <v>19</v>
      </c>
      <c r="C471" s="14">
        <v>0</v>
      </c>
      <c r="D471" s="14">
        <v>0</v>
      </c>
      <c r="E471" s="14">
        <v>0</v>
      </c>
      <c r="F471" s="14">
        <v>0</v>
      </c>
      <c r="G471" s="14">
        <v>0</v>
      </c>
      <c r="H471" s="14">
        <v>0</v>
      </c>
      <c r="I471" s="14">
        <v>0</v>
      </c>
      <c r="J471" s="14">
        <v>0</v>
      </c>
      <c r="K471" s="14">
        <v>0</v>
      </c>
      <c r="L471" s="14">
        <v>0</v>
      </c>
      <c r="M471" s="14">
        <v>0</v>
      </c>
      <c r="N471" s="14">
        <v>0</v>
      </c>
      <c r="O471" s="14">
        <v>0</v>
      </c>
      <c r="P471" s="14">
        <v>0</v>
      </c>
      <c r="Q471" s="14">
        <v>0</v>
      </c>
      <c r="R471" s="14">
        <v>0</v>
      </c>
      <c r="S471" s="14">
        <v>0</v>
      </c>
      <c r="T471" s="14">
        <v>0</v>
      </c>
      <c r="U471" s="14">
        <v>0</v>
      </c>
      <c r="V471" s="14">
        <v>0</v>
      </c>
      <c r="W471" s="14">
        <v>0</v>
      </c>
      <c r="X471" s="14">
        <v>0</v>
      </c>
      <c r="Y471" s="14">
        <v>0</v>
      </c>
      <c r="Z471" s="14">
        <v>0</v>
      </c>
      <c r="AA471" s="6"/>
      <c r="AB471" s="6">
        <f t="shared" si="168"/>
        <v>0</v>
      </c>
    </row>
    <row r="472" spans="1:28" x14ac:dyDescent="0.2">
      <c r="A472" s="2" t="str">
        <f>'Scenario List'!$A$12</f>
        <v>10- RA Market</v>
      </c>
      <c r="B472" s="121" t="s">
        <v>20</v>
      </c>
      <c r="C472" s="14">
        <v>0</v>
      </c>
      <c r="D472" s="14">
        <v>0</v>
      </c>
      <c r="E472" s="14">
        <v>0</v>
      </c>
      <c r="F472" s="14">
        <v>0</v>
      </c>
      <c r="G472" s="14">
        <v>0</v>
      </c>
      <c r="H472" s="14">
        <v>0</v>
      </c>
      <c r="I472" s="14">
        <v>0</v>
      </c>
      <c r="J472" s="14">
        <v>0</v>
      </c>
      <c r="K472" s="14">
        <v>0</v>
      </c>
      <c r="L472" s="14">
        <v>75</v>
      </c>
      <c r="M472" s="14">
        <v>0</v>
      </c>
      <c r="N472" s="14">
        <v>0</v>
      </c>
      <c r="O472" s="14">
        <v>0</v>
      </c>
      <c r="P472" s="14">
        <v>0</v>
      </c>
      <c r="Q472" s="14">
        <v>0</v>
      </c>
      <c r="R472" s="14">
        <v>0</v>
      </c>
      <c r="S472" s="14">
        <v>0</v>
      </c>
      <c r="T472" s="14">
        <v>0</v>
      </c>
      <c r="U472" s="14">
        <v>0</v>
      </c>
      <c r="V472" s="14">
        <v>0</v>
      </c>
      <c r="W472" s="14">
        <v>0</v>
      </c>
      <c r="X472" s="14">
        <v>0</v>
      </c>
      <c r="Y472" s="14">
        <v>0</v>
      </c>
      <c r="Z472" s="14">
        <v>0</v>
      </c>
      <c r="AA472" s="6"/>
      <c r="AB472" s="6">
        <f t="shared" si="168"/>
        <v>75</v>
      </c>
    </row>
    <row r="473" spans="1:28" x14ac:dyDescent="0.2">
      <c r="A473" s="2" t="str">
        <f>'Scenario List'!$A$12</f>
        <v>10- RA Market</v>
      </c>
      <c r="B473" s="121" t="s">
        <v>21</v>
      </c>
      <c r="C473" s="14">
        <v>0</v>
      </c>
      <c r="D473" s="14">
        <v>1.2566000000000002</v>
      </c>
      <c r="E473" s="14">
        <v>4.0975999999999999</v>
      </c>
      <c r="F473" s="14">
        <v>9.3490000000000002</v>
      </c>
      <c r="G473" s="14">
        <v>11.5777</v>
      </c>
      <c r="H473" s="14">
        <v>37.464700000000001</v>
      </c>
      <c r="I473" s="14">
        <v>37.3474</v>
      </c>
      <c r="J473" s="14">
        <v>37.185100000000006</v>
      </c>
      <c r="K473" s="14">
        <v>36.998699999999999</v>
      </c>
      <c r="L473" s="14">
        <v>36.788200000000003</v>
      </c>
      <c r="M473" s="14">
        <v>36.532699999999998</v>
      </c>
      <c r="N473" s="14">
        <v>36.439499999999995</v>
      </c>
      <c r="O473" s="14">
        <v>36.253100000000003</v>
      </c>
      <c r="P473" s="14">
        <v>36.066699999999997</v>
      </c>
      <c r="Q473" s="14">
        <v>35.880299999999998</v>
      </c>
      <c r="R473" s="14">
        <v>35.693899999999999</v>
      </c>
      <c r="S473" s="14">
        <v>35.5075</v>
      </c>
      <c r="T473" s="14">
        <v>35.321100000000001</v>
      </c>
      <c r="U473" s="14">
        <v>35.065600000000003</v>
      </c>
      <c r="V473" s="14">
        <v>34.8551</v>
      </c>
      <c r="W473" s="14">
        <v>34.599600000000002</v>
      </c>
      <c r="X473" s="14">
        <v>34.413200000000003</v>
      </c>
      <c r="Y473" s="14">
        <v>34.389699999999998</v>
      </c>
      <c r="Z473" s="14">
        <v>34.320549999999997</v>
      </c>
      <c r="AA473" s="6"/>
      <c r="AB473" s="6">
        <f>Z473</f>
        <v>34.320549999999997</v>
      </c>
    </row>
    <row r="474" spans="1:28" x14ac:dyDescent="0.2">
      <c r="A474" s="2" t="str">
        <f>'Scenario List'!$A$12</f>
        <v>10- RA Market</v>
      </c>
      <c r="B474" s="121" t="s">
        <v>22</v>
      </c>
      <c r="C474" s="14">
        <v>3.3998366595709788</v>
      </c>
      <c r="D474" s="14">
        <v>4.1852146636269589</v>
      </c>
      <c r="E474" s="14">
        <v>4.8608587386271758</v>
      </c>
      <c r="F474" s="14">
        <v>5.7160125514245621</v>
      </c>
      <c r="G474" s="14">
        <v>6.6590813104780437</v>
      </c>
      <c r="H474" s="14">
        <v>7.3456607343451843</v>
      </c>
      <c r="I474" s="14">
        <v>7.7019094589911319</v>
      </c>
      <c r="J474" s="14">
        <v>7.5506234569334651</v>
      </c>
      <c r="K474" s="14">
        <v>7.0619436362197021</v>
      </c>
      <c r="L474" s="14">
        <v>6.2282680499952932</v>
      </c>
      <c r="M474" s="14">
        <v>5.1876723972609255</v>
      </c>
      <c r="N474" s="14">
        <v>4.243915185004667</v>
      </c>
      <c r="O474" s="14">
        <v>3.4527427306044984</v>
      </c>
      <c r="P474" s="14">
        <v>2.7960067752110689</v>
      </c>
      <c r="Q474" s="14">
        <v>2.2465340222605477</v>
      </c>
      <c r="R474" s="14">
        <v>1.7869701355550802</v>
      </c>
      <c r="S474" s="14">
        <v>1.6026207110331825</v>
      </c>
      <c r="T474" s="14">
        <v>1.3526814509285856</v>
      </c>
      <c r="U474" s="14">
        <v>1.179601958766753</v>
      </c>
      <c r="V474" s="14">
        <v>0.68380693951023375</v>
      </c>
      <c r="W474" s="14">
        <v>0.50747085087417076</v>
      </c>
      <c r="X474" s="14">
        <v>6.5871333335863369E-2</v>
      </c>
      <c r="Y474" s="14">
        <v>-0.21006027658445703</v>
      </c>
      <c r="Z474" s="14">
        <v>-0.34954287628237068</v>
      </c>
      <c r="AA474" s="6"/>
      <c r="AB474" s="6">
        <f t="shared" si="168"/>
        <v>85.255700597691245</v>
      </c>
    </row>
    <row r="475" spans="1:28" x14ac:dyDescent="0.2">
      <c r="A475" s="2" t="str">
        <f>'Scenario List'!$A$12</f>
        <v>10- RA Market</v>
      </c>
      <c r="B475" s="121" t="s">
        <v>23</v>
      </c>
      <c r="C475" s="14">
        <v>4.4721589333425786</v>
      </c>
      <c r="D475" s="14">
        <v>5.2408794501693325</v>
      </c>
      <c r="E475" s="14">
        <v>5.8838883686420527</v>
      </c>
      <c r="F475" s="14">
        <v>6.9253080115307117</v>
      </c>
      <c r="G475" s="14">
        <v>7.4521895666856359</v>
      </c>
      <c r="H475" s="14">
        <v>8.0100599176930771</v>
      </c>
      <c r="I475" s="14">
        <v>8.2785204027086436</v>
      </c>
      <c r="J475" s="14">
        <v>8.0764154940082236</v>
      </c>
      <c r="K475" s="14">
        <v>8.0306441958792121</v>
      </c>
      <c r="L475" s="14">
        <v>6.6899010662357625</v>
      </c>
      <c r="M475" s="14">
        <v>5.5919439252183309</v>
      </c>
      <c r="N475" s="14">
        <v>4.6201093509984617</v>
      </c>
      <c r="O475" s="14">
        <v>3.8114212508874772</v>
      </c>
      <c r="P475" s="14">
        <v>3.1668975952799769</v>
      </c>
      <c r="Q475" s="14">
        <v>2.650193700464456</v>
      </c>
      <c r="R475" s="14">
        <v>2.0230512357742612</v>
      </c>
      <c r="S475" s="14">
        <v>1.8421414437352439</v>
      </c>
      <c r="T475" s="14">
        <v>1.5934591554523365</v>
      </c>
      <c r="U475" s="14">
        <v>1.4717090062662521</v>
      </c>
      <c r="V475" s="14">
        <v>0.42270570450965295</v>
      </c>
      <c r="W475" s="14">
        <v>0.1588049173413566</v>
      </c>
      <c r="X475" s="14">
        <v>-0.16267562778280364</v>
      </c>
      <c r="Y475" s="14">
        <v>-0.31654417932197987</v>
      </c>
      <c r="Z475" s="14">
        <v>-0.33555324750956572</v>
      </c>
      <c r="AA475" s="6"/>
      <c r="AB475" s="6">
        <f t="shared" si="168"/>
        <v>95.597629638208687</v>
      </c>
    </row>
    <row r="476" spans="1:28" x14ac:dyDescent="0.2">
      <c r="A476" s="2" t="str">
        <f>'Scenario List'!$A$12</f>
        <v>10- RA Market</v>
      </c>
      <c r="B476" s="121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6"/>
      <c r="AB476" s="6"/>
    </row>
    <row r="477" spans="1:28" x14ac:dyDescent="0.2">
      <c r="A477" s="2" t="str">
        <f>'Scenario List'!$A$12</f>
        <v>10- RA Market</v>
      </c>
      <c r="B477" s="120" t="s">
        <v>8</v>
      </c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6"/>
      <c r="AB477" s="6"/>
    </row>
    <row r="478" spans="1:28" x14ac:dyDescent="0.2">
      <c r="A478" s="2" t="str">
        <f>'Scenario List'!$A$12</f>
        <v>10- RA Market</v>
      </c>
      <c r="B478" s="123" t="s">
        <v>12</v>
      </c>
      <c r="C478" s="14">
        <v>0</v>
      </c>
      <c r="D478" s="14">
        <v>0</v>
      </c>
      <c r="E478" s="14">
        <v>0</v>
      </c>
      <c r="F478" s="14">
        <v>0</v>
      </c>
      <c r="G478" s="14">
        <v>0</v>
      </c>
      <c r="H478" s="14">
        <v>91.452879951817579</v>
      </c>
      <c r="I478" s="14">
        <v>0</v>
      </c>
      <c r="J478" s="14">
        <v>0</v>
      </c>
      <c r="K478" s="14">
        <v>0</v>
      </c>
      <c r="L478" s="14">
        <v>0</v>
      </c>
      <c r="M478" s="14">
        <v>0</v>
      </c>
      <c r="N478" s="14">
        <v>0</v>
      </c>
      <c r="O478" s="14">
        <v>0</v>
      </c>
      <c r="P478" s="14">
        <v>0</v>
      </c>
      <c r="Q478" s="14">
        <v>56.129373055808998</v>
      </c>
      <c r="R478" s="14">
        <v>0</v>
      </c>
      <c r="S478" s="14">
        <v>0</v>
      </c>
      <c r="T478" s="14">
        <v>0</v>
      </c>
      <c r="U478" s="14">
        <v>0</v>
      </c>
      <c r="V478" s="14">
        <v>0</v>
      </c>
      <c r="W478" s="14">
        <v>0</v>
      </c>
      <c r="X478" s="14">
        <v>0</v>
      </c>
      <c r="Y478" s="14">
        <v>0</v>
      </c>
      <c r="Z478" s="14">
        <v>1.9375686490263888E-4</v>
      </c>
      <c r="AA478" s="6"/>
      <c r="AB478" s="6">
        <f t="shared" ref="AB478:AB489" si="169">SUM(C478:Z478)</f>
        <v>147.58244676449146</v>
      </c>
    </row>
    <row r="479" spans="1:28" x14ac:dyDescent="0.2">
      <c r="A479" s="2" t="str">
        <f>'Scenario List'!$A$12</f>
        <v>10- RA Market</v>
      </c>
      <c r="B479" s="121" t="s">
        <v>13</v>
      </c>
      <c r="C479" s="14">
        <v>0</v>
      </c>
      <c r="D479" s="14">
        <v>0</v>
      </c>
      <c r="E479" s="14">
        <v>0</v>
      </c>
      <c r="F479" s="14">
        <v>0</v>
      </c>
      <c r="G479" s="14">
        <v>0</v>
      </c>
      <c r="H479" s="14">
        <v>0</v>
      </c>
      <c r="I479" s="14">
        <v>0</v>
      </c>
      <c r="J479" s="14">
        <v>0</v>
      </c>
      <c r="K479" s="14">
        <v>0</v>
      </c>
      <c r="L479" s="14">
        <v>0</v>
      </c>
      <c r="M479" s="14">
        <v>0</v>
      </c>
      <c r="N479" s="14">
        <v>0</v>
      </c>
      <c r="O479" s="14">
        <v>0</v>
      </c>
      <c r="P479" s="14">
        <v>0</v>
      </c>
      <c r="Q479" s="14">
        <v>0</v>
      </c>
      <c r="R479" s="14">
        <v>0</v>
      </c>
      <c r="S479" s="14">
        <v>0</v>
      </c>
      <c r="T479" s="14">
        <v>0</v>
      </c>
      <c r="U479" s="14">
        <v>0</v>
      </c>
      <c r="V479" s="14">
        <v>0</v>
      </c>
      <c r="W479" s="14">
        <v>0</v>
      </c>
      <c r="X479" s="14">
        <v>0</v>
      </c>
      <c r="Y479" s="14">
        <v>0</v>
      </c>
      <c r="Z479" s="14">
        <v>0</v>
      </c>
      <c r="AA479" s="6"/>
      <c r="AB479" s="6">
        <f t="shared" si="169"/>
        <v>0</v>
      </c>
    </row>
    <row r="480" spans="1:28" x14ac:dyDescent="0.2">
      <c r="A480" s="2" t="str">
        <f>'Scenario List'!$A$12</f>
        <v>10- RA Market</v>
      </c>
      <c r="B480" s="121" t="s">
        <v>14</v>
      </c>
      <c r="C480" s="14">
        <v>0</v>
      </c>
      <c r="D480" s="14">
        <v>0</v>
      </c>
      <c r="E480" s="14">
        <v>0</v>
      </c>
      <c r="F480" s="14">
        <v>0</v>
      </c>
      <c r="G480" s="14">
        <v>0</v>
      </c>
      <c r="H480" s="14">
        <v>0</v>
      </c>
      <c r="I480" s="14">
        <v>0</v>
      </c>
      <c r="J480" s="14">
        <v>0</v>
      </c>
      <c r="K480" s="14">
        <v>0</v>
      </c>
      <c r="L480" s="14">
        <v>0</v>
      </c>
      <c r="M480" s="14">
        <v>0</v>
      </c>
      <c r="N480" s="14">
        <v>0</v>
      </c>
      <c r="O480" s="14">
        <v>0</v>
      </c>
      <c r="P480" s="14">
        <v>0</v>
      </c>
      <c r="Q480" s="14">
        <v>0</v>
      </c>
      <c r="R480" s="14">
        <v>0</v>
      </c>
      <c r="S480" s="14">
        <v>0</v>
      </c>
      <c r="T480" s="14">
        <v>0</v>
      </c>
      <c r="U480" s="14">
        <v>0</v>
      </c>
      <c r="V480" s="14">
        <v>0</v>
      </c>
      <c r="W480" s="14">
        <v>0</v>
      </c>
      <c r="X480" s="14">
        <v>0</v>
      </c>
      <c r="Y480" s="14">
        <v>0</v>
      </c>
      <c r="Z480" s="14">
        <v>0</v>
      </c>
      <c r="AA480" s="6"/>
      <c r="AB480" s="6">
        <f t="shared" si="169"/>
        <v>0</v>
      </c>
    </row>
    <row r="481" spans="1:28" x14ac:dyDescent="0.2">
      <c r="A481" s="2" t="str">
        <f>'Scenario List'!$A$12</f>
        <v>10- RA Market</v>
      </c>
      <c r="B481" s="121" t="s">
        <v>15</v>
      </c>
      <c r="C481" s="14">
        <v>0</v>
      </c>
      <c r="D481" s="14">
        <v>0</v>
      </c>
      <c r="E481" s="14">
        <v>0</v>
      </c>
      <c r="F481" s="14">
        <v>0</v>
      </c>
      <c r="G481" s="14">
        <v>0</v>
      </c>
      <c r="H481" s="14">
        <v>0</v>
      </c>
      <c r="I481" s="14">
        <v>0</v>
      </c>
      <c r="J481" s="14">
        <v>0</v>
      </c>
      <c r="K481" s="14">
        <v>0</v>
      </c>
      <c r="L481" s="14">
        <v>0</v>
      </c>
      <c r="M481" s="14">
        <v>0</v>
      </c>
      <c r="N481" s="14">
        <v>0</v>
      </c>
      <c r="O481" s="14">
        <v>0</v>
      </c>
      <c r="P481" s="14">
        <v>0</v>
      </c>
      <c r="Q481" s="14">
        <v>0</v>
      </c>
      <c r="R481" s="14">
        <v>0</v>
      </c>
      <c r="S481" s="14">
        <v>0</v>
      </c>
      <c r="T481" s="14">
        <v>0</v>
      </c>
      <c r="U481" s="14">
        <v>0</v>
      </c>
      <c r="V481" s="14">
        <v>0</v>
      </c>
      <c r="W481" s="14">
        <v>0</v>
      </c>
      <c r="X481" s="14">
        <v>0</v>
      </c>
      <c r="Y481" s="14">
        <v>0</v>
      </c>
      <c r="Z481" s="14">
        <v>0</v>
      </c>
      <c r="AA481" s="6"/>
      <c r="AB481" s="6">
        <f t="shared" si="169"/>
        <v>0</v>
      </c>
    </row>
    <row r="482" spans="1:28" x14ac:dyDescent="0.2">
      <c r="A482" s="2" t="str">
        <f>'Scenario List'!$A$12</f>
        <v>10- RA Market</v>
      </c>
      <c r="B482" s="121" t="s">
        <v>16</v>
      </c>
      <c r="C482" s="14">
        <v>0</v>
      </c>
      <c r="D482" s="14">
        <v>0</v>
      </c>
      <c r="E482" s="14">
        <v>0</v>
      </c>
      <c r="F482" s="14">
        <v>0</v>
      </c>
      <c r="G482" s="14">
        <v>0</v>
      </c>
      <c r="H482" s="14">
        <v>0</v>
      </c>
      <c r="I482" s="14">
        <v>0</v>
      </c>
      <c r="J482" s="14">
        <v>0</v>
      </c>
      <c r="K482" s="14">
        <v>0</v>
      </c>
      <c r="L482" s="14">
        <v>0</v>
      </c>
      <c r="M482" s="14">
        <v>0</v>
      </c>
      <c r="N482" s="14">
        <v>0</v>
      </c>
      <c r="O482" s="14">
        <v>0</v>
      </c>
      <c r="P482" s="14">
        <v>0</v>
      </c>
      <c r="Q482" s="14">
        <v>0</v>
      </c>
      <c r="R482" s="14">
        <v>0</v>
      </c>
      <c r="S482" s="14">
        <v>0</v>
      </c>
      <c r="T482" s="14">
        <v>0</v>
      </c>
      <c r="U482" s="14">
        <v>0</v>
      </c>
      <c r="V482" s="14">
        <v>0</v>
      </c>
      <c r="W482" s="14">
        <v>0</v>
      </c>
      <c r="X482" s="14">
        <v>0</v>
      </c>
      <c r="Y482" s="14">
        <v>0</v>
      </c>
      <c r="Z482" s="14">
        <v>49.063616364390441</v>
      </c>
      <c r="AA482" s="6"/>
      <c r="AB482" s="6">
        <f t="shared" si="169"/>
        <v>49.063616364390441</v>
      </c>
    </row>
    <row r="483" spans="1:28" x14ac:dyDescent="0.2">
      <c r="A483" s="2" t="str">
        <f>'Scenario List'!$A$12</f>
        <v>10- RA Market</v>
      </c>
      <c r="B483" s="121" t="s">
        <v>17</v>
      </c>
      <c r="C483" s="14">
        <v>0</v>
      </c>
      <c r="D483" s="14">
        <v>0</v>
      </c>
      <c r="E483" s="14">
        <v>0</v>
      </c>
      <c r="F483" s="14">
        <v>0</v>
      </c>
      <c r="G483" s="14">
        <v>0</v>
      </c>
      <c r="H483" s="14">
        <v>0</v>
      </c>
      <c r="I483" s="14">
        <v>0</v>
      </c>
      <c r="J483" s="14">
        <v>0</v>
      </c>
      <c r="K483" s="14">
        <v>0</v>
      </c>
      <c r="L483" s="14">
        <v>0</v>
      </c>
      <c r="M483" s="14">
        <v>0</v>
      </c>
      <c r="N483" s="14">
        <v>0</v>
      </c>
      <c r="O483" s="14">
        <v>0</v>
      </c>
      <c r="P483" s="14">
        <v>0</v>
      </c>
      <c r="Q483" s="14">
        <v>0</v>
      </c>
      <c r="R483" s="14">
        <v>0</v>
      </c>
      <c r="S483" s="14">
        <v>0</v>
      </c>
      <c r="T483" s="14">
        <v>0</v>
      </c>
      <c r="U483" s="14">
        <v>0</v>
      </c>
      <c r="V483" s="14">
        <v>0</v>
      </c>
      <c r="W483" s="14">
        <v>0</v>
      </c>
      <c r="X483" s="14">
        <v>0</v>
      </c>
      <c r="Y483" s="14">
        <v>0</v>
      </c>
      <c r="Z483" s="14">
        <v>0</v>
      </c>
      <c r="AA483" s="6"/>
      <c r="AB483" s="6">
        <f t="shared" si="169"/>
        <v>0</v>
      </c>
    </row>
    <row r="484" spans="1:28" x14ac:dyDescent="0.2">
      <c r="A484" s="2" t="str">
        <f>'Scenario List'!$A$12</f>
        <v>10- RA Market</v>
      </c>
      <c r="B484" s="121" t="s">
        <v>18</v>
      </c>
      <c r="C484" s="14">
        <v>0</v>
      </c>
      <c r="D484" s="14">
        <v>0</v>
      </c>
      <c r="E484" s="14">
        <v>0</v>
      </c>
      <c r="F484" s="14">
        <v>0</v>
      </c>
      <c r="G484" s="14">
        <v>0</v>
      </c>
      <c r="H484" s="14">
        <v>0</v>
      </c>
      <c r="I484" s="14">
        <v>0</v>
      </c>
      <c r="J484" s="14">
        <v>0</v>
      </c>
      <c r="K484" s="14">
        <v>0</v>
      </c>
      <c r="L484" s="14">
        <v>0</v>
      </c>
      <c r="M484" s="14">
        <v>0</v>
      </c>
      <c r="N484" s="14">
        <v>0</v>
      </c>
      <c r="O484" s="14">
        <v>0</v>
      </c>
      <c r="P484" s="14">
        <v>0</v>
      </c>
      <c r="Q484" s="14">
        <v>0</v>
      </c>
      <c r="R484" s="14">
        <v>0</v>
      </c>
      <c r="S484" s="14">
        <v>0</v>
      </c>
      <c r="T484" s="14">
        <v>0</v>
      </c>
      <c r="U484" s="14">
        <v>0</v>
      </c>
      <c r="V484" s="14">
        <v>0</v>
      </c>
      <c r="W484" s="14">
        <v>0</v>
      </c>
      <c r="X484" s="14">
        <v>0</v>
      </c>
      <c r="Y484" s="14">
        <v>0</v>
      </c>
      <c r="Z484" s="14">
        <v>0</v>
      </c>
      <c r="AA484" s="6"/>
      <c r="AB484" s="6">
        <f t="shared" si="169"/>
        <v>0</v>
      </c>
    </row>
    <row r="485" spans="1:28" x14ac:dyDescent="0.2">
      <c r="A485" s="2" t="str">
        <f>'Scenario List'!$A$12</f>
        <v>10- RA Market</v>
      </c>
      <c r="B485" s="122" t="s">
        <v>19</v>
      </c>
      <c r="C485" s="14">
        <v>0</v>
      </c>
      <c r="D485" s="14">
        <v>0</v>
      </c>
      <c r="E485" s="14">
        <v>0</v>
      </c>
      <c r="F485" s="14">
        <v>0</v>
      </c>
      <c r="G485" s="14">
        <v>0</v>
      </c>
      <c r="H485" s="14">
        <v>0</v>
      </c>
      <c r="I485" s="14">
        <v>0</v>
      </c>
      <c r="J485" s="14">
        <v>0</v>
      </c>
      <c r="K485" s="14">
        <v>0</v>
      </c>
      <c r="L485" s="14">
        <v>0</v>
      </c>
      <c r="M485" s="14">
        <v>0</v>
      </c>
      <c r="N485" s="14">
        <v>0</v>
      </c>
      <c r="O485" s="14">
        <v>0</v>
      </c>
      <c r="P485" s="14">
        <v>0</v>
      </c>
      <c r="Q485" s="14">
        <v>0</v>
      </c>
      <c r="R485" s="14">
        <v>0</v>
      </c>
      <c r="S485" s="14">
        <v>0</v>
      </c>
      <c r="T485" s="14">
        <v>0</v>
      </c>
      <c r="U485" s="14">
        <v>0</v>
      </c>
      <c r="V485" s="14">
        <v>0</v>
      </c>
      <c r="W485" s="14">
        <v>0</v>
      </c>
      <c r="X485" s="14">
        <v>0</v>
      </c>
      <c r="Y485" s="14">
        <v>0</v>
      </c>
      <c r="Z485" s="14">
        <v>0</v>
      </c>
      <c r="AA485" s="6"/>
      <c r="AB485" s="6">
        <f t="shared" si="169"/>
        <v>0</v>
      </c>
    </row>
    <row r="486" spans="1:28" x14ac:dyDescent="0.2">
      <c r="A486" s="2" t="str">
        <f>'Scenario List'!$A$12</f>
        <v>10- RA Market</v>
      </c>
      <c r="B486" s="121" t="s">
        <v>20</v>
      </c>
      <c r="C486" s="14">
        <v>0</v>
      </c>
      <c r="D486" s="14">
        <v>0</v>
      </c>
      <c r="E486" s="14">
        <v>0</v>
      </c>
      <c r="F486" s="14">
        <v>0</v>
      </c>
      <c r="G486" s="14">
        <v>0</v>
      </c>
      <c r="H486" s="14">
        <v>0</v>
      </c>
      <c r="I486" s="14">
        <v>0</v>
      </c>
      <c r="J486" s="14">
        <v>0</v>
      </c>
      <c r="K486" s="14">
        <v>0</v>
      </c>
      <c r="L486" s="14">
        <v>0</v>
      </c>
      <c r="M486" s="14">
        <v>0</v>
      </c>
      <c r="N486" s="14">
        <v>0</v>
      </c>
      <c r="O486" s="14">
        <v>0</v>
      </c>
      <c r="P486" s="14">
        <v>0</v>
      </c>
      <c r="Q486" s="14">
        <v>0</v>
      </c>
      <c r="R486" s="14">
        <v>0</v>
      </c>
      <c r="S486" s="14">
        <v>0</v>
      </c>
      <c r="T486" s="14">
        <v>0</v>
      </c>
      <c r="U486" s="14">
        <v>0</v>
      </c>
      <c r="V486" s="14">
        <v>0</v>
      </c>
      <c r="W486" s="14">
        <v>0</v>
      </c>
      <c r="X486" s="14">
        <v>0</v>
      </c>
      <c r="Y486" s="14">
        <v>0</v>
      </c>
      <c r="Z486" s="14">
        <v>0</v>
      </c>
      <c r="AA486" s="6"/>
      <c r="AB486" s="6">
        <f t="shared" si="169"/>
        <v>0</v>
      </c>
    </row>
    <row r="487" spans="1:28" x14ac:dyDescent="0.2">
      <c r="A487" s="2" t="str">
        <f>'Scenario List'!$A$12</f>
        <v>10- RA Market</v>
      </c>
      <c r="B487" s="121" t="s">
        <v>21</v>
      </c>
      <c r="C487" s="14">
        <v>0</v>
      </c>
      <c r="D487" s="14">
        <v>0</v>
      </c>
      <c r="E487" s="14">
        <v>1.0018000000000002</v>
      </c>
      <c r="F487" s="14">
        <v>3.2650000000000006</v>
      </c>
      <c r="G487" s="14">
        <v>7.4582000000000006</v>
      </c>
      <c r="H487" s="14">
        <v>9.2195</v>
      </c>
      <c r="I487" s="14">
        <v>9.9243000000000006</v>
      </c>
      <c r="J487" s="14">
        <v>9.8316000000000017</v>
      </c>
      <c r="K487" s="14">
        <v>9.7017000000000007</v>
      </c>
      <c r="L487" s="14">
        <v>9.5533000000000001</v>
      </c>
      <c r="M487" s="14">
        <v>10.978200000000001</v>
      </c>
      <c r="N487" s="14">
        <v>12.6691</v>
      </c>
      <c r="O487" s="14">
        <v>15.5511</v>
      </c>
      <c r="P487" s="14">
        <v>16.5397</v>
      </c>
      <c r="Q487" s="14">
        <v>16.391300000000001</v>
      </c>
      <c r="R487" s="14">
        <v>16.242899999999999</v>
      </c>
      <c r="S487" s="14">
        <v>16.0945</v>
      </c>
      <c r="T487" s="14">
        <v>15.946100000000001</v>
      </c>
      <c r="U487" s="14">
        <v>15.797700000000001</v>
      </c>
      <c r="V487" s="14">
        <v>15.904800000000002</v>
      </c>
      <c r="W487" s="14">
        <v>16.617700000000003</v>
      </c>
      <c r="X487" s="14">
        <v>18.0015</v>
      </c>
      <c r="Y487" s="14">
        <v>18.927900000000001</v>
      </c>
      <c r="Z487" s="14">
        <v>19.392099999999999</v>
      </c>
      <c r="AA487" s="6"/>
      <c r="AB487" s="6">
        <f>Z487</f>
        <v>19.392099999999999</v>
      </c>
    </row>
    <row r="488" spans="1:28" x14ac:dyDescent="0.2">
      <c r="A488" s="2" t="str">
        <f>'Scenario List'!$A$12</f>
        <v>10- RA Market</v>
      </c>
      <c r="B488" s="121" t="s">
        <v>22</v>
      </c>
      <c r="C488" s="14">
        <v>1.3106766686399676</v>
      </c>
      <c r="D488" s="14">
        <v>1.5533013910258584</v>
      </c>
      <c r="E488" s="14">
        <v>1.6977880560446326</v>
      </c>
      <c r="F488" s="14">
        <v>1.8813093805713246</v>
      </c>
      <c r="G488" s="14">
        <v>2.135232342338008</v>
      </c>
      <c r="H488" s="14">
        <v>2.2944385511048306</v>
      </c>
      <c r="I488" s="14">
        <v>2.3422777438778546</v>
      </c>
      <c r="J488" s="14">
        <v>2.2266099114969116</v>
      </c>
      <c r="K488" s="14">
        <v>2.0030854879843254</v>
      </c>
      <c r="L488" s="14">
        <v>1.664386020214117</v>
      </c>
      <c r="M488" s="14">
        <v>1.2465071988159728</v>
      </c>
      <c r="N488" s="14">
        <v>0.93221002782653173</v>
      </c>
      <c r="O488" s="14">
        <v>0.68371963147077963</v>
      </c>
      <c r="P488" s="14">
        <v>0.52022209691051913</v>
      </c>
      <c r="Q488" s="14">
        <v>0.4051353199429748</v>
      </c>
      <c r="R488" s="14">
        <v>0.31843850560670361</v>
      </c>
      <c r="S488" s="14">
        <v>0.26113351882594671</v>
      </c>
      <c r="T488" s="14">
        <v>0.24671005852135153</v>
      </c>
      <c r="U488" s="14">
        <v>0.24159580113721901</v>
      </c>
      <c r="V488" s="14">
        <v>0.10747786229466527</v>
      </c>
      <c r="W488" s="14">
        <v>0.10449659229091779</v>
      </c>
      <c r="X488" s="14">
        <v>0.10849858953127622</v>
      </c>
      <c r="Y488" s="14">
        <v>0.1123542384479066</v>
      </c>
      <c r="Z488" s="14">
        <v>7.9911974379307082E-2</v>
      </c>
      <c r="AA488" s="6"/>
      <c r="AB488" s="6">
        <f t="shared" si="169"/>
        <v>24.477516969299902</v>
      </c>
    </row>
    <row r="489" spans="1:28" x14ac:dyDescent="0.2">
      <c r="A489" s="2" t="str">
        <f>'Scenario List'!$A$12</f>
        <v>10- RA Market</v>
      </c>
      <c r="B489" s="121" t="s">
        <v>23</v>
      </c>
      <c r="C489" s="14">
        <v>0.95891257074483804</v>
      </c>
      <c r="D489" s="14">
        <v>1.0897109452051044</v>
      </c>
      <c r="E489" s="14">
        <v>1.1476798031953748</v>
      </c>
      <c r="F489" s="14">
        <v>1.3315917707812273</v>
      </c>
      <c r="G489" s="14">
        <v>1.3737640848394213</v>
      </c>
      <c r="H489" s="14">
        <v>1.4665834218788945</v>
      </c>
      <c r="I489" s="14">
        <v>1.5362758434542378</v>
      </c>
      <c r="J489" s="14">
        <v>1.5477885635756046</v>
      </c>
      <c r="K489" s="14">
        <v>1.6806051004029339</v>
      </c>
      <c r="L489" s="14">
        <v>1.4481368228898255</v>
      </c>
      <c r="M489" s="14">
        <v>1.2689157505847835</v>
      </c>
      <c r="N489" s="14">
        <v>1.1336850591340042</v>
      </c>
      <c r="O489" s="14">
        <v>0.99562549367356823</v>
      </c>
      <c r="P489" s="14">
        <v>0.85861952424400556</v>
      </c>
      <c r="Q489" s="14">
        <v>0.70383256543505013</v>
      </c>
      <c r="R489" s="14">
        <v>0.54199432841009809</v>
      </c>
      <c r="S489" s="14">
        <v>0.41539799708246505</v>
      </c>
      <c r="T489" s="14">
        <v>0.33650112682492406</v>
      </c>
      <c r="U489" s="14">
        <v>0.33760067004847727</v>
      </c>
      <c r="V489" s="14">
        <v>9.4492408025772079E-2</v>
      </c>
      <c r="W489" s="14">
        <v>5.5162749584372506E-2</v>
      </c>
      <c r="X489" s="14">
        <v>5.6092548202467896E-2</v>
      </c>
      <c r="Y489" s="14">
        <v>5.1906558215019771E-2</v>
      </c>
      <c r="Z489" s="14">
        <v>5.2180195067052182E-2</v>
      </c>
      <c r="AA489" s="6"/>
      <c r="AB489" s="6">
        <f t="shared" si="169"/>
        <v>20.483055901499522</v>
      </c>
    </row>
    <row r="490" spans="1:28" x14ac:dyDescent="0.2">
      <c r="A490" s="2" t="str">
        <f>'Scenario List'!$A$12</f>
        <v>10- RA Market</v>
      </c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6"/>
      <c r="AB490" s="6"/>
    </row>
    <row r="491" spans="1:28" x14ac:dyDescent="0.2">
      <c r="A491" s="2" t="str">
        <f>'Scenario List'!$A$12</f>
        <v>10- RA Market</v>
      </c>
      <c r="B491" s="124" t="s">
        <v>35</v>
      </c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6"/>
      <c r="AB491" s="6"/>
    </row>
    <row r="492" spans="1:28" x14ac:dyDescent="0.2">
      <c r="A492" s="2" t="str">
        <f>'Scenario List'!$A$12</f>
        <v>10- RA Market</v>
      </c>
      <c r="B492" s="121" t="s">
        <v>1</v>
      </c>
      <c r="C492" s="14">
        <v>32.546845417162999</v>
      </c>
      <c r="D492" s="14">
        <v>70.936582817869663</v>
      </c>
      <c r="E492" s="14">
        <v>113.65620327780435</v>
      </c>
      <c r="F492" s="14">
        <v>163.57913085663228</v>
      </c>
      <c r="G492" s="14">
        <v>219.76249483276723</v>
      </c>
      <c r="H492" s="14">
        <v>280.26446944982746</v>
      </c>
      <c r="I492" s="14">
        <v>343.209821620512</v>
      </c>
      <c r="J492" s="14">
        <v>404.54044548776983</v>
      </c>
      <c r="K492" s="14">
        <v>463.08887669681195</v>
      </c>
      <c r="L492" s="14">
        <v>516.61591725426729</v>
      </c>
      <c r="M492" s="14">
        <v>563.59018676619462</v>
      </c>
      <c r="N492" s="14">
        <v>604.65128601339143</v>
      </c>
      <c r="O492" s="14">
        <v>640.69942570254352</v>
      </c>
      <c r="P492" s="14">
        <v>672.15719971217231</v>
      </c>
      <c r="Q492" s="14">
        <v>699.46282721530497</v>
      </c>
      <c r="R492" s="14">
        <v>721.28943518380606</v>
      </c>
      <c r="S492" s="14">
        <v>742.4132494963103</v>
      </c>
      <c r="T492" s="14">
        <v>759.08208140365196</v>
      </c>
      <c r="U492" s="14">
        <v>773.19081221138231</v>
      </c>
      <c r="V492" s="14">
        <v>781.05860804733402</v>
      </c>
      <c r="W492" s="14">
        <v>786.98900458865455</v>
      </c>
      <c r="X492" s="14">
        <v>788.57932486215213</v>
      </c>
      <c r="Y492" s="14">
        <v>788.09626365963788</v>
      </c>
      <c r="Z492" s="14">
        <v>785.54626880637136</v>
      </c>
      <c r="AA492" s="6"/>
      <c r="AB492" s="6">
        <f>Z492/8.76</f>
        <v>89.674231598900846</v>
      </c>
    </row>
    <row r="493" spans="1:28" x14ac:dyDescent="0.2">
      <c r="A493" s="2" t="str">
        <f>'Scenario List'!$A$12</f>
        <v>10- RA Market</v>
      </c>
      <c r="B493" s="121" t="s">
        <v>2</v>
      </c>
      <c r="C493" s="14">
        <v>12.447033242431511</v>
      </c>
      <c r="D493" s="14">
        <v>26.222550335377345</v>
      </c>
      <c r="E493" s="14">
        <v>39.796378623577553</v>
      </c>
      <c r="F493" s="14">
        <v>54.467236727429878</v>
      </c>
      <c r="G493" s="14">
        <v>70.069000003463131</v>
      </c>
      <c r="H493" s="14">
        <v>86.282410648944889</v>
      </c>
      <c r="I493" s="14">
        <v>102.71921956923276</v>
      </c>
      <c r="J493" s="14">
        <v>118.39157112672788</v>
      </c>
      <c r="K493" s="14">
        <v>133.58893662084904</v>
      </c>
      <c r="L493" s="14">
        <v>147.43100023738586</v>
      </c>
      <c r="M493" s="14">
        <v>158.68229136724932</v>
      </c>
      <c r="N493" s="14">
        <v>169.36050144439446</v>
      </c>
      <c r="O493" s="14">
        <v>178.89395891494974</v>
      </c>
      <c r="P493" s="14">
        <v>187.46240946871035</v>
      </c>
      <c r="Q493" s="14">
        <v>195.02629140588382</v>
      </c>
      <c r="R493" s="14">
        <v>200.48541183146199</v>
      </c>
      <c r="S493" s="14">
        <v>205.35046080336801</v>
      </c>
      <c r="T493" s="14">
        <v>210.35513705352861</v>
      </c>
      <c r="U493" s="14">
        <v>215.29656180883688</v>
      </c>
      <c r="V493" s="14">
        <v>218.88761580403471</v>
      </c>
      <c r="W493" s="14">
        <v>222.40620002182189</v>
      </c>
      <c r="X493" s="14">
        <v>226.20425300771268</v>
      </c>
      <c r="Y493" s="14">
        <v>230.15757764880559</v>
      </c>
      <c r="Z493" s="14">
        <v>233.44295534413439</v>
      </c>
      <c r="AA493" s="6"/>
      <c r="AB493" s="6">
        <f t="shared" ref="AB493:AB494" si="170">Z493/8.76</f>
        <v>26.648739194535889</v>
      </c>
    </row>
    <row r="494" spans="1:28" x14ac:dyDescent="0.2">
      <c r="A494" s="2" t="str">
        <f>'Scenario List'!$A$12</f>
        <v>10- RA Market</v>
      </c>
      <c r="B494" s="121" t="s">
        <v>4</v>
      </c>
      <c r="C494" s="14">
        <v>44.993878659594507</v>
      </c>
      <c r="D494" s="14">
        <v>97.159133153247012</v>
      </c>
      <c r="E494" s="14">
        <v>153.4525819013819</v>
      </c>
      <c r="F494" s="14">
        <v>218.04636758406215</v>
      </c>
      <c r="G494" s="14">
        <v>289.83149483623038</v>
      </c>
      <c r="H494" s="14">
        <v>366.54688009877236</v>
      </c>
      <c r="I494" s="14">
        <v>445.92904118974479</v>
      </c>
      <c r="J494" s="14">
        <v>522.93201661449768</v>
      </c>
      <c r="K494" s="14">
        <v>596.67781331766105</v>
      </c>
      <c r="L494" s="14">
        <v>664.04691749165318</v>
      </c>
      <c r="M494" s="14">
        <v>722.27247813344388</v>
      </c>
      <c r="N494" s="14">
        <v>774.01178745778589</v>
      </c>
      <c r="O494" s="14">
        <v>819.59338461749326</v>
      </c>
      <c r="P494" s="14">
        <v>859.61960918088266</v>
      </c>
      <c r="Q494" s="14">
        <v>894.48911862118882</v>
      </c>
      <c r="R494" s="14">
        <v>921.77484701526805</v>
      </c>
      <c r="S494" s="14">
        <v>947.76371029967834</v>
      </c>
      <c r="T494" s="14">
        <v>969.43721845718051</v>
      </c>
      <c r="U494" s="14">
        <v>988.48737402021925</v>
      </c>
      <c r="V494" s="14">
        <v>999.9462238513687</v>
      </c>
      <c r="W494" s="14">
        <v>1009.3952046104764</v>
      </c>
      <c r="X494" s="14">
        <v>1014.7835778698648</v>
      </c>
      <c r="Y494" s="14">
        <v>1018.2538413084435</v>
      </c>
      <c r="Z494" s="14">
        <v>1018.9892241505057</v>
      </c>
      <c r="AA494" s="6"/>
      <c r="AB494" s="6">
        <f t="shared" si="170"/>
        <v>116.32297079343672</v>
      </c>
    </row>
    <row r="495" spans="1:28" x14ac:dyDescent="0.2">
      <c r="A495" s="2" t="str">
        <f>'Scenario List'!$A$12</f>
        <v>10- RA Market</v>
      </c>
      <c r="B495" s="127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6"/>
      <c r="AB495" s="6"/>
    </row>
    <row r="496" spans="1:28" x14ac:dyDescent="0.2">
      <c r="A496" s="2" t="str">
        <f>'Scenario List'!$A$12</f>
        <v>10- RA Market</v>
      </c>
      <c r="B496" s="126" t="s">
        <v>36</v>
      </c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6"/>
      <c r="AB496" s="6"/>
    </row>
    <row r="497" spans="1:28" x14ac:dyDescent="0.2">
      <c r="A497" s="2" t="str">
        <f>'Scenario List'!$A$12</f>
        <v>10- RA Market</v>
      </c>
      <c r="B497" s="121" t="s">
        <v>1</v>
      </c>
      <c r="C497" s="14">
        <v>3.9282152516427447</v>
      </c>
      <c r="D497" s="14">
        <v>8.5617986615145831</v>
      </c>
      <c r="E497" s="14">
        <v>13.645516169669246</v>
      </c>
      <c r="F497" s="14">
        <v>19.744762583282519</v>
      </c>
      <c r="G497" s="14">
        <v>26.527390295649635</v>
      </c>
      <c r="H497" s="14">
        <v>33.831201777637979</v>
      </c>
      <c r="I497" s="14">
        <v>41.310891381157425</v>
      </c>
      <c r="J497" s="14">
        <v>48.832980108988245</v>
      </c>
      <c r="K497" s="14">
        <v>55.899451609448981</v>
      </c>
      <c r="L497" s="14">
        <v>62.359987217614943</v>
      </c>
      <c r="M497" s="14">
        <v>67.843531329055821</v>
      </c>
      <c r="N497" s="14">
        <v>72.988564468349651</v>
      </c>
      <c r="O497" s="14">
        <v>77.334725570892815</v>
      </c>
      <c r="P497" s="14">
        <v>81.13155578961225</v>
      </c>
      <c r="Q497" s="14">
        <v>84.204872783307962</v>
      </c>
      <c r="R497" s="14">
        <v>87.06773337527045</v>
      </c>
      <c r="S497" s="14">
        <v>89.617808211370019</v>
      </c>
      <c r="T497" s="14">
        <v>91.635663159086164</v>
      </c>
      <c r="U497" s="14">
        <v>93.065639537577567</v>
      </c>
      <c r="V497" s="14">
        <v>94.277483011419335</v>
      </c>
      <c r="W497" s="14">
        <v>95.001847313870385</v>
      </c>
      <c r="X497" s="14">
        <v>95.196034818217484</v>
      </c>
      <c r="Y497" s="14">
        <v>94.87199996222428</v>
      </c>
      <c r="Z497" s="14">
        <v>94.817236953407203</v>
      </c>
      <c r="AA497" s="6"/>
      <c r="AB497" s="6">
        <f>Z497</f>
        <v>94.817236953407203</v>
      </c>
    </row>
    <row r="498" spans="1:28" x14ac:dyDescent="0.2">
      <c r="A498" s="2" t="str">
        <f>'Scenario List'!$A$12</f>
        <v>10- RA Market</v>
      </c>
      <c r="B498" s="121" t="s">
        <v>2</v>
      </c>
      <c r="C498" s="14">
        <v>1.5022846360046922</v>
      </c>
      <c r="D498" s="14">
        <v>3.1649705616546218</v>
      </c>
      <c r="E498" s="14">
        <v>4.777936551997743</v>
      </c>
      <c r="F498" s="14">
        <v>6.5744490273219052</v>
      </c>
      <c r="G498" s="14">
        <v>8.457984207597363</v>
      </c>
      <c r="H498" s="14">
        <v>10.415296845353552</v>
      </c>
      <c r="I498" s="14">
        <v>12.363930910677139</v>
      </c>
      <c r="J498" s="14">
        <v>14.291310800660487</v>
      </c>
      <c r="K498" s="14">
        <v>16.125518607703381</v>
      </c>
      <c r="L498" s="14">
        <v>17.796190522249393</v>
      </c>
      <c r="M498" s="14">
        <v>19.101764470938953</v>
      </c>
      <c r="N498" s="14">
        <v>20.443816401297521</v>
      </c>
      <c r="O498" s="14">
        <v>21.593144404348561</v>
      </c>
      <c r="P498" s="14">
        <v>22.627321315279488</v>
      </c>
      <c r="Q498" s="14">
        <v>23.4782513355464</v>
      </c>
      <c r="R498" s="14">
        <v>24.200840233469886</v>
      </c>
      <c r="S498" s="14">
        <v>24.788159727588688</v>
      </c>
      <c r="T498" s="14">
        <v>25.393871038526424</v>
      </c>
      <c r="U498" s="14">
        <v>25.914317524899886</v>
      </c>
      <c r="V498" s="14">
        <v>26.420774661156237</v>
      </c>
      <c r="W498" s="14">
        <v>26.847897153499623</v>
      </c>
      <c r="X498" s="14">
        <v>27.307015624731612</v>
      </c>
      <c r="Y498" s="14">
        <v>27.706652987551035</v>
      </c>
      <c r="Z498" s="14">
        <v>28.177100307027672</v>
      </c>
      <c r="AA498" s="6"/>
      <c r="AB498" s="6">
        <f t="shared" ref="AB498:AB499" si="171">Z498</f>
        <v>28.177100307027672</v>
      </c>
    </row>
    <row r="499" spans="1:28" x14ac:dyDescent="0.2">
      <c r="A499" s="2" t="str">
        <f>'Scenario List'!$A$12</f>
        <v>10- RA Market</v>
      </c>
      <c r="B499" s="121" t="s">
        <v>4</v>
      </c>
      <c r="C499" s="14">
        <v>5.4304998876474366</v>
      </c>
      <c r="D499" s="14">
        <v>11.726769223169205</v>
      </c>
      <c r="E499" s="14">
        <v>18.42345272166699</v>
      </c>
      <c r="F499" s="14">
        <v>26.319211610604423</v>
      </c>
      <c r="G499" s="14">
        <v>34.985374503247002</v>
      </c>
      <c r="H499" s="14">
        <v>44.246498622991531</v>
      </c>
      <c r="I499" s="14">
        <v>53.674822291834566</v>
      </c>
      <c r="J499" s="14">
        <v>63.124290909648735</v>
      </c>
      <c r="K499" s="14">
        <v>72.024970217152358</v>
      </c>
      <c r="L499" s="14">
        <v>80.156177739864333</v>
      </c>
      <c r="M499" s="14">
        <v>86.945295799994767</v>
      </c>
      <c r="N499" s="14">
        <v>93.432380869647176</v>
      </c>
      <c r="O499" s="14">
        <v>98.927869975241379</v>
      </c>
      <c r="P499" s="14">
        <v>103.75887710489174</v>
      </c>
      <c r="Q499" s="14">
        <v>107.68312411885437</v>
      </c>
      <c r="R499" s="14">
        <v>111.26857360874034</v>
      </c>
      <c r="S499" s="14">
        <v>114.40596793895871</v>
      </c>
      <c r="T499" s="14">
        <v>117.02953419761259</v>
      </c>
      <c r="U499" s="14">
        <v>118.97995706247745</v>
      </c>
      <c r="V499" s="14">
        <v>120.69825767257558</v>
      </c>
      <c r="W499" s="14">
        <v>121.84974446737002</v>
      </c>
      <c r="X499" s="14">
        <v>122.5030504429491</v>
      </c>
      <c r="Y499" s="14">
        <v>122.57865294977532</v>
      </c>
      <c r="Z499" s="14">
        <v>122.99433726043488</v>
      </c>
      <c r="AA499" s="6"/>
      <c r="AB499" s="6">
        <f t="shared" si="171"/>
        <v>122.99433726043488</v>
      </c>
    </row>
    <row r="500" spans="1:28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6"/>
      <c r="AB500" s="6"/>
    </row>
    <row r="501" spans="1:28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6"/>
      <c r="AB501" s="6"/>
    </row>
    <row r="502" spans="1:28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6"/>
      <c r="AB502" s="6"/>
    </row>
    <row r="503" spans="1:28" x14ac:dyDescent="0.2">
      <c r="A503" s="2" t="str">
        <f>'Scenario List'!$A$13</f>
        <v>11- Electrification 1</v>
      </c>
      <c r="B503" s="125" t="s">
        <v>11</v>
      </c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6"/>
      <c r="AB503" s="6"/>
    </row>
    <row r="504" spans="1:28" x14ac:dyDescent="0.2">
      <c r="A504" s="2" t="str">
        <f>'Scenario List'!$A$13</f>
        <v>11- Electrification 1</v>
      </c>
      <c r="B504" s="123" t="s">
        <v>12</v>
      </c>
      <c r="C504" s="14">
        <v>0</v>
      </c>
      <c r="D504" s="14">
        <v>0</v>
      </c>
      <c r="E504" s="14">
        <v>0</v>
      </c>
      <c r="F504" s="14">
        <v>0</v>
      </c>
      <c r="G504" s="14">
        <v>0</v>
      </c>
      <c r="H504" s="14">
        <v>0</v>
      </c>
      <c r="I504" s="14">
        <v>0</v>
      </c>
      <c r="J504" s="14">
        <v>84</v>
      </c>
      <c r="K504" s="14">
        <v>0</v>
      </c>
      <c r="L504" s="14">
        <v>0</v>
      </c>
      <c r="M504" s="14">
        <v>0</v>
      </c>
      <c r="N504" s="14">
        <v>0</v>
      </c>
      <c r="O504" s="14">
        <v>0</v>
      </c>
      <c r="P504" s="14">
        <v>0</v>
      </c>
      <c r="Q504" s="14">
        <v>0</v>
      </c>
      <c r="R504" s="14">
        <v>0</v>
      </c>
      <c r="S504" s="14">
        <v>0</v>
      </c>
      <c r="T504" s="14">
        <v>0</v>
      </c>
      <c r="U504" s="14">
        <v>0</v>
      </c>
      <c r="V504" s="14">
        <v>0</v>
      </c>
      <c r="W504" s="14">
        <v>0</v>
      </c>
      <c r="X504" s="14">
        <v>0</v>
      </c>
      <c r="Y504" s="14">
        <v>0</v>
      </c>
      <c r="Z504" s="14">
        <v>0</v>
      </c>
      <c r="AA504" s="6"/>
      <c r="AB504" s="6">
        <f>SUM(C504:Z504)</f>
        <v>84</v>
      </c>
    </row>
    <row r="505" spans="1:28" x14ac:dyDescent="0.2">
      <c r="A505" s="2" t="str">
        <f>'Scenario List'!$A$13</f>
        <v>11- Electrification 1</v>
      </c>
      <c r="B505" s="121" t="s">
        <v>13</v>
      </c>
      <c r="C505" s="14">
        <v>0</v>
      </c>
      <c r="D505" s="14">
        <v>0</v>
      </c>
      <c r="E505" s="14">
        <v>0</v>
      </c>
      <c r="F505" s="14">
        <v>0</v>
      </c>
      <c r="G505" s="14">
        <v>0</v>
      </c>
      <c r="H505" s="14">
        <v>0</v>
      </c>
      <c r="I505" s="14">
        <v>0</v>
      </c>
      <c r="J505" s="14">
        <v>0</v>
      </c>
      <c r="K505" s="14">
        <v>0</v>
      </c>
      <c r="L505" s="14">
        <v>0</v>
      </c>
      <c r="M505" s="14">
        <v>0</v>
      </c>
      <c r="N505" s="14">
        <v>0</v>
      </c>
      <c r="O505" s="14">
        <v>0</v>
      </c>
      <c r="P505" s="14">
        <v>0</v>
      </c>
      <c r="Q505" s="14">
        <v>0</v>
      </c>
      <c r="R505" s="14">
        <v>0</v>
      </c>
      <c r="S505" s="14">
        <v>0</v>
      </c>
      <c r="T505" s="14">
        <v>0</v>
      </c>
      <c r="U505" s="14">
        <v>0</v>
      </c>
      <c r="V505" s="14">
        <v>0</v>
      </c>
      <c r="W505" s="14">
        <v>0</v>
      </c>
      <c r="X505" s="14">
        <v>0</v>
      </c>
      <c r="Y505" s="14">
        <v>0</v>
      </c>
      <c r="Z505" s="14">
        <v>0</v>
      </c>
      <c r="AA505" s="6"/>
      <c r="AB505" s="6">
        <f t="shared" ref="AB505:AB512" si="172">SUM(C505:Z505)</f>
        <v>0</v>
      </c>
    </row>
    <row r="506" spans="1:28" x14ac:dyDescent="0.2">
      <c r="A506" s="2" t="str">
        <f>'Scenario List'!$A$13</f>
        <v>11- Electrification 1</v>
      </c>
      <c r="B506" s="121" t="s">
        <v>14</v>
      </c>
      <c r="C506" s="14">
        <v>0</v>
      </c>
      <c r="D506" s="14">
        <v>0</v>
      </c>
      <c r="E506" s="14">
        <v>0</v>
      </c>
      <c r="F506" s="14">
        <v>0</v>
      </c>
      <c r="G506" s="14">
        <v>0</v>
      </c>
      <c r="H506" s="14">
        <v>0</v>
      </c>
      <c r="I506" s="14">
        <v>0</v>
      </c>
      <c r="J506" s="14">
        <v>0</v>
      </c>
      <c r="K506" s="14">
        <v>0</v>
      </c>
      <c r="L506" s="14">
        <v>0</v>
      </c>
      <c r="M506" s="14">
        <v>0</v>
      </c>
      <c r="N506" s="14">
        <v>0</v>
      </c>
      <c r="O506" s="14">
        <v>0</v>
      </c>
      <c r="P506" s="14">
        <v>0</v>
      </c>
      <c r="Q506" s="14">
        <v>0</v>
      </c>
      <c r="R506" s="14">
        <v>0</v>
      </c>
      <c r="S506" s="14">
        <v>0</v>
      </c>
      <c r="T506" s="14">
        <v>0</v>
      </c>
      <c r="U506" s="14">
        <v>0</v>
      </c>
      <c r="V506" s="14">
        <v>0</v>
      </c>
      <c r="W506" s="14">
        <v>0</v>
      </c>
      <c r="X506" s="14">
        <v>0</v>
      </c>
      <c r="Y506" s="14">
        <v>0</v>
      </c>
      <c r="Z506" s="14">
        <v>0</v>
      </c>
      <c r="AA506" s="6"/>
      <c r="AB506" s="6">
        <f t="shared" si="172"/>
        <v>0</v>
      </c>
    </row>
    <row r="507" spans="1:28" x14ac:dyDescent="0.2">
      <c r="A507" s="2" t="str">
        <f>'Scenario List'!$A$13</f>
        <v>11- Electrification 1</v>
      </c>
      <c r="B507" s="121" t="s">
        <v>15</v>
      </c>
      <c r="C507" s="14">
        <v>0</v>
      </c>
      <c r="D507" s="14">
        <v>0</v>
      </c>
      <c r="E507" s="14">
        <v>0</v>
      </c>
      <c r="F507" s="14">
        <v>0</v>
      </c>
      <c r="G507" s="14">
        <v>0</v>
      </c>
      <c r="H507" s="14">
        <v>0</v>
      </c>
      <c r="I507" s="14">
        <v>0</v>
      </c>
      <c r="J507" s="14">
        <v>0</v>
      </c>
      <c r="K507" s="14">
        <v>0</v>
      </c>
      <c r="L507" s="14">
        <v>0</v>
      </c>
      <c r="M507" s="14">
        <v>0</v>
      </c>
      <c r="N507" s="14">
        <v>0</v>
      </c>
      <c r="O507" s="14">
        <v>0</v>
      </c>
      <c r="P507" s="14">
        <v>0</v>
      </c>
      <c r="Q507" s="14">
        <v>0</v>
      </c>
      <c r="R507" s="14">
        <v>0</v>
      </c>
      <c r="S507" s="14">
        <v>0</v>
      </c>
      <c r="T507" s="14">
        <v>0</v>
      </c>
      <c r="U507" s="14">
        <v>0</v>
      </c>
      <c r="V507" s="14">
        <v>0</v>
      </c>
      <c r="W507" s="14">
        <v>0</v>
      </c>
      <c r="X507" s="14">
        <v>0</v>
      </c>
      <c r="Y507" s="14">
        <v>0</v>
      </c>
      <c r="Z507" s="14">
        <v>0</v>
      </c>
      <c r="AA507" s="6"/>
      <c r="AB507" s="6">
        <f t="shared" si="172"/>
        <v>0</v>
      </c>
    </row>
    <row r="508" spans="1:28" x14ac:dyDescent="0.2">
      <c r="A508" s="2" t="str">
        <f>'Scenario List'!$A$13</f>
        <v>11- Electrification 1</v>
      </c>
      <c r="B508" s="121" t="s">
        <v>16</v>
      </c>
      <c r="C508" s="14">
        <v>0</v>
      </c>
      <c r="D508" s="14">
        <v>0</v>
      </c>
      <c r="E508" s="14">
        <v>0</v>
      </c>
      <c r="F508" s="14">
        <v>0</v>
      </c>
      <c r="G508" s="14">
        <v>0</v>
      </c>
      <c r="H508" s="14">
        <v>0</v>
      </c>
      <c r="I508" s="14">
        <v>0</v>
      </c>
      <c r="J508" s="14">
        <v>0</v>
      </c>
      <c r="K508" s="14">
        <v>0</v>
      </c>
      <c r="L508" s="14">
        <v>0</v>
      </c>
      <c r="M508" s="14">
        <v>0</v>
      </c>
      <c r="N508" s="14">
        <v>0</v>
      </c>
      <c r="O508" s="14">
        <v>0</v>
      </c>
      <c r="P508" s="14">
        <v>0</v>
      </c>
      <c r="Q508" s="14">
        <v>0</v>
      </c>
      <c r="R508" s="14">
        <v>0</v>
      </c>
      <c r="S508" s="14">
        <v>0</v>
      </c>
      <c r="T508" s="14">
        <v>0</v>
      </c>
      <c r="U508" s="14">
        <v>0</v>
      </c>
      <c r="V508" s="14">
        <v>0</v>
      </c>
      <c r="W508" s="14">
        <v>0</v>
      </c>
      <c r="X508" s="14">
        <v>0</v>
      </c>
      <c r="Y508" s="14">
        <v>0</v>
      </c>
      <c r="Z508" s="14">
        <v>0</v>
      </c>
      <c r="AA508" s="6"/>
      <c r="AB508" s="6">
        <f t="shared" si="172"/>
        <v>0</v>
      </c>
    </row>
    <row r="509" spans="1:28" x14ac:dyDescent="0.2">
      <c r="A509" s="2" t="str">
        <f>'Scenario List'!$A$13</f>
        <v>11- Electrification 1</v>
      </c>
      <c r="B509" s="121" t="s">
        <v>17</v>
      </c>
      <c r="C509" s="14">
        <v>0</v>
      </c>
      <c r="D509" s="14">
        <v>0</v>
      </c>
      <c r="E509" s="14">
        <v>0</v>
      </c>
      <c r="F509" s="14">
        <v>0</v>
      </c>
      <c r="G509" s="14">
        <v>0</v>
      </c>
      <c r="H509" s="14">
        <v>0</v>
      </c>
      <c r="I509" s="14">
        <v>0</v>
      </c>
      <c r="J509" s="14">
        <v>0</v>
      </c>
      <c r="K509" s="14">
        <v>0</v>
      </c>
      <c r="L509" s="14">
        <v>0</v>
      </c>
      <c r="M509" s="14">
        <v>0</v>
      </c>
      <c r="N509" s="14">
        <v>0</v>
      </c>
      <c r="O509" s="14">
        <v>0</v>
      </c>
      <c r="P509" s="14">
        <v>0</v>
      </c>
      <c r="Q509" s="14">
        <v>0</v>
      </c>
      <c r="R509" s="14">
        <v>0</v>
      </c>
      <c r="S509" s="14">
        <v>0</v>
      </c>
      <c r="T509" s="14">
        <v>0</v>
      </c>
      <c r="U509" s="14">
        <v>0</v>
      </c>
      <c r="V509" s="14">
        <v>0</v>
      </c>
      <c r="W509" s="14">
        <v>0</v>
      </c>
      <c r="X509" s="14">
        <v>0</v>
      </c>
      <c r="Y509" s="14">
        <v>0</v>
      </c>
      <c r="Z509" s="14">
        <v>0</v>
      </c>
      <c r="AA509" s="6"/>
      <c r="AB509" s="6">
        <f t="shared" si="172"/>
        <v>0</v>
      </c>
    </row>
    <row r="510" spans="1:28" x14ac:dyDescent="0.2">
      <c r="A510" s="2" t="str">
        <f>'Scenario List'!$A$13</f>
        <v>11- Electrification 1</v>
      </c>
      <c r="B510" s="121" t="s">
        <v>18</v>
      </c>
      <c r="C510" s="14">
        <v>0</v>
      </c>
      <c r="D510" s="14">
        <v>0</v>
      </c>
      <c r="E510" s="14">
        <v>0</v>
      </c>
      <c r="F510" s="14">
        <v>0</v>
      </c>
      <c r="G510" s="14">
        <v>0</v>
      </c>
      <c r="H510" s="14">
        <v>0</v>
      </c>
      <c r="I510" s="14">
        <v>0</v>
      </c>
      <c r="J510" s="14">
        <v>0</v>
      </c>
      <c r="K510" s="14">
        <v>0</v>
      </c>
      <c r="L510" s="14">
        <v>0</v>
      </c>
      <c r="M510" s="14">
        <v>0</v>
      </c>
      <c r="N510" s="14">
        <v>0</v>
      </c>
      <c r="O510" s="14">
        <v>0</v>
      </c>
      <c r="P510" s="14">
        <v>0</v>
      </c>
      <c r="Q510" s="14">
        <v>0</v>
      </c>
      <c r="R510" s="14">
        <v>0</v>
      </c>
      <c r="S510" s="14">
        <v>0</v>
      </c>
      <c r="T510" s="14">
        <v>0</v>
      </c>
      <c r="U510" s="14">
        <v>0</v>
      </c>
      <c r="V510" s="14">
        <v>0</v>
      </c>
      <c r="W510" s="14">
        <v>0</v>
      </c>
      <c r="X510" s="14">
        <v>0</v>
      </c>
      <c r="Y510" s="14">
        <v>0</v>
      </c>
      <c r="Z510" s="14">
        <v>0</v>
      </c>
      <c r="AA510" s="6"/>
      <c r="AB510" s="6">
        <f t="shared" si="172"/>
        <v>0</v>
      </c>
    </row>
    <row r="511" spans="1:28" x14ac:dyDescent="0.2">
      <c r="A511" s="2" t="str">
        <f>'Scenario List'!$A$13</f>
        <v>11- Electrification 1</v>
      </c>
      <c r="B511" s="122" t="s">
        <v>19</v>
      </c>
      <c r="C511" s="14">
        <v>0</v>
      </c>
      <c r="D511" s="14">
        <v>0</v>
      </c>
      <c r="E511" s="14">
        <v>0</v>
      </c>
      <c r="F511" s="14">
        <v>5</v>
      </c>
      <c r="G511" s="14">
        <v>12</v>
      </c>
      <c r="H511" s="14">
        <v>0</v>
      </c>
      <c r="I511" s="14">
        <v>0</v>
      </c>
      <c r="J511" s="14">
        <v>0</v>
      </c>
      <c r="K511" s="14">
        <v>0</v>
      </c>
      <c r="L511" s="14">
        <v>0</v>
      </c>
      <c r="M511" s="14">
        <v>0</v>
      </c>
      <c r="N511" s="14">
        <v>0</v>
      </c>
      <c r="O511" s="14">
        <v>0</v>
      </c>
      <c r="P511" s="14">
        <v>0</v>
      </c>
      <c r="Q511" s="14">
        <v>0</v>
      </c>
      <c r="R511" s="14">
        <v>0</v>
      </c>
      <c r="S511" s="14">
        <v>0</v>
      </c>
      <c r="T511" s="14">
        <v>0</v>
      </c>
      <c r="U511" s="14">
        <v>0</v>
      </c>
      <c r="V511" s="14">
        <v>0</v>
      </c>
      <c r="W511" s="14">
        <v>0</v>
      </c>
      <c r="X511" s="14">
        <v>0</v>
      </c>
      <c r="Y511" s="14">
        <v>0</v>
      </c>
      <c r="Z511" s="14">
        <v>0</v>
      </c>
      <c r="AA511" s="6"/>
      <c r="AB511" s="6">
        <f t="shared" si="172"/>
        <v>17</v>
      </c>
    </row>
    <row r="512" spans="1:28" x14ac:dyDescent="0.2">
      <c r="A512" s="2" t="str">
        <f>'Scenario List'!$A$13</f>
        <v>11- Electrification 1</v>
      </c>
      <c r="B512" s="121" t="s">
        <v>20</v>
      </c>
      <c r="C512" s="14">
        <v>0</v>
      </c>
      <c r="D512" s="14">
        <v>0</v>
      </c>
      <c r="E512" s="14">
        <v>0</v>
      </c>
      <c r="F512" s="14">
        <v>0</v>
      </c>
      <c r="G512" s="14">
        <v>0</v>
      </c>
      <c r="H512" s="14">
        <v>0</v>
      </c>
      <c r="I512" s="14">
        <v>0</v>
      </c>
      <c r="J512" s="14">
        <v>0</v>
      </c>
      <c r="K512" s="14">
        <v>0</v>
      </c>
      <c r="L512" s="14">
        <v>0</v>
      </c>
      <c r="M512" s="14">
        <v>0</v>
      </c>
      <c r="N512" s="14">
        <v>0</v>
      </c>
      <c r="O512" s="14">
        <v>0</v>
      </c>
      <c r="P512" s="14">
        <v>0</v>
      </c>
      <c r="Q512" s="14">
        <v>0</v>
      </c>
      <c r="R512" s="14">
        <v>0</v>
      </c>
      <c r="S512" s="14">
        <v>0</v>
      </c>
      <c r="T512" s="14">
        <v>0</v>
      </c>
      <c r="U512" s="14">
        <v>0</v>
      </c>
      <c r="V512" s="14">
        <v>0</v>
      </c>
      <c r="W512" s="14">
        <v>0</v>
      </c>
      <c r="X512" s="14">
        <v>0</v>
      </c>
      <c r="Y512" s="14">
        <v>0</v>
      </c>
      <c r="Z512" s="14">
        <v>0</v>
      </c>
      <c r="AA512" s="6"/>
      <c r="AB512" s="6">
        <f t="shared" si="172"/>
        <v>0</v>
      </c>
    </row>
    <row r="513" spans="1:28" x14ac:dyDescent="0.2">
      <c r="A513" s="2" t="str">
        <f>'Scenario List'!$A$13</f>
        <v>11- Electrification 1</v>
      </c>
      <c r="B513" s="122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6"/>
      <c r="AB513" s="6"/>
    </row>
    <row r="514" spans="1:28" x14ac:dyDescent="0.2">
      <c r="A514" s="2" t="str">
        <f>'Scenario List'!$A$13</f>
        <v>11- Electrification 1</v>
      </c>
      <c r="B514" s="125" t="s">
        <v>9</v>
      </c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6"/>
      <c r="AB514" s="6"/>
    </row>
    <row r="515" spans="1:28" x14ac:dyDescent="0.2">
      <c r="A515" s="2" t="str">
        <f>'Scenario List'!$A$13</f>
        <v>11- Electrification 1</v>
      </c>
      <c r="B515" s="123" t="s">
        <v>12</v>
      </c>
      <c r="C515" s="14">
        <v>0</v>
      </c>
      <c r="D515" s="14">
        <v>0</v>
      </c>
      <c r="E515" s="14">
        <v>0</v>
      </c>
      <c r="F515" s="14">
        <v>0</v>
      </c>
      <c r="G515" s="14">
        <v>0</v>
      </c>
      <c r="H515" s="14">
        <v>200.29614779333895</v>
      </c>
      <c r="I515" s="14">
        <v>0</v>
      </c>
      <c r="J515" s="14">
        <v>0</v>
      </c>
      <c r="K515" s="14">
        <v>0</v>
      </c>
      <c r="L515" s="14">
        <v>0</v>
      </c>
      <c r="M515" s="14">
        <v>0</v>
      </c>
      <c r="N515" s="14">
        <v>0</v>
      </c>
      <c r="O515" s="14">
        <v>0</v>
      </c>
      <c r="P515" s="14">
        <v>0</v>
      </c>
      <c r="Q515" s="14">
        <v>0</v>
      </c>
      <c r="R515" s="14">
        <v>0</v>
      </c>
      <c r="S515" s="14">
        <v>0</v>
      </c>
      <c r="T515" s="14">
        <v>0</v>
      </c>
      <c r="U515" s="14">
        <v>0</v>
      </c>
      <c r="V515" s="14">
        <v>0</v>
      </c>
      <c r="W515" s="14">
        <v>0</v>
      </c>
      <c r="X515" s="14">
        <v>0</v>
      </c>
      <c r="Y515" s="14">
        <v>0</v>
      </c>
      <c r="Z515" s="14">
        <v>0</v>
      </c>
      <c r="AA515" s="6"/>
      <c r="AB515" s="6">
        <f t="shared" ref="AB515:AB526" si="173">SUM(C515:Z515)</f>
        <v>200.29614779333895</v>
      </c>
    </row>
    <row r="516" spans="1:28" x14ac:dyDescent="0.2">
      <c r="A516" s="2" t="str">
        <f>'Scenario List'!$A$13</f>
        <v>11- Electrification 1</v>
      </c>
      <c r="B516" s="121" t="s">
        <v>13</v>
      </c>
      <c r="C516" s="14">
        <v>0</v>
      </c>
      <c r="D516" s="14">
        <v>0</v>
      </c>
      <c r="E516" s="14">
        <v>0</v>
      </c>
      <c r="F516" s="14">
        <v>0</v>
      </c>
      <c r="G516" s="14">
        <v>0</v>
      </c>
      <c r="H516" s="14">
        <v>0</v>
      </c>
      <c r="I516" s="14">
        <v>0</v>
      </c>
      <c r="J516" s="14">
        <v>0</v>
      </c>
      <c r="K516" s="14">
        <v>0</v>
      </c>
      <c r="L516" s="14">
        <v>0</v>
      </c>
      <c r="M516" s="14">
        <v>0</v>
      </c>
      <c r="N516" s="14">
        <v>0</v>
      </c>
      <c r="O516" s="14">
        <v>0</v>
      </c>
      <c r="P516" s="14">
        <v>0</v>
      </c>
      <c r="Q516" s="14">
        <v>0</v>
      </c>
      <c r="R516" s="14">
        <v>0</v>
      </c>
      <c r="S516" s="14">
        <v>0</v>
      </c>
      <c r="T516" s="14">
        <v>126.99006461608384</v>
      </c>
      <c r="U516" s="14">
        <v>0</v>
      </c>
      <c r="V516" s="14">
        <v>150</v>
      </c>
      <c r="W516" s="14">
        <v>0</v>
      </c>
      <c r="X516" s="14">
        <v>0</v>
      </c>
      <c r="Y516" s="14">
        <v>0</v>
      </c>
      <c r="Z516" s="14">
        <v>0</v>
      </c>
      <c r="AA516" s="6"/>
      <c r="AB516" s="6">
        <f t="shared" si="173"/>
        <v>276.99006461608383</v>
      </c>
    </row>
    <row r="517" spans="1:28" x14ac:dyDescent="0.2">
      <c r="A517" s="2" t="str">
        <f>'Scenario List'!$A$13</f>
        <v>11- Electrification 1</v>
      </c>
      <c r="B517" s="121" t="s">
        <v>14</v>
      </c>
      <c r="C517" s="14">
        <v>0</v>
      </c>
      <c r="D517" s="14">
        <v>0</v>
      </c>
      <c r="E517" s="14">
        <v>0</v>
      </c>
      <c r="F517" s="14">
        <v>0</v>
      </c>
      <c r="G517" s="14">
        <v>0</v>
      </c>
      <c r="H517" s="14">
        <v>0</v>
      </c>
      <c r="I517" s="14">
        <v>0</v>
      </c>
      <c r="J517" s="14">
        <v>0</v>
      </c>
      <c r="K517" s="14">
        <v>0</v>
      </c>
      <c r="L517" s="14">
        <v>0</v>
      </c>
      <c r="M517" s="14">
        <v>0</v>
      </c>
      <c r="N517" s="14">
        <v>0</v>
      </c>
      <c r="O517" s="14">
        <v>0</v>
      </c>
      <c r="P517" s="14">
        <v>0</v>
      </c>
      <c r="Q517" s="14">
        <v>0</v>
      </c>
      <c r="R517" s="14">
        <v>0</v>
      </c>
      <c r="S517" s="14">
        <v>0</v>
      </c>
      <c r="T517" s="14">
        <v>63.495032308041921</v>
      </c>
      <c r="U517" s="14">
        <v>0</v>
      </c>
      <c r="V517" s="14">
        <v>75</v>
      </c>
      <c r="W517" s="14">
        <v>0</v>
      </c>
      <c r="X517" s="14">
        <v>0</v>
      </c>
      <c r="Y517" s="14">
        <v>0</v>
      </c>
      <c r="Z517" s="14">
        <v>0</v>
      </c>
      <c r="AA517" s="6"/>
      <c r="AB517" s="6">
        <f t="shared" si="173"/>
        <v>138.49503230804191</v>
      </c>
    </row>
    <row r="518" spans="1:28" x14ac:dyDescent="0.2">
      <c r="A518" s="2" t="str">
        <f>'Scenario List'!$A$13</f>
        <v>11- Electrification 1</v>
      </c>
      <c r="B518" s="121" t="s">
        <v>15</v>
      </c>
      <c r="C518" s="14">
        <v>0</v>
      </c>
      <c r="D518" s="14">
        <v>100</v>
      </c>
      <c r="E518" s="14">
        <v>100</v>
      </c>
      <c r="F518" s="14">
        <v>0</v>
      </c>
      <c r="G518" s="14">
        <v>100</v>
      </c>
      <c r="H518" s="14">
        <v>0</v>
      </c>
      <c r="I518" s="14">
        <v>100</v>
      </c>
      <c r="J518" s="14">
        <v>0</v>
      </c>
      <c r="K518" s="14">
        <v>0</v>
      </c>
      <c r="L518" s="14">
        <v>0</v>
      </c>
      <c r="M518" s="14">
        <v>0</v>
      </c>
      <c r="N518" s="14">
        <v>0</v>
      </c>
      <c r="O518" s="14">
        <v>0</v>
      </c>
      <c r="P518" s="14">
        <v>0</v>
      </c>
      <c r="Q518" s="14">
        <v>0</v>
      </c>
      <c r="R518" s="14">
        <v>0</v>
      </c>
      <c r="S518" s="14">
        <v>113.71014017366949</v>
      </c>
      <c r="T518" s="14">
        <v>0</v>
      </c>
      <c r="U518" s="14">
        <v>0</v>
      </c>
      <c r="V518" s="14">
        <v>0</v>
      </c>
      <c r="W518" s="14">
        <v>129.00740556141349</v>
      </c>
      <c r="X518" s="14">
        <v>112.17364161543098</v>
      </c>
      <c r="Y518" s="14">
        <v>0</v>
      </c>
      <c r="Z518" s="14">
        <v>139.34898633977127</v>
      </c>
      <c r="AA518" s="6"/>
      <c r="AB518" s="6">
        <f>SUM(C518:Z518)</f>
        <v>894.24017369028525</v>
      </c>
    </row>
    <row r="519" spans="1:28" x14ac:dyDescent="0.2">
      <c r="A519" s="2" t="str">
        <f>'Scenario List'!$A$13</f>
        <v>11- Electrification 1</v>
      </c>
      <c r="B519" s="121" t="s">
        <v>16</v>
      </c>
      <c r="C519" s="14">
        <v>0</v>
      </c>
      <c r="D519" s="14">
        <v>0</v>
      </c>
      <c r="E519" s="14">
        <v>0</v>
      </c>
      <c r="F519" s="14">
        <v>46.878601569525955</v>
      </c>
      <c r="G519" s="14">
        <v>26.454567490420402</v>
      </c>
      <c r="H519" s="14">
        <v>27.640961322703291</v>
      </c>
      <c r="I519" s="14">
        <v>28.940640273218023</v>
      </c>
      <c r="J519" s="14">
        <v>0</v>
      </c>
      <c r="K519" s="14">
        <v>33.530352610325139</v>
      </c>
      <c r="L519" s="14">
        <v>44.694123863030342</v>
      </c>
      <c r="M519" s="14">
        <v>35.450190749769561</v>
      </c>
      <c r="N519" s="14">
        <v>33.182626108217434</v>
      </c>
      <c r="O519" s="14">
        <v>33.053911658123752</v>
      </c>
      <c r="P519" s="14">
        <v>10</v>
      </c>
      <c r="Q519" s="14">
        <v>0</v>
      </c>
      <c r="R519" s="14">
        <v>0</v>
      </c>
      <c r="S519" s="14">
        <v>30.793678211132715</v>
      </c>
      <c r="T519" s="14">
        <v>27.970435637254454</v>
      </c>
      <c r="U519" s="14">
        <v>0</v>
      </c>
      <c r="V519" s="14">
        <v>0</v>
      </c>
      <c r="W519" s="14">
        <v>0</v>
      </c>
      <c r="X519" s="14">
        <v>0</v>
      </c>
      <c r="Y519" s="14">
        <v>55.394955432121264</v>
      </c>
      <c r="Z519" s="14">
        <v>51.685072433309074</v>
      </c>
      <c r="AA519" s="6"/>
      <c r="AB519" s="6">
        <f t="shared" si="173"/>
        <v>485.67011735915145</v>
      </c>
    </row>
    <row r="520" spans="1:28" x14ac:dyDescent="0.2">
      <c r="A520" s="2" t="str">
        <f>'Scenario List'!$A$13</f>
        <v>11- Electrification 1</v>
      </c>
      <c r="B520" s="121" t="s">
        <v>17</v>
      </c>
      <c r="C520" s="14">
        <v>0</v>
      </c>
      <c r="D520" s="14">
        <v>0</v>
      </c>
      <c r="E520" s="14">
        <v>0</v>
      </c>
      <c r="F520" s="14">
        <v>0</v>
      </c>
      <c r="G520" s="14">
        <v>0</v>
      </c>
      <c r="H520" s="14">
        <v>0</v>
      </c>
      <c r="I520" s="14">
        <v>0</v>
      </c>
      <c r="J520" s="14">
        <v>0</v>
      </c>
      <c r="K520" s="14">
        <v>0</v>
      </c>
      <c r="L520" s="14">
        <v>0</v>
      </c>
      <c r="M520" s="14">
        <v>0</v>
      </c>
      <c r="N520" s="14">
        <v>0</v>
      </c>
      <c r="O520" s="14">
        <v>0</v>
      </c>
      <c r="P520" s="14">
        <v>0</v>
      </c>
      <c r="Q520" s="14">
        <v>103.01273247200781</v>
      </c>
      <c r="R520" s="14">
        <v>50</v>
      </c>
      <c r="S520" s="14">
        <v>0</v>
      </c>
      <c r="T520" s="14">
        <v>0</v>
      </c>
      <c r="U520" s="14">
        <v>55.969697850932988</v>
      </c>
      <c r="V520" s="14">
        <v>65.957227199897289</v>
      </c>
      <c r="W520" s="14">
        <v>56.702452680088697</v>
      </c>
      <c r="X520" s="14">
        <v>65.129052643507976</v>
      </c>
      <c r="Y520" s="14">
        <v>0</v>
      </c>
      <c r="Z520" s="14">
        <v>0</v>
      </c>
      <c r="AA520" s="6"/>
      <c r="AB520" s="6">
        <f t="shared" si="173"/>
        <v>396.77116284643478</v>
      </c>
    </row>
    <row r="521" spans="1:28" x14ac:dyDescent="0.2">
      <c r="A521" s="2" t="str">
        <f>'Scenario List'!$A$13</f>
        <v>11- Electrification 1</v>
      </c>
      <c r="B521" s="121" t="s">
        <v>18</v>
      </c>
      <c r="C521" s="14">
        <v>0</v>
      </c>
      <c r="D521" s="14">
        <v>0</v>
      </c>
      <c r="E521" s="14">
        <v>0</v>
      </c>
      <c r="F521" s="14">
        <v>0</v>
      </c>
      <c r="G521" s="14">
        <v>0</v>
      </c>
      <c r="H521" s="14">
        <v>0</v>
      </c>
      <c r="I521" s="14">
        <v>0</v>
      </c>
      <c r="J521" s="14">
        <v>0</v>
      </c>
      <c r="K521" s="14">
        <v>0</v>
      </c>
      <c r="L521" s="14">
        <v>0</v>
      </c>
      <c r="M521" s="14">
        <v>0</v>
      </c>
      <c r="N521" s="14">
        <v>0</v>
      </c>
      <c r="O521" s="14">
        <v>0</v>
      </c>
      <c r="P521" s="14">
        <v>20</v>
      </c>
      <c r="Q521" s="14">
        <v>0</v>
      </c>
      <c r="R521" s="14">
        <v>0</v>
      </c>
      <c r="S521" s="14">
        <v>0</v>
      </c>
      <c r="T521" s="14">
        <v>0</v>
      </c>
      <c r="U521" s="14">
        <v>0</v>
      </c>
      <c r="V521" s="14">
        <v>0</v>
      </c>
      <c r="W521" s="14">
        <v>0</v>
      </c>
      <c r="X521" s="14">
        <v>0</v>
      </c>
      <c r="Y521" s="14">
        <v>0</v>
      </c>
      <c r="Z521" s="14">
        <v>0</v>
      </c>
      <c r="AA521" s="6"/>
      <c r="AB521" s="6">
        <f t="shared" si="173"/>
        <v>20</v>
      </c>
    </row>
    <row r="522" spans="1:28" x14ac:dyDescent="0.2">
      <c r="A522" s="2" t="str">
        <f>'Scenario List'!$A$13</f>
        <v>11- Electrification 1</v>
      </c>
      <c r="B522" s="122" t="s">
        <v>19</v>
      </c>
      <c r="C522" s="14">
        <v>0</v>
      </c>
      <c r="D522" s="14">
        <v>0</v>
      </c>
      <c r="E522" s="14">
        <v>0</v>
      </c>
      <c r="F522" s="14">
        <v>0</v>
      </c>
      <c r="G522" s="14">
        <v>0</v>
      </c>
      <c r="H522" s="14">
        <v>0</v>
      </c>
      <c r="I522" s="14">
        <v>0</v>
      </c>
      <c r="J522" s="14">
        <v>0</v>
      </c>
      <c r="K522" s="14">
        <v>0</v>
      </c>
      <c r="L522" s="14">
        <v>0</v>
      </c>
      <c r="M522" s="14">
        <v>0</v>
      </c>
      <c r="N522" s="14">
        <v>0</v>
      </c>
      <c r="O522" s="14">
        <v>0</v>
      </c>
      <c r="P522" s="14">
        <v>0</v>
      </c>
      <c r="Q522" s="14">
        <v>0</v>
      </c>
      <c r="R522" s="14">
        <v>0</v>
      </c>
      <c r="S522" s="14">
        <v>0</v>
      </c>
      <c r="T522" s="14">
        <v>0</v>
      </c>
      <c r="U522" s="14">
        <v>0</v>
      </c>
      <c r="V522" s="14">
        <v>0</v>
      </c>
      <c r="W522" s="14">
        <v>0</v>
      </c>
      <c r="X522" s="14">
        <v>0</v>
      </c>
      <c r="Y522" s="14">
        <v>0</v>
      </c>
      <c r="Z522" s="14">
        <v>0</v>
      </c>
      <c r="AA522" s="6"/>
      <c r="AB522" s="6">
        <f t="shared" si="173"/>
        <v>0</v>
      </c>
    </row>
    <row r="523" spans="1:28" x14ac:dyDescent="0.2">
      <c r="A523" s="2" t="str">
        <f>'Scenario List'!$A$13</f>
        <v>11- Electrification 1</v>
      </c>
      <c r="B523" s="121" t="s">
        <v>20</v>
      </c>
      <c r="C523" s="14">
        <v>0</v>
      </c>
      <c r="D523" s="14">
        <v>0</v>
      </c>
      <c r="E523" s="14">
        <v>0</v>
      </c>
      <c r="F523" s="14">
        <v>0</v>
      </c>
      <c r="G523" s="14">
        <v>0</v>
      </c>
      <c r="H523" s="14">
        <v>0</v>
      </c>
      <c r="I523" s="14">
        <v>0</v>
      </c>
      <c r="J523" s="14">
        <v>0</v>
      </c>
      <c r="K523" s="14">
        <v>0</v>
      </c>
      <c r="L523" s="14">
        <v>75</v>
      </c>
      <c r="M523" s="14">
        <v>0</v>
      </c>
      <c r="N523" s="14">
        <v>0</v>
      </c>
      <c r="O523" s="14">
        <v>0</v>
      </c>
      <c r="P523" s="14">
        <v>0</v>
      </c>
      <c r="Q523" s="14">
        <v>0</v>
      </c>
      <c r="R523" s="14">
        <v>0</v>
      </c>
      <c r="S523" s="14">
        <v>0</v>
      </c>
      <c r="T523" s="14">
        <v>0</v>
      </c>
      <c r="U523" s="14">
        <v>0</v>
      </c>
      <c r="V523" s="14">
        <v>0</v>
      </c>
      <c r="W523" s="14">
        <v>0</v>
      </c>
      <c r="X523" s="14">
        <v>0</v>
      </c>
      <c r="Y523" s="14">
        <v>0</v>
      </c>
      <c r="Z523" s="14">
        <v>0</v>
      </c>
      <c r="AA523" s="6"/>
      <c r="AB523" s="6">
        <f t="shared" si="173"/>
        <v>75</v>
      </c>
    </row>
    <row r="524" spans="1:28" x14ac:dyDescent="0.2">
      <c r="A524" s="2" t="str">
        <f>'Scenario List'!$A$13</f>
        <v>11- Electrification 1</v>
      </c>
      <c r="B524" s="121" t="s">
        <v>21</v>
      </c>
      <c r="C524" s="14">
        <v>0.28920000000000001</v>
      </c>
      <c r="D524" s="14">
        <v>1.9555000000000002</v>
      </c>
      <c r="E524" s="14">
        <v>8.1390000000000011</v>
      </c>
      <c r="F524" s="14">
        <v>41.8474</v>
      </c>
      <c r="G524" s="14">
        <v>49.006299999999996</v>
      </c>
      <c r="H524" s="14">
        <v>51.726500000000001</v>
      </c>
      <c r="I524" s="14">
        <v>51.633300000000006</v>
      </c>
      <c r="J524" s="14">
        <v>51.446899999999999</v>
      </c>
      <c r="K524" s="14">
        <v>51.236400000000003</v>
      </c>
      <c r="L524" s="14">
        <v>51.05</v>
      </c>
      <c r="M524" s="14">
        <v>50.818600000000004</v>
      </c>
      <c r="N524" s="14">
        <v>50.701300000000003</v>
      </c>
      <c r="O524" s="14">
        <v>50.514899999999997</v>
      </c>
      <c r="P524" s="14">
        <v>50.328499999999998</v>
      </c>
      <c r="Q524" s="14">
        <v>50.142099999999999</v>
      </c>
      <c r="R524" s="14">
        <v>49.9557</v>
      </c>
      <c r="S524" s="14">
        <v>49.769300000000001</v>
      </c>
      <c r="T524" s="14">
        <v>49.582900000000002</v>
      </c>
      <c r="U524" s="14">
        <v>49.303300000000007</v>
      </c>
      <c r="V524" s="14">
        <v>49.116900000000001</v>
      </c>
      <c r="W524" s="14">
        <v>48.861400000000003</v>
      </c>
      <c r="X524" s="14">
        <v>48.699100000000001</v>
      </c>
      <c r="Y524" s="14">
        <v>48.699699999999993</v>
      </c>
      <c r="Z524" s="14">
        <v>48.630549999999999</v>
      </c>
      <c r="AA524" s="6"/>
      <c r="AB524" s="6">
        <f>Z524</f>
        <v>48.630549999999999</v>
      </c>
    </row>
    <row r="525" spans="1:28" x14ac:dyDescent="0.2">
      <c r="A525" s="2" t="str">
        <f>'Scenario List'!$A$13</f>
        <v>11- Electrification 1</v>
      </c>
      <c r="B525" s="121" t="s">
        <v>22</v>
      </c>
      <c r="C525" s="14">
        <v>3.575224081813233</v>
      </c>
      <c r="D525" s="14">
        <v>4.4707202661466718</v>
      </c>
      <c r="E525" s="14">
        <v>5.4923952675051471</v>
      </c>
      <c r="F525" s="14">
        <v>6.6987203659517611</v>
      </c>
      <c r="G525" s="14">
        <v>7.979486561030722</v>
      </c>
      <c r="H525" s="14">
        <v>8.9910855411246864</v>
      </c>
      <c r="I525" s="14">
        <v>9.6208134390552473</v>
      </c>
      <c r="J525" s="14">
        <v>9.6512025952876144</v>
      </c>
      <c r="K525" s="14">
        <v>9.2269671509954705</v>
      </c>
      <c r="L525" s="14">
        <v>8.3531014994888437</v>
      </c>
      <c r="M525" s="14">
        <v>7.1898980925767546</v>
      </c>
      <c r="N525" s="14">
        <v>6.0882680859446054</v>
      </c>
      <c r="O525" s="14">
        <v>5.1200648735498078</v>
      </c>
      <c r="P525" s="14">
        <v>4.3509835162608823</v>
      </c>
      <c r="Q525" s="14">
        <v>3.7352604054540421</v>
      </c>
      <c r="R525" s="14">
        <v>3.1785927094789628</v>
      </c>
      <c r="S525" s="14">
        <v>2.9110884508515511</v>
      </c>
      <c r="T525" s="14">
        <v>2.5899472705662419</v>
      </c>
      <c r="U525" s="14">
        <v>2.3969358676005896</v>
      </c>
      <c r="V525" s="14">
        <v>1.7818743001010233</v>
      </c>
      <c r="W525" s="14">
        <v>1.6557073864768057</v>
      </c>
      <c r="X525" s="14">
        <v>1.2735709691552728</v>
      </c>
      <c r="Y525" s="14">
        <v>0.80685584223849105</v>
      </c>
      <c r="Z525" s="14">
        <v>0.7214951265329006</v>
      </c>
      <c r="AA525" s="6"/>
      <c r="AB525" s="6">
        <f t="shared" si="173"/>
        <v>117.86025966518733</v>
      </c>
    </row>
    <row r="526" spans="1:28" x14ac:dyDescent="0.2">
      <c r="A526" s="2" t="str">
        <f>'Scenario List'!$A$13</f>
        <v>11- Electrification 1</v>
      </c>
      <c r="B526" s="121" t="s">
        <v>23</v>
      </c>
      <c r="C526" s="14">
        <v>4.8297387939209093</v>
      </c>
      <c r="D526" s="14">
        <v>5.7079968396143217</v>
      </c>
      <c r="E526" s="14">
        <v>6.5122138880097467</v>
      </c>
      <c r="F526" s="14">
        <v>7.7482974419042172</v>
      </c>
      <c r="G526" s="14">
        <v>8.5007337569771977</v>
      </c>
      <c r="H526" s="14">
        <v>9.2885981236751718</v>
      </c>
      <c r="I526" s="14">
        <v>9.8015602618660793</v>
      </c>
      <c r="J526" s="14">
        <v>9.820516883590038</v>
      </c>
      <c r="K526" s="14">
        <v>9.9555403225567645</v>
      </c>
      <c r="L526" s="14">
        <v>8.7387254666857928</v>
      </c>
      <c r="M526" s="14">
        <v>7.6948797490190657</v>
      </c>
      <c r="N526" s="14">
        <v>6.7042751354007919</v>
      </c>
      <c r="O526" s="14">
        <v>5.7770099087848337</v>
      </c>
      <c r="P526" s="14">
        <v>4.9300828452109187</v>
      </c>
      <c r="Q526" s="14">
        <v>4.1801049871178577</v>
      </c>
      <c r="R526" s="14">
        <v>3.2456140898842563</v>
      </c>
      <c r="S526" s="14">
        <v>2.7802815365346447</v>
      </c>
      <c r="T526" s="14">
        <v>2.306247641420768</v>
      </c>
      <c r="U526" s="14">
        <v>2.0720272450190151</v>
      </c>
      <c r="V526" s="14">
        <v>0.57946645277283437</v>
      </c>
      <c r="W526" s="14">
        <v>0.33242994362906586</v>
      </c>
      <c r="X526" s="14">
        <v>-3.5418999102546422E-2</v>
      </c>
      <c r="Y526" s="14">
        <v>-0.23736789809915138</v>
      </c>
      <c r="Z526" s="14">
        <v>-0.23499350826389787</v>
      </c>
      <c r="AA526" s="6"/>
      <c r="AB526" s="6">
        <f t="shared" si="173"/>
        <v>120.9985609081287</v>
      </c>
    </row>
    <row r="527" spans="1:28" x14ac:dyDescent="0.2">
      <c r="A527" s="2" t="str">
        <f>'Scenario List'!$A$13</f>
        <v>11- Electrification 1</v>
      </c>
      <c r="B527" s="121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6"/>
      <c r="AB527" s="6"/>
    </row>
    <row r="528" spans="1:28" x14ac:dyDescent="0.2">
      <c r="A528" s="2" t="str">
        <f>'Scenario List'!$A$13</f>
        <v>11- Electrification 1</v>
      </c>
      <c r="B528" s="120" t="s">
        <v>8</v>
      </c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6"/>
      <c r="AB528" s="6"/>
    </row>
    <row r="529" spans="1:28" x14ac:dyDescent="0.2">
      <c r="A529" s="2" t="str">
        <f>'Scenario List'!$A$13</f>
        <v>11- Electrification 1</v>
      </c>
      <c r="B529" s="123" t="s">
        <v>12</v>
      </c>
      <c r="C529" s="14">
        <v>0</v>
      </c>
      <c r="D529" s="14">
        <v>0</v>
      </c>
      <c r="E529" s="14">
        <v>0</v>
      </c>
      <c r="F529" s="14">
        <v>0</v>
      </c>
      <c r="G529" s="14">
        <v>0</v>
      </c>
      <c r="H529" s="14">
        <v>90.70385220666104</v>
      </c>
      <c r="I529" s="14">
        <v>0</v>
      </c>
      <c r="J529" s="14">
        <v>0</v>
      </c>
      <c r="K529" s="14">
        <v>0</v>
      </c>
      <c r="L529" s="14">
        <v>0</v>
      </c>
      <c r="M529" s="14">
        <v>0</v>
      </c>
      <c r="N529" s="14">
        <v>0</v>
      </c>
      <c r="O529" s="14">
        <v>0</v>
      </c>
      <c r="P529" s="14">
        <v>0</v>
      </c>
      <c r="Q529" s="14">
        <v>0</v>
      </c>
      <c r="R529" s="14">
        <v>0</v>
      </c>
      <c r="S529" s="14">
        <v>0</v>
      </c>
      <c r="T529" s="14">
        <v>0</v>
      </c>
      <c r="U529" s="14">
        <v>0</v>
      </c>
      <c r="V529" s="14">
        <v>0</v>
      </c>
      <c r="W529" s="14">
        <v>0</v>
      </c>
      <c r="X529" s="14">
        <v>0</v>
      </c>
      <c r="Y529" s="14">
        <v>0</v>
      </c>
      <c r="Z529" s="14">
        <v>0</v>
      </c>
      <c r="AA529" s="6"/>
      <c r="AB529" s="6">
        <f t="shared" ref="AB529:AB540" si="174">SUM(C529:Z529)</f>
        <v>90.70385220666104</v>
      </c>
    </row>
    <row r="530" spans="1:28" x14ac:dyDescent="0.2">
      <c r="A530" s="2" t="str">
        <f>'Scenario List'!$A$13</f>
        <v>11- Electrification 1</v>
      </c>
      <c r="B530" s="121" t="s">
        <v>13</v>
      </c>
      <c r="C530" s="14">
        <v>0</v>
      </c>
      <c r="D530" s="14">
        <v>0</v>
      </c>
      <c r="E530" s="14">
        <v>0</v>
      </c>
      <c r="F530" s="14">
        <v>0</v>
      </c>
      <c r="G530" s="14">
        <v>0</v>
      </c>
      <c r="H530" s="14">
        <v>0</v>
      </c>
      <c r="I530" s="14">
        <v>0</v>
      </c>
      <c r="J530" s="14">
        <v>0</v>
      </c>
      <c r="K530" s="14">
        <v>0</v>
      </c>
      <c r="L530" s="14">
        <v>0</v>
      </c>
      <c r="M530" s="14">
        <v>0</v>
      </c>
      <c r="N530" s="14">
        <v>0</v>
      </c>
      <c r="O530" s="14">
        <v>0</v>
      </c>
      <c r="P530" s="14">
        <v>0</v>
      </c>
      <c r="Q530" s="14">
        <v>0</v>
      </c>
      <c r="R530" s="14">
        <v>0</v>
      </c>
      <c r="S530" s="14">
        <v>0</v>
      </c>
      <c r="T530" s="14">
        <v>0</v>
      </c>
      <c r="U530" s="14">
        <v>0</v>
      </c>
      <c r="V530" s="14">
        <v>0</v>
      </c>
      <c r="W530" s="14">
        <v>0</v>
      </c>
      <c r="X530" s="14">
        <v>0</v>
      </c>
      <c r="Y530" s="14">
        <v>0</v>
      </c>
      <c r="Z530" s="14">
        <v>0</v>
      </c>
      <c r="AA530" s="6"/>
      <c r="AB530" s="6">
        <f t="shared" si="174"/>
        <v>0</v>
      </c>
    </row>
    <row r="531" spans="1:28" x14ac:dyDescent="0.2">
      <c r="A531" s="2" t="str">
        <f>'Scenario List'!$A$13</f>
        <v>11- Electrification 1</v>
      </c>
      <c r="B531" s="121" t="s">
        <v>14</v>
      </c>
      <c r="C531" s="14">
        <v>0</v>
      </c>
      <c r="D531" s="14">
        <v>0</v>
      </c>
      <c r="E531" s="14">
        <v>0</v>
      </c>
      <c r="F531" s="14">
        <v>0</v>
      </c>
      <c r="G531" s="14">
        <v>0</v>
      </c>
      <c r="H531" s="14">
        <v>0</v>
      </c>
      <c r="I531" s="14">
        <v>0</v>
      </c>
      <c r="J531" s="14">
        <v>0</v>
      </c>
      <c r="K531" s="14">
        <v>0</v>
      </c>
      <c r="L531" s="14">
        <v>0</v>
      </c>
      <c r="M531" s="14">
        <v>0</v>
      </c>
      <c r="N531" s="14">
        <v>0</v>
      </c>
      <c r="O531" s="14">
        <v>0</v>
      </c>
      <c r="P531" s="14">
        <v>0</v>
      </c>
      <c r="Q531" s="14">
        <v>0</v>
      </c>
      <c r="R531" s="14">
        <v>0</v>
      </c>
      <c r="S531" s="14">
        <v>0</v>
      </c>
      <c r="T531" s="14">
        <v>0</v>
      </c>
      <c r="U531" s="14">
        <v>0</v>
      </c>
      <c r="V531" s="14">
        <v>0</v>
      </c>
      <c r="W531" s="14">
        <v>0</v>
      </c>
      <c r="X531" s="14">
        <v>0</v>
      </c>
      <c r="Y531" s="14">
        <v>0</v>
      </c>
      <c r="Z531" s="14">
        <v>0</v>
      </c>
      <c r="AA531" s="6"/>
      <c r="AB531" s="6">
        <f t="shared" si="174"/>
        <v>0</v>
      </c>
    </row>
    <row r="532" spans="1:28" x14ac:dyDescent="0.2">
      <c r="A532" s="2" t="str">
        <f>'Scenario List'!$A$13</f>
        <v>11- Electrification 1</v>
      </c>
      <c r="B532" s="121" t="s">
        <v>15</v>
      </c>
      <c r="C532" s="14">
        <v>0</v>
      </c>
      <c r="D532" s="14">
        <v>0</v>
      </c>
      <c r="E532" s="14">
        <v>0</v>
      </c>
      <c r="F532" s="14">
        <v>0</v>
      </c>
      <c r="G532" s="14">
        <v>0</v>
      </c>
      <c r="H532" s="14">
        <v>0</v>
      </c>
      <c r="I532" s="14">
        <v>0</v>
      </c>
      <c r="J532" s="14">
        <v>0</v>
      </c>
      <c r="K532" s="14">
        <v>0</v>
      </c>
      <c r="L532" s="14">
        <v>0</v>
      </c>
      <c r="M532" s="14">
        <v>0</v>
      </c>
      <c r="N532" s="14">
        <v>0</v>
      </c>
      <c r="O532" s="14">
        <v>0</v>
      </c>
      <c r="P532" s="14">
        <v>0</v>
      </c>
      <c r="Q532" s="14">
        <v>0</v>
      </c>
      <c r="R532" s="14">
        <v>0</v>
      </c>
      <c r="S532" s="14">
        <v>0</v>
      </c>
      <c r="T532" s="14">
        <v>0</v>
      </c>
      <c r="U532" s="14">
        <v>0</v>
      </c>
      <c r="V532" s="14">
        <v>0</v>
      </c>
      <c r="W532" s="14">
        <v>0</v>
      </c>
      <c r="X532" s="14">
        <v>0</v>
      </c>
      <c r="Y532" s="14">
        <v>0</v>
      </c>
      <c r="Z532" s="14">
        <v>0</v>
      </c>
      <c r="AA532" s="6"/>
      <c r="AB532" s="6">
        <f t="shared" si="174"/>
        <v>0</v>
      </c>
    </row>
    <row r="533" spans="1:28" x14ac:dyDescent="0.2">
      <c r="A533" s="2" t="str">
        <f>'Scenario List'!$A$13</f>
        <v>11- Electrification 1</v>
      </c>
      <c r="B533" s="121" t="s">
        <v>16</v>
      </c>
      <c r="C533" s="14">
        <v>0</v>
      </c>
      <c r="D533" s="14">
        <v>0</v>
      </c>
      <c r="E533" s="14">
        <v>0</v>
      </c>
      <c r="F533" s="14">
        <v>0</v>
      </c>
      <c r="G533" s="14">
        <v>0</v>
      </c>
      <c r="H533" s="14">
        <v>0</v>
      </c>
      <c r="I533" s="14">
        <v>0</v>
      </c>
      <c r="J533" s="14">
        <v>0</v>
      </c>
      <c r="K533" s="14">
        <v>0</v>
      </c>
      <c r="L533" s="14">
        <v>0</v>
      </c>
      <c r="M533" s="14">
        <v>0</v>
      </c>
      <c r="N533" s="14">
        <v>0</v>
      </c>
      <c r="O533" s="14">
        <v>0</v>
      </c>
      <c r="P533" s="14">
        <v>0</v>
      </c>
      <c r="Q533" s="14">
        <v>0</v>
      </c>
      <c r="R533" s="14">
        <v>0</v>
      </c>
      <c r="S533" s="14">
        <v>0</v>
      </c>
      <c r="T533" s="14">
        <v>0</v>
      </c>
      <c r="U533" s="14">
        <v>0</v>
      </c>
      <c r="V533" s="14">
        <v>0</v>
      </c>
      <c r="W533" s="14">
        <v>0</v>
      </c>
      <c r="X533" s="14">
        <v>0</v>
      </c>
      <c r="Y533" s="14">
        <v>0</v>
      </c>
      <c r="Z533" s="14">
        <v>26.279745417357265</v>
      </c>
      <c r="AA533" s="6"/>
      <c r="AB533" s="6">
        <f t="shared" si="174"/>
        <v>26.279745417357265</v>
      </c>
    </row>
    <row r="534" spans="1:28" x14ac:dyDescent="0.2">
      <c r="A534" s="2" t="str">
        <f>'Scenario List'!$A$13</f>
        <v>11- Electrification 1</v>
      </c>
      <c r="B534" s="121" t="s">
        <v>17</v>
      </c>
      <c r="C534" s="14">
        <v>0</v>
      </c>
      <c r="D534" s="14">
        <v>0</v>
      </c>
      <c r="E534" s="14">
        <v>0</v>
      </c>
      <c r="F534" s="14">
        <v>0</v>
      </c>
      <c r="G534" s="14">
        <v>0</v>
      </c>
      <c r="H534" s="14">
        <v>0</v>
      </c>
      <c r="I534" s="14">
        <v>0</v>
      </c>
      <c r="J534" s="14">
        <v>0</v>
      </c>
      <c r="K534" s="14">
        <v>0</v>
      </c>
      <c r="L534" s="14">
        <v>0</v>
      </c>
      <c r="M534" s="14">
        <v>0</v>
      </c>
      <c r="N534" s="14">
        <v>0</v>
      </c>
      <c r="O534" s="14">
        <v>0</v>
      </c>
      <c r="P534" s="14">
        <v>0</v>
      </c>
      <c r="Q534" s="14">
        <v>50</v>
      </c>
      <c r="R534" s="14">
        <v>0</v>
      </c>
      <c r="S534" s="14">
        <v>0</v>
      </c>
      <c r="T534" s="14">
        <v>0</v>
      </c>
      <c r="U534" s="14">
        <v>0</v>
      </c>
      <c r="V534" s="14">
        <v>50</v>
      </c>
      <c r="W534" s="14">
        <v>0</v>
      </c>
      <c r="X534" s="14">
        <v>0</v>
      </c>
      <c r="Y534" s="14">
        <v>0</v>
      </c>
      <c r="Z534" s="14">
        <v>0</v>
      </c>
      <c r="AA534" s="6"/>
      <c r="AB534" s="6">
        <f t="shared" si="174"/>
        <v>100</v>
      </c>
    </row>
    <row r="535" spans="1:28" x14ac:dyDescent="0.2">
      <c r="A535" s="2" t="str">
        <f>'Scenario List'!$A$13</f>
        <v>11- Electrification 1</v>
      </c>
      <c r="B535" s="121" t="s">
        <v>18</v>
      </c>
      <c r="C535" s="14">
        <v>0</v>
      </c>
      <c r="D535" s="14">
        <v>0</v>
      </c>
      <c r="E535" s="14">
        <v>0</v>
      </c>
      <c r="F535" s="14">
        <v>0</v>
      </c>
      <c r="G535" s="14">
        <v>0</v>
      </c>
      <c r="H535" s="14">
        <v>0</v>
      </c>
      <c r="I535" s="14">
        <v>0</v>
      </c>
      <c r="J535" s="14">
        <v>0</v>
      </c>
      <c r="K535" s="14">
        <v>0</v>
      </c>
      <c r="L535" s="14">
        <v>0</v>
      </c>
      <c r="M535" s="14">
        <v>0</v>
      </c>
      <c r="N535" s="14">
        <v>0</v>
      </c>
      <c r="O535" s="14">
        <v>0</v>
      </c>
      <c r="P535" s="14">
        <v>0</v>
      </c>
      <c r="Q535" s="14">
        <v>0</v>
      </c>
      <c r="R535" s="14">
        <v>0</v>
      </c>
      <c r="S535" s="14">
        <v>0</v>
      </c>
      <c r="T535" s="14">
        <v>0</v>
      </c>
      <c r="U535" s="14">
        <v>0</v>
      </c>
      <c r="V535" s="14">
        <v>0</v>
      </c>
      <c r="W535" s="14">
        <v>0</v>
      </c>
      <c r="X535" s="14">
        <v>0</v>
      </c>
      <c r="Y535" s="14">
        <v>0</v>
      </c>
      <c r="Z535" s="14">
        <v>0</v>
      </c>
      <c r="AA535" s="6"/>
      <c r="AB535" s="6">
        <f t="shared" si="174"/>
        <v>0</v>
      </c>
    </row>
    <row r="536" spans="1:28" x14ac:dyDescent="0.2">
      <c r="A536" s="2" t="str">
        <f>'Scenario List'!$A$13</f>
        <v>11- Electrification 1</v>
      </c>
      <c r="B536" s="122" t="s">
        <v>19</v>
      </c>
      <c r="C536" s="14">
        <v>0</v>
      </c>
      <c r="D536" s="14">
        <v>0</v>
      </c>
      <c r="E536" s="14">
        <v>0</v>
      </c>
      <c r="F536" s="14">
        <v>0</v>
      </c>
      <c r="G536" s="14">
        <v>0</v>
      </c>
      <c r="H536" s="14">
        <v>0</v>
      </c>
      <c r="I536" s="14">
        <v>0</v>
      </c>
      <c r="J536" s="14">
        <v>0</v>
      </c>
      <c r="K536" s="14">
        <v>0</v>
      </c>
      <c r="L536" s="14">
        <v>0</v>
      </c>
      <c r="M536" s="14">
        <v>0</v>
      </c>
      <c r="N536" s="14">
        <v>0</v>
      </c>
      <c r="O536" s="14">
        <v>0</v>
      </c>
      <c r="P536" s="14">
        <v>0</v>
      </c>
      <c r="Q536" s="14">
        <v>0</v>
      </c>
      <c r="R536" s="14">
        <v>0</v>
      </c>
      <c r="S536" s="14">
        <v>0</v>
      </c>
      <c r="T536" s="14">
        <v>0</v>
      </c>
      <c r="U536" s="14">
        <v>0</v>
      </c>
      <c r="V536" s="14">
        <v>0</v>
      </c>
      <c r="W536" s="14">
        <v>0</v>
      </c>
      <c r="X536" s="14">
        <v>0</v>
      </c>
      <c r="Y536" s="14">
        <v>0</v>
      </c>
      <c r="Z536" s="14">
        <v>0</v>
      </c>
      <c r="AA536" s="6"/>
      <c r="AB536" s="6">
        <f t="shared" si="174"/>
        <v>0</v>
      </c>
    </row>
    <row r="537" spans="1:28" x14ac:dyDescent="0.2">
      <c r="A537" s="2" t="str">
        <f>'Scenario List'!$A$13</f>
        <v>11- Electrification 1</v>
      </c>
      <c r="B537" s="121" t="s">
        <v>20</v>
      </c>
      <c r="C537" s="14">
        <v>0</v>
      </c>
      <c r="D537" s="14">
        <v>0</v>
      </c>
      <c r="E537" s="14">
        <v>0</v>
      </c>
      <c r="F537" s="14">
        <v>0</v>
      </c>
      <c r="G537" s="14">
        <v>0</v>
      </c>
      <c r="H537" s="14">
        <v>0</v>
      </c>
      <c r="I537" s="14">
        <v>0</v>
      </c>
      <c r="J537" s="14">
        <v>0</v>
      </c>
      <c r="K537" s="14">
        <v>0</v>
      </c>
      <c r="L537" s="14">
        <v>0</v>
      </c>
      <c r="M537" s="14">
        <v>0</v>
      </c>
      <c r="N537" s="14">
        <v>0</v>
      </c>
      <c r="O537" s="14">
        <v>0</v>
      </c>
      <c r="P537" s="14">
        <v>0</v>
      </c>
      <c r="Q537" s="14">
        <v>0</v>
      </c>
      <c r="R537" s="14">
        <v>0</v>
      </c>
      <c r="S537" s="14">
        <v>0</v>
      </c>
      <c r="T537" s="14">
        <v>0</v>
      </c>
      <c r="U537" s="14">
        <v>0</v>
      </c>
      <c r="V537" s="14">
        <v>0</v>
      </c>
      <c r="W537" s="14">
        <v>0</v>
      </c>
      <c r="X537" s="14">
        <v>0</v>
      </c>
      <c r="Y537" s="14">
        <v>0</v>
      </c>
      <c r="Z537" s="14">
        <v>0</v>
      </c>
      <c r="AA537" s="6"/>
      <c r="AB537" s="6">
        <f t="shared" si="174"/>
        <v>0</v>
      </c>
    </row>
    <row r="538" spans="1:28" x14ac:dyDescent="0.2">
      <c r="A538" s="2" t="str">
        <f>'Scenario List'!$A$13</f>
        <v>11- Electrification 1</v>
      </c>
      <c r="B538" s="121" t="s">
        <v>21</v>
      </c>
      <c r="C538" s="14">
        <v>0</v>
      </c>
      <c r="D538" s="14">
        <v>0.77980000000000016</v>
      </c>
      <c r="E538" s="14">
        <v>2.7285000000000004</v>
      </c>
      <c r="F538" s="14">
        <v>6.6627000000000001</v>
      </c>
      <c r="G538" s="14">
        <v>8.5165000000000006</v>
      </c>
      <c r="H538" s="14">
        <v>9.7208000000000006</v>
      </c>
      <c r="I538" s="14">
        <v>9.8686000000000007</v>
      </c>
      <c r="J538" s="14">
        <v>9.7202000000000002</v>
      </c>
      <c r="K538" s="14">
        <v>9.5903000000000009</v>
      </c>
      <c r="L538" s="14">
        <v>9.7530999999999999</v>
      </c>
      <c r="M538" s="14">
        <v>11.7447</v>
      </c>
      <c r="N538" s="14">
        <v>14.8307</v>
      </c>
      <c r="O538" s="14">
        <v>18.279399999999999</v>
      </c>
      <c r="P538" s="14">
        <v>19.618100000000002</v>
      </c>
      <c r="Q538" s="14">
        <v>19.508600000000001</v>
      </c>
      <c r="R538" s="14">
        <v>19.399100000000001</v>
      </c>
      <c r="S538" s="14">
        <v>19.2896</v>
      </c>
      <c r="T538" s="14">
        <v>19.180100000000003</v>
      </c>
      <c r="U538" s="14">
        <v>19.014900000000001</v>
      </c>
      <c r="V538" s="14">
        <v>18.9054</v>
      </c>
      <c r="W538" s="14">
        <v>18.721700000000002</v>
      </c>
      <c r="X538" s="14">
        <v>18.5733</v>
      </c>
      <c r="Y538" s="14">
        <v>18.575200000000002</v>
      </c>
      <c r="Z538" s="14">
        <v>18.539900000000003</v>
      </c>
      <c r="AA538" s="6"/>
      <c r="AB538" s="6">
        <f>Z538</f>
        <v>18.539900000000003</v>
      </c>
    </row>
    <row r="539" spans="1:28" x14ac:dyDescent="0.2">
      <c r="A539" s="2" t="str">
        <f>'Scenario List'!$A$13</f>
        <v>11- Electrification 1</v>
      </c>
      <c r="B539" s="121" t="s">
        <v>22</v>
      </c>
      <c r="C539" s="14">
        <v>1.4776652869679656</v>
      </c>
      <c r="D539" s="14">
        <v>1.7698789218175282</v>
      </c>
      <c r="E539" s="14">
        <v>1.9864593997581799</v>
      </c>
      <c r="F539" s="14">
        <v>2.2377436597510734</v>
      </c>
      <c r="G539" s="14">
        <v>2.5671251461487579</v>
      </c>
      <c r="H539" s="14">
        <v>2.793166076608065</v>
      </c>
      <c r="I539" s="14">
        <v>2.8930986612112388</v>
      </c>
      <c r="J539" s="14">
        <v>2.8107277324826629</v>
      </c>
      <c r="K539" s="14">
        <v>2.6008257175790348</v>
      </c>
      <c r="L539" s="14">
        <v>2.2710387252688982</v>
      </c>
      <c r="M539" s="14">
        <v>1.8412810830856223</v>
      </c>
      <c r="N539" s="14">
        <v>1.5011021555079935</v>
      </c>
      <c r="O539" s="14">
        <v>1.2121975009641872</v>
      </c>
      <c r="P539" s="14">
        <v>0.97882732764463398</v>
      </c>
      <c r="Q539" s="14">
        <v>0.7980330700859426</v>
      </c>
      <c r="R539" s="14">
        <v>0.6197925328856897</v>
      </c>
      <c r="S539" s="14">
        <v>0.56153589027899642</v>
      </c>
      <c r="T539" s="14">
        <v>0.46564827911210926</v>
      </c>
      <c r="U539" s="14">
        <v>0.39709208237282922</v>
      </c>
      <c r="V539" s="14">
        <v>0.15421899223844804</v>
      </c>
      <c r="W539" s="14">
        <v>-4.5086555850552656E-2</v>
      </c>
      <c r="X539" s="14">
        <v>-6.973809449193169E-2</v>
      </c>
      <c r="Y539" s="14">
        <v>-0.10658966774921552</v>
      </c>
      <c r="Z539" s="14">
        <v>-0.15415265140210366</v>
      </c>
      <c r="AA539" s="6"/>
      <c r="AB539" s="6">
        <f t="shared" si="174"/>
        <v>31.561891272276053</v>
      </c>
    </row>
    <row r="540" spans="1:28" x14ac:dyDescent="0.2">
      <c r="A540" s="2" t="str">
        <f>'Scenario List'!$A$13</f>
        <v>11- Electrification 1</v>
      </c>
      <c r="B540" s="121" t="s">
        <v>23</v>
      </c>
      <c r="C540" s="14">
        <v>0.67146914513461642</v>
      </c>
      <c r="D540" s="14">
        <v>0.74179764496745038</v>
      </c>
      <c r="E540" s="14">
        <v>0.76249258372523321</v>
      </c>
      <c r="F540" s="14">
        <v>0.89581960612355571</v>
      </c>
      <c r="G540" s="14">
        <v>0.85760869226228476</v>
      </c>
      <c r="H540" s="14">
        <v>0.89132438691971538</v>
      </c>
      <c r="I540" s="14">
        <v>0.93666751347031418</v>
      </c>
      <c r="J540" s="14">
        <v>0.96835813492263867</v>
      </c>
      <c r="K540" s="14">
        <v>1.1659348639101479</v>
      </c>
      <c r="L540" s="14">
        <v>1.0425773349226422</v>
      </c>
      <c r="M540" s="14">
        <v>0.99410905537217964</v>
      </c>
      <c r="N540" s="14">
        <v>0.97128429196530242</v>
      </c>
      <c r="O540" s="14">
        <v>0.92290572139710036</v>
      </c>
      <c r="P540" s="14">
        <v>0.83129934759410951</v>
      </c>
      <c r="Q540" s="14">
        <v>0.71231463021236507</v>
      </c>
      <c r="R540" s="14">
        <v>0.5604535798190966</v>
      </c>
      <c r="S540" s="14">
        <v>0.52031366357486952</v>
      </c>
      <c r="T540" s="14">
        <v>0.43854916461659066</v>
      </c>
      <c r="U540" s="14">
        <v>0.43280273698863247</v>
      </c>
      <c r="V540" s="14">
        <v>0.1753951941253149</v>
      </c>
      <c r="W540" s="14">
        <v>-3.9700869213532997E-2</v>
      </c>
      <c r="X540" s="14">
        <v>-6.5473276810623204E-2</v>
      </c>
      <c r="Y540" s="14">
        <v>-0.10702631500159754</v>
      </c>
      <c r="Z540" s="14">
        <v>-0.12306221056462796</v>
      </c>
      <c r="AA540" s="6"/>
      <c r="AB540" s="6">
        <f t="shared" si="174"/>
        <v>15.158214620433778</v>
      </c>
    </row>
    <row r="541" spans="1:28" x14ac:dyDescent="0.2">
      <c r="A541" s="2" t="str">
        <f>'Scenario List'!$A$13</f>
        <v>11- Electrification 1</v>
      </c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6"/>
      <c r="AB541" s="6"/>
    </row>
    <row r="542" spans="1:28" x14ac:dyDescent="0.2">
      <c r="A542" s="2" t="str">
        <f>'Scenario List'!$A$13</f>
        <v>11- Electrification 1</v>
      </c>
      <c r="B542" s="124" t="s">
        <v>35</v>
      </c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6"/>
      <c r="AB542" s="6"/>
    </row>
    <row r="543" spans="1:28" x14ac:dyDescent="0.2">
      <c r="A543" s="2" t="str">
        <f>'Scenario List'!$A$13</f>
        <v>11- Electrification 1</v>
      </c>
      <c r="B543" s="121" t="s">
        <v>1</v>
      </c>
      <c r="C543" s="14">
        <v>34.554859875787436</v>
      </c>
      <c r="D543" s="14">
        <v>75.614713447331425</v>
      </c>
      <c r="E543" s="14">
        <v>122.65818352602746</v>
      </c>
      <c r="F543" s="14">
        <v>178.63019144497011</v>
      </c>
      <c r="G543" s="14">
        <v>242.51145883677313</v>
      </c>
      <c r="H543" s="14">
        <v>312.2502367029802</v>
      </c>
      <c r="I543" s="14">
        <v>385.78543187067521</v>
      </c>
      <c r="J543" s="14">
        <v>458.63551102943853</v>
      </c>
      <c r="K543" s="14">
        <v>529.13084534008976</v>
      </c>
      <c r="L543" s="14">
        <v>594.57171642239177</v>
      </c>
      <c r="M543" s="14">
        <v>652.99827579165299</v>
      </c>
      <c r="N543" s="14">
        <v>704.79333114992653</v>
      </c>
      <c r="O543" s="14">
        <v>750.66035041392115</v>
      </c>
      <c r="P543" s="14">
        <v>791.1770181833906</v>
      </c>
      <c r="Q543" s="14">
        <v>826.95208969968417</v>
      </c>
      <c r="R543" s="14">
        <v>856.51049317433171</v>
      </c>
      <c r="S543" s="14">
        <v>884.65067663323373</v>
      </c>
      <c r="T543" s="14">
        <v>907.63350929835269</v>
      </c>
      <c r="U543" s="14">
        <v>928.17037119602696</v>
      </c>
      <c r="V543" s="14">
        <v>941.11227137282617</v>
      </c>
      <c r="W543" s="14">
        <v>952.23045292470056</v>
      </c>
      <c r="X543" s="14">
        <v>959.38107093455358</v>
      </c>
      <c r="Y543" s="14">
        <v>963.86112001773699</v>
      </c>
      <c r="Z543" s="14">
        <v>966.52684090256241</v>
      </c>
      <c r="AA543" s="6"/>
      <c r="AB543" s="6">
        <f>Z543/8.76</f>
        <v>110.33411425828338</v>
      </c>
    </row>
    <row r="544" spans="1:28" x14ac:dyDescent="0.2">
      <c r="A544" s="2" t="str">
        <f>'Scenario List'!$A$13</f>
        <v>11- Electrification 1</v>
      </c>
      <c r="B544" s="121" t="s">
        <v>2</v>
      </c>
      <c r="C544" s="14">
        <v>12.757269331256607</v>
      </c>
      <c r="D544" s="14">
        <v>26.983938897157355</v>
      </c>
      <c r="E544" s="14">
        <v>41.326626747027639</v>
      </c>
      <c r="F544" s="14">
        <v>57.026674587959064</v>
      </c>
      <c r="G544" s="14">
        <v>73.909626485870433</v>
      </c>
      <c r="H544" s="14">
        <v>91.652349274550104</v>
      </c>
      <c r="I544" s="14">
        <v>109.84634878528605</v>
      </c>
      <c r="J544" s="14">
        <v>127.47261226675941</v>
      </c>
      <c r="K544" s="14">
        <v>144.78069188760256</v>
      </c>
      <c r="L544" s="14">
        <v>160.94360788280639</v>
      </c>
      <c r="M544" s="14">
        <v>174.64527211525333</v>
      </c>
      <c r="N544" s="14">
        <v>187.81692658120579</v>
      </c>
      <c r="O544" s="14">
        <v>199.8007726007819</v>
      </c>
      <c r="P544" s="14">
        <v>210.56009936027385</v>
      </c>
      <c r="Q544" s="14">
        <v>220.08769739438512</v>
      </c>
      <c r="R544" s="14">
        <v>227.08606846103157</v>
      </c>
      <c r="S544" s="14">
        <v>233.76715273486596</v>
      </c>
      <c r="T544" s="14">
        <v>240.18009745915279</v>
      </c>
      <c r="U544" s="14">
        <v>246.17206662809372</v>
      </c>
      <c r="V544" s="14">
        <v>250.20480344973006</v>
      </c>
      <c r="W544" s="14">
        <v>252.60596401248765</v>
      </c>
      <c r="X544" s="14">
        <v>255.06271716328851</v>
      </c>
      <c r="Y544" s="14">
        <v>257.37470926385561</v>
      </c>
      <c r="Z544" s="14">
        <v>258.89719559187961</v>
      </c>
      <c r="AA544" s="6"/>
      <c r="AB544" s="6">
        <f t="shared" ref="AB544:AB545" si="175">Z544/8.76</f>
        <v>29.554474382634659</v>
      </c>
    </row>
    <row r="545" spans="1:28" x14ac:dyDescent="0.2">
      <c r="A545" s="2" t="str">
        <f>'Scenario List'!$A$13</f>
        <v>11- Electrification 1</v>
      </c>
      <c r="B545" s="121" t="s">
        <v>4</v>
      </c>
      <c r="C545" s="14">
        <v>47.312129207044045</v>
      </c>
      <c r="D545" s="14">
        <v>102.59865234448878</v>
      </c>
      <c r="E545" s="14">
        <v>163.9848102730551</v>
      </c>
      <c r="F545" s="14">
        <v>235.65686603292917</v>
      </c>
      <c r="G545" s="14">
        <v>316.42108532264353</v>
      </c>
      <c r="H545" s="14">
        <v>403.90258597753029</v>
      </c>
      <c r="I545" s="14">
        <v>495.63178065596128</v>
      </c>
      <c r="J545" s="14">
        <v>586.10812329619796</v>
      </c>
      <c r="K545" s="14">
        <v>673.91153722769229</v>
      </c>
      <c r="L545" s="14">
        <v>755.51532430519819</v>
      </c>
      <c r="M545" s="14">
        <v>827.64354790690629</v>
      </c>
      <c r="N545" s="14">
        <v>892.61025773113238</v>
      </c>
      <c r="O545" s="14">
        <v>950.46112301470305</v>
      </c>
      <c r="P545" s="14">
        <v>1001.7371175436645</v>
      </c>
      <c r="Q545" s="14">
        <v>1047.0397870940692</v>
      </c>
      <c r="R545" s="14">
        <v>1083.5965616353633</v>
      </c>
      <c r="S545" s="14">
        <v>1118.4178293680998</v>
      </c>
      <c r="T545" s="14">
        <v>1147.8136067575056</v>
      </c>
      <c r="U545" s="14">
        <v>1174.3424378241207</v>
      </c>
      <c r="V545" s="14">
        <v>1191.3170748225562</v>
      </c>
      <c r="W545" s="14">
        <v>1204.8364169371882</v>
      </c>
      <c r="X545" s="14">
        <v>1214.4437880978421</v>
      </c>
      <c r="Y545" s="14">
        <v>1221.2358292815925</v>
      </c>
      <c r="Z545" s="14">
        <v>1225.4240364944421</v>
      </c>
      <c r="AA545" s="6"/>
      <c r="AB545" s="6">
        <f t="shared" si="175"/>
        <v>139.88858864091804</v>
      </c>
    </row>
    <row r="546" spans="1:28" x14ac:dyDescent="0.2">
      <c r="A546" s="2" t="str">
        <f>'Scenario List'!$A$13</f>
        <v>11- Electrification 1</v>
      </c>
      <c r="B546" s="127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6"/>
      <c r="AB546" s="6"/>
    </row>
    <row r="547" spans="1:28" x14ac:dyDescent="0.2">
      <c r="A547" s="2" t="str">
        <f>'Scenario List'!$A$13</f>
        <v>11- Electrification 1</v>
      </c>
      <c r="B547" s="126" t="s">
        <v>36</v>
      </c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6"/>
      <c r="AB547" s="6"/>
    </row>
    <row r="548" spans="1:28" x14ac:dyDescent="0.2">
      <c r="A548" s="2" t="str">
        <f>'Scenario List'!$A$13</f>
        <v>11- Electrification 1</v>
      </c>
      <c r="B548" s="121" t="s">
        <v>1</v>
      </c>
      <c r="C548" s="14">
        <v>4.1705709368339159</v>
      </c>
      <c r="D548" s="14">
        <v>9.1264327469279305</v>
      </c>
      <c r="E548" s="14">
        <v>14.726290148507232</v>
      </c>
      <c r="F548" s="14">
        <v>21.56149566156126</v>
      </c>
      <c r="G548" s="14">
        <v>29.27340320115097</v>
      </c>
      <c r="H548" s="14">
        <v>37.692258257891169</v>
      </c>
      <c r="I548" s="14">
        <v>46.435559440557356</v>
      </c>
      <c r="J548" s="14">
        <v>55.362916210694017</v>
      </c>
      <c r="K548" s="14">
        <v>63.871376689361128</v>
      </c>
      <c r="L548" s="14">
        <v>71.769923066088936</v>
      </c>
      <c r="M548" s="14">
        <v>78.60624620823819</v>
      </c>
      <c r="N548" s="14">
        <v>85.076894199080598</v>
      </c>
      <c r="O548" s="14">
        <v>90.607404763247899</v>
      </c>
      <c r="P548" s="14">
        <v>95.497634210704987</v>
      </c>
      <c r="Q548" s="14">
        <v>99.552674998150252</v>
      </c>
      <c r="R548" s="14">
        <v>103.39043332004483</v>
      </c>
      <c r="S548" s="14">
        <v>106.78749971981728</v>
      </c>
      <c r="T548" s="14">
        <v>109.56864951438044</v>
      </c>
      <c r="U548" s="14">
        <v>111.71985987279608</v>
      </c>
      <c r="V548" s="14">
        <v>113.59672022309097</v>
      </c>
      <c r="W548" s="14">
        <v>114.94906735533594</v>
      </c>
      <c r="X548" s="14">
        <v>115.81494841827026</v>
      </c>
      <c r="Y548" s="14">
        <v>116.03079009318166</v>
      </c>
      <c r="Z548" s="14">
        <v>116.6620072359805</v>
      </c>
      <c r="AA548" s="6"/>
      <c r="AB548" s="6">
        <f>Z548</f>
        <v>116.6620072359805</v>
      </c>
    </row>
    <row r="549" spans="1:28" x14ac:dyDescent="0.2">
      <c r="A549" s="2" t="str">
        <f>'Scenario List'!$A$13</f>
        <v>11- Electrification 1</v>
      </c>
      <c r="B549" s="121" t="s">
        <v>2</v>
      </c>
      <c r="C549" s="14">
        <v>1.5397283304737757</v>
      </c>
      <c r="D549" s="14">
        <v>3.2568675111577829</v>
      </c>
      <c r="E549" s="14">
        <v>4.9616575008764041</v>
      </c>
      <c r="F549" s="14">
        <v>6.8833850917096351</v>
      </c>
      <c r="G549" s="14">
        <v>8.9215837756499337</v>
      </c>
      <c r="H549" s="14">
        <v>11.063511289135926</v>
      </c>
      <c r="I549" s="14">
        <v>13.22179698080785</v>
      </c>
      <c r="J549" s="14">
        <v>15.387503545554942</v>
      </c>
      <c r="K549" s="14">
        <v>17.476475224111766</v>
      </c>
      <c r="L549" s="14">
        <v>19.427278554773835</v>
      </c>
      <c r="M549" s="14">
        <v>21.023346872322389</v>
      </c>
      <c r="N549" s="14">
        <v>22.671725292114942</v>
      </c>
      <c r="O549" s="14">
        <v>24.1166720275905</v>
      </c>
      <c r="P549" s="14">
        <v>25.415287458989621</v>
      </c>
      <c r="Q549" s="14">
        <v>26.495270140439949</v>
      </c>
      <c r="R549" s="14">
        <v>27.411838157542189</v>
      </c>
      <c r="S549" s="14">
        <v>28.218380900562547</v>
      </c>
      <c r="T549" s="14">
        <v>28.994311745029588</v>
      </c>
      <c r="U549" s="14">
        <v>29.630668723941458</v>
      </c>
      <c r="V549" s="14">
        <v>30.200907926205083</v>
      </c>
      <c r="W549" s="14">
        <v>30.493479684929959</v>
      </c>
      <c r="X549" s="14">
        <v>30.790763260436748</v>
      </c>
      <c r="Y549" s="14">
        <v>30.983084850791098</v>
      </c>
      <c r="Z549" s="14">
        <v>31.249485505555445</v>
      </c>
      <c r="AA549" s="6"/>
      <c r="AB549" s="6">
        <f t="shared" ref="AB549:AB550" si="176">Z549</f>
        <v>31.249485505555445</v>
      </c>
    </row>
    <row r="550" spans="1:28" x14ac:dyDescent="0.2">
      <c r="A550" s="2" t="str">
        <f>'Scenario List'!$A$13</f>
        <v>11- Electrification 1</v>
      </c>
      <c r="B550" s="121" t="s">
        <v>4</v>
      </c>
      <c r="C550" s="14">
        <v>5.7102992673076916</v>
      </c>
      <c r="D550" s="14">
        <v>12.383300258085713</v>
      </c>
      <c r="E550" s="14">
        <v>19.687947649383638</v>
      </c>
      <c r="F550" s="14">
        <v>28.444880753270894</v>
      </c>
      <c r="G550" s="14">
        <v>38.194986976800905</v>
      </c>
      <c r="H550" s="14">
        <v>48.755769547027093</v>
      </c>
      <c r="I550" s="14">
        <v>59.657356421365208</v>
      </c>
      <c r="J550" s="14">
        <v>70.750419756248959</v>
      </c>
      <c r="K550" s="14">
        <v>81.347851913472894</v>
      </c>
      <c r="L550" s="14">
        <v>91.197201620862771</v>
      </c>
      <c r="M550" s="14">
        <v>99.629593080560582</v>
      </c>
      <c r="N550" s="14">
        <v>107.74861949119554</v>
      </c>
      <c r="O550" s="14">
        <v>114.7240767908384</v>
      </c>
      <c r="P550" s="14">
        <v>120.91292166969461</v>
      </c>
      <c r="Q550" s="14">
        <v>126.04794513859019</v>
      </c>
      <c r="R550" s="14">
        <v>130.80227147758703</v>
      </c>
      <c r="S550" s="14">
        <v>135.00588062037983</v>
      </c>
      <c r="T550" s="14">
        <v>138.56296125941003</v>
      </c>
      <c r="U550" s="14">
        <v>141.35052859673755</v>
      </c>
      <c r="V550" s="14">
        <v>143.79762814929606</v>
      </c>
      <c r="W550" s="14">
        <v>145.44254704026591</v>
      </c>
      <c r="X550" s="14">
        <v>146.605711678707</v>
      </c>
      <c r="Y550" s="14">
        <v>147.01387494397275</v>
      </c>
      <c r="Z550" s="14">
        <v>147.91149274153594</v>
      </c>
      <c r="AA550" s="6"/>
      <c r="AB550" s="6">
        <f t="shared" si="176"/>
        <v>147.91149274153594</v>
      </c>
    </row>
    <row r="551" spans="1:28" x14ac:dyDescent="0.2"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</row>
    <row r="552" spans="1:28" x14ac:dyDescent="0.2">
      <c r="C552" s="158"/>
      <c r="D552" s="158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  <c r="S552" s="158"/>
      <c r="T552" s="158"/>
      <c r="U552" s="158"/>
      <c r="V552" s="158"/>
      <c r="W552" s="158"/>
      <c r="X552" s="158"/>
      <c r="Y552" s="158"/>
      <c r="Z552" s="158"/>
    </row>
    <row r="553" spans="1:28" x14ac:dyDescent="0.2">
      <c r="A553" s="2" t="str">
        <f>'Scenario List'!$A$14</f>
        <v>12- Electrification 2</v>
      </c>
      <c r="B553" s="125" t="s">
        <v>11</v>
      </c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B553" s="6"/>
    </row>
    <row r="554" spans="1:28" x14ac:dyDescent="0.2">
      <c r="A554" s="2" t="str">
        <f>'Scenario List'!$A$14</f>
        <v>12- Electrification 2</v>
      </c>
      <c r="B554" s="123" t="s">
        <v>12</v>
      </c>
      <c r="C554" s="158">
        <v>0</v>
      </c>
      <c r="D554" s="158">
        <v>0</v>
      </c>
      <c r="E554" s="158">
        <v>0</v>
      </c>
      <c r="F554" s="158">
        <v>0</v>
      </c>
      <c r="G554" s="158">
        <v>0</v>
      </c>
      <c r="H554" s="158">
        <v>0</v>
      </c>
      <c r="I554" s="158">
        <v>0</v>
      </c>
      <c r="J554" s="158">
        <v>0</v>
      </c>
      <c r="K554" s="158">
        <v>0</v>
      </c>
      <c r="L554" s="158">
        <v>84.003844579309146</v>
      </c>
      <c r="M554" s="158">
        <v>0</v>
      </c>
      <c r="N554" s="158">
        <v>0</v>
      </c>
      <c r="O554" s="158">
        <v>0</v>
      </c>
      <c r="P554" s="158">
        <v>0</v>
      </c>
      <c r="Q554" s="158">
        <v>0</v>
      </c>
      <c r="R554" s="158">
        <v>0</v>
      </c>
      <c r="S554" s="158">
        <v>0</v>
      </c>
      <c r="T554" s="158">
        <v>0</v>
      </c>
      <c r="U554" s="158">
        <v>0</v>
      </c>
      <c r="V554" s="158">
        <v>0</v>
      </c>
      <c r="W554" s="158">
        <v>0</v>
      </c>
      <c r="X554" s="158">
        <v>0</v>
      </c>
      <c r="Y554" s="158">
        <v>0</v>
      </c>
      <c r="Z554" s="158">
        <v>0</v>
      </c>
      <c r="AB554" s="6">
        <f>SUM(C554:Z554)</f>
        <v>84.003844579309146</v>
      </c>
    </row>
    <row r="555" spans="1:28" x14ac:dyDescent="0.2">
      <c r="A555" s="2" t="str">
        <f>'Scenario List'!$A$14</f>
        <v>12- Electrification 2</v>
      </c>
      <c r="B555" s="121" t="s">
        <v>13</v>
      </c>
      <c r="C555" s="158">
        <v>0</v>
      </c>
      <c r="D555" s="158">
        <v>0</v>
      </c>
      <c r="E555" s="158">
        <v>0</v>
      </c>
      <c r="F555" s="158">
        <v>0</v>
      </c>
      <c r="G555" s="158">
        <v>0</v>
      </c>
      <c r="H555" s="158">
        <v>0</v>
      </c>
      <c r="I555" s="158">
        <v>0</v>
      </c>
      <c r="J555" s="158">
        <v>0</v>
      </c>
      <c r="K555" s="158">
        <v>0</v>
      </c>
      <c r="L555" s="158">
        <v>0</v>
      </c>
      <c r="M555" s="158">
        <v>0</v>
      </c>
      <c r="N555" s="158">
        <v>0</v>
      </c>
      <c r="O555" s="158">
        <v>0</v>
      </c>
      <c r="P555" s="158">
        <v>0</v>
      </c>
      <c r="Q555" s="158">
        <v>0</v>
      </c>
      <c r="R555" s="158">
        <v>0</v>
      </c>
      <c r="S555" s="158">
        <v>0</v>
      </c>
      <c r="T555" s="158">
        <v>0</v>
      </c>
      <c r="U555" s="158">
        <v>0</v>
      </c>
      <c r="V555" s="158">
        <v>0</v>
      </c>
      <c r="W555" s="158">
        <v>0</v>
      </c>
      <c r="X555" s="158">
        <v>0</v>
      </c>
      <c r="Y555" s="158">
        <v>0</v>
      </c>
      <c r="Z555" s="158">
        <v>0</v>
      </c>
      <c r="AB555" s="6">
        <f t="shared" ref="AB555:AB562" si="177">SUM(C555:Z555)</f>
        <v>0</v>
      </c>
    </row>
    <row r="556" spans="1:28" x14ac:dyDescent="0.2">
      <c r="A556" s="2" t="str">
        <f>'Scenario List'!$A$14</f>
        <v>12- Electrification 2</v>
      </c>
      <c r="B556" s="121" t="s">
        <v>14</v>
      </c>
      <c r="C556" s="158">
        <v>0</v>
      </c>
      <c r="D556" s="158">
        <v>0</v>
      </c>
      <c r="E556" s="158">
        <v>0</v>
      </c>
      <c r="F556" s="158">
        <v>0</v>
      </c>
      <c r="G556" s="158">
        <v>0</v>
      </c>
      <c r="H556" s="158">
        <v>0</v>
      </c>
      <c r="I556" s="158">
        <v>0</v>
      </c>
      <c r="J556" s="158">
        <v>0</v>
      </c>
      <c r="K556" s="158">
        <v>0</v>
      </c>
      <c r="L556" s="158">
        <v>0</v>
      </c>
      <c r="M556" s="158">
        <v>0</v>
      </c>
      <c r="N556" s="158">
        <v>0</v>
      </c>
      <c r="O556" s="158">
        <v>0</v>
      </c>
      <c r="P556" s="158">
        <v>0</v>
      </c>
      <c r="Q556" s="158">
        <v>0</v>
      </c>
      <c r="R556" s="158">
        <v>0</v>
      </c>
      <c r="S556" s="158">
        <v>0</v>
      </c>
      <c r="T556" s="158">
        <v>0</v>
      </c>
      <c r="U556" s="158">
        <v>0</v>
      </c>
      <c r="V556" s="158">
        <v>0</v>
      </c>
      <c r="W556" s="158">
        <v>0</v>
      </c>
      <c r="X556" s="158">
        <v>0</v>
      </c>
      <c r="Y556" s="158">
        <v>0</v>
      </c>
      <c r="Z556" s="158">
        <v>0</v>
      </c>
      <c r="AB556" s="6">
        <f t="shared" si="177"/>
        <v>0</v>
      </c>
    </row>
    <row r="557" spans="1:28" x14ac:dyDescent="0.2">
      <c r="A557" s="2" t="str">
        <f>'Scenario List'!$A$14</f>
        <v>12- Electrification 2</v>
      </c>
      <c r="B557" s="121" t="s">
        <v>15</v>
      </c>
      <c r="C557" s="158">
        <v>0</v>
      </c>
      <c r="D557" s="158">
        <v>0</v>
      </c>
      <c r="E557" s="158">
        <v>0</v>
      </c>
      <c r="F557" s="158">
        <v>0</v>
      </c>
      <c r="G557" s="158">
        <v>0</v>
      </c>
      <c r="H557" s="158">
        <v>0</v>
      </c>
      <c r="I557" s="158">
        <v>0</v>
      </c>
      <c r="J557" s="158">
        <v>0</v>
      </c>
      <c r="K557" s="158">
        <v>0</v>
      </c>
      <c r="L557" s="158">
        <v>0</v>
      </c>
      <c r="M557" s="158">
        <v>0</v>
      </c>
      <c r="N557" s="158">
        <v>0</v>
      </c>
      <c r="O557" s="158">
        <v>0</v>
      </c>
      <c r="P557" s="158">
        <v>0</v>
      </c>
      <c r="Q557" s="158">
        <v>0</v>
      </c>
      <c r="R557" s="158">
        <v>0</v>
      </c>
      <c r="S557" s="158">
        <v>0</v>
      </c>
      <c r="T557" s="158">
        <v>0</v>
      </c>
      <c r="U557" s="158">
        <v>0</v>
      </c>
      <c r="V557" s="158">
        <v>0</v>
      </c>
      <c r="W557" s="158">
        <v>0</v>
      </c>
      <c r="X557" s="158">
        <v>0</v>
      </c>
      <c r="Y557" s="158">
        <v>0</v>
      </c>
      <c r="Z557" s="158">
        <v>0</v>
      </c>
      <c r="AB557" s="6">
        <f t="shared" si="177"/>
        <v>0</v>
      </c>
    </row>
    <row r="558" spans="1:28" x14ac:dyDescent="0.2">
      <c r="A558" s="2" t="str">
        <f>'Scenario List'!$A$14</f>
        <v>12- Electrification 2</v>
      </c>
      <c r="B558" s="121" t="s">
        <v>16</v>
      </c>
      <c r="C558" s="158">
        <v>0</v>
      </c>
      <c r="D558" s="158">
        <v>0</v>
      </c>
      <c r="E558" s="158">
        <v>0</v>
      </c>
      <c r="F558" s="158">
        <v>0</v>
      </c>
      <c r="G558" s="158">
        <v>0</v>
      </c>
      <c r="H558" s="158">
        <v>0</v>
      </c>
      <c r="I558" s="158">
        <v>0</v>
      </c>
      <c r="J558" s="158">
        <v>0</v>
      </c>
      <c r="K558" s="158">
        <v>0</v>
      </c>
      <c r="L558" s="158">
        <v>0</v>
      </c>
      <c r="M558" s="158">
        <v>0</v>
      </c>
      <c r="N558" s="158">
        <v>0</v>
      </c>
      <c r="O558" s="158">
        <v>0</v>
      </c>
      <c r="P558" s="158">
        <v>0</v>
      </c>
      <c r="Q558" s="158">
        <v>0</v>
      </c>
      <c r="R558" s="158">
        <v>0</v>
      </c>
      <c r="S558" s="158">
        <v>0</v>
      </c>
      <c r="T558" s="158">
        <v>0</v>
      </c>
      <c r="U558" s="158">
        <v>0</v>
      </c>
      <c r="V558" s="158">
        <v>0</v>
      </c>
      <c r="W558" s="158">
        <v>0</v>
      </c>
      <c r="X558" s="158">
        <v>0</v>
      </c>
      <c r="Y558" s="158">
        <v>0</v>
      </c>
      <c r="Z558" s="158">
        <v>0</v>
      </c>
      <c r="AB558" s="6">
        <f t="shared" si="177"/>
        <v>0</v>
      </c>
    </row>
    <row r="559" spans="1:28" x14ac:dyDescent="0.2">
      <c r="A559" s="2" t="str">
        <f>'Scenario List'!$A$14</f>
        <v>12- Electrification 2</v>
      </c>
      <c r="B559" s="121" t="s">
        <v>17</v>
      </c>
      <c r="C559" s="158">
        <v>0</v>
      </c>
      <c r="D559" s="158">
        <v>0</v>
      </c>
      <c r="E559" s="158">
        <v>0</v>
      </c>
      <c r="F559" s="158">
        <v>0</v>
      </c>
      <c r="G559" s="158">
        <v>0</v>
      </c>
      <c r="H559" s="158">
        <v>0</v>
      </c>
      <c r="I559" s="158">
        <v>0</v>
      </c>
      <c r="J559" s="158">
        <v>0</v>
      </c>
      <c r="K559" s="158">
        <v>0</v>
      </c>
      <c r="L559" s="158">
        <v>0</v>
      </c>
      <c r="M559" s="158">
        <v>0</v>
      </c>
      <c r="N559" s="158">
        <v>0</v>
      </c>
      <c r="O559" s="158">
        <v>0</v>
      </c>
      <c r="P559" s="158">
        <v>0</v>
      </c>
      <c r="Q559" s="158">
        <v>0</v>
      </c>
      <c r="R559" s="158">
        <v>0</v>
      </c>
      <c r="S559" s="158">
        <v>0</v>
      </c>
      <c r="T559" s="158">
        <v>0</v>
      </c>
      <c r="U559" s="158">
        <v>0</v>
      </c>
      <c r="V559" s="158">
        <v>0</v>
      </c>
      <c r="W559" s="158">
        <v>0</v>
      </c>
      <c r="X559" s="158">
        <v>0</v>
      </c>
      <c r="Y559" s="158">
        <v>0</v>
      </c>
      <c r="Z559" s="158">
        <v>0</v>
      </c>
      <c r="AB559" s="6">
        <f t="shared" si="177"/>
        <v>0</v>
      </c>
    </row>
    <row r="560" spans="1:28" x14ac:dyDescent="0.2">
      <c r="A560" s="2" t="str">
        <f>'Scenario List'!$A$14</f>
        <v>12- Electrification 2</v>
      </c>
      <c r="B560" s="121" t="s">
        <v>18</v>
      </c>
      <c r="C560" s="158">
        <v>0</v>
      </c>
      <c r="D560" s="158">
        <v>0</v>
      </c>
      <c r="E560" s="158">
        <v>0</v>
      </c>
      <c r="F560" s="158">
        <v>0</v>
      </c>
      <c r="G560" s="158">
        <v>0</v>
      </c>
      <c r="H560" s="158">
        <v>0</v>
      </c>
      <c r="I560" s="158">
        <v>0</v>
      </c>
      <c r="J560" s="158">
        <v>0</v>
      </c>
      <c r="K560" s="158">
        <v>0</v>
      </c>
      <c r="L560" s="158">
        <v>0</v>
      </c>
      <c r="M560" s="158">
        <v>0</v>
      </c>
      <c r="N560" s="158">
        <v>0</v>
      </c>
      <c r="O560" s="158">
        <v>0</v>
      </c>
      <c r="P560" s="158">
        <v>0</v>
      </c>
      <c r="Q560" s="158">
        <v>0</v>
      </c>
      <c r="R560" s="158">
        <v>0</v>
      </c>
      <c r="S560" s="158">
        <v>0</v>
      </c>
      <c r="T560" s="158">
        <v>0</v>
      </c>
      <c r="U560" s="158">
        <v>0</v>
      </c>
      <c r="V560" s="158">
        <v>0</v>
      </c>
      <c r="W560" s="158">
        <v>0</v>
      </c>
      <c r="X560" s="158">
        <v>0</v>
      </c>
      <c r="Y560" s="158">
        <v>0</v>
      </c>
      <c r="Z560" s="158">
        <v>0</v>
      </c>
      <c r="AB560" s="6">
        <f t="shared" si="177"/>
        <v>0</v>
      </c>
    </row>
    <row r="561" spans="1:28" x14ac:dyDescent="0.2">
      <c r="A561" s="2" t="str">
        <f>'Scenario List'!$A$14</f>
        <v>12- Electrification 2</v>
      </c>
      <c r="B561" s="122" t="s">
        <v>19</v>
      </c>
      <c r="C561" s="158">
        <v>0</v>
      </c>
      <c r="D561" s="158">
        <v>0</v>
      </c>
      <c r="E561" s="158">
        <v>0</v>
      </c>
      <c r="F561" s="158">
        <v>5</v>
      </c>
      <c r="G561" s="158">
        <v>12</v>
      </c>
      <c r="H561" s="158">
        <v>0</v>
      </c>
      <c r="I561" s="158">
        <v>0</v>
      </c>
      <c r="J561" s="158">
        <v>0</v>
      </c>
      <c r="K561" s="158">
        <v>0</v>
      </c>
      <c r="L561" s="158">
        <v>0</v>
      </c>
      <c r="M561" s="158">
        <v>0</v>
      </c>
      <c r="N561" s="158">
        <v>0</v>
      </c>
      <c r="O561" s="158">
        <v>0</v>
      </c>
      <c r="P561" s="158">
        <v>0</v>
      </c>
      <c r="Q561" s="158">
        <v>0</v>
      </c>
      <c r="R561" s="158">
        <v>0</v>
      </c>
      <c r="S561" s="158">
        <v>0</v>
      </c>
      <c r="T561" s="158">
        <v>0</v>
      </c>
      <c r="U561" s="158">
        <v>0</v>
      </c>
      <c r="V561" s="158">
        <v>0</v>
      </c>
      <c r="W561" s="158">
        <v>0</v>
      </c>
      <c r="X561" s="158">
        <v>0</v>
      </c>
      <c r="Y561" s="158">
        <v>0</v>
      </c>
      <c r="Z561" s="158">
        <v>0</v>
      </c>
      <c r="AB561" s="6">
        <f t="shared" si="177"/>
        <v>17</v>
      </c>
    </row>
    <row r="562" spans="1:28" x14ac:dyDescent="0.2">
      <c r="A562" s="2" t="str">
        <f>'Scenario List'!$A$14</f>
        <v>12- Electrification 2</v>
      </c>
      <c r="B562" s="121" t="s">
        <v>20</v>
      </c>
      <c r="C562" s="158">
        <v>0</v>
      </c>
      <c r="D562" s="158">
        <v>0</v>
      </c>
      <c r="E562" s="158">
        <v>0</v>
      </c>
      <c r="F562" s="158">
        <v>0</v>
      </c>
      <c r="G562" s="158">
        <v>0</v>
      </c>
      <c r="H562" s="158">
        <v>0</v>
      </c>
      <c r="I562" s="158">
        <v>0</v>
      </c>
      <c r="J562" s="158">
        <v>0</v>
      </c>
      <c r="K562" s="158">
        <v>0</v>
      </c>
      <c r="L562" s="158">
        <v>0</v>
      </c>
      <c r="M562" s="158">
        <v>0</v>
      </c>
      <c r="N562" s="158">
        <v>0</v>
      </c>
      <c r="O562" s="158">
        <v>0</v>
      </c>
      <c r="P562" s="158">
        <v>0</v>
      </c>
      <c r="Q562" s="158">
        <v>0</v>
      </c>
      <c r="R562" s="158">
        <v>0</v>
      </c>
      <c r="S562" s="158">
        <v>0</v>
      </c>
      <c r="T562" s="158">
        <v>0</v>
      </c>
      <c r="U562" s="158">
        <v>0</v>
      </c>
      <c r="V562" s="158">
        <v>0</v>
      </c>
      <c r="W562" s="158">
        <v>0</v>
      </c>
      <c r="X562" s="158">
        <v>0</v>
      </c>
      <c r="Y562" s="158">
        <v>0</v>
      </c>
      <c r="Z562" s="158">
        <v>0</v>
      </c>
      <c r="AB562" s="6">
        <f t="shared" si="177"/>
        <v>0</v>
      </c>
    </row>
    <row r="563" spans="1:28" x14ac:dyDescent="0.2">
      <c r="A563" s="2" t="str">
        <f>'Scenario List'!$A$14</f>
        <v>12- Electrification 2</v>
      </c>
      <c r="B563" s="122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B563" s="6"/>
    </row>
    <row r="564" spans="1:28" x14ac:dyDescent="0.2">
      <c r="A564" s="2" t="str">
        <f>'Scenario List'!$A$14</f>
        <v>12- Electrification 2</v>
      </c>
      <c r="B564" s="125" t="s">
        <v>9</v>
      </c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B564" s="6"/>
    </row>
    <row r="565" spans="1:28" x14ac:dyDescent="0.2">
      <c r="A565" s="2" t="str">
        <f>'Scenario List'!$A$14</f>
        <v>12- Electrification 2</v>
      </c>
      <c r="B565" s="123" t="s">
        <v>12</v>
      </c>
      <c r="C565" s="158">
        <v>0</v>
      </c>
      <c r="D565" s="158">
        <v>0</v>
      </c>
      <c r="E565" s="158">
        <v>0</v>
      </c>
      <c r="F565" s="158">
        <v>0</v>
      </c>
      <c r="G565" s="158">
        <v>0</v>
      </c>
      <c r="H565" s="158">
        <v>159.20968372019732</v>
      </c>
      <c r="I565" s="158">
        <v>0</v>
      </c>
      <c r="J565" s="158">
        <v>0</v>
      </c>
      <c r="K565" s="158">
        <v>0</v>
      </c>
      <c r="L565" s="158">
        <v>0</v>
      </c>
      <c r="M565" s="158">
        <v>0</v>
      </c>
      <c r="N565" s="158">
        <v>0</v>
      </c>
      <c r="O565" s="158">
        <v>0</v>
      </c>
      <c r="P565" s="158">
        <v>0</v>
      </c>
      <c r="Q565" s="158">
        <v>0</v>
      </c>
      <c r="R565" s="158">
        <v>0</v>
      </c>
      <c r="S565" s="158">
        <v>0</v>
      </c>
      <c r="T565" s="158">
        <v>0</v>
      </c>
      <c r="U565" s="158">
        <v>0</v>
      </c>
      <c r="V565" s="158">
        <v>0</v>
      </c>
      <c r="W565" s="158">
        <v>0</v>
      </c>
      <c r="X565" s="158">
        <v>0</v>
      </c>
      <c r="Y565" s="158">
        <v>0</v>
      </c>
      <c r="Z565" s="158">
        <v>0</v>
      </c>
      <c r="AB565" s="6">
        <f t="shared" ref="AB565:AB576" si="178">SUM(C565:Z565)</f>
        <v>159.20968372019732</v>
      </c>
    </row>
    <row r="566" spans="1:28" x14ac:dyDescent="0.2">
      <c r="A566" s="2" t="str">
        <f>'Scenario List'!$A$14</f>
        <v>12- Electrification 2</v>
      </c>
      <c r="B566" s="121" t="s">
        <v>13</v>
      </c>
      <c r="C566" s="158">
        <v>0</v>
      </c>
      <c r="D566" s="158">
        <v>0</v>
      </c>
      <c r="E566" s="158">
        <v>0</v>
      </c>
      <c r="F566" s="158">
        <v>0</v>
      </c>
      <c r="G566" s="158">
        <v>0</v>
      </c>
      <c r="H566" s="158">
        <v>0</v>
      </c>
      <c r="I566" s="158">
        <v>0</v>
      </c>
      <c r="J566" s="158">
        <v>0</v>
      </c>
      <c r="K566" s="158">
        <v>0</v>
      </c>
      <c r="L566" s="158">
        <v>0</v>
      </c>
      <c r="M566" s="158">
        <v>0</v>
      </c>
      <c r="N566" s="158">
        <v>0</v>
      </c>
      <c r="O566" s="158">
        <v>0</v>
      </c>
      <c r="P566" s="158">
        <v>0</v>
      </c>
      <c r="Q566" s="158">
        <v>0</v>
      </c>
      <c r="R566" s="158">
        <v>0</v>
      </c>
      <c r="S566" s="158">
        <v>0</v>
      </c>
      <c r="T566" s="158">
        <v>108.70125825964232</v>
      </c>
      <c r="U566" s="158">
        <v>0</v>
      </c>
      <c r="V566" s="158">
        <v>150</v>
      </c>
      <c r="W566" s="158">
        <v>127.51830787538898</v>
      </c>
      <c r="X566" s="158">
        <v>150</v>
      </c>
      <c r="Y566" s="158">
        <v>0</v>
      </c>
      <c r="Z566" s="158">
        <v>0</v>
      </c>
      <c r="AB566" s="6">
        <f t="shared" si="178"/>
        <v>536.2195661350313</v>
      </c>
    </row>
    <row r="567" spans="1:28" x14ac:dyDescent="0.2">
      <c r="A567" s="2" t="str">
        <f>'Scenario List'!$A$14</f>
        <v>12- Electrification 2</v>
      </c>
      <c r="B567" s="121" t="s">
        <v>14</v>
      </c>
      <c r="C567" s="158">
        <v>0</v>
      </c>
      <c r="D567" s="158">
        <v>0</v>
      </c>
      <c r="E567" s="158">
        <v>0</v>
      </c>
      <c r="F567" s="158">
        <v>0</v>
      </c>
      <c r="G567" s="158">
        <v>0</v>
      </c>
      <c r="H567" s="158">
        <v>0</v>
      </c>
      <c r="I567" s="158">
        <v>0</v>
      </c>
      <c r="J567" s="158">
        <v>0</v>
      </c>
      <c r="K567" s="158">
        <v>0</v>
      </c>
      <c r="L567" s="158">
        <v>0</v>
      </c>
      <c r="M567" s="158">
        <v>0</v>
      </c>
      <c r="N567" s="158">
        <v>0</v>
      </c>
      <c r="O567" s="158">
        <v>0</v>
      </c>
      <c r="P567" s="158">
        <v>0</v>
      </c>
      <c r="Q567" s="158">
        <v>0</v>
      </c>
      <c r="R567" s="158">
        <v>0</v>
      </c>
      <c r="S567" s="158">
        <v>0</v>
      </c>
      <c r="T567" s="158">
        <v>54.350629129821158</v>
      </c>
      <c r="U567" s="158">
        <v>0</v>
      </c>
      <c r="V567" s="158">
        <v>75</v>
      </c>
      <c r="W567" s="158">
        <v>63.759153937694492</v>
      </c>
      <c r="X567" s="158">
        <v>75</v>
      </c>
      <c r="Y567" s="158">
        <v>0</v>
      </c>
      <c r="Z567" s="158">
        <v>0</v>
      </c>
      <c r="AB567" s="6">
        <f t="shared" si="178"/>
        <v>268.10978306751565</v>
      </c>
    </row>
    <row r="568" spans="1:28" x14ac:dyDescent="0.2">
      <c r="A568" s="2" t="str">
        <f>'Scenario List'!$A$14</f>
        <v>12- Electrification 2</v>
      </c>
      <c r="B568" s="121" t="s">
        <v>15</v>
      </c>
      <c r="C568" s="158">
        <v>0</v>
      </c>
      <c r="D568" s="158">
        <v>100</v>
      </c>
      <c r="E568" s="158">
        <v>100</v>
      </c>
      <c r="F568" s="158">
        <v>0</v>
      </c>
      <c r="G568" s="158">
        <v>100</v>
      </c>
      <c r="H568" s="158">
        <v>0</v>
      </c>
      <c r="I568" s="158">
        <v>100</v>
      </c>
      <c r="J568" s="158">
        <v>0</v>
      </c>
      <c r="K568" s="158">
        <v>0</v>
      </c>
      <c r="L568" s="158">
        <v>0</v>
      </c>
      <c r="M568" s="158">
        <v>0</v>
      </c>
      <c r="N568" s="158">
        <v>0</v>
      </c>
      <c r="O568" s="158">
        <v>0</v>
      </c>
      <c r="P568" s="158">
        <v>0</v>
      </c>
      <c r="Q568" s="158">
        <v>0</v>
      </c>
      <c r="R568" s="158">
        <v>0</v>
      </c>
      <c r="S568" s="158">
        <v>100.50793782269886</v>
      </c>
      <c r="T568" s="158">
        <v>0</v>
      </c>
      <c r="U568" s="158">
        <v>0</v>
      </c>
      <c r="V568" s="158">
        <v>0</v>
      </c>
      <c r="W568" s="158">
        <v>0</v>
      </c>
      <c r="X568" s="158">
        <v>0</v>
      </c>
      <c r="Y568" s="158">
        <v>0</v>
      </c>
      <c r="Z568" s="158">
        <v>127.3849061062226</v>
      </c>
      <c r="AB568" s="6">
        <f t="shared" si="178"/>
        <v>627.89284392892148</v>
      </c>
    </row>
    <row r="569" spans="1:28" x14ac:dyDescent="0.2">
      <c r="A569" s="2" t="str">
        <f>'Scenario List'!$A$14</f>
        <v>12- Electrification 2</v>
      </c>
      <c r="B569" s="121" t="s">
        <v>16</v>
      </c>
      <c r="C569" s="158">
        <v>0</v>
      </c>
      <c r="D569" s="158">
        <v>0</v>
      </c>
      <c r="E569" s="158">
        <v>0</v>
      </c>
      <c r="F569" s="158">
        <v>0</v>
      </c>
      <c r="G569" s="158">
        <v>0</v>
      </c>
      <c r="H569" s="158">
        <v>11.795518568141766</v>
      </c>
      <c r="I569" s="158">
        <v>0</v>
      </c>
      <c r="J569" s="158">
        <v>27.115814560135028</v>
      </c>
      <c r="K569" s="158">
        <v>22.668042692151651</v>
      </c>
      <c r="L569" s="158">
        <v>0</v>
      </c>
      <c r="M569" s="158">
        <v>0</v>
      </c>
      <c r="N569" s="158">
        <v>0</v>
      </c>
      <c r="O569" s="158">
        <v>17.95929905246129</v>
      </c>
      <c r="P569" s="158">
        <v>16.692768422039251</v>
      </c>
      <c r="Q569" s="158">
        <v>0</v>
      </c>
      <c r="R569" s="158">
        <v>20.210437017993925</v>
      </c>
      <c r="S569" s="158">
        <v>16.834485974171812</v>
      </c>
      <c r="T569" s="158">
        <v>12.39402360696451</v>
      </c>
      <c r="U569" s="158">
        <v>24.520925626717883</v>
      </c>
      <c r="V569" s="158">
        <v>30.699558271709918</v>
      </c>
      <c r="W569" s="158">
        <v>0</v>
      </c>
      <c r="X569" s="158">
        <v>16.135812337518956</v>
      </c>
      <c r="Y569" s="158">
        <v>33.087669932433784</v>
      </c>
      <c r="Z569" s="158">
        <v>28.648448408031896</v>
      </c>
      <c r="AB569" s="6">
        <f t="shared" si="178"/>
        <v>278.76280447047168</v>
      </c>
    </row>
    <row r="570" spans="1:28" x14ac:dyDescent="0.2">
      <c r="A570" s="2" t="str">
        <f>'Scenario List'!$A$14</f>
        <v>12- Electrification 2</v>
      </c>
      <c r="B570" s="121" t="s">
        <v>17</v>
      </c>
      <c r="C570" s="158">
        <v>0</v>
      </c>
      <c r="D570" s="158">
        <v>0</v>
      </c>
      <c r="E570" s="158">
        <v>0</v>
      </c>
      <c r="F570" s="158">
        <v>0</v>
      </c>
      <c r="G570" s="158">
        <v>0</v>
      </c>
      <c r="H570" s="158">
        <v>0</v>
      </c>
      <c r="I570" s="158">
        <v>0</v>
      </c>
      <c r="J570" s="158">
        <v>0</v>
      </c>
      <c r="K570" s="158">
        <v>0</v>
      </c>
      <c r="L570" s="158">
        <v>0</v>
      </c>
      <c r="M570" s="158">
        <v>0</v>
      </c>
      <c r="N570" s="158">
        <v>0</v>
      </c>
      <c r="O570" s="158">
        <v>0</v>
      </c>
      <c r="P570" s="158">
        <v>0</v>
      </c>
      <c r="Q570" s="158">
        <v>84.133159198891605</v>
      </c>
      <c r="R570" s="158">
        <v>0</v>
      </c>
      <c r="S570" s="158">
        <v>0</v>
      </c>
      <c r="T570" s="158">
        <v>0</v>
      </c>
      <c r="U570" s="158">
        <v>0</v>
      </c>
      <c r="V570" s="158">
        <v>0</v>
      </c>
      <c r="W570" s="158">
        <v>0</v>
      </c>
      <c r="X570" s="158">
        <v>0</v>
      </c>
      <c r="Y570" s="158">
        <v>0</v>
      </c>
      <c r="Z570" s="158">
        <v>0</v>
      </c>
      <c r="AB570" s="6">
        <f t="shared" si="178"/>
        <v>84.133159198891605</v>
      </c>
    </row>
    <row r="571" spans="1:28" x14ac:dyDescent="0.2">
      <c r="A571" s="2" t="str">
        <f>'Scenario List'!$A$14</f>
        <v>12- Electrification 2</v>
      </c>
      <c r="B571" s="121" t="s">
        <v>18</v>
      </c>
      <c r="C571" s="158">
        <v>0</v>
      </c>
      <c r="D571" s="158">
        <v>0</v>
      </c>
      <c r="E571" s="158">
        <v>0</v>
      </c>
      <c r="F571" s="158">
        <v>0</v>
      </c>
      <c r="G571" s="158">
        <v>0</v>
      </c>
      <c r="H571" s="158">
        <v>0</v>
      </c>
      <c r="I571" s="158">
        <v>0</v>
      </c>
      <c r="J571" s="158">
        <v>0</v>
      </c>
      <c r="K571" s="158">
        <v>0</v>
      </c>
      <c r="L571" s="158">
        <v>0</v>
      </c>
      <c r="M571" s="158">
        <v>0</v>
      </c>
      <c r="N571" s="158">
        <v>0</v>
      </c>
      <c r="O571" s="158">
        <v>0</v>
      </c>
      <c r="P571" s="158">
        <v>0</v>
      </c>
      <c r="Q571" s="158">
        <v>0</v>
      </c>
      <c r="R571" s="158">
        <v>0</v>
      </c>
      <c r="S571" s="158">
        <v>0</v>
      </c>
      <c r="T571" s="158">
        <v>0</v>
      </c>
      <c r="U571" s="158">
        <v>0</v>
      </c>
      <c r="V571" s="158">
        <v>0</v>
      </c>
      <c r="W571" s="158">
        <v>20</v>
      </c>
      <c r="X571" s="158">
        <v>0</v>
      </c>
      <c r="Y571" s="158">
        <v>0</v>
      </c>
      <c r="Z571" s="158">
        <v>0</v>
      </c>
      <c r="AB571" s="6">
        <f t="shared" si="178"/>
        <v>20</v>
      </c>
    </row>
    <row r="572" spans="1:28" x14ac:dyDescent="0.2">
      <c r="A572" s="2" t="str">
        <f>'Scenario List'!$A$14</f>
        <v>12- Electrification 2</v>
      </c>
      <c r="B572" s="122" t="s">
        <v>19</v>
      </c>
      <c r="C572" s="158">
        <v>0</v>
      </c>
      <c r="D572" s="158">
        <v>0</v>
      </c>
      <c r="E572" s="158">
        <v>0</v>
      </c>
      <c r="F572" s="158">
        <v>0</v>
      </c>
      <c r="G572" s="158">
        <v>0</v>
      </c>
      <c r="H572" s="158">
        <v>0</v>
      </c>
      <c r="I572" s="158">
        <v>0</v>
      </c>
      <c r="J572" s="158">
        <v>0</v>
      </c>
      <c r="K572" s="158">
        <v>0</v>
      </c>
      <c r="L572" s="158">
        <v>0</v>
      </c>
      <c r="M572" s="158">
        <v>0</v>
      </c>
      <c r="N572" s="158">
        <v>0</v>
      </c>
      <c r="O572" s="158">
        <v>0</v>
      </c>
      <c r="P572" s="158">
        <v>0</v>
      </c>
      <c r="Q572" s="158">
        <v>0</v>
      </c>
      <c r="R572" s="158">
        <v>0</v>
      </c>
      <c r="S572" s="158">
        <v>0</v>
      </c>
      <c r="T572" s="158">
        <v>0</v>
      </c>
      <c r="U572" s="158">
        <v>0</v>
      </c>
      <c r="V572" s="158">
        <v>0</v>
      </c>
      <c r="W572" s="158">
        <v>0</v>
      </c>
      <c r="X572" s="158">
        <v>0</v>
      </c>
      <c r="Y572" s="158">
        <v>0</v>
      </c>
      <c r="Z572" s="158">
        <v>0</v>
      </c>
      <c r="AB572" s="6">
        <f t="shared" si="178"/>
        <v>0</v>
      </c>
    </row>
    <row r="573" spans="1:28" x14ac:dyDescent="0.2">
      <c r="A573" s="2" t="str">
        <f>'Scenario List'!$A$14</f>
        <v>12- Electrification 2</v>
      </c>
      <c r="B573" s="121" t="s">
        <v>20</v>
      </c>
      <c r="C573" s="158">
        <v>0</v>
      </c>
      <c r="D573" s="158">
        <v>0</v>
      </c>
      <c r="E573" s="158">
        <v>0</v>
      </c>
      <c r="F573" s="158">
        <v>0</v>
      </c>
      <c r="G573" s="158">
        <v>0</v>
      </c>
      <c r="H573" s="158">
        <v>0</v>
      </c>
      <c r="I573" s="158">
        <v>0</v>
      </c>
      <c r="J573" s="158">
        <v>0</v>
      </c>
      <c r="K573" s="158">
        <v>0</v>
      </c>
      <c r="L573" s="158">
        <v>75</v>
      </c>
      <c r="M573" s="158">
        <v>0</v>
      </c>
      <c r="N573" s="158">
        <v>0</v>
      </c>
      <c r="O573" s="158">
        <v>0</v>
      </c>
      <c r="P573" s="158">
        <v>0</v>
      </c>
      <c r="Q573" s="158">
        <v>0</v>
      </c>
      <c r="R573" s="158">
        <v>0</v>
      </c>
      <c r="S573" s="158">
        <v>0</v>
      </c>
      <c r="T573" s="158">
        <v>0</v>
      </c>
      <c r="U573" s="158">
        <v>0</v>
      </c>
      <c r="V573" s="158">
        <v>0</v>
      </c>
      <c r="W573" s="158">
        <v>0</v>
      </c>
      <c r="X573" s="158">
        <v>0</v>
      </c>
      <c r="Y573" s="158">
        <v>0</v>
      </c>
      <c r="Z573" s="158">
        <v>0</v>
      </c>
      <c r="AB573" s="6">
        <f t="shared" si="178"/>
        <v>75</v>
      </c>
    </row>
    <row r="574" spans="1:28" x14ac:dyDescent="0.2">
      <c r="A574" s="2" t="str">
        <f>'Scenario List'!$A$14</f>
        <v>12- Electrification 2</v>
      </c>
      <c r="B574" s="121" t="s">
        <v>21</v>
      </c>
      <c r="C574" s="158">
        <v>0</v>
      </c>
      <c r="D574" s="158">
        <v>1.2566000000000002</v>
      </c>
      <c r="E574" s="158">
        <v>4.0975999999999999</v>
      </c>
      <c r="F574" s="158">
        <v>9.3490000000000002</v>
      </c>
      <c r="G574" s="158">
        <v>14.582799999999999</v>
      </c>
      <c r="H574" s="158">
        <v>44.0473</v>
      </c>
      <c r="I574" s="158">
        <v>49.510899999999999</v>
      </c>
      <c r="J574" s="158">
        <v>51.495100000000001</v>
      </c>
      <c r="K574" s="158">
        <v>51.308700000000002</v>
      </c>
      <c r="L574" s="158">
        <v>51.098200000000006</v>
      </c>
      <c r="M574" s="158">
        <v>50.842700000000001</v>
      </c>
      <c r="N574" s="158">
        <v>50.749499999999998</v>
      </c>
      <c r="O574" s="158">
        <v>50.563100000000006</v>
      </c>
      <c r="P574" s="158">
        <v>50.3767</v>
      </c>
      <c r="Q574" s="158">
        <v>50.190300000000001</v>
      </c>
      <c r="R574" s="158">
        <v>50.003900000000002</v>
      </c>
      <c r="S574" s="158">
        <v>49.817499999999995</v>
      </c>
      <c r="T574" s="158">
        <v>49.631100000000004</v>
      </c>
      <c r="U574" s="158">
        <v>49.375600000000006</v>
      </c>
      <c r="V574" s="158">
        <v>49.165100000000002</v>
      </c>
      <c r="W574" s="158">
        <v>48.909599999999998</v>
      </c>
      <c r="X574" s="158">
        <v>48.723199999999999</v>
      </c>
      <c r="Y574" s="158">
        <v>48.699699999999993</v>
      </c>
      <c r="Z574" s="158">
        <v>48.630549999999999</v>
      </c>
      <c r="AB574" s="6">
        <f>Z574</f>
        <v>48.630549999999999</v>
      </c>
    </row>
    <row r="575" spans="1:28" x14ac:dyDescent="0.2">
      <c r="A575" s="2" t="str">
        <f>'Scenario List'!$A$14</f>
        <v>12- Electrification 2</v>
      </c>
      <c r="B575" s="121" t="s">
        <v>22</v>
      </c>
      <c r="C575" s="158">
        <v>3.4774926764862695</v>
      </c>
      <c r="D575" s="158">
        <v>4.3542809097143902</v>
      </c>
      <c r="E575" s="158">
        <v>5.3512711213147188</v>
      </c>
      <c r="F575" s="158">
        <v>6.5319788418766258</v>
      </c>
      <c r="G575" s="158">
        <v>7.7789087828183625</v>
      </c>
      <c r="H575" s="158">
        <v>8.7653678706372382</v>
      </c>
      <c r="I575" s="158">
        <v>9.378111705001082</v>
      </c>
      <c r="J575" s="158">
        <v>9.4033996897525469</v>
      </c>
      <c r="K575" s="158">
        <v>8.9865605605997843</v>
      </c>
      <c r="L575" s="158">
        <v>8.1277634469501692</v>
      </c>
      <c r="M575" s="158">
        <v>6.9848215622691185</v>
      </c>
      <c r="N575" s="158">
        <v>5.9009502903953859</v>
      </c>
      <c r="O575" s="158">
        <v>4.9460436768598584</v>
      </c>
      <c r="P575" s="158">
        <v>4.1829225304764321</v>
      </c>
      <c r="Q575" s="158">
        <v>3.5688136369259951</v>
      </c>
      <c r="R575" s="158">
        <v>3.0134980087819798</v>
      </c>
      <c r="S575" s="158">
        <v>2.740630060098951</v>
      </c>
      <c r="T575" s="158">
        <v>2.4199336065672838</v>
      </c>
      <c r="U575" s="158">
        <v>2.2260199490868473</v>
      </c>
      <c r="V575" s="158">
        <v>1.625466828839194</v>
      </c>
      <c r="W575" s="158">
        <v>1.4963459348397805</v>
      </c>
      <c r="X575" s="158">
        <v>1.1078963987612411</v>
      </c>
      <c r="Y575" s="158">
        <v>0.76641080385286386</v>
      </c>
      <c r="Z575" s="158">
        <v>0.67902386445733498</v>
      </c>
      <c r="AB575" s="6">
        <f t="shared" si="178"/>
        <v>113.81391275736345</v>
      </c>
    </row>
    <row r="576" spans="1:28" x14ac:dyDescent="0.2">
      <c r="A576" s="2" t="str">
        <f>'Scenario List'!$A$14</f>
        <v>12- Electrification 2</v>
      </c>
      <c r="B576" s="121" t="s">
        <v>23</v>
      </c>
      <c r="C576" s="158">
        <v>4.2799307556779764</v>
      </c>
      <c r="D576" s="158">
        <v>5.0391790991785941</v>
      </c>
      <c r="E576" s="158">
        <v>5.6922456679139994</v>
      </c>
      <c r="F576" s="158">
        <v>6.7413993657851758</v>
      </c>
      <c r="G576" s="158">
        <v>7.2807493909620966</v>
      </c>
      <c r="H576" s="158">
        <v>7.8684206541797366</v>
      </c>
      <c r="I576" s="158">
        <v>8.1737051653357113</v>
      </c>
      <c r="J576" s="158">
        <v>8.0164645850456751</v>
      </c>
      <c r="K576" s="158">
        <v>8.022759716533983</v>
      </c>
      <c r="L576" s="158">
        <v>6.7353020020409176</v>
      </c>
      <c r="M576" s="158">
        <v>5.6878864604911854</v>
      </c>
      <c r="N576" s="158">
        <v>4.7546020826801083</v>
      </c>
      <c r="O576" s="158">
        <v>3.9700725193691966</v>
      </c>
      <c r="P576" s="158">
        <v>3.3387985676757523</v>
      </c>
      <c r="Q576" s="158">
        <v>2.8415471606735565</v>
      </c>
      <c r="R576" s="158">
        <v>2.2062733747225707</v>
      </c>
      <c r="S576" s="158">
        <v>2.0118560964072572</v>
      </c>
      <c r="T576" s="158">
        <v>1.7562737982465677</v>
      </c>
      <c r="U576" s="158">
        <v>1.6513191274898276</v>
      </c>
      <c r="V576" s="158">
        <v>0.56668672469939452</v>
      </c>
      <c r="W576" s="158">
        <v>0.31663446799613837</v>
      </c>
      <c r="X576" s="158">
        <v>-3.775398244854955E-3</v>
      </c>
      <c r="Y576" s="158">
        <v>-0.16647305557766856</v>
      </c>
      <c r="Z576" s="158">
        <v>-0.17341355101815736</v>
      </c>
      <c r="AB576" s="6">
        <f t="shared" si="178"/>
        <v>96.60844477826474</v>
      </c>
    </row>
    <row r="577" spans="1:28" x14ac:dyDescent="0.2">
      <c r="A577" s="2" t="str">
        <f>'Scenario List'!$A$14</f>
        <v>12- Electrification 2</v>
      </c>
      <c r="B577" s="121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B577" s="6"/>
    </row>
    <row r="578" spans="1:28" x14ac:dyDescent="0.2">
      <c r="A578" s="2" t="str">
        <f>'Scenario List'!$A$14</f>
        <v>12- Electrification 2</v>
      </c>
      <c r="B578" s="120" t="s">
        <v>8</v>
      </c>
      <c r="C578" s="158"/>
      <c r="D578" s="158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  <c r="S578" s="158"/>
      <c r="T578" s="158"/>
      <c r="U578" s="158"/>
      <c r="V578" s="158"/>
      <c r="W578" s="158"/>
      <c r="X578" s="158"/>
      <c r="Y578" s="158"/>
      <c r="Z578" s="158"/>
      <c r="AB578" s="6"/>
    </row>
    <row r="579" spans="1:28" x14ac:dyDescent="0.2">
      <c r="A579" s="2" t="str">
        <f>'Scenario List'!$A$14</f>
        <v>12- Electrification 2</v>
      </c>
      <c r="B579" s="123" t="s">
        <v>12</v>
      </c>
      <c r="C579" s="158">
        <v>0</v>
      </c>
      <c r="D579" s="158">
        <v>0</v>
      </c>
      <c r="E579" s="158">
        <v>0</v>
      </c>
      <c r="F579" s="158">
        <v>0</v>
      </c>
      <c r="G579" s="158">
        <v>0</v>
      </c>
      <c r="H579" s="158">
        <v>95.386471700493559</v>
      </c>
      <c r="I579" s="158">
        <v>0</v>
      </c>
      <c r="J579" s="158">
        <v>0</v>
      </c>
      <c r="K579" s="158">
        <v>0</v>
      </c>
      <c r="L579" s="158">
        <v>0</v>
      </c>
      <c r="M579" s="158">
        <v>0</v>
      </c>
      <c r="N579" s="158">
        <v>0</v>
      </c>
      <c r="O579" s="158">
        <v>0</v>
      </c>
      <c r="P579" s="158">
        <v>0</v>
      </c>
      <c r="Q579" s="158">
        <v>36.4</v>
      </c>
      <c r="R579" s="158">
        <v>0</v>
      </c>
      <c r="S579" s="158">
        <v>0</v>
      </c>
      <c r="T579" s="158">
        <v>0</v>
      </c>
      <c r="U579" s="158">
        <v>0</v>
      </c>
      <c r="V579" s="158">
        <v>0</v>
      </c>
      <c r="W579" s="158">
        <v>0</v>
      </c>
      <c r="X579" s="158">
        <v>0</v>
      </c>
      <c r="Y579" s="158">
        <v>0</v>
      </c>
      <c r="Z579" s="158">
        <v>0</v>
      </c>
      <c r="AB579" s="6">
        <f t="shared" ref="AB579:AB590" si="179">SUM(C579:Z579)</f>
        <v>131.78647170049356</v>
      </c>
    </row>
    <row r="580" spans="1:28" x14ac:dyDescent="0.2">
      <c r="A580" s="2" t="str">
        <f>'Scenario List'!$A$14</f>
        <v>12- Electrification 2</v>
      </c>
      <c r="B580" s="121" t="s">
        <v>13</v>
      </c>
      <c r="C580" s="158">
        <v>0</v>
      </c>
      <c r="D580" s="158">
        <v>0</v>
      </c>
      <c r="E580" s="158">
        <v>0</v>
      </c>
      <c r="F580" s="158">
        <v>0</v>
      </c>
      <c r="G580" s="158">
        <v>0</v>
      </c>
      <c r="H580" s="158">
        <v>0</v>
      </c>
      <c r="I580" s="158">
        <v>0</v>
      </c>
      <c r="J580" s="158">
        <v>0</v>
      </c>
      <c r="K580" s="158">
        <v>0</v>
      </c>
      <c r="L580" s="158">
        <v>0</v>
      </c>
      <c r="M580" s="158">
        <v>0</v>
      </c>
      <c r="N580" s="158">
        <v>0</v>
      </c>
      <c r="O580" s="158">
        <v>0</v>
      </c>
      <c r="P580" s="158">
        <v>0</v>
      </c>
      <c r="Q580" s="158">
        <v>0</v>
      </c>
      <c r="R580" s="158">
        <v>0</v>
      </c>
      <c r="S580" s="158">
        <v>0</v>
      </c>
      <c r="T580" s="158">
        <v>0</v>
      </c>
      <c r="U580" s="158">
        <v>0</v>
      </c>
      <c r="V580" s="158">
        <v>0</v>
      </c>
      <c r="W580" s="158">
        <v>0</v>
      </c>
      <c r="X580" s="158">
        <v>0</v>
      </c>
      <c r="Y580" s="158">
        <v>0</v>
      </c>
      <c r="Z580" s="158">
        <v>0</v>
      </c>
      <c r="AB580" s="6">
        <f t="shared" si="179"/>
        <v>0</v>
      </c>
    </row>
    <row r="581" spans="1:28" x14ac:dyDescent="0.2">
      <c r="A581" s="2" t="str">
        <f>'Scenario List'!$A$14</f>
        <v>12- Electrification 2</v>
      </c>
      <c r="B581" s="121" t="s">
        <v>14</v>
      </c>
      <c r="C581" s="158">
        <v>0</v>
      </c>
      <c r="D581" s="158">
        <v>0</v>
      </c>
      <c r="E581" s="158">
        <v>0</v>
      </c>
      <c r="F581" s="158">
        <v>0</v>
      </c>
      <c r="G581" s="158">
        <v>0</v>
      </c>
      <c r="H581" s="158">
        <v>0</v>
      </c>
      <c r="I581" s="158">
        <v>0</v>
      </c>
      <c r="J581" s="158">
        <v>0</v>
      </c>
      <c r="K581" s="158">
        <v>0</v>
      </c>
      <c r="L581" s="158">
        <v>0</v>
      </c>
      <c r="M581" s="158">
        <v>0</v>
      </c>
      <c r="N581" s="158">
        <v>0</v>
      </c>
      <c r="O581" s="158">
        <v>0</v>
      </c>
      <c r="P581" s="158">
        <v>0</v>
      </c>
      <c r="Q581" s="158">
        <v>0</v>
      </c>
      <c r="R581" s="158">
        <v>0</v>
      </c>
      <c r="S581" s="158">
        <v>0</v>
      </c>
      <c r="T581" s="158">
        <v>0</v>
      </c>
      <c r="U581" s="158">
        <v>0</v>
      </c>
      <c r="V581" s="158">
        <v>0</v>
      </c>
      <c r="W581" s="158">
        <v>0</v>
      </c>
      <c r="X581" s="158">
        <v>0</v>
      </c>
      <c r="Y581" s="158">
        <v>0</v>
      </c>
      <c r="Z581" s="158">
        <v>0</v>
      </c>
      <c r="AB581" s="6">
        <f t="shared" si="179"/>
        <v>0</v>
      </c>
    </row>
    <row r="582" spans="1:28" x14ac:dyDescent="0.2">
      <c r="A582" s="2" t="str">
        <f>'Scenario List'!$A$14</f>
        <v>12- Electrification 2</v>
      </c>
      <c r="B582" s="121" t="s">
        <v>15</v>
      </c>
      <c r="C582" s="158">
        <v>0</v>
      </c>
      <c r="D582" s="158">
        <v>0</v>
      </c>
      <c r="E582" s="158">
        <v>0</v>
      </c>
      <c r="F582" s="158">
        <v>0</v>
      </c>
      <c r="G582" s="158">
        <v>0</v>
      </c>
      <c r="H582" s="158">
        <v>0</v>
      </c>
      <c r="I582" s="158">
        <v>0</v>
      </c>
      <c r="J582" s="158">
        <v>0</v>
      </c>
      <c r="K582" s="158">
        <v>0</v>
      </c>
      <c r="L582" s="158">
        <v>0</v>
      </c>
      <c r="M582" s="158">
        <v>0</v>
      </c>
      <c r="N582" s="158">
        <v>0</v>
      </c>
      <c r="O582" s="158">
        <v>0</v>
      </c>
      <c r="P582" s="158">
        <v>0</v>
      </c>
      <c r="Q582" s="158">
        <v>0</v>
      </c>
      <c r="R582" s="158">
        <v>0</v>
      </c>
      <c r="S582" s="158">
        <v>0</v>
      </c>
      <c r="T582" s="158">
        <v>0</v>
      </c>
      <c r="U582" s="158">
        <v>0</v>
      </c>
      <c r="V582" s="158">
        <v>0</v>
      </c>
      <c r="W582" s="158">
        <v>0</v>
      </c>
      <c r="X582" s="158">
        <v>0</v>
      </c>
      <c r="Y582" s="158">
        <v>0</v>
      </c>
      <c r="Z582" s="158">
        <v>0</v>
      </c>
      <c r="AB582" s="6">
        <f t="shared" si="179"/>
        <v>0</v>
      </c>
    </row>
    <row r="583" spans="1:28" x14ac:dyDescent="0.2">
      <c r="A583" s="2" t="str">
        <f>'Scenario List'!$A$14</f>
        <v>12- Electrification 2</v>
      </c>
      <c r="B583" s="121" t="s">
        <v>16</v>
      </c>
      <c r="C583" s="158">
        <v>0</v>
      </c>
      <c r="D583" s="158">
        <v>0</v>
      </c>
      <c r="E583" s="158">
        <v>0</v>
      </c>
      <c r="F583" s="158">
        <v>0</v>
      </c>
      <c r="G583" s="158">
        <v>0</v>
      </c>
      <c r="H583" s="158">
        <v>0</v>
      </c>
      <c r="I583" s="158">
        <v>0</v>
      </c>
      <c r="J583" s="158">
        <v>0</v>
      </c>
      <c r="K583" s="158">
        <v>0</v>
      </c>
      <c r="L583" s="158">
        <v>0</v>
      </c>
      <c r="M583" s="158">
        <v>0</v>
      </c>
      <c r="N583" s="158">
        <v>0</v>
      </c>
      <c r="O583" s="158">
        <v>0</v>
      </c>
      <c r="P583" s="158">
        <v>0</v>
      </c>
      <c r="Q583" s="158">
        <v>0</v>
      </c>
      <c r="R583" s="158">
        <v>0</v>
      </c>
      <c r="S583" s="158">
        <v>0</v>
      </c>
      <c r="T583" s="158">
        <v>0</v>
      </c>
      <c r="U583" s="158">
        <v>0</v>
      </c>
      <c r="V583" s="158">
        <v>0</v>
      </c>
      <c r="W583" s="158">
        <v>0</v>
      </c>
      <c r="X583" s="158">
        <v>0</v>
      </c>
      <c r="Y583" s="158">
        <v>0</v>
      </c>
      <c r="Z583" s="158">
        <v>16.170752798137151</v>
      </c>
      <c r="AB583" s="6">
        <f t="shared" si="179"/>
        <v>16.170752798137151</v>
      </c>
    </row>
    <row r="584" spans="1:28" x14ac:dyDescent="0.2">
      <c r="A584" s="2" t="str">
        <f>'Scenario List'!$A$14</f>
        <v>12- Electrification 2</v>
      </c>
      <c r="B584" s="121" t="s">
        <v>17</v>
      </c>
      <c r="C584" s="158">
        <v>0</v>
      </c>
      <c r="D584" s="158">
        <v>0</v>
      </c>
      <c r="E584" s="158">
        <v>0</v>
      </c>
      <c r="F584" s="158">
        <v>0</v>
      </c>
      <c r="G584" s="158">
        <v>0</v>
      </c>
      <c r="H584" s="158">
        <v>0</v>
      </c>
      <c r="I584" s="158">
        <v>0</v>
      </c>
      <c r="J584" s="158">
        <v>0</v>
      </c>
      <c r="K584" s="158">
        <v>0</v>
      </c>
      <c r="L584" s="158">
        <v>0</v>
      </c>
      <c r="M584" s="158">
        <v>0</v>
      </c>
      <c r="N584" s="158">
        <v>0</v>
      </c>
      <c r="O584" s="158">
        <v>0</v>
      </c>
      <c r="P584" s="158">
        <v>0</v>
      </c>
      <c r="Q584" s="158">
        <v>0</v>
      </c>
      <c r="R584" s="158">
        <v>0</v>
      </c>
      <c r="S584" s="158">
        <v>0</v>
      </c>
      <c r="T584" s="158">
        <v>0</v>
      </c>
      <c r="U584" s="158">
        <v>0</v>
      </c>
      <c r="V584" s="158">
        <v>50</v>
      </c>
      <c r="W584" s="158">
        <v>0</v>
      </c>
      <c r="X584" s="158">
        <v>0</v>
      </c>
      <c r="Y584" s="158">
        <v>0</v>
      </c>
      <c r="Z584" s="158">
        <v>0</v>
      </c>
      <c r="AB584" s="6">
        <f t="shared" si="179"/>
        <v>50</v>
      </c>
    </row>
    <row r="585" spans="1:28" x14ac:dyDescent="0.2">
      <c r="A585" s="2" t="str">
        <f>'Scenario List'!$A$14</f>
        <v>12- Electrification 2</v>
      </c>
      <c r="B585" s="121" t="s">
        <v>18</v>
      </c>
      <c r="C585" s="158">
        <v>0</v>
      </c>
      <c r="D585" s="158">
        <v>0</v>
      </c>
      <c r="E585" s="158">
        <v>0</v>
      </c>
      <c r="F585" s="158">
        <v>0</v>
      </c>
      <c r="G585" s="158">
        <v>0</v>
      </c>
      <c r="H585" s="158">
        <v>0</v>
      </c>
      <c r="I585" s="158">
        <v>0</v>
      </c>
      <c r="J585" s="158">
        <v>0</v>
      </c>
      <c r="K585" s="158">
        <v>0</v>
      </c>
      <c r="L585" s="158">
        <v>0</v>
      </c>
      <c r="M585" s="158">
        <v>0</v>
      </c>
      <c r="N585" s="158">
        <v>0</v>
      </c>
      <c r="O585" s="158">
        <v>0</v>
      </c>
      <c r="P585" s="158">
        <v>0</v>
      </c>
      <c r="Q585" s="158">
        <v>0</v>
      </c>
      <c r="R585" s="158">
        <v>0</v>
      </c>
      <c r="S585" s="158">
        <v>0</v>
      </c>
      <c r="T585" s="158">
        <v>0</v>
      </c>
      <c r="U585" s="158">
        <v>0</v>
      </c>
      <c r="V585" s="158">
        <v>0</v>
      </c>
      <c r="W585" s="158">
        <v>0</v>
      </c>
      <c r="X585" s="158">
        <v>0</v>
      </c>
      <c r="Y585" s="158">
        <v>0</v>
      </c>
      <c r="Z585" s="158">
        <v>0</v>
      </c>
      <c r="AB585" s="6">
        <f t="shared" si="179"/>
        <v>0</v>
      </c>
    </row>
    <row r="586" spans="1:28" x14ac:dyDescent="0.2">
      <c r="A586" s="2" t="str">
        <f>'Scenario List'!$A$14</f>
        <v>12- Electrification 2</v>
      </c>
      <c r="B586" s="122" t="s">
        <v>19</v>
      </c>
      <c r="C586" s="158">
        <v>0</v>
      </c>
      <c r="D586" s="158">
        <v>0</v>
      </c>
      <c r="E586" s="158">
        <v>0</v>
      </c>
      <c r="F586" s="158">
        <v>0</v>
      </c>
      <c r="G586" s="158">
        <v>0</v>
      </c>
      <c r="H586" s="158">
        <v>0</v>
      </c>
      <c r="I586" s="158">
        <v>0</v>
      </c>
      <c r="J586" s="158">
        <v>0</v>
      </c>
      <c r="K586" s="158">
        <v>0</v>
      </c>
      <c r="L586" s="158">
        <v>0</v>
      </c>
      <c r="M586" s="158">
        <v>0</v>
      </c>
      <c r="N586" s="158">
        <v>0</v>
      </c>
      <c r="O586" s="158">
        <v>0</v>
      </c>
      <c r="P586" s="158">
        <v>0</v>
      </c>
      <c r="Q586" s="158">
        <v>0</v>
      </c>
      <c r="R586" s="158">
        <v>0</v>
      </c>
      <c r="S586" s="158">
        <v>0</v>
      </c>
      <c r="T586" s="158">
        <v>0</v>
      </c>
      <c r="U586" s="158">
        <v>0</v>
      </c>
      <c r="V586" s="158">
        <v>0</v>
      </c>
      <c r="W586" s="158">
        <v>0</v>
      </c>
      <c r="X586" s="158">
        <v>0</v>
      </c>
      <c r="Y586" s="158">
        <v>0</v>
      </c>
      <c r="Z586" s="158">
        <v>0</v>
      </c>
      <c r="AB586" s="6">
        <f t="shared" si="179"/>
        <v>0</v>
      </c>
    </row>
    <row r="587" spans="1:28" x14ac:dyDescent="0.2">
      <c r="A587" s="2" t="str">
        <f>'Scenario List'!$A$14</f>
        <v>12- Electrification 2</v>
      </c>
      <c r="B587" s="121" t="s">
        <v>20</v>
      </c>
      <c r="C587" s="158">
        <v>0</v>
      </c>
      <c r="D587" s="158">
        <v>0</v>
      </c>
      <c r="E587" s="158">
        <v>0</v>
      </c>
      <c r="F587" s="158">
        <v>0</v>
      </c>
      <c r="G587" s="158">
        <v>0</v>
      </c>
      <c r="H587" s="158">
        <v>0</v>
      </c>
      <c r="I587" s="158">
        <v>0</v>
      </c>
      <c r="J587" s="158">
        <v>0</v>
      </c>
      <c r="K587" s="158">
        <v>0</v>
      </c>
      <c r="L587" s="158">
        <v>0</v>
      </c>
      <c r="M587" s="158">
        <v>0</v>
      </c>
      <c r="N587" s="158">
        <v>0</v>
      </c>
      <c r="O587" s="158">
        <v>0</v>
      </c>
      <c r="P587" s="158">
        <v>0</v>
      </c>
      <c r="Q587" s="158">
        <v>0</v>
      </c>
      <c r="R587" s="158">
        <v>0</v>
      </c>
      <c r="S587" s="158">
        <v>0</v>
      </c>
      <c r="T587" s="158">
        <v>0</v>
      </c>
      <c r="U587" s="158">
        <v>0</v>
      </c>
      <c r="V587" s="158">
        <v>0</v>
      </c>
      <c r="W587" s="158">
        <v>0</v>
      </c>
      <c r="X587" s="158">
        <v>0</v>
      </c>
      <c r="Y587" s="158">
        <v>0</v>
      </c>
      <c r="Z587" s="158">
        <v>0</v>
      </c>
      <c r="AB587" s="6">
        <f t="shared" si="179"/>
        <v>0</v>
      </c>
    </row>
    <row r="588" spans="1:28" x14ac:dyDescent="0.2">
      <c r="A588" s="2" t="str">
        <f>'Scenario List'!$A$14</f>
        <v>12- Electrification 2</v>
      </c>
      <c r="B588" s="121" t="s">
        <v>21</v>
      </c>
      <c r="C588" s="158">
        <v>0.77980000000000016</v>
      </c>
      <c r="D588" s="158">
        <v>2.5065000000000004</v>
      </c>
      <c r="E588" s="158">
        <v>6.1262000000000008</v>
      </c>
      <c r="F588" s="158">
        <v>7.7210000000000001</v>
      </c>
      <c r="G588" s="158">
        <v>9.0178000000000011</v>
      </c>
      <c r="H588" s="158">
        <v>9.6651000000000007</v>
      </c>
      <c r="I588" s="158">
        <v>9.757200000000001</v>
      </c>
      <c r="J588" s="158">
        <v>9.6088000000000005</v>
      </c>
      <c r="K588" s="158">
        <v>9.4788999999999994</v>
      </c>
      <c r="L588" s="158">
        <v>9.2748000000000008</v>
      </c>
      <c r="M588" s="158">
        <v>9.1636000000000006</v>
      </c>
      <c r="N588" s="158">
        <v>10.606999999999999</v>
      </c>
      <c r="O588" s="158">
        <v>12.3721</v>
      </c>
      <c r="P588" s="158">
        <v>15.1799</v>
      </c>
      <c r="Q588" s="158">
        <v>16.168500000000002</v>
      </c>
      <c r="R588" s="158">
        <v>16.331299999999999</v>
      </c>
      <c r="S588" s="158">
        <v>16.805300000000003</v>
      </c>
      <c r="T588" s="158">
        <v>17.884900000000002</v>
      </c>
      <c r="U588" s="158">
        <v>18.358900000000002</v>
      </c>
      <c r="V588" s="158">
        <v>18.504900000000003</v>
      </c>
      <c r="W588" s="158">
        <v>18.376899999999999</v>
      </c>
      <c r="X588" s="158">
        <v>18.378799999999998</v>
      </c>
      <c r="Y588" s="158">
        <v>18.324999999999999</v>
      </c>
      <c r="Z588" s="158">
        <v>18.345399999999998</v>
      </c>
      <c r="AB588" s="6">
        <f>Z588</f>
        <v>18.345399999999998</v>
      </c>
    </row>
    <row r="589" spans="1:28" x14ac:dyDescent="0.2">
      <c r="A589" s="2" t="str">
        <f>'Scenario List'!$A$14</f>
        <v>12- Electrification 2</v>
      </c>
      <c r="B589" s="121" t="s">
        <v>22</v>
      </c>
      <c r="C589" s="158">
        <v>1.4672042426227458</v>
      </c>
      <c r="D589" s="158">
        <v>1.7499442338464017</v>
      </c>
      <c r="E589" s="158">
        <v>1.9347424564710733</v>
      </c>
      <c r="F589" s="158">
        <v>2.1624974210526888</v>
      </c>
      <c r="G589" s="158">
        <v>2.4704693286641062</v>
      </c>
      <c r="H589" s="158">
        <v>2.6737155705041111</v>
      </c>
      <c r="I589" s="158">
        <v>2.7512146565707791</v>
      </c>
      <c r="J589" s="158">
        <v>2.6487136703218273</v>
      </c>
      <c r="K589" s="158">
        <v>2.4227135941178197</v>
      </c>
      <c r="L589" s="158">
        <v>2.0685574264390176</v>
      </c>
      <c r="M589" s="158">
        <v>1.6226975912799659</v>
      </c>
      <c r="N589" s="158">
        <v>1.2744764716344257</v>
      </c>
      <c r="O589" s="158">
        <v>0.98421245010719005</v>
      </c>
      <c r="P589" s="158">
        <v>0.77299687428099872</v>
      </c>
      <c r="Q589" s="158">
        <v>0.60787433272558644</v>
      </c>
      <c r="R589" s="158">
        <v>0.46884412068173731</v>
      </c>
      <c r="S589" s="158">
        <v>0.36082905457268311</v>
      </c>
      <c r="T589" s="158">
        <v>0.30684348791907468</v>
      </c>
      <c r="U589" s="158">
        <v>0.2776907920374434</v>
      </c>
      <c r="V589" s="158">
        <v>0.10107650952985381</v>
      </c>
      <c r="W589" s="158">
        <v>0.10016481228751672</v>
      </c>
      <c r="X589" s="158">
        <v>0.10395289803892638</v>
      </c>
      <c r="Y589" s="158">
        <v>9.953612932702427E-2</v>
      </c>
      <c r="Z589" s="158">
        <v>6.7439187950551371E-2</v>
      </c>
      <c r="AB589" s="6">
        <f t="shared" si="179"/>
        <v>29.498407312983549</v>
      </c>
    </row>
    <row r="590" spans="1:28" x14ac:dyDescent="0.2">
      <c r="A590" s="2" t="str">
        <f>'Scenario List'!$A$14</f>
        <v>12- Electrification 2</v>
      </c>
      <c r="B590" s="121" t="s">
        <v>23</v>
      </c>
      <c r="C590" s="158">
        <v>0.65515731884264927</v>
      </c>
      <c r="D590" s="158">
        <v>0.71554638312856478</v>
      </c>
      <c r="E590" s="158">
        <v>0.70660538783145754</v>
      </c>
      <c r="F590" s="158">
        <v>0.81773164975284285</v>
      </c>
      <c r="G590" s="158">
        <v>0.75886793997536639</v>
      </c>
      <c r="H590" s="158">
        <v>0.77146961422036675</v>
      </c>
      <c r="I590" s="158">
        <v>0.79708156974671773</v>
      </c>
      <c r="J590" s="158">
        <v>0.81224868469063605</v>
      </c>
      <c r="K590" s="158">
        <v>0.99787784188162032</v>
      </c>
      <c r="L590" s="158">
        <v>0.85573477687206712</v>
      </c>
      <c r="M590" s="158">
        <v>0.79606353372869698</v>
      </c>
      <c r="N590" s="158">
        <v>0.76855874792040346</v>
      </c>
      <c r="O590" s="158">
        <v>0.72064989126480228</v>
      </c>
      <c r="P590" s="158">
        <v>0.64959924924854917</v>
      </c>
      <c r="Q590" s="158">
        <v>0.54473684913972598</v>
      </c>
      <c r="R590" s="158">
        <v>0.4275692096646484</v>
      </c>
      <c r="S590" s="158">
        <v>0.34246251000807248</v>
      </c>
      <c r="T590" s="158">
        <v>0.2975901355263062</v>
      </c>
      <c r="U590" s="158">
        <v>0.3265961558456052</v>
      </c>
      <c r="V590" s="158">
        <v>0.12809483705633617</v>
      </c>
      <c r="W590" s="158">
        <v>9.0230241388463028E-2</v>
      </c>
      <c r="X590" s="158">
        <v>8.985612493467876E-2</v>
      </c>
      <c r="Y590" s="158">
        <v>7.7280092758670094E-2</v>
      </c>
      <c r="Z590" s="158">
        <v>7.505951657003429E-2</v>
      </c>
      <c r="AB590" s="6">
        <f t="shared" si="179"/>
        <v>13.222668261997281</v>
      </c>
    </row>
    <row r="591" spans="1:28" x14ac:dyDescent="0.2">
      <c r="A591" s="2" t="str">
        <f>'Scenario List'!$A$14</f>
        <v>12- Electrification 2</v>
      </c>
      <c r="C591" s="158"/>
      <c r="D591" s="158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  <c r="S591" s="158"/>
      <c r="T591" s="158"/>
      <c r="U591" s="158"/>
      <c r="V591" s="158"/>
      <c r="W591" s="158"/>
      <c r="X591" s="158"/>
      <c r="Y591" s="158"/>
      <c r="Z591" s="158"/>
      <c r="AB591" s="6"/>
    </row>
    <row r="592" spans="1:28" x14ac:dyDescent="0.2">
      <c r="A592" s="2" t="str">
        <f>'Scenario List'!$A$14</f>
        <v>12- Electrification 2</v>
      </c>
      <c r="B592" s="124" t="s">
        <v>35</v>
      </c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B592" s="6"/>
    </row>
    <row r="593" spans="1:28" x14ac:dyDescent="0.2">
      <c r="A593" s="2" t="str">
        <f>'Scenario List'!$A$14</f>
        <v>12- Electrification 2</v>
      </c>
      <c r="B593" s="121" t="s">
        <v>1</v>
      </c>
      <c r="C593" s="158">
        <v>32.167401629869389</v>
      </c>
      <c r="D593" s="158">
        <v>70.509646392144731</v>
      </c>
      <c r="E593" s="158">
        <v>114.40843255036829</v>
      </c>
      <c r="F593" s="158">
        <v>166.8442074627921</v>
      </c>
      <c r="G593" s="158">
        <v>226.69094885535642</v>
      </c>
      <c r="H593" s="158">
        <v>292.08768425655029</v>
      </c>
      <c r="I593" s="158">
        <v>361.02845777746938</v>
      </c>
      <c r="J593" s="158">
        <v>429.24699969196769</v>
      </c>
      <c r="K593" s="158">
        <v>495.21253189824802</v>
      </c>
      <c r="L593" s="158">
        <v>556.33498131748274</v>
      </c>
      <c r="M593" s="158">
        <v>610.76135952692789</v>
      </c>
      <c r="N593" s="158">
        <v>658.90521380495682</v>
      </c>
      <c r="O593" s="158">
        <v>701.4844636821673</v>
      </c>
      <c r="P593" s="158">
        <v>739.05902723346276</v>
      </c>
      <c r="Q593" s="158">
        <v>772.17677966329029</v>
      </c>
      <c r="R593" s="158">
        <v>799.45012046678517</v>
      </c>
      <c r="S593" s="158">
        <v>825.45502259978582</v>
      </c>
      <c r="T593" s="158">
        <v>846.73914591582559</v>
      </c>
      <c r="U593" s="158">
        <v>865.39910669304663</v>
      </c>
      <c r="V593" s="158">
        <v>877.32339862007393</v>
      </c>
      <c r="W593" s="158">
        <v>887.46039606046986</v>
      </c>
      <c r="X593" s="158">
        <v>893.59463648782025</v>
      </c>
      <c r="Y593" s="158">
        <v>897.52957126735419</v>
      </c>
      <c r="Z593" s="158">
        <v>899.68370401489597</v>
      </c>
      <c r="AB593" s="6">
        <f>Z593/8.76</f>
        <v>102.70361917978265</v>
      </c>
    </row>
    <row r="594" spans="1:28" x14ac:dyDescent="0.2">
      <c r="A594" s="2" t="str">
        <f>'Scenario List'!$A$14</f>
        <v>12- Electrification 2</v>
      </c>
      <c r="B594" s="121" t="s">
        <v>2</v>
      </c>
      <c r="C594" s="158">
        <v>12.638990858134026</v>
      </c>
      <c r="D594" s="158">
        <v>26.668304916780091</v>
      </c>
      <c r="E594" s="158">
        <v>40.560983419351899</v>
      </c>
      <c r="F594" s="158">
        <v>55.626202191043419</v>
      </c>
      <c r="G594" s="158">
        <v>71.705302206660619</v>
      </c>
      <c r="H594" s="158">
        <v>88.468012764243184</v>
      </c>
      <c r="I594" s="158">
        <v>105.51257304081342</v>
      </c>
      <c r="J594" s="158">
        <v>121.84141217928864</v>
      </c>
      <c r="K594" s="158">
        <v>137.73775926634374</v>
      </c>
      <c r="L594" s="158">
        <v>152.30852927678592</v>
      </c>
      <c r="M594" s="158">
        <v>164.30116400973998</v>
      </c>
      <c r="N594" s="158">
        <v>175.70553679932846</v>
      </c>
      <c r="O594" s="158">
        <v>185.91154601183476</v>
      </c>
      <c r="P594" s="158">
        <v>195.06411819694893</v>
      </c>
      <c r="Q594" s="158">
        <v>203.10375422400563</v>
      </c>
      <c r="R594" s="158">
        <v>208.92043960482985</v>
      </c>
      <c r="S594" s="158">
        <v>214.01956368630871</v>
      </c>
      <c r="T594" s="158">
        <v>219.17875703972004</v>
      </c>
      <c r="U594" s="158">
        <v>224.22661970961181</v>
      </c>
      <c r="V594" s="158">
        <v>227.83835995547011</v>
      </c>
      <c r="W594" s="158">
        <v>231.39392794094826</v>
      </c>
      <c r="X594" s="158">
        <v>235.23088112438464</v>
      </c>
      <c r="Y594" s="158">
        <v>239.18063896121214</v>
      </c>
      <c r="Z594" s="158">
        <v>242.46369767371755</v>
      </c>
      <c r="AB594" s="6">
        <f t="shared" ref="AB594:AB595" si="180">Z594/8.76</f>
        <v>27.678504300652687</v>
      </c>
    </row>
    <row r="595" spans="1:28" x14ac:dyDescent="0.2">
      <c r="A595" s="2" t="str">
        <f>'Scenario List'!$A$14</f>
        <v>12- Electrification 2</v>
      </c>
      <c r="B595" s="121" t="s">
        <v>4</v>
      </c>
      <c r="C595" s="158">
        <v>44.806392488003411</v>
      </c>
      <c r="D595" s="158">
        <v>97.177951308924818</v>
      </c>
      <c r="E595" s="158">
        <v>154.96941596972019</v>
      </c>
      <c r="F595" s="158">
        <v>222.47040965383553</v>
      </c>
      <c r="G595" s="158">
        <v>298.39625106201703</v>
      </c>
      <c r="H595" s="158">
        <v>380.55569702079345</v>
      </c>
      <c r="I595" s="158">
        <v>466.54103081828282</v>
      </c>
      <c r="J595" s="158">
        <v>551.08841187125631</v>
      </c>
      <c r="K595" s="158">
        <v>632.95029116459182</v>
      </c>
      <c r="L595" s="158">
        <v>708.64351059426872</v>
      </c>
      <c r="M595" s="158">
        <v>775.06252353666787</v>
      </c>
      <c r="N595" s="158">
        <v>834.61075060428527</v>
      </c>
      <c r="O595" s="158">
        <v>887.39600969400203</v>
      </c>
      <c r="P595" s="158">
        <v>934.12314543041168</v>
      </c>
      <c r="Q595" s="158">
        <v>975.28053388729586</v>
      </c>
      <c r="R595" s="158">
        <v>1008.370560071615</v>
      </c>
      <c r="S595" s="158">
        <v>1039.4745862860946</v>
      </c>
      <c r="T595" s="158">
        <v>1065.9179029555457</v>
      </c>
      <c r="U595" s="158">
        <v>1089.6257264026585</v>
      </c>
      <c r="V595" s="158">
        <v>1105.1617585755441</v>
      </c>
      <c r="W595" s="158">
        <v>1118.854324001418</v>
      </c>
      <c r="X595" s="158">
        <v>1128.825517612205</v>
      </c>
      <c r="Y595" s="158">
        <v>1136.7102102285662</v>
      </c>
      <c r="Z595" s="158">
        <v>1142.1474016886136</v>
      </c>
      <c r="AB595" s="6">
        <f t="shared" si="180"/>
        <v>130.38212348043535</v>
      </c>
    </row>
    <row r="596" spans="1:28" x14ac:dyDescent="0.2">
      <c r="A596" s="2" t="str">
        <f>'Scenario List'!$A$14</f>
        <v>12- Electrification 2</v>
      </c>
      <c r="B596" s="12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B596" s="6"/>
    </row>
    <row r="597" spans="1:28" x14ac:dyDescent="0.2">
      <c r="A597" s="2" t="str">
        <f>'Scenario List'!$A$14</f>
        <v>12- Electrification 2</v>
      </c>
      <c r="B597" s="126" t="s">
        <v>36</v>
      </c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B597" s="6"/>
    </row>
    <row r="598" spans="1:28" x14ac:dyDescent="0.2">
      <c r="A598" s="2" t="str">
        <f>'Scenario List'!$A$14</f>
        <v>12- Electrification 2</v>
      </c>
      <c r="B598" s="121" t="s">
        <v>1</v>
      </c>
      <c r="C598" s="158">
        <v>3.8824185898377932</v>
      </c>
      <c r="D598" s="158">
        <v>8.5102689208205771</v>
      </c>
      <c r="E598" s="158">
        <v>13.735828501121853</v>
      </c>
      <c r="F598" s="158">
        <v>20.138872529137153</v>
      </c>
      <c r="G598" s="158">
        <v>27.363719552571062</v>
      </c>
      <c r="H598" s="158">
        <v>35.258402187921185</v>
      </c>
      <c r="I598" s="158">
        <v>43.455654428336025</v>
      </c>
      <c r="J598" s="158">
        <v>51.815363411998945</v>
      </c>
      <c r="K598" s="158">
        <v>59.777097564281441</v>
      </c>
      <c r="L598" s="158">
        <v>67.154420072959354</v>
      </c>
      <c r="M598" s="158">
        <v>73.521875296298703</v>
      </c>
      <c r="N598" s="158">
        <v>79.537655486388388</v>
      </c>
      <c r="O598" s="158">
        <v>84.671698326590175</v>
      </c>
      <c r="P598" s="158">
        <v>89.206823530990121</v>
      </c>
      <c r="Q598" s="158">
        <v>92.958546141233825</v>
      </c>
      <c r="R598" s="158">
        <v>96.502605667435191</v>
      </c>
      <c r="S598" s="158">
        <v>99.641904226047032</v>
      </c>
      <c r="T598" s="158">
        <v>102.21754018389822</v>
      </c>
      <c r="U598" s="158">
        <v>104.16435380199295</v>
      </c>
      <c r="V598" s="158">
        <v>105.89710036703437</v>
      </c>
      <c r="W598" s="158">
        <v>107.13031129032261</v>
      </c>
      <c r="X598" s="158">
        <v>107.87331527280028</v>
      </c>
      <c r="Y598" s="158">
        <v>108.04571646611215</v>
      </c>
      <c r="Z598" s="158">
        <v>108.5938872529052</v>
      </c>
      <c r="AB598" s="6">
        <f>Z598</f>
        <v>108.5938872529052</v>
      </c>
    </row>
    <row r="599" spans="1:28" x14ac:dyDescent="0.2">
      <c r="A599" s="2" t="str">
        <f>'Scenario List'!$A$14</f>
        <v>12- Electrification 2</v>
      </c>
      <c r="B599" s="121" t="s">
        <v>2</v>
      </c>
      <c r="C599" s="158">
        <v>1.5254528055770946</v>
      </c>
      <c r="D599" s="158">
        <v>3.2187715882450454</v>
      </c>
      <c r="E599" s="158">
        <v>4.8697346835844852</v>
      </c>
      <c r="F599" s="158">
        <v>6.7143415539629068</v>
      </c>
      <c r="G599" s="158">
        <v>8.6555012007443608</v>
      </c>
      <c r="H599" s="158">
        <v>10.679124601734657</v>
      </c>
      <c r="I599" s="158">
        <v>12.700156492185238</v>
      </c>
      <c r="J599" s="158">
        <v>14.707748814159345</v>
      </c>
      <c r="K599" s="158">
        <v>16.626322929245863</v>
      </c>
      <c r="L599" s="158">
        <v>18.384950253399591</v>
      </c>
      <c r="M599" s="158">
        <v>19.778149850077803</v>
      </c>
      <c r="N599" s="158">
        <v>21.209737243227725</v>
      </c>
      <c r="O599" s="158">
        <v>22.440192412409989</v>
      </c>
      <c r="P599" s="158">
        <v>23.544872233495592</v>
      </c>
      <c r="Q599" s="158">
        <v>24.450657162629017</v>
      </c>
      <c r="R599" s="158">
        <v>25.219042793164171</v>
      </c>
      <c r="S599" s="158">
        <v>25.834620038008936</v>
      </c>
      <c r="T599" s="158">
        <v>26.459050007582416</v>
      </c>
      <c r="U599" s="158">
        <v>26.989190035692225</v>
      </c>
      <c r="V599" s="158">
        <v>27.501171984714542</v>
      </c>
      <c r="W599" s="158">
        <v>27.932856092560968</v>
      </c>
      <c r="X599" s="158">
        <v>28.396695733496845</v>
      </c>
      <c r="Y599" s="158">
        <v>28.792860234004227</v>
      </c>
      <c r="Z599" s="158">
        <v>29.26592460283824</v>
      </c>
      <c r="AB599" s="6">
        <f t="shared" ref="AB599:AB600" si="181">Z599</f>
        <v>29.26592460283824</v>
      </c>
    </row>
    <row r="600" spans="1:28" x14ac:dyDescent="0.2">
      <c r="A600" s="2" t="str">
        <f>'Scenario List'!$A$14</f>
        <v>12- Electrification 2</v>
      </c>
      <c r="B600" s="121" t="s">
        <v>4</v>
      </c>
      <c r="C600" s="158">
        <v>5.4078713954148876</v>
      </c>
      <c r="D600" s="158">
        <v>11.729040509065623</v>
      </c>
      <c r="E600" s="158">
        <v>18.605563184706337</v>
      </c>
      <c r="F600" s="158">
        <v>26.85321408310006</v>
      </c>
      <c r="G600" s="158">
        <v>36.019220753315423</v>
      </c>
      <c r="H600" s="158">
        <v>45.937526789655841</v>
      </c>
      <c r="I600" s="158">
        <v>56.155810920521262</v>
      </c>
      <c r="J600" s="158">
        <v>66.52311222615829</v>
      </c>
      <c r="K600" s="158">
        <v>76.403420493527307</v>
      </c>
      <c r="L600" s="158">
        <v>85.539370326358949</v>
      </c>
      <c r="M600" s="158">
        <v>93.300025146376498</v>
      </c>
      <c r="N600" s="158">
        <v>100.74739272961611</v>
      </c>
      <c r="O600" s="158">
        <v>107.11189073900016</v>
      </c>
      <c r="P600" s="158">
        <v>112.75169576448572</v>
      </c>
      <c r="Q600" s="158">
        <v>117.40920330386284</v>
      </c>
      <c r="R600" s="158">
        <v>121.72164846059937</v>
      </c>
      <c r="S600" s="158">
        <v>125.47652426405597</v>
      </c>
      <c r="T600" s="158">
        <v>128.67659019148064</v>
      </c>
      <c r="U600" s="158">
        <v>131.15354383768516</v>
      </c>
      <c r="V600" s="158">
        <v>133.39827235174891</v>
      </c>
      <c r="W600" s="158">
        <v>135.06316738288359</v>
      </c>
      <c r="X600" s="158">
        <v>136.27001100629712</v>
      </c>
      <c r="Y600" s="158">
        <v>136.83857670011639</v>
      </c>
      <c r="Z600" s="158">
        <v>137.85981185574343</v>
      </c>
      <c r="AB600" s="6">
        <f t="shared" si="181"/>
        <v>137.85981185574343</v>
      </c>
    </row>
    <row r="601" spans="1:28" x14ac:dyDescent="0.2"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</row>
    <row r="602" spans="1:28" x14ac:dyDescent="0.2"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</row>
    <row r="603" spans="1:28" x14ac:dyDescent="0.2">
      <c r="A603" s="2" t="str">
        <f>'Scenario List'!$A$15</f>
        <v>13- Electrification 3</v>
      </c>
      <c r="B603" s="125" t="s">
        <v>11</v>
      </c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B603" s="6"/>
    </row>
    <row r="604" spans="1:28" x14ac:dyDescent="0.2">
      <c r="A604" s="2" t="str">
        <f>'Scenario List'!$A$15</f>
        <v>13- Electrification 3</v>
      </c>
      <c r="B604" s="123" t="s">
        <v>12</v>
      </c>
      <c r="C604" s="158">
        <v>0</v>
      </c>
      <c r="D604" s="158">
        <v>0</v>
      </c>
      <c r="E604" s="158">
        <v>0</v>
      </c>
      <c r="F604" s="158">
        <v>0</v>
      </c>
      <c r="G604" s="158">
        <v>0</v>
      </c>
      <c r="H604" s="158">
        <v>0</v>
      </c>
      <c r="I604" s="158">
        <v>0</v>
      </c>
      <c r="J604" s="158">
        <v>84</v>
      </c>
      <c r="K604" s="158">
        <v>0</v>
      </c>
      <c r="L604" s="158">
        <v>0</v>
      </c>
      <c r="M604" s="158">
        <v>0</v>
      </c>
      <c r="N604" s="158">
        <v>0</v>
      </c>
      <c r="O604" s="158">
        <v>0</v>
      </c>
      <c r="P604" s="158">
        <v>0</v>
      </c>
      <c r="Q604" s="158">
        <v>0</v>
      </c>
      <c r="R604" s="158">
        <v>0</v>
      </c>
      <c r="S604" s="158">
        <v>0</v>
      </c>
      <c r="T604" s="158">
        <v>0</v>
      </c>
      <c r="U604" s="158">
        <v>0</v>
      </c>
      <c r="V604" s="158">
        <v>0</v>
      </c>
      <c r="W604" s="158">
        <v>0</v>
      </c>
      <c r="X604" s="158">
        <v>0</v>
      </c>
      <c r="Y604" s="158">
        <v>0</v>
      </c>
      <c r="Z604" s="158">
        <v>0</v>
      </c>
      <c r="AB604" s="6">
        <f>SUM(C604:Z604)</f>
        <v>84</v>
      </c>
    </row>
    <row r="605" spans="1:28" x14ac:dyDescent="0.2">
      <c r="A605" s="2" t="str">
        <f>'Scenario List'!$A$15</f>
        <v>13- Electrification 3</v>
      </c>
      <c r="B605" s="121" t="s">
        <v>13</v>
      </c>
      <c r="C605" s="158">
        <v>0</v>
      </c>
      <c r="D605" s="158">
        <v>0</v>
      </c>
      <c r="E605" s="158">
        <v>0</v>
      </c>
      <c r="F605" s="158">
        <v>0</v>
      </c>
      <c r="G605" s="158">
        <v>0</v>
      </c>
      <c r="H605" s="158">
        <v>0</v>
      </c>
      <c r="I605" s="158">
        <v>0</v>
      </c>
      <c r="J605" s="158">
        <v>0</v>
      </c>
      <c r="K605" s="158">
        <v>0</v>
      </c>
      <c r="L605" s="158">
        <v>0</v>
      </c>
      <c r="M605" s="158">
        <v>0</v>
      </c>
      <c r="N605" s="158">
        <v>0</v>
      </c>
      <c r="O605" s="158">
        <v>0</v>
      </c>
      <c r="P605" s="158">
        <v>0</v>
      </c>
      <c r="Q605" s="158">
        <v>0</v>
      </c>
      <c r="R605" s="158">
        <v>0</v>
      </c>
      <c r="S605" s="158">
        <v>0</v>
      </c>
      <c r="T605" s="158">
        <v>0</v>
      </c>
      <c r="U605" s="158">
        <v>0</v>
      </c>
      <c r="V605" s="158">
        <v>0</v>
      </c>
      <c r="W605" s="158">
        <v>0</v>
      </c>
      <c r="X605" s="158">
        <v>0</v>
      </c>
      <c r="Y605" s="158">
        <v>0</v>
      </c>
      <c r="Z605" s="158">
        <v>0</v>
      </c>
      <c r="AB605" s="6">
        <f t="shared" ref="AB605:AB612" si="182">SUM(C605:Z605)</f>
        <v>0</v>
      </c>
    </row>
    <row r="606" spans="1:28" x14ac:dyDescent="0.2">
      <c r="A606" s="2" t="str">
        <f>'Scenario List'!$A$15</f>
        <v>13- Electrification 3</v>
      </c>
      <c r="B606" s="121" t="s">
        <v>14</v>
      </c>
      <c r="C606" s="158">
        <v>0</v>
      </c>
      <c r="D606" s="158">
        <v>0</v>
      </c>
      <c r="E606" s="158">
        <v>0</v>
      </c>
      <c r="F606" s="158">
        <v>0</v>
      </c>
      <c r="G606" s="158">
        <v>0</v>
      </c>
      <c r="H606" s="158">
        <v>0</v>
      </c>
      <c r="I606" s="158">
        <v>0</v>
      </c>
      <c r="J606" s="158">
        <v>0</v>
      </c>
      <c r="K606" s="158">
        <v>0</v>
      </c>
      <c r="L606" s="158">
        <v>0</v>
      </c>
      <c r="M606" s="158">
        <v>0</v>
      </c>
      <c r="N606" s="158">
        <v>0</v>
      </c>
      <c r="O606" s="158">
        <v>0</v>
      </c>
      <c r="P606" s="158">
        <v>0</v>
      </c>
      <c r="Q606" s="158">
        <v>0</v>
      </c>
      <c r="R606" s="158">
        <v>0</v>
      </c>
      <c r="S606" s="158">
        <v>0</v>
      </c>
      <c r="T606" s="158">
        <v>0</v>
      </c>
      <c r="U606" s="158">
        <v>0</v>
      </c>
      <c r="V606" s="158">
        <v>0</v>
      </c>
      <c r="W606" s="158">
        <v>0</v>
      </c>
      <c r="X606" s="158">
        <v>0</v>
      </c>
      <c r="Y606" s="158">
        <v>0</v>
      </c>
      <c r="Z606" s="158">
        <v>0</v>
      </c>
      <c r="AB606" s="6">
        <f t="shared" si="182"/>
        <v>0</v>
      </c>
    </row>
    <row r="607" spans="1:28" x14ac:dyDescent="0.2">
      <c r="A607" s="2" t="str">
        <f>'Scenario List'!$A$15</f>
        <v>13- Electrification 3</v>
      </c>
      <c r="B607" s="121" t="s">
        <v>15</v>
      </c>
      <c r="C607" s="158">
        <v>0</v>
      </c>
      <c r="D607" s="158">
        <v>0</v>
      </c>
      <c r="E607" s="158">
        <v>0</v>
      </c>
      <c r="F607" s="158">
        <v>0</v>
      </c>
      <c r="G607" s="158">
        <v>0</v>
      </c>
      <c r="H607" s="158">
        <v>0</v>
      </c>
      <c r="I607" s="158">
        <v>0</v>
      </c>
      <c r="J607" s="158">
        <v>0</v>
      </c>
      <c r="K607" s="158">
        <v>0</v>
      </c>
      <c r="L607" s="158">
        <v>0</v>
      </c>
      <c r="M607" s="158">
        <v>0</v>
      </c>
      <c r="N607" s="158">
        <v>0</v>
      </c>
      <c r="O607" s="158">
        <v>0</v>
      </c>
      <c r="P607" s="158">
        <v>0</v>
      </c>
      <c r="Q607" s="158">
        <v>0</v>
      </c>
      <c r="R607" s="158">
        <v>0</v>
      </c>
      <c r="S607" s="158">
        <v>0</v>
      </c>
      <c r="T607" s="158">
        <v>0</v>
      </c>
      <c r="U607" s="158">
        <v>0</v>
      </c>
      <c r="V607" s="158">
        <v>0</v>
      </c>
      <c r="W607" s="158">
        <v>0</v>
      </c>
      <c r="X607" s="158">
        <v>0</v>
      </c>
      <c r="Y607" s="158">
        <v>0</v>
      </c>
      <c r="Z607" s="158">
        <v>0</v>
      </c>
      <c r="AB607" s="6">
        <f t="shared" si="182"/>
        <v>0</v>
      </c>
    </row>
    <row r="608" spans="1:28" x14ac:dyDescent="0.2">
      <c r="A608" s="2" t="str">
        <f>'Scenario List'!$A$15</f>
        <v>13- Electrification 3</v>
      </c>
      <c r="B608" s="121" t="s">
        <v>16</v>
      </c>
      <c r="C608" s="158">
        <v>0</v>
      </c>
      <c r="D608" s="158">
        <v>0</v>
      </c>
      <c r="E608" s="158">
        <v>0</v>
      </c>
      <c r="F608" s="158">
        <v>0</v>
      </c>
      <c r="G608" s="158">
        <v>0</v>
      </c>
      <c r="H608" s="158">
        <v>0</v>
      </c>
      <c r="I608" s="158">
        <v>0</v>
      </c>
      <c r="J608" s="158">
        <v>0</v>
      </c>
      <c r="K608" s="158">
        <v>0</v>
      </c>
      <c r="L608" s="158">
        <v>0</v>
      </c>
      <c r="M608" s="158">
        <v>0</v>
      </c>
      <c r="N608" s="158">
        <v>0</v>
      </c>
      <c r="O608" s="158">
        <v>0</v>
      </c>
      <c r="P608" s="158">
        <v>0</v>
      </c>
      <c r="Q608" s="158">
        <v>0</v>
      </c>
      <c r="R608" s="158">
        <v>0</v>
      </c>
      <c r="S608" s="158">
        <v>0</v>
      </c>
      <c r="T608" s="158">
        <v>0</v>
      </c>
      <c r="U608" s="158">
        <v>0</v>
      </c>
      <c r="V608" s="158">
        <v>0</v>
      </c>
      <c r="W608" s="158">
        <v>0</v>
      </c>
      <c r="X608" s="158">
        <v>0</v>
      </c>
      <c r="Y608" s="158">
        <v>0</v>
      </c>
      <c r="Z608" s="158">
        <v>0</v>
      </c>
      <c r="AB608" s="6">
        <f t="shared" si="182"/>
        <v>0</v>
      </c>
    </row>
    <row r="609" spans="1:28" x14ac:dyDescent="0.2">
      <c r="A609" s="2" t="str">
        <f>'Scenario List'!$A$15</f>
        <v>13- Electrification 3</v>
      </c>
      <c r="B609" s="121" t="s">
        <v>17</v>
      </c>
      <c r="C609" s="158">
        <v>0</v>
      </c>
      <c r="D609" s="158">
        <v>0</v>
      </c>
      <c r="E609" s="158">
        <v>0</v>
      </c>
      <c r="F609" s="158">
        <v>0</v>
      </c>
      <c r="G609" s="158">
        <v>0</v>
      </c>
      <c r="H609" s="158">
        <v>0</v>
      </c>
      <c r="I609" s="158">
        <v>0</v>
      </c>
      <c r="J609" s="158">
        <v>0</v>
      </c>
      <c r="K609" s="158">
        <v>0</v>
      </c>
      <c r="L609" s="158">
        <v>0</v>
      </c>
      <c r="M609" s="158">
        <v>0</v>
      </c>
      <c r="N609" s="158">
        <v>0</v>
      </c>
      <c r="O609" s="158">
        <v>0</v>
      </c>
      <c r="P609" s="158">
        <v>0</v>
      </c>
      <c r="Q609" s="158">
        <v>0</v>
      </c>
      <c r="R609" s="158">
        <v>0</v>
      </c>
      <c r="S609" s="158">
        <v>0</v>
      </c>
      <c r="T609" s="158">
        <v>0</v>
      </c>
      <c r="U609" s="158">
        <v>0</v>
      </c>
      <c r="V609" s="158">
        <v>0</v>
      </c>
      <c r="W609" s="158">
        <v>0</v>
      </c>
      <c r="X609" s="158">
        <v>0</v>
      </c>
      <c r="Y609" s="158">
        <v>0</v>
      </c>
      <c r="Z609" s="158">
        <v>0</v>
      </c>
      <c r="AB609" s="6">
        <f t="shared" si="182"/>
        <v>0</v>
      </c>
    </row>
    <row r="610" spans="1:28" x14ac:dyDescent="0.2">
      <c r="A610" s="2" t="str">
        <f>'Scenario List'!$A$15</f>
        <v>13- Electrification 3</v>
      </c>
      <c r="B610" s="121" t="s">
        <v>18</v>
      </c>
      <c r="C610" s="158">
        <v>0</v>
      </c>
      <c r="D610" s="158">
        <v>0</v>
      </c>
      <c r="E610" s="158">
        <v>0</v>
      </c>
      <c r="F610" s="158">
        <v>0</v>
      </c>
      <c r="G610" s="158">
        <v>0</v>
      </c>
      <c r="H610" s="158">
        <v>0</v>
      </c>
      <c r="I610" s="158">
        <v>0</v>
      </c>
      <c r="J610" s="158">
        <v>0</v>
      </c>
      <c r="K610" s="158">
        <v>0</v>
      </c>
      <c r="L610" s="158">
        <v>0</v>
      </c>
      <c r="M610" s="158">
        <v>0</v>
      </c>
      <c r="N610" s="158">
        <v>0</v>
      </c>
      <c r="O610" s="158">
        <v>0</v>
      </c>
      <c r="P610" s="158">
        <v>0</v>
      </c>
      <c r="Q610" s="158">
        <v>0</v>
      </c>
      <c r="R610" s="158">
        <v>0</v>
      </c>
      <c r="S610" s="158">
        <v>0</v>
      </c>
      <c r="T610" s="158">
        <v>0</v>
      </c>
      <c r="U610" s="158">
        <v>0</v>
      </c>
      <c r="V610" s="158">
        <v>0</v>
      </c>
      <c r="W610" s="158">
        <v>0</v>
      </c>
      <c r="X610" s="158">
        <v>0</v>
      </c>
      <c r="Y610" s="158">
        <v>0</v>
      </c>
      <c r="Z610" s="158">
        <v>0</v>
      </c>
      <c r="AB610" s="6">
        <f t="shared" si="182"/>
        <v>0</v>
      </c>
    </row>
    <row r="611" spans="1:28" x14ac:dyDescent="0.2">
      <c r="A611" s="2" t="str">
        <f>'Scenario List'!$A$15</f>
        <v>13- Electrification 3</v>
      </c>
      <c r="B611" s="122" t="s">
        <v>19</v>
      </c>
      <c r="C611" s="158">
        <v>0</v>
      </c>
      <c r="D611" s="158">
        <v>0</v>
      </c>
      <c r="E611" s="158">
        <v>0</v>
      </c>
      <c r="F611" s="158">
        <v>5</v>
      </c>
      <c r="G611" s="158">
        <v>12</v>
      </c>
      <c r="H611" s="158">
        <v>0</v>
      </c>
      <c r="I611" s="158">
        <v>0</v>
      </c>
      <c r="J611" s="158">
        <v>0</v>
      </c>
      <c r="K611" s="158">
        <v>0</v>
      </c>
      <c r="L611" s="158">
        <v>0</v>
      </c>
      <c r="M611" s="158">
        <v>0</v>
      </c>
      <c r="N611" s="158">
        <v>0</v>
      </c>
      <c r="O611" s="158">
        <v>0</v>
      </c>
      <c r="P611" s="158">
        <v>0</v>
      </c>
      <c r="Q611" s="158">
        <v>0</v>
      </c>
      <c r="R611" s="158">
        <v>0</v>
      </c>
      <c r="S611" s="158">
        <v>0</v>
      </c>
      <c r="T611" s="158">
        <v>0</v>
      </c>
      <c r="U611" s="158">
        <v>0</v>
      </c>
      <c r="V611" s="158">
        <v>0</v>
      </c>
      <c r="W611" s="158">
        <v>0</v>
      </c>
      <c r="X611" s="158">
        <v>0</v>
      </c>
      <c r="Y611" s="158">
        <v>0</v>
      </c>
      <c r="Z611" s="158">
        <v>0</v>
      </c>
      <c r="AB611" s="6">
        <f t="shared" si="182"/>
        <v>17</v>
      </c>
    </row>
    <row r="612" spans="1:28" x14ac:dyDescent="0.2">
      <c r="A612" s="2" t="str">
        <f>'Scenario List'!$A$15</f>
        <v>13- Electrification 3</v>
      </c>
      <c r="B612" s="121" t="s">
        <v>20</v>
      </c>
      <c r="C612" s="158">
        <v>0</v>
      </c>
      <c r="D612" s="158">
        <v>0</v>
      </c>
      <c r="E612" s="158">
        <v>0</v>
      </c>
      <c r="F612" s="158">
        <v>0</v>
      </c>
      <c r="G612" s="158">
        <v>0</v>
      </c>
      <c r="H612" s="158">
        <v>0</v>
      </c>
      <c r="I612" s="158">
        <v>0</v>
      </c>
      <c r="J612" s="158">
        <v>0</v>
      </c>
      <c r="K612" s="158">
        <v>0</v>
      </c>
      <c r="L612" s="158">
        <v>0</v>
      </c>
      <c r="M612" s="158">
        <v>0</v>
      </c>
      <c r="N612" s="158">
        <v>0</v>
      </c>
      <c r="O612" s="158">
        <v>0</v>
      </c>
      <c r="P612" s="158">
        <v>0</v>
      </c>
      <c r="Q612" s="158">
        <v>0</v>
      </c>
      <c r="R612" s="158">
        <v>0</v>
      </c>
      <c r="S612" s="158">
        <v>0</v>
      </c>
      <c r="T612" s="158">
        <v>0</v>
      </c>
      <c r="U612" s="158">
        <v>0</v>
      </c>
      <c r="V612" s="158">
        <v>0</v>
      </c>
      <c r="W612" s="158">
        <v>0</v>
      </c>
      <c r="X612" s="158">
        <v>0</v>
      </c>
      <c r="Y612" s="158">
        <v>0</v>
      </c>
      <c r="Z612" s="158">
        <v>0</v>
      </c>
      <c r="AB612" s="6">
        <f t="shared" si="182"/>
        <v>0</v>
      </c>
    </row>
    <row r="613" spans="1:28" x14ac:dyDescent="0.2">
      <c r="A613" s="2" t="str">
        <f>'Scenario List'!$A$15</f>
        <v>13- Electrification 3</v>
      </c>
      <c r="B613" s="122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B613" s="6"/>
    </row>
    <row r="614" spans="1:28" x14ac:dyDescent="0.2">
      <c r="A614" s="2" t="str">
        <f>'Scenario List'!$A$15</f>
        <v>13- Electrification 3</v>
      </c>
      <c r="B614" s="125" t="s">
        <v>9</v>
      </c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B614" s="6"/>
    </row>
    <row r="615" spans="1:28" x14ac:dyDescent="0.2">
      <c r="A615" s="2" t="str">
        <f>'Scenario List'!$A$15</f>
        <v>13- Electrification 3</v>
      </c>
      <c r="B615" s="123" t="s">
        <v>12</v>
      </c>
      <c r="C615" s="158">
        <v>0</v>
      </c>
      <c r="D615" s="158">
        <v>0</v>
      </c>
      <c r="E615" s="158">
        <v>0</v>
      </c>
      <c r="F615" s="158">
        <v>0</v>
      </c>
      <c r="G615" s="158">
        <v>0</v>
      </c>
      <c r="H615" s="158">
        <v>200.29614779333895</v>
      </c>
      <c r="I615" s="158">
        <v>0</v>
      </c>
      <c r="J615" s="158">
        <v>0</v>
      </c>
      <c r="K615" s="158">
        <v>0</v>
      </c>
      <c r="L615" s="158">
        <v>0</v>
      </c>
      <c r="M615" s="158">
        <v>0</v>
      </c>
      <c r="N615" s="158">
        <v>0</v>
      </c>
      <c r="O615" s="158">
        <v>0</v>
      </c>
      <c r="P615" s="158">
        <v>0</v>
      </c>
      <c r="Q615" s="158">
        <v>0</v>
      </c>
      <c r="R615" s="158">
        <v>0</v>
      </c>
      <c r="S615" s="158">
        <v>0</v>
      </c>
      <c r="T615" s="158">
        <v>0</v>
      </c>
      <c r="U615" s="158">
        <v>0</v>
      </c>
      <c r="V615" s="158">
        <v>0</v>
      </c>
      <c r="W615" s="158">
        <v>0</v>
      </c>
      <c r="X615" s="158">
        <v>0</v>
      </c>
      <c r="Y615" s="158">
        <v>0</v>
      </c>
      <c r="Z615" s="158">
        <v>0</v>
      </c>
      <c r="AB615" s="6">
        <f t="shared" ref="AB615:AB626" si="183">SUM(C615:Z615)</f>
        <v>200.29614779333895</v>
      </c>
    </row>
    <row r="616" spans="1:28" x14ac:dyDescent="0.2">
      <c r="A616" s="2" t="str">
        <f>'Scenario List'!$A$15</f>
        <v>13- Electrification 3</v>
      </c>
      <c r="B616" s="121" t="s">
        <v>13</v>
      </c>
      <c r="C616" s="158">
        <v>0</v>
      </c>
      <c r="D616" s="158">
        <v>0</v>
      </c>
      <c r="E616" s="158">
        <v>0</v>
      </c>
      <c r="F616" s="158">
        <v>0</v>
      </c>
      <c r="G616" s="158">
        <v>0</v>
      </c>
      <c r="H616" s="158">
        <v>0</v>
      </c>
      <c r="I616" s="158">
        <v>0</v>
      </c>
      <c r="J616" s="158">
        <v>0</v>
      </c>
      <c r="K616" s="158">
        <v>0</v>
      </c>
      <c r="L616" s="158">
        <v>0</v>
      </c>
      <c r="M616" s="158">
        <v>0</v>
      </c>
      <c r="N616" s="158">
        <v>0</v>
      </c>
      <c r="O616" s="158">
        <v>0</v>
      </c>
      <c r="P616" s="158">
        <v>0</v>
      </c>
      <c r="Q616" s="158">
        <v>0</v>
      </c>
      <c r="R616" s="158">
        <v>0</v>
      </c>
      <c r="S616" s="158">
        <v>0</v>
      </c>
      <c r="T616" s="158">
        <v>124.56478768150436</v>
      </c>
      <c r="U616" s="158">
        <v>0</v>
      </c>
      <c r="V616" s="158">
        <v>150</v>
      </c>
      <c r="W616" s="158">
        <v>0</v>
      </c>
      <c r="X616" s="158">
        <v>150</v>
      </c>
      <c r="Y616" s="158">
        <v>0</v>
      </c>
      <c r="Z616" s="158">
        <v>0</v>
      </c>
      <c r="AB616" s="6">
        <f t="shared" si="183"/>
        <v>424.56478768150436</v>
      </c>
    </row>
    <row r="617" spans="1:28" x14ac:dyDescent="0.2">
      <c r="A617" s="2" t="str">
        <f>'Scenario List'!$A$15</f>
        <v>13- Electrification 3</v>
      </c>
      <c r="B617" s="121" t="s">
        <v>14</v>
      </c>
      <c r="C617" s="158">
        <v>0</v>
      </c>
      <c r="D617" s="158">
        <v>0</v>
      </c>
      <c r="E617" s="158">
        <v>0</v>
      </c>
      <c r="F617" s="158">
        <v>0</v>
      </c>
      <c r="G617" s="158">
        <v>0</v>
      </c>
      <c r="H617" s="158">
        <v>0</v>
      </c>
      <c r="I617" s="158">
        <v>0</v>
      </c>
      <c r="J617" s="158">
        <v>0</v>
      </c>
      <c r="K617" s="158">
        <v>0</v>
      </c>
      <c r="L617" s="158">
        <v>0</v>
      </c>
      <c r="M617" s="158">
        <v>0</v>
      </c>
      <c r="N617" s="158">
        <v>0</v>
      </c>
      <c r="O617" s="158">
        <v>0</v>
      </c>
      <c r="P617" s="158">
        <v>0</v>
      </c>
      <c r="Q617" s="158">
        <v>0</v>
      </c>
      <c r="R617" s="158">
        <v>0</v>
      </c>
      <c r="S617" s="158">
        <v>0</v>
      </c>
      <c r="T617" s="158">
        <v>62.282393840752178</v>
      </c>
      <c r="U617" s="158">
        <v>0</v>
      </c>
      <c r="V617" s="158">
        <v>75</v>
      </c>
      <c r="W617" s="158">
        <v>0</v>
      </c>
      <c r="X617" s="158">
        <v>75</v>
      </c>
      <c r="Y617" s="158">
        <v>0</v>
      </c>
      <c r="Z617" s="158">
        <v>0</v>
      </c>
      <c r="AB617" s="6">
        <f t="shared" si="183"/>
        <v>212.28239384075218</v>
      </c>
    </row>
    <row r="618" spans="1:28" x14ac:dyDescent="0.2">
      <c r="A618" s="2" t="str">
        <f>'Scenario List'!$A$15</f>
        <v>13- Electrification 3</v>
      </c>
      <c r="B618" s="121" t="s">
        <v>15</v>
      </c>
      <c r="C618" s="158">
        <v>0</v>
      </c>
      <c r="D618" s="158">
        <v>100</v>
      </c>
      <c r="E618" s="158">
        <v>100</v>
      </c>
      <c r="F618" s="158">
        <v>0</v>
      </c>
      <c r="G618" s="158">
        <v>100</v>
      </c>
      <c r="H618" s="158">
        <v>0</v>
      </c>
      <c r="I618" s="158">
        <v>100</v>
      </c>
      <c r="J618" s="158">
        <v>0</v>
      </c>
      <c r="K618" s="158">
        <v>0</v>
      </c>
      <c r="L618" s="158">
        <v>0</v>
      </c>
      <c r="M618" s="158">
        <v>0</v>
      </c>
      <c r="N618" s="158">
        <v>0</v>
      </c>
      <c r="O618" s="158">
        <v>0</v>
      </c>
      <c r="P618" s="158">
        <v>0</v>
      </c>
      <c r="Q618" s="158">
        <v>0</v>
      </c>
      <c r="R618" s="158">
        <v>0</v>
      </c>
      <c r="S618" s="158">
        <v>113.78212674541204</v>
      </c>
      <c r="T618" s="158">
        <v>0</v>
      </c>
      <c r="U618" s="158">
        <v>0</v>
      </c>
      <c r="V618" s="158">
        <v>0</v>
      </c>
      <c r="W618" s="158">
        <v>145.1900923610653</v>
      </c>
      <c r="X618" s="158">
        <v>0</v>
      </c>
      <c r="Y618" s="158">
        <v>0</v>
      </c>
      <c r="Z618" s="158">
        <v>137.17740321401328</v>
      </c>
      <c r="AB618" s="6">
        <f t="shared" si="183"/>
        <v>796.14962232049061</v>
      </c>
    </row>
    <row r="619" spans="1:28" x14ac:dyDescent="0.2">
      <c r="A619" s="2" t="str">
        <f>'Scenario List'!$A$15</f>
        <v>13- Electrification 3</v>
      </c>
      <c r="B619" s="121" t="s">
        <v>16</v>
      </c>
      <c r="C619" s="158">
        <v>0</v>
      </c>
      <c r="D619" s="158">
        <v>0</v>
      </c>
      <c r="E619" s="158">
        <v>0</v>
      </c>
      <c r="F619" s="158">
        <v>25.532628389392407</v>
      </c>
      <c r="G619" s="158">
        <v>13.304123219273528</v>
      </c>
      <c r="H619" s="158">
        <v>17.121193740195054</v>
      </c>
      <c r="I619" s="158">
        <v>20.388263936735342</v>
      </c>
      <c r="J619" s="158">
        <v>0</v>
      </c>
      <c r="K619" s="158">
        <v>19.304454355043724</v>
      </c>
      <c r="L619" s="158">
        <v>39.028643402514639</v>
      </c>
      <c r="M619" s="158">
        <v>30.641928996699157</v>
      </c>
      <c r="N619" s="158">
        <v>28.693970938560881</v>
      </c>
      <c r="O619" s="158">
        <v>27.957596889519216</v>
      </c>
      <c r="P619" s="158">
        <v>10</v>
      </c>
      <c r="Q619" s="158">
        <v>0</v>
      </c>
      <c r="R619" s="158">
        <v>30.930216464235599</v>
      </c>
      <c r="S619" s="158">
        <v>27.39091980239283</v>
      </c>
      <c r="T619" s="158">
        <v>22.628807973034441</v>
      </c>
      <c r="U619" s="158">
        <v>0</v>
      </c>
      <c r="V619" s="158">
        <v>0</v>
      </c>
      <c r="W619" s="158">
        <v>35.142288682520643</v>
      </c>
      <c r="X619" s="158">
        <v>33.961635101068111</v>
      </c>
      <c r="Y619" s="158">
        <v>48.070240332321703</v>
      </c>
      <c r="Z619" s="158">
        <v>43.890546058801363</v>
      </c>
      <c r="AB619" s="6">
        <f t="shared" si="183"/>
        <v>473.98745828230864</v>
      </c>
    </row>
    <row r="620" spans="1:28" x14ac:dyDescent="0.2">
      <c r="A620" s="2" t="str">
        <f>'Scenario List'!$A$15</f>
        <v>13- Electrification 3</v>
      </c>
      <c r="B620" s="121" t="s">
        <v>17</v>
      </c>
      <c r="C620" s="158">
        <v>0</v>
      </c>
      <c r="D620" s="158">
        <v>0</v>
      </c>
      <c r="E620" s="158">
        <v>0</v>
      </c>
      <c r="F620" s="158">
        <v>0</v>
      </c>
      <c r="G620" s="158">
        <v>0</v>
      </c>
      <c r="H620" s="158">
        <v>0</v>
      </c>
      <c r="I620" s="158">
        <v>0</v>
      </c>
      <c r="J620" s="158">
        <v>0</v>
      </c>
      <c r="K620" s="158">
        <v>0</v>
      </c>
      <c r="L620" s="158">
        <v>0</v>
      </c>
      <c r="M620" s="158">
        <v>0</v>
      </c>
      <c r="N620" s="158">
        <v>0</v>
      </c>
      <c r="O620" s="158">
        <v>0</v>
      </c>
      <c r="P620" s="158">
        <v>0</v>
      </c>
      <c r="Q620" s="158">
        <v>91.866000776916238</v>
      </c>
      <c r="R620" s="158">
        <v>0</v>
      </c>
      <c r="S620" s="158">
        <v>0</v>
      </c>
      <c r="T620" s="158">
        <v>0</v>
      </c>
      <c r="U620" s="158">
        <v>50</v>
      </c>
      <c r="V620" s="158">
        <v>56.740735095420234</v>
      </c>
      <c r="W620" s="158">
        <v>0</v>
      </c>
      <c r="X620" s="158">
        <v>0</v>
      </c>
      <c r="Y620" s="158">
        <v>0</v>
      </c>
      <c r="Z620" s="158">
        <v>0</v>
      </c>
      <c r="AB620" s="6">
        <f t="shared" si="183"/>
        <v>198.60673587233646</v>
      </c>
    </row>
    <row r="621" spans="1:28" x14ac:dyDescent="0.2">
      <c r="A621" s="2" t="str">
        <f>'Scenario List'!$A$15</f>
        <v>13- Electrification 3</v>
      </c>
      <c r="B621" s="121" t="s">
        <v>18</v>
      </c>
      <c r="C621" s="158">
        <v>0</v>
      </c>
      <c r="D621" s="158">
        <v>0</v>
      </c>
      <c r="E621" s="158">
        <v>0</v>
      </c>
      <c r="F621" s="158">
        <v>0</v>
      </c>
      <c r="G621" s="158">
        <v>0</v>
      </c>
      <c r="H621" s="158">
        <v>0</v>
      </c>
      <c r="I621" s="158">
        <v>0</v>
      </c>
      <c r="J621" s="158">
        <v>0</v>
      </c>
      <c r="K621" s="158">
        <v>0</v>
      </c>
      <c r="L621" s="158">
        <v>0</v>
      </c>
      <c r="M621" s="158">
        <v>0</v>
      </c>
      <c r="N621" s="158">
        <v>0</v>
      </c>
      <c r="O621" s="158">
        <v>0</v>
      </c>
      <c r="P621" s="158">
        <v>20</v>
      </c>
      <c r="Q621" s="158">
        <v>0</v>
      </c>
      <c r="R621" s="158">
        <v>0</v>
      </c>
      <c r="S621" s="158">
        <v>0</v>
      </c>
      <c r="T621" s="158">
        <v>0</v>
      </c>
      <c r="U621" s="158">
        <v>0</v>
      </c>
      <c r="V621" s="158">
        <v>0</v>
      </c>
      <c r="W621" s="158">
        <v>0</v>
      </c>
      <c r="X621" s="158">
        <v>0</v>
      </c>
      <c r="Y621" s="158">
        <v>0</v>
      </c>
      <c r="Z621" s="158">
        <v>0</v>
      </c>
      <c r="AB621" s="6">
        <f t="shared" si="183"/>
        <v>20</v>
      </c>
    </row>
    <row r="622" spans="1:28" x14ac:dyDescent="0.2">
      <c r="A622" s="2" t="str">
        <f>'Scenario List'!$A$15</f>
        <v>13- Electrification 3</v>
      </c>
      <c r="B622" s="122" t="s">
        <v>19</v>
      </c>
      <c r="C622" s="158">
        <v>0</v>
      </c>
      <c r="D622" s="158">
        <v>0</v>
      </c>
      <c r="E622" s="158">
        <v>0</v>
      </c>
      <c r="F622" s="158">
        <v>0</v>
      </c>
      <c r="G622" s="158">
        <v>0</v>
      </c>
      <c r="H622" s="158">
        <v>0</v>
      </c>
      <c r="I622" s="158">
        <v>0</v>
      </c>
      <c r="J622" s="158">
        <v>0</v>
      </c>
      <c r="K622" s="158">
        <v>0</v>
      </c>
      <c r="L622" s="158">
        <v>0</v>
      </c>
      <c r="M622" s="158">
        <v>0</v>
      </c>
      <c r="N622" s="158">
        <v>0</v>
      </c>
      <c r="O622" s="158">
        <v>0</v>
      </c>
      <c r="P622" s="158">
        <v>0</v>
      </c>
      <c r="Q622" s="158">
        <v>0</v>
      </c>
      <c r="R622" s="158">
        <v>0</v>
      </c>
      <c r="S622" s="158">
        <v>0</v>
      </c>
      <c r="T622" s="158">
        <v>0</v>
      </c>
      <c r="U622" s="158">
        <v>0</v>
      </c>
      <c r="V622" s="158">
        <v>0</v>
      </c>
      <c r="W622" s="158">
        <v>0</v>
      </c>
      <c r="X622" s="158">
        <v>0</v>
      </c>
      <c r="Y622" s="158">
        <v>0</v>
      </c>
      <c r="Z622" s="158">
        <v>0</v>
      </c>
      <c r="AB622" s="6">
        <f t="shared" si="183"/>
        <v>0</v>
      </c>
    </row>
    <row r="623" spans="1:28" x14ac:dyDescent="0.2">
      <c r="A623" s="2" t="str">
        <f>'Scenario List'!$A$15</f>
        <v>13- Electrification 3</v>
      </c>
      <c r="B623" s="121" t="s">
        <v>20</v>
      </c>
      <c r="C623" s="158">
        <v>0</v>
      </c>
      <c r="D623" s="158">
        <v>0</v>
      </c>
      <c r="E623" s="158">
        <v>0</v>
      </c>
      <c r="F623" s="158">
        <v>0</v>
      </c>
      <c r="G623" s="158">
        <v>0</v>
      </c>
      <c r="H623" s="158">
        <v>0</v>
      </c>
      <c r="I623" s="158">
        <v>0</v>
      </c>
      <c r="J623" s="158">
        <v>0</v>
      </c>
      <c r="K623" s="158">
        <v>0</v>
      </c>
      <c r="L623" s="158">
        <v>75</v>
      </c>
      <c r="M623" s="158">
        <v>0</v>
      </c>
      <c r="N623" s="158">
        <v>0</v>
      </c>
      <c r="O623" s="158">
        <v>0</v>
      </c>
      <c r="P623" s="158">
        <v>0</v>
      </c>
      <c r="Q623" s="158">
        <v>0</v>
      </c>
      <c r="R623" s="158">
        <v>0</v>
      </c>
      <c r="S623" s="158">
        <v>0</v>
      </c>
      <c r="T623" s="158">
        <v>0</v>
      </c>
      <c r="U623" s="158">
        <v>0</v>
      </c>
      <c r="V623" s="158">
        <v>0</v>
      </c>
      <c r="W623" s="158">
        <v>0</v>
      </c>
      <c r="X623" s="158">
        <v>0</v>
      </c>
      <c r="Y623" s="158">
        <v>0</v>
      </c>
      <c r="Z623" s="158">
        <v>0</v>
      </c>
      <c r="AB623" s="6">
        <f t="shared" si="183"/>
        <v>75</v>
      </c>
    </row>
    <row r="624" spans="1:28" x14ac:dyDescent="0.2">
      <c r="A624" s="2" t="str">
        <f>'Scenario List'!$A$15</f>
        <v>13- Electrification 3</v>
      </c>
      <c r="B624" s="121" t="s">
        <v>21</v>
      </c>
      <c r="C624" s="158">
        <v>0.28920000000000001</v>
      </c>
      <c r="D624" s="158">
        <v>1.9555000000000002</v>
      </c>
      <c r="E624" s="158">
        <v>8.1390000000000011</v>
      </c>
      <c r="F624" s="158">
        <v>41.8474</v>
      </c>
      <c r="G624" s="158">
        <v>49.006299999999996</v>
      </c>
      <c r="H624" s="158">
        <v>51.726500000000001</v>
      </c>
      <c r="I624" s="158">
        <v>51.633300000000006</v>
      </c>
      <c r="J624" s="158">
        <v>51.446899999999999</v>
      </c>
      <c r="K624" s="158">
        <v>51.236400000000003</v>
      </c>
      <c r="L624" s="158">
        <v>51.05</v>
      </c>
      <c r="M624" s="158">
        <v>50.818600000000004</v>
      </c>
      <c r="N624" s="158">
        <v>50.701300000000003</v>
      </c>
      <c r="O624" s="158">
        <v>50.514899999999997</v>
      </c>
      <c r="P624" s="158">
        <v>50.328499999999998</v>
      </c>
      <c r="Q624" s="158">
        <v>50.142099999999999</v>
      </c>
      <c r="R624" s="158">
        <v>49.9557</v>
      </c>
      <c r="S624" s="158">
        <v>49.769300000000001</v>
      </c>
      <c r="T624" s="158">
        <v>49.582900000000002</v>
      </c>
      <c r="U624" s="158">
        <v>49.303300000000007</v>
      </c>
      <c r="V624" s="158">
        <v>49.116900000000001</v>
      </c>
      <c r="W624" s="158">
        <v>48.861400000000003</v>
      </c>
      <c r="X624" s="158">
        <v>48.699100000000001</v>
      </c>
      <c r="Y624" s="158">
        <v>48.699699999999993</v>
      </c>
      <c r="Z624" s="158">
        <v>48.630549999999999</v>
      </c>
      <c r="AB624" s="6">
        <f>Z624</f>
        <v>48.630549999999999</v>
      </c>
    </row>
    <row r="625" spans="1:28" x14ac:dyDescent="0.2">
      <c r="A625" s="2" t="str">
        <f>'Scenario List'!$A$15</f>
        <v>13- Electrification 3</v>
      </c>
      <c r="B625" s="121" t="s">
        <v>22</v>
      </c>
      <c r="C625" s="158">
        <v>3.4788575860158431</v>
      </c>
      <c r="D625" s="158">
        <v>4.3556214598431833</v>
      </c>
      <c r="E625" s="158">
        <v>5.3526385880491123</v>
      </c>
      <c r="F625" s="158">
        <v>6.5334777363007763</v>
      </c>
      <c r="G625" s="158">
        <v>7.780624233084275</v>
      </c>
      <c r="H625" s="158">
        <v>8.7672341508763161</v>
      </c>
      <c r="I625" s="158">
        <v>9.3800386803836773</v>
      </c>
      <c r="J625" s="158">
        <v>9.4053047667084755</v>
      </c>
      <c r="K625" s="158">
        <v>8.9883114083050373</v>
      </c>
      <c r="L625" s="158">
        <v>8.1292929854463836</v>
      </c>
      <c r="M625" s="158">
        <v>6.9860830002313179</v>
      </c>
      <c r="N625" s="158">
        <v>5.9019738653382348</v>
      </c>
      <c r="O625" s="158">
        <v>4.9468811644598958</v>
      </c>
      <c r="P625" s="158">
        <v>4.1836430023636808</v>
      </c>
      <c r="Q625" s="158">
        <v>3.5694629084988208</v>
      </c>
      <c r="R625" s="158">
        <v>3.0140987539382706</v>
      </c>
      <c r="S625" s="158">
        <v>2.7412449619824599</v>
      </c>
      <c r="T625" s="158">
        <v>2.4205159872473843</v>
      </c>
      <c r="U625" s="158">
        <v>2.2266122799688333</v>
      </c>
      <c r="V625" s="158">
        <v>1.6257929404640805</v>
      </c>
      <c r="W625" s="158">
        <v>1.4966910327016762</v>
      </c>
      <c r="X625" s="158">
        <v>1.1082726649545265</v>
      </c>
      <c r="Y625" s="158">
        <v>0.76645895546910481</v>
      </c>
      <c r="Z625" s="158">
        <v>0.67907719919261922</v>
      </c>
      <c r="AB625" s="6">
        <f t="shared" si="183"/>
        <v>113.83821031182399</v>
      </c>
    </row>
    <row r="626" spans="1:28" x14ac:dyDescent="0.2">
      <c r="A626" s="2" t="str">
        <f>'Scenario List'!$A$15</f>
        <v>13- Electrification 3</v>
      </c>
      <c r="B626" s="121" t="s">
        <v>23</v>
      </c>
      <c r="C626" s="158">
        <v>4.3328126854397606</v>
      </c>
      <c r="D626" s="158">
        <v>5.1140532608854503</v>
      </c>
      <c r="E626" s="158">
        <v>5.7966024088002559</v>
      </c>
      <c r="F626" s="158">
        <v>6.8822991159812243</v>
      </c>
      <c r="G626" s="158">
        <v>7.4650591581182475</v>
      </c>
      <c r="H626" s="158">
        <v>8.0926339952670681</v>
      </c>
      <c r="I626" s="158">
        <v>8.4268852790854822</v>
      </c>
      <c r="J626" s="158">
        <v>8.2833156800016994</v>
      </c>
      <c r="K626" s="158">
        <v>8.2836582065178703</v>
      </c>
      <c r="L626" s="158">
        <v>6.974059106803125</v>
      </c>
      <c r="M626" s="158">
        <v>5.8919252743911841</v>
      </c>
      <c r="N626" s="158">
        <v>4.9193768112044438</v>
      </c>
      <c r="O626" s="158">
        <v>4.0952545194264474</v>
      </c>
      <c r="P626" s="158">
        <v>3.4301668752930823</v>
      </c>
      <c r="Q626" s="158">
        <v>2.9051090860814384</v>
      </c>
      <c r="R626" s="158">
        <v>2.2476641244660271</v>
      </c>
      <c r="S626" s="158">
        <v>2.036953939915108</v>
      </c>
      <c r="T626" s="158">
        <v>1.7698100756601605</v>
      </c>
      <c r="U626" s="158">
        <v>1.6595090118822924</v>
      </c>
      <c r="V626" s="158">
        <v>0.55874295896357751</v>
      </c>
      <c r="W626" s="158">
        <v>0.30916111860322815</v>
      </c>
      <c r="X626" s="158">
        <v>-1.3759022153905676E-2</v>
      </c>
      <c r="Y626" s="158">
        <v>-0.17565949164128369</v>
      </c>
      <c r="Z626" s="158">
        <v>-0.18133451607296536</v>
      </c>
      <c r="AB626" s="6">
        <f t="shared" si="183"/>
        <v>99.104299662919018</v>
      </c>
    </row>
    <row r="627" spans="1:28" x14ac:dyDescent="0.2">
      <c r="A627" s="2" t="str">
        <f>'Scenario List'!$A$15</f>
        <v>13- Electrification 3</v>
      </c>
      <c r="B627" s="121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B627" s="6"/>
    </row>
    <row r="628" spans="1:28" x14ac:dyDescent="0.2">
      <c r="A628" s="2" t="str">
        <f>'Scenario List'!$A$15</f>
        <v>13- Electrification 3</v>
      </c>
      <c r="B628" s="120" t="s">
        <v>8</v>
      </c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B628" s="6"/>
    </row>
    <row r="629" spans="1:28" x14ac:dyDescent="0.2">
      <c r="A629" s="2" t="str">
        <f>'Scenario List'!$A$15</f>
        <v>13- Electrification 3</v>
      </c>
      <c r="B629" s="123" t="s">
        <v>12</v>
      </c>
      <c r="C629" s="158">
        <v>0</v>
      </c>
      <c r="D629" s="158">
        <v>0</v>
      </c>
      <c r="E629" s="158">
        <v>0</v>
      </c>
      <c r="F629" s="158">
        <v>0</v>
      </c>
      <c r="G629" s="158">
        <v>0</v>
      </c>
      <c r="H629" s="158">
        <v>90.70385220666104</v>
      </c>
      <c r="I629" s="158">
        <v>0</v>
      </c>
      <c r="J629" s="158">
        <v>0</v>
      </c>
      <c r="K629" s="158">
        <v>0</v>
      </c>
      <c r="L629" s="158">
        <v>0</v>
      </c>
      <c r="M629" s="158">
        <v>0</v>
      </c>
      <c r="N629" s="158">
        <v>0</v>
      </c>
      <c r="O629" s="158">
        <v>0</v>
      </c>
      <c r="P629" s="158">
        <v>0</v>
      </c>
      <c r="Q629" s="158">
        <v>0</v>
      </c>
      <c r="R629" s="158">
        <v>0</v>
      </c>
      <c r="S629" s="158">
        <v>0</v>
      </c>
      <c r="T629" s="158">
        <v>0</v>
      </c>
      <c r="U629" s="158">
        <v>0</v>
      </c>
      <c r="V629" s="158">
        <v>0</v>
      </c>
      <c r="W629" s="158">
        <v>0</v>
      </c>
      <c r="X629" s="158">
        <v>0</v>
      </c>
      <c r="Y629" s="158">
        <v>0</v>
      </c>
      <c r="Z629" s="158">
        <v>0</v>
      </c>
      <c r="AB629" s="6">
        <f t="shared" ref="AB629:AB640" si="184">SUM(C629:Z629)</f>
        <v>90.70385220666104</v>
      </c>
    </row>
    <row r="630" spans="1:28" x14ac:dyDescent="0.2">
      <c r="A630" s="2" t="str">
        <f>'Scenario List'!$A$15</f>
        <v>13- Electrification 3</v>
      </c>
      <c r="B630" s="121" t="s">
        <v>13</v>
      </c>
      <c r="C630" s="158">
        <v>0</v>
      </c>
      <c r="D630" s="158">
        <v>0</v>
      </c>
      <c r="E630" s="158">
        <v>0</v>
      </c>
      <c r="F630" s="158">
        <v>0</v>
      </c>
      <c r="G630" s="158">
        <v>0</v>
      </c>
      <c r="H630" s="158">
        <v>0</v>
      </c>
      <c r="I630" s="158">
        <v>0</v>
      </c>
      <c r="J630" s="158">
        <v>0</v>
      </c>
      <c r="K630" s="158">
        <v>0</v>
      </c>
      <c r="L630" s="158">
        <v>0</v>
      </c>
      <c r="M630" s="158">
        <v>0</v>
      </c>
      <c r="N630" s="158">
        <v>0</v>
      </c>
      <c r="O630" s="158">
        <v>0</v>
      </c>
      <c r="P630" s="158">
        <v>0</v>
      </c>
      <c r="Q630" s="158">
        <v>0</v>
      </c>
      <c r="R630" s="158">
        <v>0</v>
      </c>
      <c r="S630" s="158">
        <v>0</v>
      </c>
      <c r="T630" s="158">
        <v>0</v>
      </c>
      <c r="U630" s="158">
        <v>0</v>
      </c>
      <c r="V630" s="158">
        <v>0</v>
      </c>
      <c r="W630" s="158">
        <v>0</v>
      </c>
      <c r="X630" s="158">
        <v>0</v>
      </c>
      <c r="Y630" s="158">
        <v>0</v>
      </c>
      <c r="Z630" s="158">
        <v>0</v>
      </c>
      <c r="AB630" s="6">
        <f t="shared" si="184"/>
        <v>0</v>
      </c>
    </row>
    <row r="631" spans="1:28" x14ac:dyDescent="0.2">
      <c r="A631" s="2" t="str">
        <f>'Scenario List'!$A$15</f>
        <v>13- Electrification 3</v>
      </c>
      <c r="B631" s="121" t="s">
        <v>14</v>
      </c>
      <c r="C631" s="158">
        <v>0</v>
      </c>
      <c r="D631" s="158">
        <v>0</v>
      </c>
      <c r="E631" s="158">
        <v>0</v>
      </c>
      <c r="F631" s="158">
        <v>0</v>
      </c>
      <c r="G631" s="158">
        <v>0</v>
      </c>
      <c r="H631" s="158">
        <v>0</v>
      </c>
      <c r="I631" s="158">
        <v>0</v>
      </c>
      <c r="J631" s="158">
        <v>0</v>
      </c>
      <c r="K631" s="158">
        <v>0</v>
      </c>
      <c r="L631" s="158">
        <v>0</v>
      </c>
      <c r="M631" s="158">
        <v>0</v>
      </c>
      <c r="N631" s="158">
        <v>0</v>
      </c>
      <c r="O631" s="158">
        <v>0</v>
      </c>
      <c r="P631" s="158">
        <v>0</v>
      </c>
      <c r="Q631" s="158">
        <v>0</v>
      </c>
      <c r="R631" s="158">
        <v>0</v>
      </c>
      <c r="S631" s="158">
        <v>0</v>
      </c>
      <c r="T631" s="158">
        <v>0</v>
      </c>
      <c r="U631" s="158">
        <v>0</v>
      </c>
      <c r="V631" s="158">
        <v>0</v>
      </c>
      <c r="W631" s="158">
        <v>0</v>
      </c>
      <c r="X631" s="158">
        <v>0</v>
      </c>
      <c r="Y631" s="158">
        <v>0</v>
      </c>
      <c r="Z631" s="158">
        <v>0</v>
      </c>
      <c r="AB631" s="6">
        <f t="shared" si="184"/>
        <v>0</v>
      </c>
    </row>
    <row r="632" spans="1:28" x14ac:dyDescent="0.2">
      <c r="A632" s="2" t="str">
        <f>'Scenario List'!$A$15</f>
        <v>13- Electrification 3</v>
      </c>
      <c r="B632" s="121" t="s">
        <v>15</v>
      </c>
      <c r="C632" s="158">
        <v>0</v>
      </c>
      <c r="D632" s="158">
        <v>0</v>
      </c>
      <c r="E632" s="158">
        <v>0</v>
      </c>
      <c r="F632" s="158">
        <v>0</v>
      </c>
      <c r="G632" s="158">
        <v>0</v>
      </c>
      <c r="H632" s="158">
        <v>0</v>
      </c>
      <c r="I632" s="158">
        <v>0</v>
      </c>
      <c r="J632" s="158">
        <v>0</v>
      </c>
      <c r="K632" s="158">
        <v>0</v>
      </c>
      <c r="L632" s="158">
        <v>0</v>
      </c>
      <c r="M632" s="158">
        <v>0</v>
      </c>
      <c r="N632" s="158">
        <v>0</v>
      </c>
      <c r="O632" s="158">
        <v>0</v>
      </c>
      <c r="P632" s="158">
        <v>0</v>
      </c>
      <c r="Q632" s="158">
        <v>0</v>
      </c>
      <c r="R632" s="158">
        <v>0</v>
      </c>
      <c r="S632" s="158">
        <v>0</v>
      </c>
      <c r="T632" s="158">
        <v>0</v>
      </c>
      <c r="U632" s="158">
        <v>0</v>
      </c>
      <c r="V632" s="158">
        <v>0</v>
      </c>
      <c r="W632" s="158">
        <v>0</v>
      </c>
      <c r="X632" s="158">
        <v>0</v>
      </c>
      <c r="Y632" s="158">
        <v>0</v>
      </c>
      <c r="Z632" s="158">
        <v>0</v>
      </c>
      <c r="AB632" s="6">
        <f t="shared" si="184"/>
        <v>0</v>
      </c>
    </row>
    <row r="633" spans="1:28" x14ac:dyDescent="0.2">
      <c r="A633" s="2" t="str">
        <f>'Scenario List'!$A$15</f>
        <v>13- Electrification 3</v>
      </c>
      <c r="B633" s="121" t="s">
        <v>16</v>
      </c>
      <c r="C633" s="158">
        <v>0</v>
      </c>
      <c r="D633" s="158">
        <v>0</v>
      </c>
      <c r="E633" s="158">
        <v>0</v>
      </c>
      <c r="F633" s="158">
        <v>0</v>
      </c>
      <c r="G633" s="158">
        <v>0</v>
      </c>
      <c r="H633" s="158">
        <v>0</v>
      </c>
      <c r="I633" s="158">
        <v>0</v>
      </c>
      <c r="J633" s="158">
        <v>0</v>
      </c>
      <c r="K633" s="158">
        <v>0</v>
      </c>
      <c r="L633" s="158">
        <v>0</v>
      </c>
      <c r="M633" s="158">
        <v>0</v>
      </c>
      <c r="N633" s="158">
        <v>0</v>
      </c>
      <c r="O633" s="158">
        <v>0</v>
      </c>
      <c r="P633" s="158">
        <v>0</v>
      </c>
      <c r="Q633" s="158">
        <v>0</v>
      </c>
      <c r="R633" s="158">
        <v>0</v>
      </c>
      <c r="S633" s="158">
        <v>0</v>
      </c>
      <c r="T633" s="158">
        <v>0</v>
      </c>
      <c r="U633" s="158">
        <v>0</v>
      </c>
      <c r="V633" s="158">
        <v>0</v>
      </c>
      <c r="W633" s="158">
        <v>0</v>
      </c>
      <c r="X633" s="158">
        <v>0</v>
      </c>
      <c r="Y633" s="158">
        <v>0</v>
      </c>
      <c r="Z633" s="158">
        <v>26.279745417357265</v>
      </c>
      <c r="AB633" s="6">
        <f t="shared" si="184"/>
        <v>26.279745417357265</v>
      </c>
    </row>
    <row r="634" spans="1:28" x14ac:dyDescent="0.2">
      <c r="A634" s="2" t="str">
        <f>'Scenario List'!$A$15</f>
        <v>13- Electrification 3</v>
      </c>
      <c r="B634" s="121" t="s">
        <v>17</v>
      </c>
      <c r="C634" s="158">
        <v>0</v>
      </c>
      <c r="D634" s="158">
        <v>0</v>
      </c>
      <c r="E634" s="158">
        <v>0</v>
      </c>
      <c r="F634" s="158">
        <v>0</v>
      </c>
      <c r="G634" s="158">
        <v>0</v>
      </c>
      <c r="H634" s="158">
        <v>0</v>
      </c>
      <c r="I634" s="158">
        <v>0</v>
      </c>
      <c r="J634" s="158">
        <v>0</v>
      </c>
      <c r="K634" s="158">
        <v>0</v>
      </c>
      <c r="L634" s="158">
        <v>0</v>
      </c>
      <c r="M634" s="158">
        <v>0</v>
      </c>
      <c r="N634" s="158">
        <v>0</v>
      </c>
      <c r="O634" s="158">
        <v>0</v>
      </c>
      <c r="P634" s="158">
        <v>0</v>
      </c>
      <c r="Q634" s="158">
        <v>50</v>
      </c>
      <c r="R634" s="158">
        <v>0</v>
      </c>
      <c r="S634" s="158">
        <v>0</v>
      </c>
      <c r="T634" s="158">
        <v>0</v>
      </c>
      <c r="U634" s="158">
        <v>0</v>
      </c>
      <c r="V634" s="158">
        <v>50</v>
      </c>
      <c r="W634" s="158">
        <v>0</v>
      </c>
      <c r="X634" s="158">
        <v>0</v>
      </c>
      <c r="Y634" s="158">
        <v>0</v>
      </c>
      <c r="Z634" s="158">
        <v>0</v>
      </c>
      <c r="AB634" s="6">
        <f t="shared" si="184"/>
        <v>100</v>
      </c>
    </row>
    <row r="635" spans="1:28" x14ac:dyDescent="0.2">
      <c r="A635" s="2" t="str">
        <f>'Scenario List'!$A$15</f>
        <v>13- Electrification 3</v>
      </c>
      <c r="B635" s="121" t="s">
        <v>18</v>
      </c>
      <c r="C635" s="158">
        <v>0</v>
      </c>
      <c r="D635" s="158">
        <v>0</v>
      </c>
      <c r="E635" s="158">
        <v>0</v>
      </c>
      <c r="F635" s="158">
        <v>0</v>
      </c>
      <c r="G635" s="158">
        <v>0</v>
      </c>
      <c r="H635" s="158">
        <v>0</v>
      </c>
      <c r="I635" s="158">
        <v>0</v>
      </c>
      <c r="J635" s="158">
        <v>0</v>
      </c>
      <c r="K635" s="158">
        <v>0</v>
      </c>
      <c r="L635" s="158">
        <v>0</v>
      </c>
      <c r="M635" s="158">
        <v>0</v>
      </c>
      <c r="N635" s="158">
        <v>0</v>
      </c>
      <c r="O635" s="158">
        <v>0</v>
      </c>
      <c r="P635" s="158">
        <v>0</v>
      </c>
      <c r="Q635" s="158">
        <v>0</v>
      </c>
      <c r="R635" s="158">
        <v>0</v>
      </c>
      <c r="S635" s="158">
        <v>0</v>
      </c>
      <c r="T635" s="158">
        <v>0</v>
      </c>
      <c r="U635" s="158">
        <v>0</v>
      </c>
      <c r="V635" s="158">
        <v>0</v>
      </c>
      <c r="W635" s="158">
        <v>0</v>
      </c>
      <c r="X635" s="158">
        <v>0</v>
      </c>
      <c r="Y635" s="158">
        <v>0</v>
      </c>
      <c r="Z635" s="158">
        <v>0</v>
      </c>
      <c r="AB635" s="6">
        <f t="shared" si="184"/>
        <v>0</v>
      </c>
    </row>
    <row r="636" spans="1:28" x14ac:dyDescent="0.2">
      <c r="A636" s="2" t="str">
        <f>'Scenario List'!$A$15</f>
        <v>13- Electrification 3</v>
      </c>
      <c r="B636" s="122" t="s">
        <v>19</v>
      </c>
      <c r="C636" s="158">
        <v>0</v>
      </c>
      <c r="D636" s="158">
        <v>0</v>
      </c>
      <c r="E636" s="158">
        <v>0</v>
      </c>
      <c r="F636" s="158">
        <v>0</v>
      </c>
      <c r="G636" s="158">
        <v>0</v>
      </c>
      <c r="H636" s="158">
        <v>0</v>
      </c>
      <c r="I636" s="158">
        <v>0</v>
      </c>
      <c r="J636" s="158">
        <v>0</v>
      </c>
      <c r="K636" s="158">
        <v>0</v>
      </c>
      <c r="L636" s="158">
        <v>0</v>
      </c>
      <c r="M636" s="158">
        <v>0</v>
      </c>
      <c r="N636" s="158">
        <v>0</v>
      </c>
      <c r="O636" s="158">
        <v>0</v>
      </c>
      <c r="P636" s="158">
        <v>0</v>
      </c>
      <c r="Q636" s="158">
        <v>0</v>
      </c>
      <c r="R636" s="158">
        <v>0</v>
      </c>
      <c r="S636" s="158">
        <v>0</v>
      </c>
      <c r="T636" s="158">
        <v>0</v>
      </c>
      <c r="U636" s="158">
        <v>0</v>
      </c>
      <c r="V636" s="158">
        <v>0</v>
      </c>
      <c r="W636" s="158">
        <v>0</v>
      </c>
      <c r="X636" s="158">
        <v>0</v>
      </c>
      <c r="Y636" s="158">
        <v>0</v>
      </c>
      <c r="Z636" s="158">
        <v>0</v>
      </c>
      <c r="AB636" s="6">
        <f t="shared" si="184"/>
        <v>0</v>
      </c>
    </row>
    <row r="637" spans="1:28" x14ac:dyDescent="0.2">
      <c r="A637" s="2" t="str">
        <f>'Scenario List'!$A$15</f>
        <v>13- Electrification 3</v>
      </c>
      <c r="B637" s="121" t="s">
        <v>20</v>
      </c>
      <c r="C637" s="158">
        <v>0</v>
      </c>
      <c r="D637" s="158">
        <v>0</v>
      </c>
      <c r="E637" s="158">
        <v>0</v>
      </c>
      <c r="F637" s="158">
        <v>0</v>
      </c>
      <c r="G637" s="158">
        <v>0</v>
      </c>
      <c r="H637" s="158">
        <v>0</v>
      </c>
      <c r="I637" s="158">
        <v>0</v>
      </c>
      <c r="J637" s="158">
        <v>0</v>
      </c>
      <c r="K637" s="158">
        <v>0</v>
      </c>
      <c r="L637" s="158">
        <v>0</v>
      </c>
      <c r="M637" s="158">
        <v>0</v>
      </c>
      <c r="N637" s="158">
        <v>0</v>
      </c>
      <c r="O637" s="158">
        <v>0</v>
      </c>
      <c r="P637" s="158">
        <v>0</v>
      </c>
      <c r="Q637" s="158">
        <v>0</v>
      </c>
      <c r="R637" s="158">
        <v>0</v>
      </c>
      <c r="S637" s="158">
        <v>0</v>
      </c>
      <c r="T637" s="158">
        <v>0</v>
      </c>
      <c r="U637" s="158">
        <v>0</v>
      </c>
      <c r="V637" s="158">
        <v>0</v>
      </c>
      <c r="W637" s="158">
        <v>0</v>
      </c>
      <c r="X637" s="158">
        <v>0</v>
      </c>
      <c r="Y637" s="158">
        <v>0</v>
      </c>
      <c r="Z637" s="158">
        <v>0</v>
      </c>
      <c r="AB637" s="6">
        <f t="shared" si="184"/>
        <v>0</v>
      </c>
    </row>
    <row r="638" spans="1:28" x14ac:dyDescent="0.2">
      <c r="A638" s="2" t="str">
        <f>'Scenario List'!$A$15</f>
        <v>13- Electrification 3</v>
      </c>
      <c r="B638" s="121" t="s">
        <v>21</v>
      </c>
      <c r="C638" s="158">
        <v>0</v>
      </c>
      <c r="D638" s="158">
        <v>0.77980000000000016</v>
      </c>
      <c r="E638" s="158">
        <v>2.7285000000000004</v>
      </c>
      <c r="F638" s="158">
        <v>6.6627000000000001</v>
      </c>
      <c r="G638" s="158">
        <v>8.5165000000000006</v>
      </c>
      <c r="H638" s="158">
        <v>9.7208000000000006</v>
      </c>
      <c r="I638" s="158">
        <v>9.8686000000000007</v>
      </c>
      <c r="J638" s="158">
        <v>9.7202000000000002</v>
      </c>
      <c r="K638" s="158">
        <v>9.5903000000000009</v>
      </c>
      <c r="L638" s="158">
        <v>9.7530999999999999</v>
      </c>
      <c r="M638" s="158">
        <v>11.7447</v>
      </c>
      <c r="N638" s="158">
        <v>14.8307</v>
      </c>
      <c r="O638" s="158">
        <v>18.279399999999999</v>
      </c>
      <c r="P638" s="158">
        <v>19.618100000000002</v>
      </c>
      <c r="Q638" s="158">
        <v>19.508600000000001</v>
      </c>
      <c r="R638" s="158">
        <v>19.399100000000001</v>
      </c>
      <c r="S638" s="158">
        <v>19.2896</v>
      </c>
      <c r="T638" s="158">
        <v>19.180100000000003</v>
      </c>
      <c r="U638" s="158">
        <v>19.014900000000001</v>
      </c>
      <c r="V638" s="158">
        <v>18.9054</v>
      </c>
      <c r="W638" s="158">
        <v>18.721700000000002</v>
      </c>
      <c r="X638" s="158">
        <v>18.5733</v>
      </c>
      <c r="Y638" s="158">
        <v>18.575200000000002</v>
      </c>
      <c r="Z638" s="158">
        <v>18.539900000000003</v>
      </c>
      <c r="AB638" s="6">
        <f>Z638</f>
        <v>18.539900000000003</v>
      </c>
    </row>
    <row r="639" spans="1:28" x14ac:dyDescent="0.2">
      <c r="A639" s="2" t="str">
        <f>'Scenario List'!$A$15</f>
        <v>13- Electrification 3</v>
      </c>
      <c r="B639" s="121" t="s">
        <v>22</v>
      </c>
      <c r="C639" s="158">
        <v>1.4776652869679656</v>
      </c>
      <c r="D639" s="158">
        <v>1.7698789218175282</v>
      </c>
      <c r="E639" s="158">
        <v>1.9864593997581799</v>
      </c>
      <c r="F639" s="158">
        <v>2.2377436597510734</v>
      </c>
      <c r="G639" s="158">
        <v>2.5671251461487579</v>
      </c>
      <c r="H639" s="158">
        <v>2.793166076608065</v>
      </c>
      <c r="I639" s="158">
        <v>2.8930986612112388</v>
      </c>
      <c r="J639" s="158">
        <v>2.8107277324826629</v>
      </c>
      <c r="K639" s="158">
        <v>2.6008257175790348</v>
      </c>
      <c r="L639" s="158">
        <v>2.2710387252688982</v>
      </c>
      <c r="M639" s="158">
        <v>1.8412810830856223</v>
      </c>
      <c r="N639" s="158">
        <v>1.5011021555079935</v>
      </c>
      <c r="O639" s="158">
        <v>1.2121975009641872</v>
      </c>
      <c r="P639" s="158">
        <v>0.97882732764463398</v>
      </c>
      <c r="Q639" s="158">
        <v>0.7980330700859426</v>
      </c>
      <c r="R639" s="158">
        <v>0.6197925328856897</v>
      </c>
      <c r="S639" s="158">
        <v>0.56153589027899642</v>
      </c>
      <c r="T639" s="158">
        <v>0.46564827911210926</v>
      </c>
      <c r="U639" s="158">
        <v>0.39709208237282922</v>
      </c>
      <c r="V639" s="158">
        <v>0.15421899223844804</v>
      </c>
      <c r="W639" s="158">
        <v>-4.5086555850552656E-2</v>
      </c>
      <c r="X639" s="158">
        <v>-6.973809449193169E-2</v>
      </c>
      <c r="Y639" s="158">
        <v>-0.10658966774921552</v>
      </c>
      <c r="Z639" s="158">
        <v>-0.15415265140210366</v>
      </c>
      <c r="AB639" s="6">
        <f t="shared" si="184"/>
        <v>31.561891272276053</v>
      </c>
    </row>
    <row r="640" spans="1:28" x14ac:dyDescent="0.2">
      <c r="A640" s="2" t="str">
        <f>'Scenario List'!$A$15</f>
        <v>13- Electrification 3</v>
      </c>
      <c r="B640" s="121" t="s">
        <v>23</v>
      </c>
      <c r="C640" s="158">
        <v>0.67146914513461642</v>
      </c>
      <c r="D640" s="158">
        <v>0.74179764496745038</v>
      </c>
      <c r="E640" s="158">
        <v>0.76249258372523321</v>
      </c>
      <c r="F640" s="158">
        <v>0.89581960612355571</v>
      </c>
      <c r="G640" s="158">
        <v>0.85760869226228476</v>
      </c>
      <c r="H640" s="158">
        <v>0.89132438691971538</v>
      </c>
      <c r="I640" s="158">
        <v>0.93666751347031418</v>
      </c>
      <c r="J640" s="158">
        <v>0.96835813492263867</v>
      </c>
      <c r="K640" s="158">
        <v>1.1659348639101479</v>
      </c>
      <c r="L640" s="158">
        <v>1.0425773349226422</v>
      </c>
      <c r="M640" s="158">
        <v>0.99410905537217964</v>
      </c>
      <c r="N640" s="158">
        <v>0.97128429196530242</v>
      </c>
      <c r="O640" s="158">
        <v>0.92290572139710036</v>
      </c>
      <c r="P640" s="158">
        <v>0.83129934759410951</v>
      </c>
      <c r="Q640" s="158">
        <v>0.71231463021236507</v>
      </c>
      <c r="R640" s="158">
        <v>0.5604535798190966</v>
      </c>
      <c r="S640" s="158">
        <v>0.52031366357486952</v>
      </c>
      <c r="T640" s="158">
        <v>0.43854916461659066</v>
      </c>
      <c r="U640" s="158">
        <v>0.43280273698863247</v>
      </c>
      <c r="V640" s="158">
        <v>0.1753951941253149</v>
      </c>
      <c r="W640" s="158">
        <v>-3.9700869213532997E-2</v>
      </c>
      <c r="X640" s="158">
        <v>-6.5473276810623204E-2</v>
      </c>
      <c r="Y640" s="158">
        <v>-0.10702631500159754</v>
      </c>
      <c r="Z640" s="158">
        <v>-0.12306221056462796</v>
      </c>
      <c r="AB640" s="6">
        <f t="shared" si="184"/>
        <v>15.158214620433778</v>
      </c>
    </row>
    <row r="641" spans="1:28" x14ac:dyDescent="0.2">
      <c r="A641" s="2" t="str">
        <f>'Scenario List'!$A$15</f>
        <v>13- Electrification 3</v>
      </c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B641" s="6"/>
    </row>
    <row r="642" spans="1:28" x14ac:dyDescent="0.2">
      <c r="A642" s="2" t="str">
        <f>'Scenario List'!$A$15</f>
        <v>13- Electrification 3</v>
      </c>
      <c r="B642" s="124" t="s">
        <v>35</v>
      </c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B642" s="6"/>
    </row>
    <row r="643" spans="1:28" x14ac:dyDescent="0.2">
      <c r="A643" s="2" t="str">
        <f>'Scenario List'!$A$15</f>
        <v>13- Electrification 3</v>
      </c>
      <c r="B643" s="121" t="s">
        <v>1</v>
      </c>
      <c r="C643" s="158">
        <v>32.437832376128291</v>
      </c>
      <c r="D643" s="158">
        <v>71.102756393475431</v>
      </c>
      <c r="E643" s="158">
        <v>115.37576923520096</v>
      </c>
      <c r="F643" s="158">
        <v>168.26165109171455</v>
      </c>
      <c r="G643" s="158">
        <v>228.62605798776769</v>
      </c>
      <c r="H643" s="158">
        <v>294.59047390376594</v>
      </c>
      <c r="I643" s="158">
        <v>364.11969580588175</v>
      </c>
      <c r="J643" s="158">
        <v>432.91405225026426</v>
      </c>
      <c r="K643" s="158">
        <v>499.41904118878244</v>
      </c>
      <c r="L643" s="158">
        <v>561.00780993535523</v>
      </c>
      <c r="M643" s="158">
        <v>615.8128644110634</v>
      </c>
      <c r="N643" s="158">
        <v>664.2578913036125</v>
      </c>
      <c r="O643" s="158">
        <v>707.07329961423977</v>
      </c>
      <c r="P643" s="158">
        <v>744.84531298981756</v>
      </c>
      <c r="Q643" s="158">
        <v>778.13747351726988</v>
      </c>
      <c r="R643" s="158">
        <v>805.56521970180518</v>
      </c>
      <c r="S643" s="158">
        <v>831.71263283550843</v>
      </c>
      <c r="T643" s="158">
        <v>853.1286250040049</v>
      </c>
      <c r="U643" s="158">
        <v>871.91498742583644</v>
      </c>
      <c r="V643" s="158">
        <v>883.92879855331375</v>
      </c>
      <c r="W643" s="158">
        <v>894.13080225015699</v>
      </c>
      <c r="X643" s="158">
        <v>900.3223262572958</v>
      </c>
      <c r="Y643" s="158">
        <v>904.32406477071288</v>
      </c>
      <c r="Z643" s="158">
        <v>906.51746671283161</v>
      </c>
      <c r="AB643" s="6">
        <f>Z643/8.76</f>
        <v>103.48372907680726</v>
      </c>
    </row>
    <row r="644" spans="1:28" x14ac:dyDescent="0.2">
      <c r="A644" s="2" t="str">
        <f>'Scenario List'!$A$15</f>
        <v>13- Electrification 3</v>
      </c>
      <c r="B644" s="121" t="s">
        <v>2</v>
      </c>
      <c r="C644" s="158">
        <v>12.757269331256607</v>
      </c>
      <c r="D644" s="158">
        <v>26.983938897157355</v>
      </c>
      <c r="E644" s="158">
        <v>41.326626747027639</v>
      </c>
      <c r="F644" s="158">
        <v>57.026674587959064</v>
      </c>
      <c r="G644" s="158">
        <v>73.909626485870433</v>
      </c>
      <c r="H644" s="158">
        <v>91.652349274550104</v>
      </c>
      <c r="I644" s="158">
        <v>109.84634878528605</v>
      </c>
      <c r="J644" s="158">
        <v>127.47261226675941</v>
      </c>
      <c r="K644" s="158">
        <v>144.78069188760256</v>
      </c>
      <c r="L644" s="158">
        <v>160.94360788280639</v>
      </c>
      <c r="M644" s="158">
        <v>174.64527211525333</v>
      </c>
      <c r="N644" s="158">
        <v>187.81692658120579</v>
      </c>
      <c r="O644" s="158">
        <v>199.8007726007819</v>
      </c>
      <c r="P644" s="158">
        <v>210.56009936027385</v>
      </c>
      <c r="Q644" s="158">
        <v>220.08769739438512</v>
      </c>
      <c r="R644" s="158">
        <v>227.08606846103157</v>
      </c>
      <c r="S644" s="158">
        <v>233.76715273486596</v>
      </c>
      <c r="T644" s="158">
        <v>240.18009745915279</v>
      </c>
      <c r="U644" s="158">
        <v>246.17206662809372</v>
      </c>
      <c r="V644" s="158">
        <v>250.20480344973006</v>
      </c>
      <c r="W644" s="158">
        <v>252.60596401248765</v>
      </c>
      <c r="X644" s="158">
        <v>255.06271716328851</v>
      </c>
      <c r="Y644" s="158">
        <v>257.37470926385561</v>
      </c>
      <c r="Z644" s="158">
        <v>258.89719559187961</v>
      </c>
      <c r="AB644" s="6">
        <f t="shared" ref="AB644:AB645" si="185">Z644/8.76</f>
        <v>29.554474382634659</v>
      </c>
    </row>
    <row r="645" spans="1:28" x14ac:dyDescent="0.2">
      <c r="A645" s="2" t="str">
        <f>'Scenario List'!$A$15</f>
        <v>13- Electrification 3</v>
      </c>
      <c r="B645" s="121" t="s">
        <v>4</v>
      </c>
      <c r="C645" s="158">
        <v>45.1951017073849</v>
      </c>
      <c r="D645" s="158">
        <v>98.08669529063279</v>
      </c>
      <c r="E645" s="158">
        <v>156.70239598222861</v>
      </c>
      <c r="F645" s="158">
        <v>225.28832567967362</v>
      </c>
      <c r="G645" s="158">
        <v>302.53568447363813</v>
      </c>
      <c r="H645" s="158">
        <v>386.24282317831603</v>
      </c>
      <c r="I645" s="158">
        <v>473.96604459116782</v>
      </c>
      <c r="J645" s="158">
        <v>560.38666451702363</v>
      </c>
      <c r="K645" s="158">
        <v>644.19973307638497</v>
      </c>
      <c r="L645" s="158">
        <v>721.95141781816164</v>
      </c>
      <c r="M645" s="158">
        <v>790.45813652631671</v>
      </c>
      <c r="N645" s="158">
        <v>852.07481788481823</v>
      </c>
      <c r="O645" s="158">
        <v>906.87407221502167</v>
      </c>
      <c r="P645" s="158">
        <v>955.40541235009141</v>
      </c>
      <c r="Q645" s="158">
        <v>998.22517091165503</v>
      </c>
      <c r="R645" s="158">
        <v>1032.6512881628369</v>
      </c>
      <c r="S645" s="158">
        <v>1065.4797855703744</v>
      </c>
      <c r="T645" s="158">
        <v>1093.3087224631577</v>
      </c>
      <c r="U645" s="158">
        <v>1118.0870540539302</v>
      </c>
      <c r="V645" s="158">
        <v>1134.1336020030437</v>
      </c>
      <c r="W645" s="158">
        <v>1146.7367662626446</v>
      </c>
      <c r="X645" s="158">
        <v>1155.3850434205842</v>
      </c>
      <c r="Y645" s="158">
        <v>1161.6987740345685</v>
      </c>
      <c r="Z645" s="158">
        <v>1165.4146623047113</v>
      </c>
      <c r="AB645" s="6">
        <f t="shared" si="185"/>
        <v>133.03820345944195</v>
      </c>
    </row>
    <row r="646" spans="1:28" x14ac:dyDescent="0.2">
      <c r="A646" s="2" t="str">
        <f>'Scenario List'!$A$15</f>
        <v>13- Electrification 3</v>
      </c>
      <c r="B646" s="127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B646" s="6"/>
    </row>
    <row r="647" spans="1:28" x14ac:dyDescent="0.2">
      <c r="A647" s="2" t="str">
        <f>'Scenario List'!$A$15</f>
        <v>13- Electrification 3</v>
      </c>
      <c r="B647" s="126" t="s">
        <v>36</v>
      </c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B647" s="6"/>
    </row>
    <row r="648" spans="1:28" x14ac:dyDescent="0.2">
      <c r="A648" s="2" t="str">
        <f>'Scenario List'!$A$15</f>
        <v>13- Electrification 3</v>
      </c>
      <c r="B648" s="121" t="s">
        <v>1</v>
      </c>
      <c r="C648" s="158">
        <v>3.9150580105973596</v>
      </c>
      <c r="D648" s="158">
        <v>8.5818552337469018</v>
      </c>
      <c r="E648" s="158">
        <v>13.851966538410807</v>
      </c>
      <c r="F648" s="158">
        <v>20.309964573591095</v>
      </c>
      <c r="G648" s="158">
        <v>27.597305339168603</v>
      </c>
      <c r="H648" s="158">
        <v>35.560518191880412</v>
      </c>
      <c r="I648" s="158">
        <v>43.827735267462607</v>
      </c>
      <c r="J648" s="158">
        <v>52.258021511171201</v>
      </c>
      <c r="K648" s="158">
        <v>60.28486523991247</v>
      </c>
      <c r="L648" s="158">
        <v>67.71847070157601</v>
      </c>
      <c r="M648" s="158">
        <v>74.129962409795411</v>
      </c>
      <c r="N648" s="158">
        <v>80.183786993467081</v>
      </c>
      <c r="O648" s="158">
        <v>85.346290929187944</v>
      </c>
      <c r="P648" s="158">
        <v>89.905247003739305</v>
      </c>
      <c r="Q648" s="158">
        <v>93.676124614521427</v>
      </c>
      <c r="R648" s="158">
        <v>97.240766804680135</v>
      </c>
      <c r="S648" s="158">
        <v>100.39726967022109</v>
      </c>
      <c r="T648" s="158">
        <v>102.98887199086664</v>
      </c>
      <c r="U648" s="158">
        <v>104.94864223114963</v>
      </c>
      <c r="V648" s="158">
        <v>106.69440350609908</v>
      </c>
      <c r="W648" s="158">
        <v>107.93553335398458</v>
      </c>
      <c r="X648" s="158">
        <v>108.68547122128791</v>
      </c>
      <c r="Y648" s="158">
        <v>108.86364597183098</v>
      </c>
      <c r="Z648" s="158">
        <v>109.41873808950595</v>
      </c>
      <c r="AB648" s="6">
        <f>Z648</f>
        <v>109.41873808950595</v>
      </c>
    </row>
    <row r="649" spans="1:28" x14ac:dyDescent="0.2">
      <c r="A649" s="2" t="str">
        <f>'Scenario List'!$A$15</f>
        <v>13- Electrification 3</v>
      </c>
      <c r="B649" s="121" t="s">
        <v>2</v>
      </c>
      <c r="C649" s="158">
        <v>1.5397283304737757</v>
      </c>
      <c r="D649" s="158">
        <v>3.2568675111577829</v>
      </c>
      <c r="E649" s="158">
        <v>4.9616575008764041</v>
      </c>
      <c r="F649" s="158">
        <v>6.8833850917096351</v>
      </c>
      <c r="G649" s="158">
        <v>8.9215837756499337</v>
      </c>
      <c r="H649" s="158">
        <v>11.063511289135926</v>
      </c>
      <c r="I649" s="158">
        <v>13.22179698080785</v>
      </c>
      <c r="J649" s="158">
        <v>15.387503545554942</v>
      </c>
      <c r="K649" s="158">
        <v>17.476475224111766</v>
      </c>
      <c r="L649" s="158">
        <v>19.427278554773835</v>
      </c>
      <c r="M649" s="158">
        <v>21.023346872322389</v>
      </c>
      <c r="N649" s="158">
        <v>22.671725292114942</v>
      </c>
      <c r="O649" s="158">
        <v>24.1166720275905</v>
      </c>
      <c r="P649" s="158">
        <v>25.415287458989621</v>
      </c>
      <c r="Q649" s="158">
        <v>26.495270140439949</v>
      </c>
      <c r="R649" s="158">
        <v>27.411838157542189</v>
      </c>
      <c r="S649" s="158">
        <v>28.218380900562547</v>
      </c>
      <c r="T649" s="158">
        <v>28.994311745029588</v>
      </c>
      <c r="U649" s="158">
        <v>29.630668723941458</v>
      </c>
      <c r="V649" s="158">
        <v>30.200907926205083</v>
      </c>
      <c r="W649" s="158">
        <v>30.493479684929959</v>
      </c>
      <c r="X649" s="158">
        <v>30.790763260436748</v>
      </c>
      <c r="Y649" s="158">
        <v>30.983084850791098</v>
      </c>
      <c r="Z649" s="158">
        <v>31.249485505555445</v>
      </c>
      <c r="AB649" s="6">
        <f t="shared" ref="AB649:AB650" si="186">Z649</f>
        <v>31.249485505555445</v>
      </c>
    </row>
    <row r="650" spans="1:28" x14ac:dyDescent="0.2">
      <c r="A650" s="2" t="str">
        <f>'Scenario List'!$A$15</f>
        <v>13- Electrification 3</v>
      </c>
      <c r="B650" s="121" t="s">
        <v>4</v>
      </c>
      <c r="C650" s="158">
        <v>5.4547863410711352</v>
      </c>
      <c r="D650" s="158">
        <v>11.838722744904684</v>
      </c>
      <c r="E650" s="158">
        <v>18.813624039287212</v>
      </c>
      <c r="F650" s="158">
        <v>27.19334966530073</v>
      </c>
      <c r="G650" s="158">
        <v>36.518889114818535</v>
      </c>
      <c r="H650" s="158">
        <v>46.624029481016336</v>
      </c>
      <c r="I650" s="158">
        <v>57.049532248270459</v>
      </c>
      <c r="J650" s="158">
        <v>67.645525056726143</v>
      </c>
      <c r="K650" s="158">
        <v>77.761340464024244</v>
      </c>
      <c r="L650" s="158">
        <v>87.145749256349845</v>
      </c>
      <c r="M650" s="158">
        <v>95.153309282117803</v>
      </c>
      <c r="N650" s="158">
        <v>102.85551228558202</v>
      </c>
      <c r="O650" s="158">
        <v>109.46296295677844</v>
      </c>
      <c r="P650" s="158">
        <v>115.32053446272893</v>
      </c>
      <c r="Q650" s="158">
        <v>120.17139475496137</v>
      </c>
      <c r="R650" s="158">
        <v>124.65260496222233</v>
      </c>
      <c r="S650" s="158">
        <v>128.61565057078363</v>
      </c>
      <c r="T650" s="158">
        <v>131.98318373589623</v>
      </c>
      <c r="U650" s="158">
        <v>134.5793109550911</v>
      </c>
      <c r="V650" s="158">
        <v>136.89531143230417</v>
      </c>
      <c r="W650" s="158">
        <v>138.42901303891455</v>
      </c>
      <c r="X650" s="158">
        <v>139.47623448172465</v>
      </c>
      <c r="Y650" s="158">
        <v>139.84673082262208</v>
      </c>
      <c r="Z650" s="158">
        <v>140.66822359506139</v>
      </c>
      <c r="AB650" s="6">
        <f t="shared" si="186"/>
        <v>140.66822359506139</v>
      </c>
    </row>
    <row r="651" spans="1:28" x14ac:dyDescent="0.2"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</row>
    <row r="652" spans="1:28" x14ac:dyDescent="0.2"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</row>
    <row r="653" spans="1:28" x14ac:dyDescent="0.2">
      <c r="A653" s="2" t="str">
        <f>'Scenario List'!$A$16</f>
        <v>14- 2x SCC</v>
      </c>
      <c r="B653" s="125" t="s">
        <v>11</v>
      </c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B653" s="6"/>
    </row>
    <row r="654" spans="1:28" x14ac:dyDescent="0.2">
      <c r="A654" s="2" t="str">
        <f>'Scenario List'!$A$16</f>
        <v>14- 2x SCC</v>
      </c>
      <c r="B654" s="123" t="s">
        <v>12</v>
      </c>
      <c r="C654" s="158">
        <v>0</v>
      </c>
      <c r="D654" s="158">
        <v>0</v>
      </c>
      <c r="E654" s="158">
        <v>0</v>
      </c>
      <c r="F654" s="158">
        <v>0</v>
      </c>
      <c r="G654" s="158">
        <v>0</v>
      </c>
      <c r="H654" s="158">
        <v>109.63654842114761</v>
      </c>
      <c r="I654" s="158">
        <v>0</v>
      </c>
      <c r="J654" s="158">
        <v>0</v>
      </c>
      <c r="K654" s="158">
        <v>0</v>
      </c>
      <c r="L654" s="158">
        <v>0</v>
      </c>
      <c r="M654" s="158">
        <v>0</v>
      </c>
      <c r="N654" s="158">
        <v>0</v>
      </c>
      <c r="O654" s="158">
        <v>0</v>
      </c>
      <c r="P654" s="158">
        <v>0</v>
      </c>
      <c r="Q654" s="158">
        <v>86.092014200676672</v>
      </c>
      <c r="R654" s="158">
        <v>0</v>
      </c>
      <c r="S654" s="158">
        <v>0</v>
      </c>
      <c r="T654" s="158">
        <v>0</v>
      </c>
      <c r="U654" s="158">
        <v>0</v>
      </c>
      <c r="V654" s="158">
        <v>0</v>
      </c>
      <c r="W654" s="158">
        <v>0</v>
      </c>
      <c r="X654" s="158">
        <v>0</v>
      </c>
      <c r="Y654" s="158">
        <v>0</v>
      </c>
      <c r="Z654" s="158">
        <v>0</v>
      </c>
      <c r="AB654" s="6">
        <f>SUM(C654:Z654)</f>
        <v>195.72856262182427</v>
      </c>
    </row>
    <row r="655" spans="1:28" x14ac:dyDescent="0.2">
      <c r="A655" s="2" t="str">
        <f>'Scenario List'!$A$16</f>
        <v>14- 2x SCC</v>
      </c>
      <c r="B655" s="121" t="s">
        <v>13</v>
      </c>
      <c r="C655" s="158">
        <v>0</v>
      </c>
      <c r="D655" s="158">
        <v>0</v>
      </c>
      <c r="E655" s="158">
        <v>0</v>
      </c>
      <c r="F655" s="158">
        <v>0</v>
      </c>
      <c r="G655" s="158">
        <v>0</v>
      </c>
      <c r="H655" s="158">
        <v>0</v>
      </c>
      <c r="I655" s="158">
        <v>0</v>
      </c>
      <c r="J655" s="158">
        <v>0</v>
      </c>
      <c r="K655" s="158">
        <v>0</v>
      </c>
      <c r="L655" s="158">
        <v>0</v>
      </c>
      <c r="M655" s="158">
        <v>0</v>
      </c>
      <c r="N655" s="158">
        <v>0</v>
      </c>
      <c r="O655" s="158">
        <v>0</v>
      </c>
      <c r="P655" s="158">
        <v>0</v>
      </c>
      <c r="Q655" s="158">
        <v>0</v>
      </c>
      <c r="R655" s="158">
        <v>0</v>
      </c>
      <c r="S655" s="158">
        <v>100</v>
      </c>
      <c r="T655" s="158">
        <v>0</v>
      </c>
      <c r="U655" s="158">
        <v>0</v>
      </c>
      <c r="V655" s="158">
        <v>0</v>
      </c>
      <c r="W655" s="158">
        <v>0</v>
      </c>
      <c r="X655" s="158">
        <v>0</v>
      </c>
      <c r="Y655" s="158">
        <v>0</v>
      </c>
      <c r="Z655" s="158">
        <v>0</v>
      </c>
      <c r="AB655" s="6">
        <f t="shared" ref="AB655:AB662" si="187">SUM(C655:Z655)</f>
        <v>100</v>
      </c>
    </row>
    <row r="656" spans="1:28" x14ac:dyDescent="0.2">
      <c r="A656" s="2" t="str">
        <f>'Scenario List'!$A$16</f>
        <v>14- 2x SCC</v>
      </c>
      <c r="B656" s="121" t="s">
        <v>14</v>
      </c>
      <c r="C656" s="158">
        <v>0</v>
      </c>
      <c r="D656" s="158">
        <v>0</v>
      </c>
      <c r="E656" s="158">
        <v>0</v>
      </c>
      <c r="F656" s="158">
        <v>0</v>
      </c>
      <c r="G656" s="158">
        <v>0</v>
      </c>
      <c r="H656" s="158">
        <v>0</v>
      </c>
      <c r="I656" s="158">
        <v>0</v>
      </c>
      <c r="J656" s="158">
        <v>0</v>
      </c>
      <c r="K656" s="158">
        <v>0</v>
      </c>
      <c r="L656" s="158">
        <v>0</v>
      </c>
      <c r="M656" s="158">
        <v>0</v>
      </c>
      <c r="N656" s="158">
        <v>0</v>
      </c>
      <c r="O656" s="158">
        <v>0</v>
      </c>
      <c r="P656" s="158">
        <v>0</v>
      </c>
      <c r="Q656" s="158">
        <v>0</v>
      </c>
      <c r="R656" s="158">
        <v>0</v>
      </c>
      <c r="S656" s="158">
        <v>50</v>
      </c>
      <c r="T656" s="158">
        <v>0</v>
      </c>
      <c r="U656" s="158">
        <v>0</v>
      </c>
      <c r="V656" s="158">
        <v>0</v>
      </c>
      <c r="W656" s="158">
        <v>0</v>
      </c>
      <c r="X656" s="158">
        <v>0</v>
      </c>
      <c r="Y656" s="158">
        <v>0</v>
      </c>
      <c r="Z656" s="158">
        <v>0</v>
      </c>
      <c r="AB656" s="6">
        <f t="shared" si="187"/>
        <v>50</v>
      </c>
    </row>
    <row r="657" spans="1:28" x14ac:dyDescent="0.2">
      <c r="A657" s="2" t="str">
        <f>'Scenario List'!$A$16</f>
        <v>14- 2x SCC</v>
      </c>
      <c r="B657" s="121" t="s">
        <v>15</v>
      </c>
      <c r="C657" s="158">
        <v>0</v>
      </c>
      <c r="D657" s="158">
        <v>0</v>
      </c>
      <c r="E657" s="158">
        <v>0</v>
      </c>
      <c r="F657" s="158">
        <v>0</v>
      </c>
      <c r="G657" s="158">
        <v>0</v>
      </c>
      <c r="H657" s="158">
        <v>0</v>
      </c>
      <c r="I657" s="158">
        <v>0</v>
      </c>
      <c r="J657" s="158">
        <v>0</v>
      </c>
      <c r="K657" s="158">
        <v>0</v>
      </c>
      <c r="L657" s="158">
        <v>0</v>
      </c>
      <c r="M657" s="158">
        <v>0</v>
      </c>
      <c r="N657" s="158">
        <v>0</v>
      </c>
      <c r="O657" s="158">
        <v>0</v>
      </c>
      <c r="P657" s="158">
        <v>0</v>
      </c>
      <c r="Q657" s="158">
        <v>0</v>
      </c>
      <c r="R657" s="158">
        <v>0</v>
      </c>
      <c r="S657" s="158">
        <v>0</v>
      </c>
      <c r="T657" s="158">
        <v>0</v>
      </c>
      <c r="U657" s="158">
        <v>0</v>
      </c>
      <c r="V657" s="158">
        <v>0</v>
      </c>
      <c r="W657" s="158">
        <v>0</v>
      </c>
      <c r="X657" s="158">
        <v>0</v>
      </c>
      <c r="Y657" s="158">
        <v>0</v>
      </c>
      <c r="Z657" s="158">
        <v>0</v>
      </c>
      <c r="AB657" s="6">
        <f t="shared" si="187"/>
        <v>0</v>
      </c>
    </row>
    <row r="658" spans="1:28" x14ac:dyDescent="0.2">
      <c r="A658" s="2" t="str">
        <f>'Scenario List'!$A$16</f>
        <v>14- 2x SCC</v>
      </c>
      <c r="B658" s="121" t="s">
        <v>16</v>
      </c>
      <c r="C658" s="158">
        <v>0</v>
      </c>
      <c r="D658" s="158">
        <v>0</v>
      </c>
      <c r="E658" s="158">
        <v>0</v>
      </c>
      <c r="F658" s="158">
        <v>0</v>
      </c>
      <c r="G658" s="158">
        <v>0</v>
      </c>
      <c r="H658" s="158">
        <v>0</v>
      </c>
      <c r="I658" s="158">
        <v>0</v>
      </c>
      <c r="J658" s="158">
        <v>0</v>
      </c>
      <c r="K658" s="158">
        <v>0</v>
      </c>
      <c r="L658" s="158">
        <v>0</v>
      </c>
      <c r="M658" s="158">
        <v>0</v>
      </c>
      <c r="N658" s="158">
        <v>0</v>
      </c>
      <c r="O658" s="158">
        <v>0</v>
      </c>
      <c r="P658" s="158">
        <v>0</v>
      </c>
      <c r="Q658" s="158">
        <v>0</v>
      </c>
      <c r="R658" s="158">
        <v>0</v>
      </c>
      <c r="S658" s="158">
        <v>0</v>
      </c>
      <c r="T658" s="158">
        <v>0</v>
      </c>
      <c r="U658" s="158">
        <v>0</v>
      </c>
      <c r="V658" s="158">
        <v>0</v>
      </c>
      <c r="W658" s="158">
        <v>0</v>
      </c>
      <c r="X658" s="158">
        <v>0</v>
      </c>
      <c r="Y658" s="158">
        <v>0</v>
      </c>
      <c r="Z658" s="158">
        <v>0</v>
      </c>
      <c r="AB658" s="6">
        <f t="shared" si="187"/>
        <v>0</v>
      </c>
    </row>
    <row r="659" spans="1:28" x14ac:dyDescent="0.2">
      <c r="A659" s="2" t="str">
        <f>'Scenario List'!$A$16</f>
        <v>14- 2x SCC</v>
      </c>
      <c r="B659" s="121" t="s">
        <v>17</v>
      </c>
      <c r="C659" s="158">
        <v>0</v>
      </c>
      <c r="D659" s="158">
        <v>0</v>
      </c>
      <c r="E659" s="158">
        <v>0</v>
      </c>
      <c r="F659" s="158">
        <v>0</v>
      </c>
      <c r="G659" s="158">
        <v>0</v>
      </c>
      <c r="H659" s="158">
        <v>0</v>
      </c>
      <c r="I659" s="158">
        <v>0</v>
      </c>
      <c r="J659" s="158">
        <v>0</v>
      </c>
      <c r="K659" s="158">
        <v>0</v>
      </c>
      <c r="L659" s="158">
        <v>0</v>
      </c>
      <c r="M659" s="158">
        <v>0</v>
      </c>
      <c r="N659" s="158">
        <v>0</v>
      </c>
      <c r="O659" s="158">
        <v>0</v>
      </c>
      <c r="P659" s="158">
        <v>0</v>
      </c>
      <c r="Q659" s="158">
        <v>0</v>
      </c>
      <c r="R659" s="158">
        <v>0</v>
      </c>
      <c r="S659" s="158">
        <v>0</v>
      </c>
      <c r="T659" s="158">
        <v>0</v>
      </c>
      <c r="U659" s="158">
        <v>0</v>
      </c>
      <c r="V659" s="158">
        <v>0</v>
      </c>
      <c r="W659" s="158">
        <v>0</v>
      </c>
      <c r="X659" s="158">
        <v>0</v>
      </c>
      <c r="Y659" s="158">
        <v>0</v>
      </c>
      <c r="Z659" s="158">
        <v>0</v>
      </c>
      <c r="AB659" s="6">
        <f t="shared" si="187"/>
        <v>0</v>
      </c>
    </row>
    <row r="660" spans="1:28" x14ac:dyDescent="0.2">
      <c r="A660" s="2" t="str">
        <f>'Scenario List'!$A$16</f>
        <v>14- 2x SCC</v>
      </c>
      <c r="B660" s="121" t="s">
        <v>18</v>
      </c>
      <c r="C660" s="158">
        <v>0</v>
      </c>
      <c r="D660" s="158">
        <v>0</v>
      </c>
      <c r="E660" s="158">
        <v>0</v>
      </c>
      <c r="F660" s="158">
        <v>0</v>
      </c>
      <c r="G660" s="158">
        <v>0</v>
      </c>
      <c r="H660" s="158">
        <v>0</v>
      </c>
      <c r="I660" s="158">
        <v>0</v>
      </c>
      <c r="J660" s="158">
        <v>0</v>
      </c>
      <c r="K660" s="158">
        <v>0</v>
      </c>
      <c r="L660" s="158">
        <v>0</v>
      </c>
      <c r="M660" s="158">
        <v>0</v>
      </c>
      <c r="N660" s="158">
        <v>0</v>
      </c>
      <c r="O660" s="158">
        <v>0</v>
      </c>
      <c r="P660" s="158">
        <v>0</v>
      </c>
      <c r="Q660" s="158">
        <v>0</v>
      </c>
      <c r="R660" s="158">
        <v>0</v>
      </c>
      <c r="S660" s="158">
        <v>0</v>
      </c>
      <c r="T660" s="158">
        <v>0</v>
      </c>
      <c r="U660" s="158">
        <v>0</v>
      </c>
      <c r="V660" s="158">
        <v>0</v>
      </c>
      <c r="W660" s="158">
        <v>0</v>
      </c>
      <c r="X660" s="158">
        <v>0</v>
      </c>
      <c r="Y660" s="158">
        <v>0</v>
      </c>
      <c r="Z660" s="158">
        <v>0</v>
      </c>
      <c r="AB660" s="6">
        <f t="shared" si="187"/>
        <v>0</v>
      </c>
    </row>
    <row r="661" spans="1:28" x14ac:dyDescent="0.2">
      <c r="A661" s="2" t="str">
        <f>'Scenario List'!$A$16</f>
        <v>14- 2x SCC</v>
      </c>
      <c r="B661" s="122" t="s">
        <v>19</v>
      </c>
      <c r="C661" s="158">
        <v>0</v>
      </c>
      <c r="D661" s="158">
        <v>0</v>
      </c>
      <c r="E661" s="158">
        <v>0</v>
      </c>
      <c r="F661" s="158">
        <v>0</v>
      </c>
      <c r="G661" s="158">
        <v>12</v>
      </c>
      <c r="H661" s="158">
        <v>0</v>
      </c>
      <c r="I661" s="158">
        <v>0</v>
      </c>
      <c r="J661" s="158">
        <v>0</v>
      </c>
      <c r="K661" s="158">
        <v>0</v>
      </c>
      <c r="L661" s="158">
        <v>0</v>
      </c>
      <c r="M661" s="158">
        <v>0</v>
      </c>
      <c r="N661" s="158">
        <v>5</v>
      </c>
      <c r="O661" s="158">
        <v>0</v>
      </c>
      <c r="P661" s="158">
        <v>0</v>
      </c>
      <c r="Q661" s="158">
        <v>0</v>
      </c>
      <c r="R661" s="158">
        <v>0</v>
      </c>
      <c r="S661" s="158">
        <v>0</v>
      </c>
      <c r="T661" s="158">
        <v>0</v>
      </c>
      <c r="U661" s="158">
        <v>0</v>
      </c>
      <c r="V661" s="158">
        <v>0</v>
      </c>
      <c r="W661" s="158">
        <v>0</v>
      </c>
      <c r="X661" s="158">
        <v>0</v>
      </c>
      <c r="Y661" s="158">
        <v>0</v>
      </c>
      <c r="Z661" s="158">
        <v>0</v>
      </c>
      <c r="AB661" s="6">
        <f t="shared" si="187"/>
        <v>17</v>
      </c>
    </row>
    <row r="662" spans="1:28" x14ac:dyDescent="0.2">
      <c r="A662" s="2" t="str">
        <f>'Scenario List'!$A$16</f>
        <v>14- 2x SCC</v>
      </c>
      <c r="B662" s="121" t="s">
        <v>20</v>
      </c>
      <c r="C662" s="158">
        <v>0</v>
      </c>
      <c r="D662" s="158">
        <v>0</v>
      </c>
      <c r="E662" s="158">
        <v>0</v>
      </c>
      <c r="F662" s="158">
        <v>0</v>
      </c>
      <c r="G662" s="158">
        <v>0</v>
      </c>
      <c r="H662" s="158">
        <v>0</v>
      </c>
      <c r="I662" s="158">
        <v>0</v>
      </c>
      <c r="J662" s="158">
        <v>0</v>
      </c>
      <c r="K662" s="158">
        <v>0</v>
      </c>
      <c r="L662" s="158">
        <v>0</v>
      </c>
      <c r="M662" s="158">
        <v>0</v>
      </c>
      <c r="N662" s="158">
        <v>0</v>
      </c>
      <c r="O662" s="158">
        <v>0</v>
      </c>
      <c r="P662" s="158">
        <v>0</v>
      </c>
      <c r="Q662" s="158">
        <v>0</v>
      </c>
      <c r="R662" s="158">
        <v>0</v>
      </c>
      <c r="S662" s="158">
        <v>0</v>
      </c>
      <c r="T662" s="158">
        <v>0</v>
      </c>
      <c r="U662" s="158">
        <v>0</v>
      </c>
      <c r="V662" s="158">
        <v>0</v>
      </c>
      <c r="W662" s="158">
        <v>0</v>
      </c>
      <c r="X662" s="158">
        <v>0</v>
      </c>
      <c r="Y662" s="158">
        <v>0</v>
      </c>
      <c r="Z662" s="158">
        <v>0</v>
      </c>
      <c r="AB662" s="6">
        <f t="shared" si="187"/>
        <v>0</v>
      </c>
    </row>
    <row r="663" spans="1:28" x14ac:dyDescent="0.2">
      <c r="A663" s="2" t="str">
        <f>'Scenario List'!$A$16</f>
        <v>14- 2x SCC</v>
      </c>
      <c r="B663" s="122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B663" s="6"/>
    </row>
    <row r="664" spans="1:28" x14ac:dyDescent="0.2">
      <c r="A664" s="2" t="str">
        <f>'Scenario List'!$A$16</f>
        <v>14- 2x SCC</v>
      </c>
      <c r="B664" s="125" t="s">
        <v>9</v>
      </c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B664" s="6"/>
    </row>
    <row r="665" spans="1:28" x14ac:dyDescent="0.2">
      <c r="A665" s="2" t="str">
        <f>'Scenario List'!$A$16</f>
        <v>14- 2x SCC</v>
      </c>
      <c r="B665" s="123" t="s">
        <v>12</v>
      </c>
      <c r="C665" s="158">
        <v>0</v>
      </c>
      <c r="D665" s="158">
        <v>0</v>
      </c>
      <c r="E665" s="158">
        <v>0</v>
      </c>
      <c r="F665" s="158">
        <v>0</v>
      </c>
      <c r="G665" s="158">
        <v>0</v>
      </c>
      <c r="H665" s="158">
        <v>0</v>
      </c>
      <c r="I665" s="158">
        <v>0</v>
      </c>
      <c r="J665" s="158">
        <v>0</v>
      </c>
      <c r="K665" s="158">
        <v>0</v>
      </c>
      <c r="L665" s="158">
        <v>0</v>
      </c>
      <c r="M665" s="158">
        <v>0</v>
      </c>
      <c r="N665" s="158">
        <v>0</v>
      </c>
      <c r="O665" s="158">
        <v>0</v>
      </c>
      <c r="P665" s="158">
        <v>0</v>
      </c>
      <c r="Q665" s="158">
        <v>0</v>
      </c>
      <c r="R665" s="158">
        <v>0</v>
      </c>
      <c r="S665" s="158">
        <v>0</v>
      </c>
      <c r="T665" s="158">
        <v>0</v>
      </c>
      <c r="U665" s="158">
        <v>0</v>
      </c>
      <c r="V665" s="158">
        <v>0</v>
      </c>
      <c r="W665" s="158">
        <v>0</v>
      </c>
      <c r="X665" s="158">
        <v>0</v>
      </c>
      <c r="Y665" s="158">
        <v>0</v>
      </c>
      <c r="Z665" s="158">
        <v>0</v>
      </c>
      <c r="AB665" s="6">
        <f t="shared" ref="AB665:AB676" si="188">SUM(C665:Z665)</f>
        <v>0</v>
      </c>
    </row>
    <row r="666" spans="1:28" x14ac:dyDescent="0.2">
      <c r="A666" s="2" t="str">
        <f>'Scenario List'!$A$16</f>
        <v>14- 2x SCC</v>
      </c>
      <c r="B666" s="121" t="s">
        <v>13</v>
      </c>
      <c r="C666" s="158">
        <v>0</v>
      </c>
      <c r="D666" s="158">
        <v>0</v>
      </c>
      <c r="E666" s="158">
        <v>0</v>
      </c>
      <c r="F666" s="158">
        <v>0</v>
      </c>
      <c r="G666" s="158">
        <v>0</v>
      </c>
      <c r="H666" s="158">
        <v>0</v>
      </c>
      <c r="I666" s="158">
        <v>0</v>
      </c>
      <c r="J666" s="158">
        <v>0</v>
      </c>
      <c r="K666" s="158">
        <v>0</v>
      </c>
      <c r="L666" s="158">
        <v>0</v>
      </c>
      <c r="M666" s="158">
        <v>0</v>
      </c>
      <c r="N666" s="158">
        <v>0</v>
      </c>
      <c r="O666" s="158">
        <v>0</v>
      </c>
      <c r="P666" s="158">
        <v>0</v>
      </c>
      <c r="Q666" s="158">
        <v>0</v>
      </c>
      <c r="R666" s="158">
        <v>0</v>
      </c>
      <c r="S666" s="158">
        <v>0</v>
      </c>
      <c r="T666" s="158">
        <v>0</v>
      </c>
      <c r="U666" s="158">
        <v>0</v>
      </c>
      <c r="V666" s="158">
        <v>0</v>
      </c>
      <c r="W666" s="158">
        <v>108.18736244666107</v>
      </c>
      <c r="X666" s="158">
        <v>121.5437114040616</v>
      </c>
      <c r="Y666" s="158">
        <v>0</v>
      </c>
      <c r="Z666" s="158">
        <v>149.10750185759889</v>
      </c>
      <c r="AB666" s="6">
        <f t="shared" si="188"/>
        <v>378.83857570832157</v>
      </c>
    </row>
    <row r="667" spans="1:28" x14ac:dyDescent="0.2">
      <c r="A667" s="2" t="str">
        <f>'Scenario List'!$A$16</f>
        <v>14- 2x SCC</v>
      </c>
      <c r="B667" s="121" t="s">
        <v>14</v>
      </c>
      <c r="C667" s="158">
        <v>0</v>
      </c>
      <c r="D667" s="158">
        <v>0</v>
      </c>
      <c r="E667" s="158">
        <v>0</v>
      </c>
      <c r="F667" s="158">
        <v>0</v>
      </c>
      <c r="G667" s="158">
        <v>0</v>
      </c>
      <c r="H667" s="158">
        <v>0</v>
      </c>
      <c r="I667" s="158">
        <v>0</v>
      </c>
      <c r="J667" s="158">
        <v>0</v>
      </c>
      <c r="K667" s="158">
        <v>0</v>
      </c>
      <c r="L667" s="158">
        <v>0</v>
      </c>
      <c r="M667" s="158">
        <v>0</v>
      </c>
      <c r="N667" s="158">
        <v>0</v>
      </c>
      <c r="O667" s="158">
        <v>0</v>
      </c>
      <c r="P667" s="158">
        <v>0</v>
      </c>
      <c r="Q667" s="158">
        <v>0</v>
      </c>
      <c r="R667" s="158">
        <v>0</v>
      </c>
      <c r="S667" s="158">
        <v>0</v>
      </c>
      <c r="T667" s="158">
        <v>0</v>
      </c>
      <c r="U667" s="158">
        <v>0</v>
      </c>
      <c r="V667" s="158">
        <v>0</v>
      </c>
      <c r="W667" s="158">
        <v>54.093681223330535</v>
      </c>
      <c r="X667" s="158">
        <v>60.771855702030798</v>
      </c>
      <c r="Y667" s="158">
        <v>0</v>
      </c>
      <c r="Z667" s="158">
        <v>74.553750928799445</v>
      </c>
      <c r="AB667" s="6">
        <f t="shared" si="188"/>
        <v>189.41928785416079</v>
      </c>
    </row>
    <row r="668" spans="1:28" x14ac:dyDescent="0.2">
      <c r="A668" s="2" t="str">
        <f>'Scenario List'!$A$16</f>
        <v>14- 2x SCC</v>
      </c>
      <c r="B668" s="121" t="s">
        <v>15</v>
      </c>
      <c r="C668" s="158">
        <v>0</v>
      </c>
      <c r="D668" s="158">
        <v>100</v>
      </c>
      <c r="E668" s="158">
        <v>100</v>
      </c>
      <c r="F668" s="158">
        <v>0</v>
      </c>
      <c r="G668" s="158">
        <v>0</v>
      </c>
      <c r="H668" s="158">
        <v>0</v>
      </c>
      <c r="I668" s="158">
        <v>100</v>
      </c>
      <c r="J668" s="158">
        <v>3.9968028886505635E-13</v>
      </c>
      <c r="K668" s="158">
        <v>0</v>
      </c>
      <c r="L668" s="158">
        <v>0</v>
      </c>
      <c r="M668" s="158">
        <v>0</v>
      </c>
      <c r="N668" s="158">
        <v>0</v>
      </c>
      <c r="O668" s="158">
        <v>0</v>
      </c>
      <c r="P668" s="158">
        <v>0</v>
      </c>
      <c r="Q668" s="158">
        <v>0</v>
      </c>
      <c r="R668" s="158">
        <v>0</v>
      </c>
      <c r="S668" s="158">
        <v>0</v>
      </c>
      <c r="T668" s="158">
        <v>0</v>
      </c>
      <c r="U668" s="158">
        <v>0</v>
      </c>
      <c r="V668" s="158">
        <v>100</v>
      </c>
      <c r="W668" s="158">
        <v>0</v>
      </c>
      <c r="X668" s="158">
        <v>0</v>
      </c>
      <c r="Y668" s="158">
        <v>0</v>
      </c>
      <c r="Z668" s="158">
        <v>0</v>
      </c>
      <c r="AB668" s="6">
        <f t="shared" si="188"/>
        <v>400.0000000000004</v>
      </c>
    </row>
    <row r="669" spans="1:28" x14ac:dyDescent="0.2">
      <c r="A669" s="2" t="str">
        <f>'Scenario List'!$A$16</f>
        <v>14- 2x SCC</v>
      </c>
      <c r="B669" s="121" t="s">
        <v>16</v>
      </c>
      <c r="C669" s="158">
        <v>0</v>
      </c>
      <c r="D669" s="158">
        <v>0</v>
      </c>
      <c r="E669" s="158">
        <v>0</v>
      </c>
      <c r="F669" s="158">
        <v>0</v>
      </c>
      <c r="G669" s="158">
        <v>0</v>
      </c>
      <c r="H669" s="158">
        <v>0</v>
      </c>
      <c r="I669" s="158">
        <v>0</v>
      </c>
      <c r="J669" s="158">
        <v>0</v>
      </c>
      <c r="K669" s="158">
        <v>0</v>
      </c>
      <c r="L669" s="158">
        <v>0</v>
      </c>
      <c r="M669" s="158">
        <v>0</v>
      </c>
      <c r="N669" s="158">
        <v>0</v>
      </c>
      <c r="O669" s="158">
        <v>10.000000000000007</v>
      </c>
      <c r="P669" s="158">
        <v>0</v>
      </c>
      <c r="Q669" s="158">
        <v>0</v>
      </c>
      <c r="R669" s="158">
        <v>0</v>
      </c>
      <c r="S669" s="158">
        <v>0</v>
      </c>
      <c r="T669" s="158">
        <v>0</v>
      </c>
      <c r="U669" s="158">
        <v>0</v>
      </c>
      <c r="V669" s="158">
        <v>0</v>
      </c>
      <c r="W669" s="158">
        <v>0</v>
      </c>
      <c r="X669" s="158">
        <v>0</v>
      </c>
      <c r="Y669" s="158">
        <v>13.15701092859457</v>
      </c>
      <c r="Z669" s="158">
        <v>0</v>
      </c>
      <c r="AB669" s="6">
        <f t="shared" si="188"/>
        <v>23.157010928594577</v>
      </c>
    </row>
    <row r="670" spans="1:28" x14ac:dyDescent="0.2">
      <c r="A670" s="2" t="str">
        <f>'Scenario List'!$A$16</f>
        <v>14- 2x SCC</v>
      </c>
      <c r="B670" s="121" t="s">
        <v>17</v>
      </c>
      <c r="C670" s="158">
        <v>0</v>
      </c>
      <c r="D670" s="158">
        <v>0</v>
      </c>
      <c r="E670" s="158">
        <v>0</v>
      </c>
      <c r="F670" s="158">
        <v>0</v>
      </c>
      <c r="G670" s="158">
        <v>0</v>
      </c>
      <c r="H670" s="158">
        <v>0</v>
      </c>
      <c r="I670" s="158">
        <v>0</v>
      </c>
      <c r="J670" s="158">
        <v>0</v>
      </c>
      <c r="K670" s="158">
        <v>0</v>
      </c>
      <c r="L670" s="158">
        <v>0</v>
      </c>
      <c r="M670" s="158">
        <v>0</v>
      </c>
      <c r="N670" s="158">
        <v>0</v>
      </c>
      <c r="O670" s="158">
        <v>0</v>
      </c>
      <c r="P670" s="158">
        <v>0</v>
      </c>
      <c r="Q670" s="158">
        <v>0</v>
      </c>
      <c r="R670" s="158">
        <v>0</v>
      </c>
      <c r="S670" s="158">
        <v>0</v>
      </c>
      <c r="T670" s="158">
        <v>0</v>
      </c>
      <c r="U670" s="158">
        <v>0</v>
      </c>
      <c r="V670" s="158">
        <v>0</v>
      </c>
      <c r="W670" s="158">
        <v>0</v>
      </c>
      <c r="X670" s="158">
        <v>0</v>
      </c>
      <c r="Y670" s="158">
        <v>0</v>
      </c>
      <c r="Z670" s="158">
        <v>0</v>
      </c>
      <c r="AB670" s="6">
        <f t="shared" si="188"/>
        <v>0</v>
      </c>
    </row>
    <row r="671" spans="1:28" x14ac:dyDescent="0.2">
      <c r="A671" s="2" t="str">
        <f>'Scenario List'!$A$16</f>
        <v>14- 2x SCC</v>
      </c>
      <c r="B671" s="121" t="s">
        <v>18</v>
      </c>
      <c r="C671" s="158">
        <v>0</v>
      </c>
      <c r="D671" s="158">
        <v>0</v>
      </c>
      <c r="E671" s="158">
        <v>0</v>
      </c>
      <c r="F671" s="158">
        <v>0</v>
      </c>
      <c r="G671" s="158">
        <v>0</v>
      </c>
      <c r="H671" s="158">
        <v>0</v>
      </c>
      <c r="I671" s="158">
        <v>0</v>
      </c>
      <c r="J671" s="158">
        <v>0</v>
      </c>
      <c r="K671" s="158">
        <v>0</v>
      </c>
      <c r="L671" s="158">
        <v>0</v>
      </c>
      <c r="M671" s="158">
        <v>0</v>
      </c>
      <c r="N671" s="158">
        <v>0</v>
      </c>
      <c r="O671" s="158">
        <v>0</v>
      </c>
      <c r="P671" s="158">
        <v>0</v>
      </c>
      <c r="Q671" s="158">
        <v>0</v>
      </c>
      <c r="R671" s="158">
        <v>0</v>
      </c>
      <c r="S671" s="158">
        <v>0</v>
      </c>
      <c r="T671" s="158">
        <v>0</v>
      </c>
      <c r="U671" s="158">
        <v>0</v>
      </c>
      <c r="V671" s="158">
        <v>0</v>
      </c>
      <c r="W671" s="158">
        <v>0</v>
      </c>
      <c r="X671" s="158">
        <v>0</v>
      </c>
      <c r="Y671" s="158">
        <v>0</v>
      </c>
      <c r="Z671" s="158">
        <v>0</v>
      </c>
      <c r="AB671" s="6">
        <f t="shared" si="188"/>
        <v>0</v>
      </c>
    </row>
    <row r="672" spans="1:28" x14ac:dyDescent="0.2">
      <c r="A672" s="2" t="str">
        <f>'Scenario List'!$A$16</f>
        <v>14- 2x SCC</v>
      </c>
      <c r="B672" s="122" t="s">
        <v>19</v>
      </c>
      <c r="C672" s="158">
        <v>0</v>
      </c>
      <c r="D672" s="158">
        <v>0</v>
      </c>
      <c r="E672" s="158">
        <v>0</v>
      </c>
      <c r="F672" s="158">
        <v>0</v>
      </c>
      <c r="G672" s="158">
        <v>0</v>
      </c>
      <c r="H672" s="158">
        <v>0</v>
      </c>
      <c r="I672" s="158">
        <v>0</v>
      </c>
      <c r="J672" s="158">
        <v>0</v>
      </c>
      <c r="K672" s="158">
        <v>0</v>
      </c>
      <c r="L672" s="158">
        <v>0</v>
      </c>
      <c r="M672" s="158">
        <v>0</v>
      </c>
      <c r="N672" s="158">
        <v>0</v>
      </c>
      <c r="O672" s="158">
        <v>0</v>
      </c>
      <c r="P672" s="158">
        <v>0</v>
      </c>
      <c r="Q672" s="158">
        <v>0</v>
      </c>
      <c r="R672" s="158">
        <v>0</v>
      </c>
      <c r="S672" s="158">
        <v>0</v>
      </c>
      <c r="T672" s="158">
        <v>0</v>
      </c>
      <c r="U672" s="158">
        <v>0</v>
      </c>
      <c r="V672" s="158">
        <v>0</v>
      </c>
      <c r="W672" s="158">
        <v>0</v>
      </c>
      <c r="X672" s="158">
        <v>0</v>
      </c>
      <c r="Y672" s="158">
        <v>0</v>
      </c>
      <c r="Z672" s="158">
        <v>0</v>
      </c>
      <c r="AB672" s="6">
        <f t="shared" si="188"/>
        <v>0</v>
      </c>
    </row>
    <row r="673" spans="1:28" x14ac:dyDescent="0.2">
      <c r="A673" s="2" t="str">
        <f>'Scenario List'!$A$16</f>
        <v>14- 2x SCC</v>
      </c>
      <c r="B673" s="121" t="s">
        <v>20</v>
      </c>
      <c r="C673" s="158">
        <v>0</v>
      </c>
      <c r="D673" s="158">
        <v>0</v>
      </c>
      <c r="E673" s="158">
        <v>0</v>
      </c>
      <c r="F673" s="158">
        <v>0</v>
      </c>
      <c r="G673" s="158">
        <v>0</v>
      </c>
      <c r="H673" s="158">
        <v>0</v>
      </c>
      <c r="I673" s="158">
        <v>0</v>
      </c>
      <c r="J673" s="158">
        <v>0</v>
      </c>
      <c r="K673" s="158">
        <v>0</v>
      </c>
      <c r="L673" s="158">
        <v>75</v>
      </c>
      <c r="M673" s="158">
        <v>0</v>
      </c>
      <c r="N673" s="158">
        <v>0</v>
      </c>
      <c r="O673" s="158">
        <v>0</v>
      </c>
      <c r="P673" s="158">
        <v>0</v>
      </c>
      <c r="Q673" s="158">
        <v>0</v>
      </c>
      <c r="R673" s="158">
        <v>0</v>
      </c>
      <c r="S673" s="158">
        <v>0</v>
      </c>
      <c r="T673" s="158">
        <v>0</v>
      </c>
      <c r="U673" s="158">
        <v>0</v>
      </c>
      <c r="V673" s="158">
        <v>0</v>
      </c>
      <c r="W673" s="158">
        <v>0</v>
      </c>
      <c r="X673" s="158">
        <v>0</v>
      </c>
      <c r="Y673" s="158">
        <v>0</v>
      </c>
      <c r="Z673" s="158">
        <v>0</v>
      </c>
      <c r="AB673" s="6">
        <f t="shared" si="188"/>
        <v>75</v>
      </c>
    </row>
    <row r="674" spans="1:28" x14ac:dyDescent="0.2">
      <c r="A674" s="2" t="str">
        <f>'Scenario List'!$A$16</f>
        <v>14- 2x SCC</v>
      </c>
      <c r="B674" s="121" t="s">
        <v>21</v>
      </c>
      <c r="C674" s="158">
        <v>0</v>
      </c>
      <c r="D674" s="158">
        <v>0.28920000000000001</v>
      </c>
      <c r="E674" s="158">
        <v>2.5131000000000001</v>
      </c>
      <c r="F674" s="158">
        <v>9.8117999999999999</v>
      </c>
      <c r="G674" s="158">
        <v>20.8203</v>
      </c>
      <c r="H674" s="158">
        <v>54.0944</v>
      </c>
      <c r="I674" s="158">
        <v>57.441900000000004</v>
      </c>
      <c r="J674" s="158">
        <v>57.418400000000005</v>
      </c>
      <c r="K674" s="158">
        <v>57.301700000000004</v>
      </c>
      <c r="L674" s="158">
        <v>57.160899999999998</v>
      </c>
      <c r="M674" s="158">
        <v>57.044200000000004</v>
      </c>
      <c r="N674" s="158">
        <v>56.8825</v>
      </c>
      <c r="O674" s="158">
        <v>56.834899999999998</v>
      </c>
      <c r="P674" s="158">
        <v>56.718200000000003</v>
      </c>
      <c r="Q674" s="158">
        <v>56.531800000000004</v>
      </c>
      <c r="R674" s="158">
        <v>56.415099999999995</v>
      </c>
      <c r="S674" s="158">
        <v>56.298400000000001</v>
      </c>
      <c r="T674" s="158">
        <v>56.181699999999999</v>
      </c>
      <c r="U674" s="158">
        <v>56.064999999999998</v>
      </c>
      <c r="V674" s="158">
        <v>56.145499999999998</v>
      </c>
      <c r="W674" s="158">
        <v>56.372</v>
      </c>
      <c r="X674" s="158">
        <v>56.696600000000004</v>
      </c>
      <c r="Y674" s="158">
        <v>56.754199999999997</v>
      </c>
      <c r="Z674" s="158">
        <v>56.788650000000004</v>
      </c>
      <c r="AB674" s="6">
        <f>Z674</f>
        <v>56.788650000000004</v>
      </c>
    </row>
    <row r="675" spans="1:28" x14ac:dyDescent="0.2">
      <c r="A675" s="2" t="str">
        <f>'Scenario List'!$A$16</f>
        <v>14- 2x SCC</v>
      </c>
      <c r="B675" s="121" t="s">
        <v>22</v>
      </c>
      <c r="C675" s="158">
        <v>3.4552334642563101</v>
      </c>
      <c r="D675" s="158">
        <v>4.2567162334321438</v>
      </c>
      <c r="E675" s="158">
        <v>4.9494830371873171</v>
      </c>
      <c r="F675" s="158">
        <v>5.8243244812539388</v>
      </c>
      <c r="G675" s="158">
        <v>6.7923973236519473</v>
      </c>
      <c r="H675" s="158">
        <v>7.5020531519101787</v>
      </c>
      <c r="I675" s="158">
        <v>7.8775201881087895</v>
      </c>
      <c r="J675" s="158">
        <v>7.7404208101334859</v>
      </c>
      <c r="K675" s="158">
        <v>7.2604881708304134</v>
      </c>
      <c r="L675" s="158">
        <v>6.4300647949746761</v>
      </c>
      <c r="M675" s="158">
        <v>5.3860603502261455</v>
      </c>
      <c r="N675" s="158">
        <v>4.4334427175426327</v>
      </c>
      <c r="O675" s="158">
        <v>3.6262746351225843</v>
      </c>
      <c r="P675" s="158">
        <v>2.9466935718191252</v>
      </c>
      <c r="Q675" s="158">
        <v>2.3705152742240614</v>
      </c>
      <c r="R675" s="158">
        <v>1.8812714974647093</v>
      </c>
      <c r="S675" s="158">
        <v>1.6667493984496673</v>
      </c>
      <c r="T675" s="158">
        <v>1.3922008133590396</v>
      </c>
      <c r="U675" s="158">
        <v>1.2038542356902724</v>
      </c>
      <c r="V675" s="158">
        <v>0.67891853921736356</v>
      </c>
      <c r="W675" s="158">
        <v>0.50267157017444219</v>
      </c>
      <c r="X675" s="158">
        <v>6.1015033093255511E-2</v>
      </c>
      <c r="Y675" s="158">
        <v>-0.21436988359332076</v>
      </c>
      <c r="Z675" s="158">
        <v>-0.35378813040195212</v>
      </c>
      <c r="AB675" s="6">
        <f t="shared" si="188"/>
        <v>87.670211278127226</v>
      </c>
    </row>
    <row r="676" spans="1:28" x14ac:dyDescent="0.2">
      <c r="A676" s="2" t="str">
        <f>'Scenario List'!$A$16</f>
        <v>14- 2x SCC</v>
      </c>
      <c r="B676" s="121" t="s">
        <v>23</v>
      </c>
      <c r="C676" s="158">
        <v>4.424046068168181</v>
      </c>
      <c r="D676" s="158">
        <v>5.1722075577328539</v>
      </c>
      <c r="E676" s="158">
        <v>5.7890449119474674</v>
      </c>
      <c r="F676" s="158">
        <v>6.7991604790180133</v>
      </c>
      <c r="G676" s="158">
        <v>7.2943980900651972</v>
      </c>
      <c r="H676" s="158">
        <v>7.8294586957967809</v>
      </c>
      <c r="I676" s="158">
        <v>8.0867332612551621</v>
      </c>
      <c r="J676" s="158">
        <v>7.8901557526903829</v>
      </c>
      <c r="K676" s="158">
        <v>7.8663032328268301</v>
      </c>
      <c r="L676" s="158">
        <v>6.5604135286550829</v>
      </c>
      <c r="M676" s="158">
        <v>5.5046984384228494</v>
      </c>
      <c r="N676" s="158">
        <v>4.5737300712907825</v>
      </c>
      <c r="O676" s="158">
        <v>3.7990962831104156</v>
      </c>
      <c r="P676" s="158">
        <v>3.1765337717999671</v>
      </c>
      <c r="Q676" s="158">
        <v>2.6719282996202054</v>
      </c>
      <c r="R676" s="158">
        <v>2.0532775486131243</v>
      </c>
      <c r="S676" s="158">
        <v>1.8682629212748481</v>
      </c>
      <c r="T676" s="158">
        <v>1.6137094309329854</v>
      </c>
      <c r="U676" s="158">
        <v>1.4864127374965221</v>
      </c>
      <c r="V676" s="158">
        <v>0.42908455906339782</v>
      </c>
      <c r="W676" s="158">
        <v>0.16461554502662068</v>
      </c>
      <c r="X676" s="158">
        <v>-0.15405313348468042</v>
      </c>
      <c r="Y676" s="158">
        <v>-0.30883050851802807</v>
      </c>
      <c r="Z676" s="158">
        <v>-0.32867786930769682</v>
      </c>
      <c r="AB676" s="6">
        <f t="shared" si="188"/>
        <v>94.261709673497265</v>
      </c>
    </row>
    <row r="677" spans="1:28" x14ac:dyDescent="0.2">
      <c r="A677" s="2" t="str">
        <f>'Scenario List'!$A$16</f>
        <v>14- 2x SCC</v>
      </c>
      <c r="B677" s="121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B677" s="6"/>
    </row>
    <row r="678" spans="1:28" x14ac:dyDescent="0.2">
      <c r="A678" s="2" t="str">
        <f>'Scenario List'!$A$16</f>
        <v>14- 2x SCC</v>
      </c>
      <c r="B678" s="120" t="s">
        <v>8</v>
      </c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B678" s="6"/>
    </row>
    <row r="679" spans="1:28" x14ac:dyDescent="0.2">
      <c r="A679" s="2" t="str">
        <f>'Scenario List'!$A$16</f>
        <v>14- 2x SCC</v>
      </c>
      <c r="B679" s="123" t="s">
        <v>12</v>
      </c>
      <c r="C679" s="158">
        <v>0</v>
      </c>
      <c r="D679" s="158">
        <v>0</v>
      </c>
      <c r="E679" s="158">
        <v>0</v>
      </c>
      <c r="F679" s="158">
        <v>0</v>
      </c>
      <c r="G679" s="158">
        <v>0</v>
      </c>
      <c r="H679" s="158">
        <v>90.753001971374687</v>
      </c>
      <c r="I679" s="158">
        <v>0</v>
      </c>
      <c r="J679" s="158">
        <v>0</v>
      </c>
      <c r="K679" s="158">
        <v>0</v>
      </c>
      <c r="L679" s="158">
        <v>0</v>
      </c>
      <c r="M679" s="158">
        <v>0</v>
      </c>
      <c r="N679" s="158">
        <v>0</v>
      </c>
      <c r="O679" s="158">
        <v>0</v>
      </c>
      <c r="P679" s="158">
        <v>0</v>
      </c>
      <c r="Q679" s="158">
        <v>0</v>
      </c>
      <c r="R679" s="158">
        <v>0</v>
      </c>
      <c r="S679" s="158">
        <v>0</v>
      </c>
      <c r="T679" s="158">
        <v>0</v>
      </c>
      <c r="U679" s="158">
        <v>0</v>
      </c>
      <c r="V679" s="158">
        <v>36.400000000000034</v>
      </c>
      <c r="W679" s="158">
        <v>0</v>
      </c>
      <c r="X679" s="158">
        <v>0</v>
      </c>
      <c r="Y679" s="158">
        <v>0</v>
      </c>
      <c r="Z679" s="158">
        <v>0</v>
      </c>
      <c r="AB679" s="6">
        <f t="shared" ref="AB679:AB690" si="189">SUM(C679:Z679)</f>
        <v>127.15300197137472</v>
      </c>
    </row>
    <row r="680" spans="1:28" x14ac:dyDescent="0.2">
      <c r="A680" s="2" t="str">
        <f>'Scenario List'!$A$16</f>
        <v>14- 2x SCC</v>
      </c>
      <c r="B680" s="121" t="s">
        <v>13</v>
      </c>
      <c r="C680" s="158">
        <v>0</v>
      </c>
      <c r="D680" s="158">
        <v>0</v>
      </c>
      <c r="E680" s="158">
        <v>0</v>
      </c>
      <c r="F680" s="158">
        <v>0</v>
      </c>
      <c r="G680" s="158">
        <v>0</v>
      </c>
      <c r="H680" s="158">
        <v>0</v>
      </c>
      <c r="I680" s="158">
        <v>0</v>
      </c>
      <c r="J680" s="158">
        <v>0</v>
      </c>
      <c r="K680" s="158">
        <v>0</v>
      </c>
      <c r="L680" s="158">
        <v>0</v>
      </c>
      <c r="M680" s="158">
        <v>0</v>
      </c>
      <c r="N680" s="158">
        <v>0</v>
      </c>
      <c r="O680" s="158">
        <v>0</v>
      </c>
      <c r="P680" s="158">
        <v>0</v>
      </c>
      <c r="Q680" s="158">
        <v>0</v>
      </c>
      <c r="R680" s="158">
        <v>0</v>
      </c>
      <c r="S680" s="158">
        <v>0</v>
      </c>
      <c r="T680" s="158">
        <v>0</v>
      </c>
      <c r="U680" s="158">
        <v>0</v>
      </c>
      <c r="V680" s="158">
        <v>0</v>
      </c>
      <c r="W680" s="158">
        <v>0</v>
      </c>
      <c r="X680" s="158">
        <v>0</v>
      </c>
      <c r="Y680" s="158">
        <v>0</v>
      </c>
      <c r="Z680" s="158">
        <v>0</v>
      </c>
      <c r="AB680" s="6">
        <f t="shared" si="189"/>
        <v>0</v>
      </c>
    </row>
    <row r="681" spans="1:28" x14ac:dyDescent="0.2">
      <c r="A681" s="2" t="str">
        <f>'Scenario List'!$A$16</f>
        <v>14- 2x SCC</v>
      </c>
      <c r="B681" s="121" t="s">
        <v>14</v>
      </c>
      <c r="C681" s="158">
        <v>0</v>
      </c>
      <c r="D681" s="158">
        <v>0</v>
      </c>
      <c r="E681" s="158">
        <v>0</v>
      </c>
      <c r="F681" s="158">
        <v>0</v>
      </c>
      <c r="G681" s="158">
        <v>0</v>
      </c>
      <c r="H681" s="158">
        <v>0</v>
      </c>
      <c r="I681" s="158">
        <v>0</v>
      </c>
      <c r="J681" s="158">
        <v>0</v>
      </c>
      <c r="K681" s="158">
        <v>0</v>
      </c>
      <c r="L681" s="158">
        <v>0</v>
      </c>
      <c r="M681" s="158">
        <v>0</v>
      </c>
      <c r="N681" s="158">
        <v>0</v>
      </c>
      <c r="O681" s="158">
        <v>0</v>
      </c>
      <c r="P681" s="158">
        <v>0</v>
      </c>
      <c r="Q681" s="158">
        <v>0</v>
      </c>
      <c r="R681" s="158">
        <v>0</v>
      </c>
      <c r="S681" s="158">
        <v>0</v>
      </c>
      <c r="T681" s="158">
        <v>0</v>
      </c>
      <c r="U681" s="158">
        <v>0</v>
      </c>
      <c r="V681" s="158">
        <v>0</v>
      </c>
      <c r="W681" s="158">
        <v>0</v>
      </c>
      <c r="X681" s="158">
        <v>0</v>
      </c>
      <c r="Y681" s="158">
        <v>0</v>
      </c>
      <c r="Z681" s="158">
        <v>0</v>
      </c>
      <c r="AB681" s="6">
        <f t="shared" si="189"/>
        <v>0</v>
      </c>
    </row>
    <row r="682" spans="1:28" x14ac:dyDescent="0.2">
      <c r="A682" s="2" t="str">
        <f>'Scenario List'!$A$16</f>
        <v>14- 2x SCC</v>
      </c>
      <c r="B682" s="121" t="s">
        <v>15</v>
      </c>
      <c r="C682" s="158">
        <v>0</v>
      </c>
      <c r="D682" s="158">
        <v>0</v>
      </c>
      <c r="E682" s="158">
        <v>0</v>
      </c>
      <c r="F682" s="158">
        <v>0</v>
      </c>
      <c r="G682" s="158">
        <v>0</v>
      </c>
      <c r="H682" s="158">
        <v>0</v>
      </c>
      <c r="I682" s="158">
        <v>0</v>
      </c>
      <c r="J682" s="158">
        <v>0</v>
      </c>
      <c r="K682" s="158">
        <v>0</v>
      </c>
      <c r="L682" s="158">
        <v>0</v>
      </c>
      <c r="M682" s="158">
        <v>0</v>
      </c>
      <c r="N682" s="158">
        <v>0</v>
      </c>
      <c r="O682" s="158">
        <v>0</v>
      </c>
      <c r="P682" s="158">
        <v>0</v>
      </c>
      <c r="Q682" s="158">
        <v>0</v>
      </c>
      <c r="R682" s="158">
        <v>0</v>
      </c>
      <c r="S682" s="158">
        <v>0</v>
      </c>
      <c r="T682" s="158">
        <v>0</v>
      </c>
      <c r="U682" s="158">
        <v>0</v>
      </c>
      <c r="V682" s="158">
        <v>0</v>
      </c>
      <c r="W682" s="158">
        <v>0</v>
      </c>
      <c r="X682" s="158">
        <v>0</v>
      </c>
      <c r="Y682" s="158">
        <v>0</v>
      </c>
      <c r="Z682" s="158">
        <v>0</v>
      </c>
      <c r="AB682" s="6">
        <f t="shared" si="189"/>
        <v>0</v>
      </c>
    </row>
    <row r="683" spans="1:28" x14ac:dyDescent="0.2">
      <c r="A683" s="2" t="str">
        <f>'Scenario List'!$A$16</f>
        <v>14- 2x SCC</v>
      </c>
      <c r="B683" s="121" t="s">
        <v>16</v>
      </c>
      <c r="C683" s="158">
        <v>0</v>
      </c>
      <c r="D683" s="158">
        <v>0</v>
      </c>
      <c r="E683" s="158">
        <v>0</v>
      </c>
      <c r="F683" s="158">
        <v>0</v>
      </c>
      <c r="G683" s="158">
        <v>0</v>
      </c>
      <c r="H683" s="158">
        <v>0</v>
      </c>
      <c r="I683" s="158">
        <v>0</v>
      </c>
      <c r="J683" s="158">
        <v>0</v>
      </c>
      <c r="K683" s="158">
        <v>0</v>
      </c>
      <c r="L683" s="158">
        <v>0</v>
      </c>
      <c r="M683" s="158">
        <v>0</v>
      </c>
      <c r="N683" s="158">
        <v>0</v>
      </c>
      <c r="O683" s="158">
        <v>0</v>
      </c>
      <c r="P683" s="158">
        <v>0</v>
      </c>
      <c r="Q683" s="158">
        <v>0</v>
      </c>
      <c r="R683" s="158">
        <v>0</v>
      </c>
      <c r="S683" s="158">
        <v>0</v>
      </c>
      <c r="T683" s="158">
        <v>0</v>
      </c>
      <c r="U683" s="158">
        <v>0</v>
      </c>
      <c r="V683" s="158">
        <v>0</v>
      </c>
      <c r="W683" s="158">
        <v>0</v>
      </c>
      <c r="X683" s="158">
        <v>0</v>
      </c>
      <c r="Y683" s="158">
        <v>0</v>
      </c>
      <c r="Z683" s="158">
        <v>28.762090479097012</v>
      </c>
      <c r="AB683" s="6">
        <f t="shared" si="189"/>
        <v>28.762090479097012</v>
      </c>
    </row>
    <row r="684" spans="1:28" x14ac:dyDescent="0.2">
      <c r="A684" s="2" t="str">
        <f>'Scenario List'!$A$16</f>
        <v>14- 2x SCC</v>
      </c>
      <c r="B684" s="121" t="s">
        <v>17</v>
      </c>
      <c r="C684" s="158">
        <v>0</v>
      </c>
      <c r="D684" s="158">
        <v>0</v>
      </c>
      <c r="E684" s="158">
        <v>0</v>
      </c>
      <c r="F684" s="158">
        <v>0</v>
      </c>
      <c r="G684" s="158">
        <v>0</v>
      </c>
      <c r="H684" s="158">
        <v>0</v>
      </c>
      <c r="I684" s="158">
        <v>0</v>
      </c>
      <c r="J684" s="158">
        <v>0</v>
      </c>
      <c r="K684" s="158">
        <v>0</v>
      </c>
      <c r="L684" s="158">
        <v>0</v>
      </c>
      <c r="M684" s="158">
        <v>0</v>
      </c>
      <c r="N684" s="158">
        <v>0</v>
      </c>
      <c r="O684" s="158">
        <v>0</v>
      </c>
      <c r="P684" s="158">
        <v>0</v>
      </c>
      <c r="Q684" s="158">
        <v>0</v>
      </c>
      <c r="R684" s="158">
        <v>0</v>
      </c>
      <c r="S684" s="158">
        <v>0</v>
      </c>
      <c r="T684" s="158">
        <v>0</v>
      </c>
      <c r="U684" s="158">
        <v>0</v>
      </c>
      <c r="V684" s="158">
        <v>0</v>
      </c>
      <c r="W684" s="158">
        <v>0</v>
      </c>
      <c r="X684" s="158">
        <v>0</v>
      </c>
      <c r="Y684" s="158">
        <v>0</v>
      </c>
      <c r="Z684" s="158">
        <v>0</v>
      </c>
      <c r="AB684" s="6">
        <f t="shared" si="189"/>
        <v>0</v>
      </c>
    </row>
    <row r="685" spans="1:28" x14ac:dyDescent="0.2">
      <c r="A685" s="2" t="str">
        <f>'Scenario List'!$A$16</f>
        <v>14- 2x SCC</v>
      </c>
      <c r="B685" s="121" t="s">
        <v>18</v>
      </c>
      <c r="C685" s="158">
        <v>0</v>
      </c>
      <c r="D685" s="158">
        <v>0</v>
      </c>
      <c r="E685" s="158">
        <v>0</v>
      </c>
      <c r="F685" s="158">
        <v>0</v>
      </c>
      <c r="G685" s="158">
        <v>0</v>
      </c>
      <c r="H685" s="158">
        <v>0</v>
      </c>
      <c r="I685" s="158">
        <v>0</v>
      </c>
      <c r="J685" s="158">
        <v>0</v>
      </c>
      <c r="K685" s="158">
        <v>0</v>
      </c>
      <c r="L685" s="158">
        <v>0</v>
      </c>
      <c r="M685" s="158">
        <v>0</v>
      </c>
      <c r="N685" s="158">
        <v>0</v>
      </c>
      <c r="O685" s="158">
        <v>0</v>
      </c>
      <c r="P685" s="158">
        <v>0</v>
      </c>
      <c r="Q685" s="158">
        <v>0</v>
      </c>
      <c r="R685" s="158">
        <v>0</v>
      </c>
      <c r="S685" s="158">
        <v>0</v>
      </c>
      <c r="T685" s="158">
        <v>0</v>
      </c>
      <c r="U685" s="158">
        <v>0</v>
      </c>
      <c r="V685" s="158">
        <v>0</v>
      </c>
      <c r="W685" s="158">
        <v>0</v>
      </c>
      <c r="X685" s="158">
        <v>0</v>
      </c>
      <c r="Y685" s="158">
        <v>0</v>
      </c>
      <c r="Z685" s="158">
        <v>0</v>
      </c>
      <c r="AB685" s="6">
        <f t="shared" si="189"/>
        <v>0</v>
      </c>
    </row>
    <row r="686" spans="1:28" x14ac:dyDescent="0.2">
      <c r="A686" s="2" t="str">
        <f>'Scenario List'!$A$16</f>
        <v>14- 2x SCC</v>
      </c>
      <c r="B686" s="122" t="s">
        <v>19</v>
      </c>
      <c r="C686" s="158">
        <v>0</v>
      </c>
      <c r="D686" s="158">
        <v>0</v>
      </c>
      <c r="E686" s="158">
        <v>0</v>
      </c>
      <c r="F686" s="158">
        <v>0</v>
      </c>
      <c r="G686" s="158">
        <v>0</v>
      </c>
      <c r="H686" s="158">
        <v>0</v>
      </c>
      <c r="I686" s="158">
        <v>0</v>
      </c>
      <c r="J686" s="158">
        <v>0</v>
      </c>
      <c r="K686" s="158">
        <v>0</v>
      </c>
      <c r="L686" s="158">
        <v>0</v>
      </c>
      <c r="M686" s="158">
        <v>0</v>
      </c>
      <c r="N686" s="158">
        <v>0</v>
      </c>
      <c r="O686" s="158">
        <v>0</v>
      </c>
      <c r="P686" s="158">
        <v>0</v>
      </c>
      <c r="Q686" s="158">
        <v>0</v>
      </c>
      <c r="R686" s="158">
        <v>0</v>
      </c>
      <c r="S686" s="158">
        <v>0</v>
      </c>
      <c r="T686" s="158">
        <v>0</v>
      </c>
      <c r="U686" s="158">
        <v>0</v>
      </c>
      <c r="V686" s="158">
        <v>0</v>
      </c>
      <c r="W686" s="158">
        <v>0</v>
      </c>
      <c r="X686" s="158">
        <v>0</v>
      </c>
      <c r="Y686" s="158">
        <v>0</v>
      </c>
      <c r="Z686" s="158">
        <v>0</v>
      </c>
      <c r="AB686" s="6">
        <f t="shared" si="189"/>
        <v>0</v>
      </c>
    </row>
    <row r="687" spans="1:28" x14ac:dyDescent="0.2">
      <c r="A687" s="2" t="str">
        <f>'Scenario List'!$A$16</f>
        <v>14- 2x SCC</v>
      </c>
      <c r="B687" s="121" t="s">
        <v>20</v>
      </c>
      <c r="C687" s="158">
        <v>0</v>
      </c>
      <c r="D687" s="158">
        <v>0</v>
      </c>
      <c r="E687" s="158">
        <v>0</v>
      </c>
      <c r="F687" s="158">
        <v>0</v>
      </c>
      <c r="G687" s="158">
        <v>0</v>
      </c>
      <c r="H687" s="158">
        <v>0</v>
      </c>
      <c r="I687" s="158">
        <v>0</v>
      </c>
      <c r="J687" s="158">
        <v>0</v>
      </c>
      <c r="K687" s="158">
        <v>0</v>
      </c>
      <c r="L687" s="158">
        <v>0</v>
      </c>
      <c r="M687" s="158">
        <v>0</v>
      </c>
      <c r="N687" s="158">
        <v>0</v>
      </c>
      <c r="O687" s="158">
        <v>0</v>
      </c>
      <c r="P687" s="158">
        <v>0</v>
      </c>
      <c r="Q687" s="158">
        <v>0</v>
      </c>
      <c r="R687" s="158">
        <v>0</v>
      </c>
      <c r="S687" s="158">
        <v>0</v>
      </c>
      <c r="T687" s="158">
        <v>0</v>
      </c>
      <c r="U687" s="158">
        <v>0</v>
      </c>
      <c r="V687" s="158">
        <v>0</v>
      </c>
      <c r="W687" s="158">
        <v>0</v>
      </c>
      <c r="X687" s="158">
        <v>0</v>
      </c>
      <c r="Y687" s="158">
        <v>0</v>
      </c>
      <c r="Z687" s="158">
        <v>0</v>
      </c>
      <c r="AB687" s="6">
        <f t="shared" si="189"/>
        <v>0</v>
      </c>
    </row>
    <row r="688" spans="1:28" x14ac:dyDescent="0.2">
      <c r="A688" s="2" t="str">
        <f>'Scenario List'!$A$16</f>
        <v>14- 2x SCC</v>
      </c>
      <c r="B688" s="121" t="s">
        <v>21</v>
      </c>
      <c r="C688" s="158">
        <v>0</v>
      </c>
      <c r="D688" s="158">
        <v>0</v>
      </c>
      <c r="E688" s="158">
        <v>2.5935999999999999</v>
      </c>
      <c r="F688" s="158">
        <v>6.7518000000000011</v>
      </c>
      <c r="G688" s="158">
        <v>13.901199999999999</v>
      </c>
      <c r="H688" s="158">
        <v>16.799500000000002</v>
      </c>
      <c r="I688" s="158">
        <v>17.504300000000001</v>
      </c>
      <c r="J688" s="158">
        <v>17.4116</v>
      </c>
      <c r="K688" s="158">
        <v>17.281700000000001</v>
      </c>
      <c r="L688" s="158">
        <v>17.133300000000002</v>
      </c>
      <c r="M688" s="158">
        <v>16.9664</v>
      </c>
      <c r="N688" s="158">
        <v>16.7623</v>
      </c>
      <c r="O688" s="158">
        <v>16.688099999999999</v>
      </c>
      <c r="P688" s="158">
        <v>16.5397</v>
      </c>
      <c r="Q688" s="158">
        <v>16.391300000000001</v>
      </c>
      <c r="R688" s="158">
        <v>16.554099999999998</v>
      </c>
      <c r="S688" s="158">
        <v>17.028100000000002</v>
      </c>
      <c r="T688" s="158">
        <v>18.163399999999999</v>
      </c>
      <c r="U688" s="158">
        <v>18.6374</v>
      </c>
      <c r="V688" s="158">
        <v>18.7834</v>
      </c>
      <c r="W688" s="158">
        <v>18.6554</v>
      </c>
      <c r="X688" s="158">
        <v>18.490200000000002</v>
      </c>
      <c r="Y688" s="158">
        <v>18.380699999999997</v>
      </c>
      <c r="Z688" s="158">
        <v>18.4011</v>
      </c>
      <c r="AB688" s="6">
        <f>Z688</f>
        <v>18.4011</v>
      </c>
    </row>
    <row r="689" spans="1:29" x14ac:dyDescent="0.2">
      <c r="A689" s="2" t="str">
        <f>'Scenario List'!$A$16</f>
        <v>14- 2x SCC</v>
      </c>
      <c r="B689" s="121" t="s">
        <v>22</v>
      </c>
      <c r="C689" s="158">
        <v>1.3111944840441174</v>
      </c>
      <c r="D689" s="158">
        <v>1.5541081715542611</v>
      </c>
      <c r="E689" s="158">
        <v>1.698972239320685</v>
      </c>
      <c r="F689" s="158">
        <v>1.8829758919812605</v>
      </c>
      <c r="G689" s="158">
        <v>2.1373869306830704</v>
      </c>
      <c r="H689" s="158">
        <v>2.2971642455304888</v>
      </c>
      <c r="I689" s="158">
        <v>2.3455424235738622</v>
      </c>
      <c r="J689" s="158">
        <v>2.2303152397089931</v>
      </c>
      <c r="K689" s="158">
        <v>2.0070916246265842</v>
      </c>
      <c r="L689" s="158">
        <v>1.6685565704304928</v>
      </c>
      <c r="M689" s="158">
        <v>1.250715108945041</v>
      </c>
      <c r="N689" s="158">
        <v>0.93643128703690692</v>
      </c>
      <c r="O689" s="158">
        <v>0.6877452576758607</v>
      </c>
      <c r="P689" s="158">
        <v>0.52442123729542089</v>
      </c>
      <c r="Q689" s="158">
        <v>0.40944061255284936</v>
      </c>
      <c r="R689" s="158">
        <v>0.32280134854438813</v>
      </c>
      <c r="S689" s="158">
        <v>0.26556905775110806</v>
      </c>
      <c r="T689" s="158">
        <v>0.25120336252841469</v>
      </c>
      <c r="U689" s="158">
        <v>0.24613575178918978</v>
      </c>
      <c r="V689" s="158">
        <v>0.1120337494539676</v>
      </c>
      <c r="W689" s="158">
        <v>0.10905457324833634</v>
      </c>
      <c r="X689" s="158">
        <v>0.11303369649662542</v>
      </c>
      <c r="Y689" s="158">
        <v>0.11235167622304942</v>
      </c>
      <c r="Z689" s="158">
        <v>7.9903662054480407E-2</v>
      </c>
      <c r="AB689" s="6">
        <f t="shared" si="189"/>
        <v>24.554148203049454</v>
      </c>
    </row>
    <row r="690" spans="1:29" x14ac:dyDescent="0.2">
      <c r="A690" s="2" t="str">
        <f>'Scenario List'!$A$16</f>
        <v>14- 2x SCC</v>
      </c>
      <c r="B690" s="121" t="s">
        <v>23</v>
      </c>
      <c r="C690" s="158">
        <v>0.6510284606183504</v>
      </c>
      <c r="D690" s="158">
        <v>0.71034183415999774</v>
      </c>
      <c r="E690" s="158">
        <v>0.70045821531455199</v>
      </c>
      <c r="F690" s="158">
        <v>0.8106851753816664</v>
      </c>
      <c r="G690" s="158">
        <v>0.75092358686442795</v>
      </c>
      <c r="H690" s="158">
        <v>0.76294738789689776</v>
      </c>
      <c r="I690" s="158">
        <v>0.7884598525601918</v>
      </c>
      <c r="J690" s="158">
        <v>0.80398978552486344</v>
      </c>
      <c r="K690" s="158">
        <v>0.99035610766292681</v>
      </c>
      <c r="L690" s="158">
        <v>0.84914707231328368</v>
      </c>
      <c r="M690" s="158">
        <v>0.79048524729443947</v>
      </c>
      <c r="N690" s="158">
        <v>0.7637519158799595</v>
      </c>
      <c r="O690" s="158">
        <v>0.71635180508392438</v>
      </c>
      <c r="P690" s="158">
        <v>0.64553699156514632</v>
      </c>
      <c r="Q690" s="158">
        <v>0.54074517536147582</v>
      </c>
      <c r="R690" s="158">
        <v>0.4236097522289537</v>
      </c>
      <c r="S690" s="158">
        <v>0.33851745300367142</v>
      </c>
      <c r="T690" s="158">
        <v>0.29364964948155148</v>
      </c>
      <c r="U690" s="158">
        <v>0.32266426342933485</v>
      </c>
      <c r="V690" s="158">
        <v>0.12415842050295822</v>
      </c>
      <c r="W690" s="158">
        <v>8.4884347796746695E-2</v>
      </c>
      <c r="X690" s="158">
        <v>8.4651091872677497E-2</v>
      </c>
      <c r="Y690" s="158">
        <v>7.768401018419091E-2</v>
      </c>
      <c r="Z690" s="158">
        <v>7.5443253080067052E-2</v>
      </c>
      <c r="AB690" s="6">
        <f t="shared" si="189"/>
        <v>13.100470855062255</v>
      </c>
    </row>
    <row r="691" spans="1:29" x14ac:dyDescent="0.2">
      <c r="A691" s="2" t="str">
        <f>'Scenario List'!$A$16</f>
        <v>14- 2x SCC</v>
      </c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B691" s="6"/>
    </row>
    <row r="692" spans="1:29" x14ac:dyDescent="0.2">
      <c r="A692" s="2" t="str">
        <f>'Scenario List'!$A$16</f>
        <v>14- 2x SCC</v>
      </c>
      <c r="B692" s="124" t="s">
        <v>35</v>
      </c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B692" s="6"/>
    </row>
    <row r="693" spans="1:29" x14ac:dyDescent="0.2">
      <c r="A693" s="2" t="str">
        <f>'Scenario List'!$A$16</f>
        <v>14- 2x SCC</v>
      </c>
      <c r="B693" s="121" t="s">
        <v>1</v>
      </c>
      <c r="C693" s="158">
        <v>32.581380993555214</v>
      </c>
      <c r="D693" s="158">
        <v>71.038074150011767</v>
      </c>
      <c r="E693" s="158">
        <v>113.86686135609695</v>
      </c>
      <c r="F693" s="158">
        <v>163.95076033158901</v>
      </c>
      <c r="G693" s="158">
        <v>220.38069661400419</v>
      </c>
      <c r="H693" s="158">
        <v>281.23771833517412</v>
      </c>
      <c r="I693" s="158">
        <v>344.65952186879008</v>
      </c>
      <c r="J693" s="158">
        <v>406.61322896346087</v>
      </c>
      <c r="K693" s="158">
        <v>465.92364918268669</v>
      </c>
      <c r="L693" s="158">
        <v>520.3351266727509</v>
      </c>
      <c r="M693" s="158">
        <v>568.28325652019817</v>
      </c>
      <c r="N693" s="158">
        <v>610.35706205005158</v>
      </c>
      <c r="O693" s="158">
        <v>647.39308906774818</v>
      </c>
      <c r="P693" s="158">
        <v>679.74171356366469</v>
      </c>
      <c r="Q693" s="158">
        <v>707.79937261855912</v>
      </c>
      <c r="R693" s="158">
        <v>730.21739230347566</v>
      </c>
      <c r="S693" s="158">
        <v>751.75141601324162</v>
      </c>
      <c r="T693" s="158">
        <v>768.67588523427389</v>
      </c>
      <c r="U693" s="158">
        <v>782.94176479836415</v>
      </c>
      <c r="V693" s="158">
        <v>790.78536249445597</v>
      </c>
      <c r="W693" s="158">
        <v>796.69241238481447</v>
      </c>
      <c r="X693" s="158">
        <v>798.26036293194386</v>
      </c>
      <c r="Y693" s="158">
        <v>797.75570817654454</v>
      </c>
      <c r="Z693" s="158">
        <v>795.18926151255403</v>
      </c>
      <c r="AB693" s="6">
        <f>Z693/8.76</f>
        <v>90.775029853031285</v>
      </c>
    </row>
    <row r="694" spans="1:29" x14ac:dyDescent="0.2">
      <c r="A694" s="2" t="str">
        <f>'Scenario List'!$A$16</f>
        <v>14- 2x SCC</v>
      </c>
      <c r="B694" s="121" t="s">
        <v>2</v>
      </c>
      <c r="C694" s="158">
        <v>12.175900485214434</v>
      </c>
      <c r="D694" s="158">
        <v>25.623870055645646</v>
      </c>
      <c r="E694" s="158">
        <v>38.817669771264256</v>
      </c>
      <c r="F694" s="158">
        <v>53.056254730738203</v>
      </c>
      <c r="G694" s="158">
        <v>68.153729442540737</v>
      </c>
      <c r="H694" s="158">
        <v>83.810513305238203</v>
      </c>
      <c r="I694" s="158">
        <v>99.668054594489817</v>
      </c>
      <c r="J694" s="158">
        <v>114.77738234625936</v>
      </c>
      <c r="K694" s="158">
        <v>129.46709831319245</v>
      </c>
      <c r="L694" s="158">
        <v>142.88139925958768</v>
      </c>
      <c r="M694" s="158">
        <v>153.80296984811156</v>
      </c>
      <c r="N694" s="158">
        <v>164.23739329323561</v>
      </c>
      <c r="O694" s="158">
        <v>173.59510288280316</v>
      </c>
      <c r="P694" s="158">
        <v>182.03701878388614</v>
      </c>
      <c r="Q694" s="158">
        <v>189.5094884962497</v>
      </c>
      <c r="R694" s="158">
        <v>194.90825958524317</v>
      </c>
      <c r="S694" s="158">
        <v>199.73941000140178</v>
      </c>
      <c r="T694" s="158">
        <v>204.73149430550737</v>
      </c>
      <c r="U694" s="158">
        <v>209.67785956412246</v>
      </c>
      <c r="V694" s="158">
        <v>213.30494696163379</v>
      </c>
      <c r="W694" s="158">
        <v>216.85937861318237</v>
      </c>
      <c r="X694" s="158">
        <v>220.69230302719538</v>
      </c>
      <c r="Y694" s="158">
        <v>224.66514323648818</v>
      </c>
      <c r="Z694" s="158">
        <v>227.96819457846769</v>
      </c>
      <c r="AB694" s="6">
        <f t="shared" ref="AB694:AB695" si="190">Z694/8.76</f>
        <v>26.02376650439129</v>
      </c>
    </row>
    <row r="695" spans="1:29" x14ac:dyDescent="0.2">
      <c r="A695" s="2" t="str">
        <f>'Scenario List'!$A$16</f>
        <v>14- 2x SCC</v>
      </c>
      <c r="B695" s="121" t="s">
        <v>4</v>
      </c>
      <c r="C695" s="158">
        <v>44.757281478769649</v>
      </c>
      <c r="D695" s="158">
        <v>96.66194420565742</v>
      </c>
      <c r="E695" s="158">
        <v>152.6845311273612</v>
      </c>
      <c r="F695" s="158">
        <v>217.00701506232721</v>
      </c>
      <c r="G695" s="158">
        <v>288.53442605654493</v>
      </c>
      <c r="H695" s="158">
        <v>365.04823164041233</v>
      </c>
      <c r="I695" s="158">
        <v>444.32757646327991</v>
      </c>
      <c r="J695" s="158">
        <v>521.39061130972027</v>
      </c>
      <c r="K695" s="158">
        <v>595.39074749587917</v>
      </c>
      <c r="L695" s="158">
        <v>663.21652593233853</v>
      </c>
      <c r="M695" s="158">
        <v>722.08622636830978</v>
      </c>
      <c r="N695" s="158">
        <v>774.59445534328722</v>
      </c>
      <c r="O695" s="158">
        <v>820.98819195055137</v>
      </c>
      <c r="P695" s="158">
        <v>861.77873234755089</v>
      </c>
      <c r="Q695" s="158">
        <v>897.30886111480879</v>
      </c>
      <c r="R695" s="158">
        <v>925.12565188871883</v>
      </c>
      <c r="S695" s="158">
        <v>951.4908260146434</v>
      </c>
      <c r="T695" s="158">
        <v>973.40737953978123</v>
      </c>
      <c r="U695" s="158">
        <v>992.61962436248655</v>
      </c>
      <c r="V695" s="158">
        <v>1004.0903094560897</v>
      </c>
      <c r="W695" s="158">
        <v>1013.5517909979968</v>
      </c>
      <c r="X695" s="158">
        <v>1018.9526659591393</v>
      </c>
      <c r="Y695" s="158">
        <v>1022.4208514130328</v>
      </c>
      <c r="Z695" s="158">
        <v>1023.1574560910217</v>
      </c>
      <c r="AB695" s="6">
        <f t="shared" si="190"/>
        <v>116.79879635742257</v>
      </c>
    </row>
    <row r="696" spans="1:29" x14ac:dyDescent="0.2">
      <c r="A696" s="2" t="str">
        <f>'Scenario List'!$A$16</f>
        <v>14- 2x SCC</v>
      </c>
      <c r="B696" s="127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B696" s="6"/>
    </row>
    <row r="697" spans="1:29" x14ac:dyDescent="0.2">
      <c r="A697" s="2" t="str">
        <f>'Scenario List'!$A$16</f>
        <v>14- 2x SCC</v>
      </c>
      <c r="B697" s="126" t="s">
        <v>36</v>
      </c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B697" s="6"/>
    </row>
    <row r="698" spans="1:29" x14ac:dyDescent="0.2">
      <c r="A698" s="2" t="str">
        <f>'Scenario List'!$A$16</f>
        <v>14- 2x SCC</v>
      </c>
      <c r="B698" s="121" t="s">
        <v>1</v>
      </c>
      <c r="C698" s="158">
        <v>3.9323834951750851</v>
      </c>
      <c r="D698" s="158">
        <v>8.5740483120781086</v>
      </c>
      <c r="E698" s="158">
        <v>13.670807690331669</v>
      </c>
      <c r="F698" s="158">
        <v>19.789619990908687</v>
      </c>
      <c r="G698" s="158">
        <v>26.602013037554794</v>
      </c>
      <c r="H698" s="158">
        <v>33.948684309350476</v>
      </c>
      <c r="I698" s="158">
        <v>41.48538641515465</v>
      </c>
      <c r="J698" s="158">
        <v>49.083190428791042</v>
      </c>
      <c r="K698" s="158">
        <v>56.241636955225914</v>
      </c>
      <c r="L698" s="158">
        <v>62.808927802002948</v>
      </c>
      <c r="M698" s="158">
        <v>68.408470947171054</v>
      </c>
      <c r="N698" s="158">
        <v>73.677319146834733</v>
      </c>
      <c r="O698" s="158">
        <v>78.142674819238749</v>
      </c>
      <c r="P698" s="158">
        <v>82.047031230391497</v>
      </c>
      <c r="Q698" s="158">
        <v>85.208468282339695</v>
      </c>
      <c r="R698" s="158">
        <v>88.14543804161309</v>
      </c>
      <c r="S698" s="158">
        <v>90.745032188754536</v>
      </c>
      <c r="T698" s="158">
        <v>92.793817985520178</v>
      </c>
      <c r="U698" s="158">
        <v>94.239319597241774</v>
      </c>
      <c r="V698" s="158">
        <v>95.451548462714129</v>
      </c>
      <c r="W698" s="158">
        <v>96.173199976360038</v>
      </c>
      <c r="X698" s="158">
        <v>96.364714249838997</v>
      </c>
      <c r="Y698" s="158">
        <v>96.034815803511975</v>
      </c>
      <c r="Z698" s="158">
        <v>95.98116829732588</v>
      </c>
      <c r="AB698" s="6">
        <f>Z698</f>
        <v>95.98116829732588</v>
      </c>
      <c r="AC698" s="2">
        <f>AB698/AB48</f>
        <v>1.0232164526012326</v>
      </c>
    </row>
    <row r="699" spans="1:29" x14ac:dyDescent="0.2">
      <c r="A699" s="2" t="str">
        <f>'Scenario List'!$A$16</f>
        <v>14- 2x SCC</v>
      </c>
      <c r="B699" s="121" t="s">
        <v>2</v>
      </c>
      <c r="C699" s="158">
        <v>1.469560486598851</v>
      </c>
      <c r="D699" s="158">
        <v>3.092711935511852</v>
      </c>
      <c r="E699" s="158">
        <v>4.6604331770433944</v>
      </c>
      <c r="F699" s="158">
        <v>6.4041369319582238</v>
      </c>
      <c r="G699" s="158">
        <v>8.226793122284926</v>
      </c>
      <c r="H699" s="158">
        <v>10.116909904002361</v>
      </c>
      <c r="I699" s="158">
        <v>11.996673516170032</v>
      </c>
      <c r="J699" s="158">
        <v>13.855034006101798</v>
      </c>
      <c r="K699" s="158">
        <v>15.627971565191121</v>
      </c>
      <c r="L699" s="158">
        <v>17.247014530288808</v>
      </c>
      <c r="M699" s="158">
        <v>18.514404346293116</v>
      </c>
      <c r="N699" s="158">
        <v>19.825396630730953</v>
      </c>
      <c r="O699" s="158">
        <v>20.953553418862057</v>
      </c>
      <c r="P699" s="158">
        <v>21.972459049109094</v>
      </c>
      <c r="Q699" s="158">
        <v>22.814110699187275</v>
      </c>
      <c r="R699" s="158">
        <v>23.527615337775515</v>
      </c>
      <c r="S699" s="158">
        <v>24.110841434877692</v>
      </c>
      <c r="T699" s="158">
        <v>24.714990262376627</v>
      </c>
      <c r="U699" s="158">
        <v>25.238018596463302</v>
      </c>
      <c r="V699" s="158">
        <v>25.746920021408208</v>
      </c>
      <c r="W699" s="158">
        <v>26.178309297165704</v>
      </c>
      <c r="X699" s="158">
        <v>26.641621839073686</v>
      </c>
      <c r="Y699" s="158">
        <v>27.045466960683971</v>
      </c>
      <c r="Z699" s="158">
        <v>27.516284121661268</v>
      </c>
      <c r="AB699" s="6">
        <f t="shared" ref="AB699:AB700" si="191">Z699</f>
        <v>27.516284121661268</v>
      </c>
    </row>
    <row r="700" spans="1:29" x14ac:dyDescent="0.2">
      <c r="A700" s="2" t="str">
        <f>'Scenario List'!$A$16</f>
        <v>14- 2x SCC</v>
      </c>
      <c r="B700" s="121" t="s">
        <v>4</v>
      </c>
      <c r="C700" s="158">
        <v>5.4019439817739361</v>
      </c>
      <c r="D700" s="158">
        <v>11.666760247589961</v>
      </c>
      <c r="E700" s="158">
        <v>18.331240867375065</v>
      </c>
      <c r="F700" s="158">
        <v>26.19375692286691</v>
      </c>
      <c r="G700" s="158">
        <v>34.828806159839722</v>
      </c>
      <c r="H700" s="158">
        <v>44.065594213352838</v>
      </c>
      <c r="I700" s="158">
        <v>53.482059931324684</v>
      </c>
      <c r="J700" s="158">
        <v>62.938224434892838</v>
      </c>
      <c r="K700" s="158">
        <v>71.869608520417032</v>
      </c>
      <c r="L700" s="158">
        <v>80.05594233229175</v>
      </c>
      <c r="M700" s="158">
        <v>86.922875293464173</v>
      </c>
      <c r="N700" s="158">
        <v>93.502715777565683</v>
      </c>
      <c r="O700" s="158">
        <v>99.096228238100807</v>
      </c>
      <c r="P700" s="158">
        <v>104.01949027950059</v>
      </c>
      <c r="Q700" s="158">
        <v>108.02257898152698</v>
      </c>
      <c r="R700" s="158">
        <v>111.67305337938861</v>
      </c>
      <c r="S700" s="158">
        <v>114.85587362363222</v>
      </c>
      <c r="T700" s="158">
        <v>117.50880824789681</v>
      </c>
      <c r="U700" s="158">
        <v>119.47733819370508</v>
      </c>
      <c r="V700" s="158">
        <v>121.19846848412234</v>
      </c>
      <c r="W700" s="158">
        <v>122.35150927352575</v>
      </c>
      <c r="X700" s="158">
        <v>123.00633608891269</v>
      </c>
      <c r="Y700" s="158">
        <v>123.08028276419594</v>
      </c>
      <c r="Z700" s="158">
        <v>123.49745241898715</v>
      </c>
      <c r="AB700" s="6">
        <f t="shared" si="191"/>
        <v>123.49745241898715</v>
      </c>
    </row>
    <row r="701" spans="1:29" x14ac:dyDescent="0.2"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</row>
    <row r="702" spans="1:29" x14ac:dyDescent="0.2"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</row>
    <row r="703" spans="1:29" x14ac:dyDescent="0.2">
      <c r="A703" s="2" t="str">
        <f>'Scenario List'!$A$17</f>
        <v>15- Colstrip Exit 2025</v>
      </c>
      <c r="B703" s="125" t="s">
        <v>11</v>
      </c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B703" s="6"/>
    </row>
    <row r="704" spans="1:29" x14ac:dyDescent="0.2">
      <c r="A704" s="2" t="str">
        <f>'Scenario List'!$A$17</f>
        <v>15- Colstrip Exit 2025</v>
      </c>
      <c r="B704" s="123" t="s">
        <v>12</v>
      </c>
      <c r="C704" s="158">
        <v>0</v>
      </c>
      <c r="D704" s="158">
        <v>0</v>
      </c>
      <c r="E704" s="158">
        <v>0</v>
      </c>
      <c r="F704" s="158">
        <v>0</v>
      </c>
      <c r="G704" s="158">
        <v>0</v>
      </c>
      <c r="H704" s="158">
        <v>126.12567713505717</v>
      </c>
      <c r="I704" s="158">
        <v>0</v>
      </c>
      <c r="J704" s="158">
        <v>0</v>
      </c>
      <c r="K704" s="158">
        <v>0</v>
      </c>
      <c r="L704" s="158">
        <v>0</v>
      </c>
      <c r="M704" s="158">
        <v>0</v>
      </c>
      <c r="N704" s="158">
        <v>0</v>
      </c>
      <c r="O704" s="158">
        <v>0</v>
      </c>
      <c r="P704" s="158">
        <v>0</v>
      </c>
      <c r="Q704" s="158">
        <v>86.889211573576574</v>
      </c>
      <c r="R704" s="158">
        <v>0</v>
      </c>
      <c r="S704" s="158">
        <v>0</v>
      </c>
      <c r="T704" s="158">
        <v>0</v>
      </c>
      <c r="U704" s="158">
        <v>0</v>
      </c>
      <c r="V704" s="158">
        <v>0</v>
      </c>
      <c r="W704" s="158">
        <v>0</v>
      </c>
      <c r="X704" s="158">
        <v>0</v>
      </c>
      <c r="Y704" s="158">
        <v>0</v>
      </c>
      <c r="Z704" s="158">
        <v>0</v>
      </c>
      <c r="AB704" s="6">
        <f>SUM(C704:Z704)</f>
        <v>213.01488870863375</v>
      </c>
    </row>
    <row r="705" spans="1:28" x14ac:dyDescent="0.2">
      <c r="A705" s="2" t="str">
        <f>'Scenario List'!$A$17</f>
        <v>15- Colstrip Exit 2025</v>
      </c>
      <c r="B705" s="121" t="s">
        <v>13</v>
      </c>
      <c r="C705" s="158">
        <v>0</v>
      </c>
      <c r="D705" s="158">
        <v>0</v>
      </c>
      <c r="E705" s="158">
        <v>0</v>
      </c>
      <c r="F705" s="158">
        <v>0</v>
      </c>
      <c r="G705" s="158">
        <v>0</v>
      </c>
      <c r="H705" s="158">
        <v>0</v>
      </c>
      <c r="I705" s="158">
        <v>0</v>
      </c>
      <c r="J705" s="158">
        <v>0</v>
      </c>
      <c r="K705" s="158">
        <v>0</v>
      </c>
      <c r="L705" s="158">
        <v>0</v>
      </c>
      <c r="M705" s="158">
        <v>0</v>
      </c>
      <c r="N705" s="158">
        <v>0</v>
      </c>
      <c r="O705" s="158">
        <v>0</v>
      </c>
      <c r="P705" s="158">
        <v>0</v>
      </c>
      <c r="Q705" s="158">
        <v>0</v>
      </c>
      <c r="R705" s="158">
        <v>0</v>
      </c>
      <c r="S705" s="158">
        <v>100</v>
      </c>
      <c r="T705" s="158">
        <v>0</v>
      </c>
      <c r="U705" s="158">
        <v>0</v>
      </c>
      <c r="V705" s="158">
        <v>0</v>
      </c>
      <c r="W705" s="158">
        <v>0</v>
      </c>
      <c r="X705" s="158">
        <v>0</v>
      </c>
      <c r="Y705" s="158">
        <v>0</v>
      </c>
      <c r="Z705" s="158">
        <v>0</v>
      </c>
      <c r="AB705" s="6">
        <f t="shared" ref="AB705:AB712" si="192">SUM(C705:Z705)</f>
        <v>100</v>
      </c>
    </row>
    <row r="706" spans="1:28" x14ac:dyDescent="0.2">
      <c r="A706" s="2" t="str">
        <f>'Scenario List'!$A$17</f>
        <v>15- Colstrip Exit 2025</v>
      </c>
      <c r="B706" s="121" t="s">
        <v>14</v>
      </c>
      <c r="C706" s="158">
        <v>0</v>
      </c>
      <c r="D706" s="158">
        <v>0</v>
      </c>
      <c r="E706" s="158">
        <v>0</v>
      </c>
      <c r="F706" s="158">
        <v>0</v>
      </c>
      <c r="G706" s="158">
        <v>0</v>
      </c>
      <c r="H706" s="158">
        <v>0</v>
      </c>
      <c r="I706" s="158">
        <v>0</v>
      </c>
      <c r="J706" s="158">
        <v>0</v>
      </c>
      <c r="K706" s="158">
        <v>0</v>
      </c>
      <c r="L706" s="158">
        <v>0</v>
      </c>
      <c r="M706" s="158">
        <v>0</v>
      </c>
      <c r="N706" s="158">
        <v>0</v>
      </c>
      <c r="O706" s="158">
        <v>0</v>
      </c>
      <c r="P706" s="158">
        <v>0</v>
      </c>
      <c r="Q706" s="158">
        <v>0</v>
      </c>
      <c r="R706" s="158">
        <v>0</v>
      </c>
      <c r="S706" s="158">
        <v>50</v>
      </c>
      <c r="T706" s="158">
        <v>0</v>
      </c>
      <c r="U706" s="158">
        <v>0</v>
      </c>
      <c r="V706" s="158">
        <v>0</v>
      </c>
      <c r="W706" s="158">
        <v>0</v>
      </c>
      <c r="X706" s="158">
        <v>0</v>
      </c>
      <c r="Y706" s="158">
        <v>0</v>
      </c>
      <c r="Z706" s="158">
        <v>0</v>
      </c>
      <c r="AB706" s="6">
        <f t="shared" si="192"/>
        <v>50</v>
      </c>
    </row>
    <row r="707" spans="1:28" x14ac:dyDescent="0.2">
      <c r="A707" s="2" t="str">
        <f>'Scenario List'!$A$17</f>
        <v>15- Colstrip Exit 2025</v>
      </c>
      <c r="B707" s="121" t="s">
        <v>15</v>
      </c>
      <c r="C707" s="158">
        <v>0</v>
      </c>
      <c r="D707" s="158">
        <v>0</v>
      </c>
      <c r="E707" s="158">
        <v>0</v>
      </c>
      <c r="F707" s="158">
        <v>0</v>
      </c>
      <c r="G707" s="158">
        <v>0</v>
      </c>
      <c r="H707" s="158">
        <v>0</v>
      </c>
      <c r="I707" s="158">
        <v>0</v>
      </c>
      <c r="J707" s="158">
        <v>0</v>
      </c>
      <c r="K707" s="158">
        <v>0</v>
      </c>
      <c r="L707" s="158">
        <v>0</v>
      </c>
      <c r="M707" s="158">
        <v>0</v>
      </c>
      <c r="N707" s="158">
        <v>0</v>
      </c>
      <c r="O707" s="158">
        <v>0</v>
      </c>
      <c r="P707" s="158">
        <v>0</v>
      </c>
      <c r="Q707" s="158">
        <v>0</v>
      </c>
      <c r="R707" s="158">
        <v>0</v>
      </c>
      <c r="S707" s="158">
        <v>0</v>
      </c>
      <c r="T707" s="158">
        <v>0</v>
      </c>
      <c r="U707" s="158">
        <v>0</v>
      </c>
      <c r="V707" s="158">
        <v>0</v>
      </c>
      <c r="W707" s="158">
        <v>0</v>
      </c>
      <c r="X707" s="158">
        <v>0</v>
      </c>
      <c r="Y707" s="158">
        <v>0</v>
      </c>
      <c r="Z707" s="158">
        <v>0</v>
      </c>
      <c r="AB707" s="6">
        <f t="shared" si="192"/>
        <v>0</v>
      </c>
    </row>
    <row r="708" spans="1:28" x14ac:dyDescent="0.2">
      <c r="A708" s="2" t="str">
        <f>'Scenario List'!$A$17</f>
        <v>15- Colstrip Exit 2025</v>
      </c>
      <c r="B708" s="121" t="s">
        <v>16</v>
      </c>
      <c r="C708" s="158">
        <v>0</v>
      </c>
      <c r="D708" s="158">
        <v>0</v>
      </c>
      <c r="E708" s="158">
        <v>0</v>
      </c>
      <c r="F708" s="158">
        <v>0</v>
      </c>
      <c r="G708" s="158">
        <v>0</v>
      </c>
      <c r="H708" s="158">
        <v>0</v>
      </c>
      <c r="I708" s="158">
        <v>0</v>
      </c>
      <c r="J708" s="158">
        <v>0</v>
      </c>
      <c r="K708" s="158">
        <v>0</v>
      </c>
      <c r="L708" s="158">
        <v>0</v>
      </c>
      <c r="M708" s="158">
        <v>0</v>
      </c>
      <c r="N708" s="158">
        <v>0</v>
      </c>
      <c r="O708" s="158">
        <v>0</v>
      </c>
      <c r="P708" s="158">
        <v>0</v>
      </c>
      <c r="Q708" s="158">
        <v>0</v>
      </c>
      <c r="R708" s="158">
        <v>0</v>
      </c>
      <c r="S708" s="158">
        <v>0</v>
      </c>
      <c r="T708" s="158">
        <v>0</v>
      </c>
      <c r="U708" s="158">
        <v>0</v>
      </c>
      <c r="V708" s="158">
        <v>0</v>
      </c>
      <c r="W708" s="158">
        <v>0</v>
      </c>
      <c r="X708" s="158">
        <v>0</v>
      </c>
      <c r="Y708" s="158">
        <v>0</v>
      </c>
      <c r="Z708" s="158">
        <v>0</v>
      </c>
      <c r="AB708" s="6">
        <f t="shared" si="192"/>
        <v>0</v>
      </c>
    </row>
    <row r="709" spans="1:28" x14ac:dyDescent="0.2">
      <c r="A709" s="2" t="str">
        <f>'Scenario List'!$A$17</f>
        <v>15- Colstrip Exit 2025</v>
      </c>
      <c r="B709" s="121" t="s">
        <v>17</v>
      </c>
      <c r="C709" s="158">
        <v>0</v>
      </c>
      <c r="D709" s="158">
        <v>0</v>
      </c>
      <c r="E709" s="158">
        <v>0</v>
      </c>
      <c r="F709" s="158">
        <v>0</v>
      </c>
      <c r="G709" s="158">
        <v>0</v>
      </c>
      <c r="H709" s="158">
        <v>0</v>
      </c>
      <c r="I709" s="158">
        <v>0</v>
      </c>
      <c r="J709" s="158">
        <v>0</v>
      </c>
      <c r="K709" s="158">
        <v>0</v>
      </c>
      <c r="L709" s="158">
        <v>0</v>
      </c>
      <c r="M709" s="158">
        <v>0</v>
      </c>
      <c r="N709" s="158">
        <v>0</v>
      </c>
      <c r="O709" s="158">
        <v>0</v>
      </c>
      <c r="P709" s="158">
        <v>0</v>
      </c>
      <c r="Q709" s="158">
        <v>0</v>
      </c>
      <c r="R709" s="158">
        <v>0</v>
      </c>
      <c r="S709" s="158">
        <v>0</v>
      </c>
      <c r="T709" s="158">
        <v>0</v>
      </c>
      <c r="U709" s="158">
        <v>0</v>
      </c>
      <c r="V709" s="158">
        <v>0</v>
      </c>
      <c r="W709" s="158">
        <v>0</v>
      </c>
      <c r="X709" s="158">
        <v>0</v>
      </c>
      <c r="Y709" s="158">
        <v>0</v>
      </c>
      <c r="Z709" s="158">
        <v>0</v>
      </c>
      <c r="AB709" s="6">
        <f t="shared" si="192"/>
        <v>0</v>
      </c>
    </row>
    <row r="710" spans="1:28" x14ac:dyDescent="0.2">
      <c r="A710" s="2" t="str">
        <f>'Scenario List'!$A$17</f>
        <v>15- Colstrip Exit 2025</v>
      </c>
      <c r="B710" s="121" t="s">
        <v>18</v>
      </c>
      <c r="C710" s="158">
        <v>0</v>
      </c>
      <c r="D710" s="158">
        <v>0</v>
      </c>
      <c r="E710" s="158">
        <v>0</v>
      </c>
      <c r="F710" s="158">
        <v>0</v>
      </c>
      <c r="G710" s="158">
        <v>0</v>
      </c>
      <c r="H710" s="158">
        <v>0</v>
      </c>
      <c r="I710" s="158">
        <v>0</v>
      </c>
      <c r="J710" s="158">
        <v>0</v>
      </c>
      <c r="K710" s="158">
        <v>0</v>
      </c>
      <c r="L710" s="158">
        <v>0</v>
      </c>
      <c r="M710" s="158">
        <v>0</v>
      </c>
      <c r="N710" s="158">
        <v>0</v>
      </c>
      <c r="O710" s="158">
        <v>0</v>
      </c>
      <c r="P710" s="158">
        <v>0</v>
      </c>
      <c r="Q710" s="158">
        <v>0</v>
      </c>
      <c r="R710" s="158">
        <v>0</v>
      </c>
      <c r="S710" s="158">
        <v>0</v>
      </c>
      <c r="T710" s="158">
        <v>0</v>
      </c>
      <c r="U710" s="158">
        <v>0</v>
      </c>
      <c r="V710" s="158">
        <v>0</v>
      </c>
      <c r="W710" s="158">
        <v>0</v>
      </c>
      <c r="X710" s="158">
        <v>0</v>
      </c>
      <c r="Y710" s="158">
        <v>0</v>
      </c>
      <c r="Z710" s="158">
        <v>0</v>
      </c>
      <c r="AB710" s="6">
        <f t="shared" si="192"/>
        <v>0</v>
      </c>
    </row>
    <row r="711" spans="1:28" x14ac:dyDescent="0.2">
      <c r="A711" s="2" t="str">
        <f>'Scenario List'!$A$17</f>
        <v>15- Colstrip Exit 2025</v>
      </c>
      <c r="B711" s="122" t="s">
        <v>19</v>
      </c>
      <c r="C711" s="158">
        <v>0</v>
      </c>
      <c r="D711" s="158">
        <v>0</v>
      </c>
      <c r="E711" s="158">
        <v>0</v>
      </c>
      <c r="F711" s="158">
        <v>0</v>
      </c>
      <c r="G711" s="158">
        <v>12</v>
      </c>
      <c r="H711" s="158">
        <v>0</v>
      </c>
      <c r="I711" s="158">
        <v>0</v>
      </c>
      <c r="J711" s="158">
        <v>0</v>
      </c>
      <c r="K711" s="158">
        <v>0</v>
      </c>
      <c r="L711" s="158">
        <v>0</v>
      </c>
      <c r="M711" s="158">
        <v>0</v>
      </c>
      <c r="N711" s="158">
        <v>0</v>
      </c>
      <c r="O711" s="158">
        <v>0</v>
      </c>
      <c r="P711" s="158">
        <v>5</v>
      </c>
      <c r="Q711" s="158">
        <v>0</v>
      </c>
      <c r="R711" s="158">
        <v>0</v>
      </c>
      <c r="S711" s="158">
        <v>0</v>
      </c>
      <c r="T711" s="158">
        <v>0</v>
      </c>
      <c r="U711" s="158">
        <v>0</v>
      </c>
      <c r="V711" s="158">
        <v>0</v>
      </c>
      <c r="W711" s="158">
        <v>0</v>
      </c>
      <c r="X711" s="158">
        <v>0</v>
      </c>
      <c r="Y711" s="158">
        <v>0</v>
      </c>
      <c r="Z711" s="158">
        <v>0</v>
      </c>
      <c r="AB711" s="6">
        <f t="shared" si="192"/>
        <v>17</v>
      </c>
    </row>
    <row r="712" spans="1:28" x14ac:dyDescent="0.2">
      <c r="A712" s="2" t="str">
        <f>'Scenario List'!$A$17</f>
        <v>15- Colstrip Exit 2025</v>
      </c>
      <c r="B712" s="121" t="s">
        <v>20</v>
      </c>
      <c r="C712" s="158">
        <v>0</v>
      </c>
      <c r="D712" s="158">
        <v>0</v>
      </c>
      <c r="E712" s="158">
        <v>0</v>
      </c>
      <c r="F712" s="158">
        <v>0</v>
      </c>
      <c r="G712" s="158">
        <v>0</v>
      </c>
      <c r="H712" s="158">
        <v>0</v>
      </c>
      <c r="I712" s="158">
        <v>0</v>
      </c>
      <c r="J712" s="158">
        <v>0</v>
      </c>
      <c r="K712" s="158">
        <v>0</v>
      </c>
      <c r="L712" s="158">
        <v>0</v>
      </c>
      <c r="M712" s="158">
        <v>0</v>
      </c>
      <c r="N712" s="158">
        <v>0</v>
      </c>
      <c r="O712" s="158">
        <v>0</v>
      </c>
      <c r="P712" s="158">
        <v>0</v>
      </c>
      <c r="Q712" s="158">
        <v>0</v>
      </c>
      <c r="R712" s="158">
        <v>0</v>
      </c>
      <c r="S712" s="158">
        <v>0</v>
      </c>
      <c r="T712" s="158">
        <v>0</v>
      </c>
      <c r="U712" s="158">
        <v>0</v>
      </c>
      <c r="V712" s="158">
        <v>0</v>
      </c>
      <c r="W712" s="158">
        <v>0</v>
      </c>
      <c r="X712" s="158">
        <v>0</v>
      </c>
      <c r="Y712" s="158">
        <v>0</v>
      </c>
      <c r="Z712" s="158">
        <v>0</v>
      </c>
      <c r="AB712" s="6">
        <f t="shared" si="192"/>
        <v>0</v>
      </c>
    </row>
    <row r="713" spans="1:28" x14ac:dyDescent="0.2">
      <c r="A713" s="2" t="str">
        <f>'Scenario List'!$A$17</f>
        <v>15- Colstrip Exit 2025</v>
      </c>
      <c r="B713" s="122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B713" s="6"/>
    </row>
    <row r="714" spans="1:28" x14ac:dyDescent="0.2">
      <c r="A714" s="2" t="str">
        <f>'Scenario List'!$A$17</f>
        <v>15- Colstrip Exit 2025</v>
      </c>
      <c r="B714" s="125" t="s">
        <v>9</v>
      </c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B714" s="6"/>
    </row>
    <row r="715" spans="1:28" x14ac:dyDescent="0.2">
      <c r="A715" s="2" t="str">
        <f>'Scenario List'!$A$17</f>
        <v>15- Colstrip Exit 2025</v>
      </c>
      <c r="B715" s="123" t="s">
        <v>12</v>
      </c>
      <c r="C715" s="158">
        <v>0</v>
      </c>
      <c r="D715" s="158">
        <v>0</v>
      </c>
      <c r="E715" s="158">
        <v>0</v>
      </c>
      <c r="F715" s="158">
        <v>0</v>
      </c>
      <c r="G715" s="158">
        <v>0</v>
      </c>
      <c r="H715" s="158">
        <v>0</v>
      </c>
      <c r="I715" s="158">
        <v>0</v>
      </c>
      <c r="J715" s="158">
        <v>0</v>
      </c>
      <c r="K715" s="158">
        <v>0</v>
      </c>
      <c r="L715" s="158">
        <v>0</v>
      </c>
      <c r="M715" s="158">
        <v>0</v>
      </c>
      <c r="N715" s="158">
        <v>0</v>
      </c>
      <c r="O715" s="158">
        <v>0</v>
      </c>
      <c r="P715" s="158">
        <v>0</v>
      </c>
      <c r="Q715" s="158">
        <v>0</v>
      </c>
      <c r="R715" s="158">
        <v>0</v>
      </c>
      <c r="S715" s="158">
        <v>0</v>
      </c>
      <c r="T715" s="158">
        <v>0</v>
      </c>
      <c r="U715" s="158">
        <v>0</v>
      </c>
      <c r="V715" s="158">
        <v>0</v>
      </c>
      <c r="W715" s="158">
        <v>0</v>
      </c>
      <c r="X715" s="158">
        <v>0</v>
      </c>
      <c r="Y715" s="158">
        <v>0</v>
      </c>
      <c r="Z715" s="158">
        <v>0</v>
      </c>
      <c r="AB715" s="6">
        <f t="shared" ref="AB715:AB726" si="193">SUM(C715:Z715)</f>
        <v>0</v>
      </c>
    </row>
    <row r="716" spans="1:28" x14ac:dyDescent="0.2">
      <c r="A716" s="2" t="str">
        <f>'Scenario List'!$A$17</f>
        <v>15- Colstrip Exit 2025</v>
      </c>
      <c r="B716" s="121" t="s">
        <v>13</v>
      </c>
      <c r="C716" s="158">
        <v>0</v>
      </c>
      <c r="D716" s="158">
        <v>0</v>
      </c>
      <c r="E716" s="158">
        <v>0</v>
      </c>
      <c r="F716" s="158">
        <v>0</v>
      </c>
      <c r="G716" s="158">
        <v>0</v>
      </c>
      <c r="H716" s="158">
        <v>0</v>
      </c>
      <c r="I716" s="158">
        <v>0</v>
      </c>
      <c r="J716" s="158">
        <v>0</v>
      </c>
      <c r="K716" s="158">
        <v>0</v>
      </c>
      <c r="L716" s="158">
        <v>0</v>
      </c>
      <c r="M716" s="158">
        <v>0</v>
      </c>
      <c r="N716" s="158">
        <v>0</v>
      </c>
      <c r="O716" s="158">
        <v>0</v>
      </c>
      <c r="P716" s="158">
        <v>0</v>
      </c>
      <c r="Q716" s="158">
        <v>0</v>
      </c>
      <c r="R716" s="158">
        <v>0</v>
      </c>
      <c r="S716" s="158">
        <v>0</v>
      </c>
      <c r="T716" s="158">
        <v>0</v>
      </c>
      <c r="U716" s="158">
        <v>0</v>
      </c>
      <c r="V716" s="158">
        <v>0</v>
      </c>
      <c r="W716" s="158">
        <v>116.9820526897694</v>
      </c>
      <c r="X716" s="158">
        <v>121.55486643274007</v>
      </c>
      <c r="Y716" s="158">
        <v>0</v>
      </c>
      <c r="Z716" s="158">
        <v>149.42160653971462</v>
      </c>
      <c r="AB716" s="6">
        <f t="shared" si="193"/>
        <v>387.95852566222408</v>
      </c>
    </row>
    <row r="717" spans="1:28" x14ac:dyDescent="0.2">
      <c r="A717" s="2" t="str">
        <f>'Scenario List'!$A$17</f>
        <v>15- Colstrip Exit 2025</v>
      </c>
      <c r="B717" s="121" t="s">
        <v>14</v>
      </c>
      <c r="C717" s="158">
        <v>0</v>
      </c>
      <c r="D717" s="158">
        <v>0</v>
      </c>
      <c r="E717" s="158">
        <v>0</v>
      </c>
      <c r="F717" s="158">
        <v>0</v>
      </c>
      <c r="G717" s="158">
        <v>0</v>
      </c>
      <c r="H717" s="158">
        <v>0</v>
      </c>
      <c r="I717" s="158">
        <v>0</v>
      </c>
      <c r="J717" s="158">
        <v>0</v>
      </c>
      <c r="K717" s="158">
        <v>0</v>
      </c>
      <c r="L717" s="158">
        <v>0</v>
      </c>
      <c r="M717" s="158">
        <v>0</v>
      </c>
      <c r="N717" s="158">
        <v>0</v>
      </c>
      <c r="O717" s="158">
        <v>0</v>
      </c>
      <c r="P717" s="158">
        <v>0</v>
      </c>
      <c r="Q717" s="158">
        <v>0</v>
      </c>
      <c r="R717" s="158">
        <v>0</v>
      </c>
      <c r="S717" s="158">
        <v>0</v>
      </c>
      <c r="T717" s="158">
        <v>0</v>
      </c>
      <c r="U717" s="158">
        <v>0</v>
      </c>
      <c r="V717" s="158">
        <v>0</v>
      </c>
      <c r="W717" s="158">
        <v>58.491026344884702</v>
      </c>
      <c r="X717" s="158">
        <v>60.777433216370035</v>
      </c>
      <c r="Y717" s="158">
        <v>0</v>
      </c>
      <c r="Z717" s="158">
        <v>74.710803269857308</v>
      </c>
      <c r="AB717" s="6">
        <f t="shared" si="193"/>
        <v>193.97926283111204</v>
      </c>
    </row>
    <row r="718" spans="1:28" x14ac:dyDescent="0.2">
      <c r="A718" s="2" t="str">
        <f>'Scenario List'!$A$17</f>
        <v>15- Colstrip Exit 2025</v>
      </c>
      <c r="B718" s="121" t="s">
        <v>15</v>
      </c>
      <c r="C718" s="158">
        <v>0</v>
      </c>
      <c r="D718" s="158">
        <v>100</v>
      </c>
      <c r="E718" s="158">
        <v>100</v>
      </c>
      <c r="F718" s="158">
        <v>0</v>
      </c>
      <c r="G718" s="158">
        <v>0</v>
      </c>
      <c r="H718" s="158">
        <v>0</v>
      </c>
      <c r="I718" s="158">
        <v>100</v>
      </c>
      <c r="J718" s="158">
        <v>0</v>
      </c>
      <c r="K718" s="158">
        <v>0</v>
      </c>
      <c r="L718" s="158">
        <v>0</v>
      </c>
      <c r="M718" s="158">
        <v>0</v>
      </c>
      <c r="N718" s="158">
        <v>0</v>
      </c>
      <c r="O718" s="158">
        <v>0</v>
      </c>
      <c r="P718" s="158">
        <v>0</v>
      </c>
      <c r="Q718" s="158">
        <v>0</v>
      </c>
      <c r="R718" s="158">
        <v>0</v>
      </c>
      <c r="S718" s="158">
        <v>0</v>
      </c>
      <c r="T718" s="158">
        <v>0</v>
      </c>
      <c r="U718" s="158">
        <v>0</v>
      </c>
      <c r="V718" s="158">
        <v>100</v>
      </c>
      <c r="W718" s="158">
        <v>0</v>
      </c>
      <c r="X718" s="158">
        <v>0</v>
      </c>
      <c r="Y718" s="158">
        <v>0</v>
      </c>
      <c r="Z718" s="158">
        <v>0</v>
      </c>
      <c r="AB718" s="6">
        <f t="shared" si="193"/>
        <v>400</v>
      </c>
    </row>
    <row r="719" spans="1:28" x14ac:dyDescent="0.2">
      <c r="A719" s="2" t="str">
        <f>'Scenario List'!$A$17</f>
        <v>15- Colstrip Exit 2025</v>
      </c>
      <c r="B719" s="121" t="s">
        <v>16</v>
      </c>
      <c r="C719" s="158">
        <v>0</v>
      </c>
      <c r="D719" s="158">
        <v>0</v>
      </c>
      <c r="E719" s="158">
        <v>0</v>
      </c>
      <c r="F719" s="158">
        <v>0</v>
      </c>
      <c r="G719" s="158">
        <v>0</v>
      </c>
      <c r="H719" s="158">
        <v>0</v>
      </c>
      <c r="I719" s="158">
        <v>0</v>
      </c>
      <c r="J719" s="158">
        <v>0</v>
      </c>
      <c r="K719" s="158">
        <v>0</v>
      </c>
      <c r="L719" s="158">
        <v>0</v>
      </c>
      <c r="M719" s="158">
        <v>0</v>
      </c>
      <c r="N719" s="158">
        <v>0</v>
      </c>
      <c r="O719" s="158">
        <v>0</v>
      </c>
      <c r="P719" s="158">
        <v>0</v>
      </c>
      <c r="Q719" s="158">
        <v>0</v>
      </c>
      <c r="R719" s="158">
        <v>0</v>
      </c>
      <c r="S719" s="158">
        <v>0</v>
      </c>
      <c r="T719" s="158">
        <v>0</v>
      </c>
      <c r="U719" s="158">
        <v>0</v>
      </c>
      <c r="V719" s="158">
        <v>0</v>
      </c>
      <c r="W719" s="158">
        <v>0</v>
      </c>
      <c r="X719" s="158">
        <v>0</v>
      </c>
      <c r="Y719" s="158">
        <v>12.336859612222808</v>
      </c>
      <c r="Z719" s="158">
        <v>0</v>
      </c>
      <c r="AB719" s="6">
        <f t="shared" si="193"/>
        <v>12.336859612222808</v>
      </c>
    </row>
    <row r="720" spans="1:28" x14ac:dyDescent="0.2">
      <c r="A720" s="2" t="str">
        <f>'Scenario List'!$A$17</f>
        <v>15- Colstrip Exit 2025</v>
      </c>
      <c r="B720" s="121" t="s">
        <v>17</v>
      </c>
      <c r="C720" s="158">
        <v>0</v>
      </c>
      <c r="D720" s="158">
        <v>0</v>
      </c>
      <c r="E720" s="158">
        <v>0</v>
      </c>
      <c r="F720" s="158">
        <v>0</v>
      </c>
      <c r="G720" s="158">
        <v>0</v>
      </c>
      <c r="H720" s="158">
        <v>0</v>
      </c>
      <c r="I720" s="158">
        <v>0</v>
      </c>
      <c r="J720" s="158">
        <v>0</v>
      </c>
      <c r="K720" s="158">
        <v>0</v>
      </c>
      <c r="L720" s="158">
        <v>0</v>
      </c>
      <c r="M720" s="158">
        <v>0</v>
      </c>
      <c r="N720" s="158">
        <v>0</v>
      </c>
      <c r="O720" s="158">
        <v>0</v>
      </c>
      <c r="P720" s="158">
        <v>0</v>
      </c>
      <c r="Q720" s="158">
        <v>0</v>
      </c>
      <c r="R720" s="158">
        <v>0</v>
      </c>
      <c r="S720" s="158">
        <v>0</v>
      </c>
      <c r="T720" s="158">
        <v>0</v>
      </c>
      <c r="U720" s="158">
        <v>0</v>
      </c>
      <c r="V720" s="158">
        <v>0</v>
      </c>
      <c r="W720" s="158">
        <v>0</v>
      </c>
      <c r="X720" s="158">
        <v>0</v>
      </c>
      <c r="Y720" s="158">
        <v>0</v>
      </c>
      <c r="Z720" s="158">
        <v>0</v>
      </c>
      <c r="AB720" s="6">
        <f t="shared" si="193"/>
        <v>0</v>
      </c>
    </row>
    <row r="721" spans="1:28" x14ac:dyDescent="0.2">
      <c r="A721" s="2" t="str">
        <f>'Scenario List'!$A$17</f>
        <v>15- Colstrip Exit 2025</v>
      </c>
      <c r="B721" s="121" t="s">
        <v>18</v>
      </c>
      <c r="C721" s="158">
        <v>0</v>
      </c>
      <c r="D721" s="158">
        <v>0</v>
      </c>
      <c r="E721" s="158">
        <v>0</v>
      </c>
      <c r="F721" s="158">
        <v>0</v>
      </c>
      <c r="G721" s="158">
        <v>0</v>
      </c>
      <c r="H721" s="158">
        <v>0</v>
      </c>
      <c r="I721" s="158">
        <v>0</v>
      </c>
      <c r="J721" s="158">
        <v>0</v>
      </c>
      <c r="K721" s="158">
        <v>0</v>
      </c>
      <c r="L721" s="158">
        <v>0</v>
      </c>
      <c r="M721" s="158">
        <v>0</v>
      </c>
      <c r="N721" s="158">
        <v>0</v>
      </c>
      <c r="O721" s="158">
        <v>0</v>
      </c>
      <c r="P721" s="158">
        <v>0</v>
      </c>
      <c r="Q721" s="158">
        <v>0</v>
      </c>
      <c r="R721" s="158">
        <v>0</v>
      </c>
      <c r="S721" s="158">
        <v>0</v>
      </c>
      <c r="T721" s="158">
        <v>0</v>
      </c>
      <c r="U721" s="158">
        <v>0</v>
      </c>
      <c r="V721" s="158">
        <v>0</v>
      </c>
      <c r="W721" s="158">
        <v>0</v>
      </c>
      <c r="X721" s="158">
        <v>0</v>
      </c>
      <c r="Y721" s="158">
        <v>0</v>
      </c>
      <c r="Z721" s="158">
        <v>0</v>
      </c>
      <c r="AB721" s="6">
        <f t="shared" si="193"/>
        <v>0</v>
      </c>
    </row>
    <row r="722" spans="1:28" x14ac:dyDescent="0.2">
      <c r="A722" s="2" t="str">
        <f>'Scenario List'!$A$17</f>
        <v>15- Colstrip Exit 2025</v>
      </c>
      <c r="B722" s="122" t="s">
        <v>19</v>
      </c>
      <c r="C722" s="158">
        <v>0</v>
      </c>
      <c r="D722" s="158">
        <v>0</v>
      </c>
      <c r="E722" s="158">
        <v>0</v>
      </c>
      <c r="F722" s="158">
        <v>0</v>
      </c>
      <c r="G722" s="158">
        <v>0</v>
      </c>
      <c r="H722" s="158">
        <v>0</v>
      </c>
      <c r="I722" s="158">
        <v>0</v>
      </c>
      <c r="J722" s="158">
        <v>0</v>
      </c>
      <c r="K722" s="158">
        <v>0</v>
      </c>
      <c r="L722" s="158">
        <v>0</v>
      </c>
      <c r="M722" s="158">
        <v>0</v>
      </c>
      <c r="N722" s="158">
        <v>0</v>
      </c>
      <c r="O722" s="158">
        <v>0</v>
      </c>
      <c r="P722" s="158">
        <v>0</v>
      </c>
      <c r="Q722" s="158">
        <v>0</v>
      </c>
      <c r="R722" s="158">
        <v>0</v>
      </c>
      <c r="S722" s="158">
        <v>0</v>
      </c>
      <c r="T722" s="158">
        <v>0</v>
      </c>
      <c r="U722" s="158">
        <v>0</v>
      </c>
      <c r="V722" s="158">
        <v>0</v>
      </c>
      <c r="W722" s="158">
        <v>0</v>
      </c>
      <c r="X722" s="158">
        <v>0</v>
      </c>
      <c r="Y722" s="158">
        <v>0</v>
      </c>
      <c r="Z722" s="158">
        <v>0</v>
      </c>
      <c r="AB722" s="6">
        <f t="shared" si="193"/>
        <v>0</v>
      </c>
    </row>
    <row r="723" spans="1:28" x14ac:dyDescent="0.2">
      <c r="A723" s="2" t="str">
        <f>'Scenario List'!$A$17</f>
        <v>15- Colstrip Exit 2025</v>
      </c>
      <c r="B723" s="121" t="s">
        <v>20</v>
      </c>
      <c r="C723" s="158">
        <v>0</v>
      </c>
      <c r="D723" s="158">
        <v>0</v>
      </c>
      <c r="E723" s="158">
        <v>0</v>
      </c>
      <c r="F723" s="158">
        <v>0</v>
      </c>
      <c r="G723" s="158">
        <v>0</v>
      </c>
      <c r="H723" s="158">
        <v>0</v>
      </c>
      <c r="I723" s="158">
        <v>0</v>
      </c>
      <c r="J723" s="158">
        <v>0</v>
      </c>
      <c r="K723" s="158">
        <v>0</v>
      </c>
      <c r="L723" s="158">
        <v>75</v>
      </c>
      <c r="M723" s="158">
        <v>0</v>
      </c>
      <c r="N723" s="158">
        <v>0</v>
      </c>
      <c r="O723" s="158">
        <v>0</v>
      </c>
      <c r="P723" s="158">
        <v>0</v>
      </c>
      <c r="Q723" s="158">
        <v>0</v>
      </c>
      <c r="R723" s="158">
        <v>0</v>
      </c>
      <c r="S723" s="158">
        <v>0</v>
      </c>
      <c r="T723" s="158">
        <v>0</v>
      </c>
      <c r="U723" s="158">
        <v>0</v>
      </c>
      <c r="V723" s="158">
        <v>0</v>
      </c>
      <c r="W723" s="158">
        <v>0</v>
      </c>
      <c r="X723" s="158">
        <v>0</v>
      </c>
      <c r="Y723" s="158">
        <v>0</v>
      </c>
      <c r="Z723" s="158">
        <v>0</v>
      </c>
      <c r="AB723" s="6">
        <f t="shared" si="193"/>
        <v>75</v>
      </c>
    </row>
    <row r="724" spans="1:28" x14ac:dyDescent="0.2">
      <c r="A724" s="2" t="str">
        <f>'Scenario List'!$A$17</f>
        <v>15- Colstrip Exit 2025</v>
      </c>
      <c r="B724" s="121" t="s">
        <v>21</v>
      </c>
      <c r="C724" s="158">
        <v>0</v>
      </c>
      <c r="D724" s="158">
        <v>0</v>
      </c>
      <c r="E724" s="158">
        <v>1.2566000000000002</v>
      </c>
      <c r="F724" s="158">
        <v>4.0975999999999999</v>
      </c>
      <c r="G724" s="158">
        <v>9.3490000000000002</v>
      </c>
      <c r="H724" s="158">
        <v>36.5777</v>
      </c>
      <c r="I724" s="158">
        <v>37.464700000000001</v>
      </c>
      <c r="J724" s="158">
        <v>37.3474</v>
      </c>
      <c r="K724" s="158">
        <v>37.185100000000006</v>
      </c>
      <c r="L724" s="158">
        <v>37.5563</v>
      </c>
      <c r="M724" s="158">
        <v>41.466099999999997</v>
      </c>
      <c r="N724" s="158">
        <v>47.088200000000001</v>
      </c>
      <c r="O724" s="158">
        <v>53.691099999999999</v>
      </c>
      <c r="P724" s="158">
        <v>56.278500000000001</v>
      </c>
      <c r="Q724" s="158">
        <v>56.161799999999999</v>
      </c>
      <c r="R724" s="158">
        <v>56.045099999999998</v>
      </c>
      <c r="S724" s="158">
        <v>55.928399999999996</v>
      </c>
      <c r="T724" s="158">
        <v>55.811700000000002</v>
      </c>
      <c r="U724" s="158">
        <v>55.695</v>
      </c>
      <c r="V724" s="158">
        <v>55.799600000000005</v>
      </c>
      <c r="W724" s="158">
        <v>56.002000000000002</v>
      </c>
      <c r="X724" s="158">
        <v>56.256900000000002</v>
      </c>
      <c r="Y724" s="158">
        <v>56.290399999999998</v>
      </c>
      <c r="Z724" s="158">
        <v>56.300750000000001</v>
      </c>
      <c r="AB724" s="6">
        <f>Z724</f>
        <v>56.300750000000001</v>
      </c>
    </row>
    <row r="725" spans="1:28" x14ac:dyDescent="0.2">
      <c r="A725" s="2" t="str">
        <f>'Scenario List'!$A$17</f>
        <v>15- Colstrip Exit 2025</v>
      </c>
      <c r="B725" s="121" t="s">
        <v>22</v>
      </c>
      <c r="C725" s="158">
        <v>3.4001670447805821</v>
      </c>
      <c r="D725" s="158">
        <v>4.1859315720894408</v>
      </c>
      <c r="E725" s="158">
        <v>4.8622640943704294</v>
      </c>
      <c r="F725" s="158">
        <v>5.7185173846828015</v>
      </c>
      <c r="G725" s="158">
        <v>6.6632655958092251</v>
      </c>
      <c r="H725" s="158">
        <v>7.35211725083931</v>
      </c>
      <c r="I725" s="158">
        <v>7.7112183339056841</v>
      </c>
      <c r="J725" s="158">
        <v>7.5632328867451903</v>
      </c>
      <c r="K725" s="158">
        <v>7.0780493189489988</v>
      </c>
      <c r="L725" s="158">
        <v>6.2476799477791687</v>
      </c>
      <c r="M725" s="158">
        <v>5.2097796349349039</v>
      </c>
      <c r="N725" s="158">
        <v>4.2676601339079383</v>
      </c>
      <c r="O725" s="158">
        <v>3.4766875805062512</v>
      </c>
      <c r="P725" s="158">
        <v>2.8186196634208756</v>
      </c>
      <c r="Q725" s="158">
        <v>2.2667245362174668</v>
      </c>
      <c r="R725" s="158">
        <v>1.803891638735692</v>
      </c>
      <c r="S725" s="158">
        <v>1.6157913295703423</v>
      </c>
      <c r="T725" s="158">
        <v>1.3625509625570515</v>
      </c>
      <c r="U725" s="158">
        <v>1.1874661523439443</v>
      </c>
      <c r="V725" s="158">
        <v>0.68673579743852997</v>
      </c>
      <c r="W725" s="158">
        <v>0.51074614465254342</v>
      </c>
      <c r="X725" s="158">
        <v>6.8885756540936427E-2</v>
      </c>
      <c r="Y725" s="158">
        <v>-0.20660756567666283</v>
      </c>
      <c r="Z725" s="158">
        <v>-0.34556474956663408</v>
      </c>
      <c r="AB725" s="6">
        <f t="shared" si="193"/>
        <v>85.50581044553401</v>
      </c>
    </row>
    <row r="726" spans="1:28" x14ac:dyDescent="0.2">
      <c r="A726" s="2" t="str">
        <f>'Scenario List'!$A$17</f>
        <v>15- Colstrip Exit 2025</v>
      </c>
      <c r="B726" s="121" t="s">
        <v>23</v>
      </c>
      <c r="C726" s="158">
        <v>4.2406720386957328</v>
      </c>
      <c r="D726" s="158">
        <v>4.979234965341572</v>
      </c>
      <c r="E726" s="158">
        <v>5.5874033118823654</v>
      </c>
      <c r="F726" s="158">
        <v>6.5883484394093355</v>
      </c>
      <c r="G726" s="158">
        <v>7.078577276259967</v>
      </c>
      <c r="H726" s="158">
        <v>7.6193707757966749</v>
      </c>
      <c r="I726" s="158">
        <v>7.8833267699137508</v>
      </c>
      <c r="J726" s="158">
        <v>7.6954082362628498</v>
      </c>
      <c r="K726" s="158">
        <v>7.6856026035335887</v>
      </c>
      <c r="L726" s="158">
        <v>6.3967339927875742</v>
      </c>
      <c r="M726" s="158">
        <v>5.36139807728118</v>
      </c>
      <c r="N726" s="158">
        <v>4.4498327747170521</v>
      </c>
      <c r="O726" s="158">
        <v>3.6940016616915869</v>
      </c>
      <c r="P726" s="158">
        <v>3.0894182998782895</v>
      </c>
      <c r="Q726" s="158">
        <v>2.6019101361498116</v>
      </c>
      <c r="R726" s="158">
        <v>2.0065192086810839</v>
      </c>
      <c r="S726" s="158">
        <v>1.8368043608182489</v>
      </c>
      <c r="T726" s="158">
        <v>1.5951447748274177</v>
      </c>
      <c r="U726" s="158">
        <v>1.4764288643869463</v>
      </c>
      <c r="V726" s="158">
        <v>0.4385315443593214</v>
      </c>
      <c r="W726" s="158">
        <v>0.17431602736600382</v>
      </c>
      <c r="X726" s="158">
        <v>-0.14721539128267125</v>
      </c>
      <c r="Y726" s="158">
        <v>-0.29777812952376337</v>
      </c>
      <c r="Z726" s="158">
        <v>-0.31764819775612807</v>
      </c>
      <c r="AB726" s="6">
        <f t="shared" si="193"/>
        <v>91.71634242147779</v>
      </c>
    </row>
    <row r="727" spans="1:28" x14ac:dyDescent="0.2">
      <c r="A727" s="2" t="str">
        <f>'Scenario List'!$A$17</f>
        <v>15- Colstrip Exit 2025</v>
      </c>
      <c r="B727" s="121"/>
      <c r="C727" s="158"/>
      <c r="D727" s="158"/>
      <c r="E727" s="158"/>
      <c r="F727" s="158"/>
      <c r="G727" s="158"/>
      <c r="H727" s="158"/>
      <c r="I727" s="158"/>
      <c r="J727" s="158"/>
      <c r="K727" s="158"/>
      <c r="L727" s="158"/>
      <c r="M727" s="158"/>
      <c r="N727" s="158"/>
      <c r="O727" s="158"/>
      <c r="P727" s="158"/>
      <c r="Q727" s="158"/>
      <c r="R727" s="158"/>
      <c r="S727" s="158"/>
      <c r="T727" s="158"/>
      <c r="U727" s="158"/>
      <c r="V727" s="158"/>
      <c r="W727" s="158"/>
      <c r="X727" s="158"/>
      <c r="Y727" s="158"/>
      <c r="Z727" s="158"/>
      <c r="AB727" s="6"/>
    </row>
    <row r="728" spans="1:28" x14ac:dyDescent="0.2">
      <c r="A728" s="2" t="str">
        <f>'Scenario List'!$A$17</f>
        <v>15- Colstrip Exit 2025</v>
      </c>
      <c r="B728" s="120" t="s">
        <v>8</v>
      </c>
      <c r="C728" s="158"/>
      <c r="D728" s="158"/>
      <c r="E728" s="158"/>
      <c r="F728" s="158"/>
      <c r="G728" s="158"/>
      <c r="H728" s="158"/>
      <c r="I728" s="158"/>
      <c r="J728" s="158"/>
      <c r="K728" s="158"/>
      <c r="L728" s="158"/>
      <c r="M728" s="158"/>
      <c r="N728" s="158"/>
      <c r="O728" s="158"/>
      <c r="P728" s="158"/>
      <c r="Q728" s="158"/>
      <c r="R728" s="158"/>
      <c r="S728" s="158"/>
      <c r="T728" s="158"/>
      <c r="U728" s="158"/>
      <c r="V728" s="158"/>
      <c r="W728" s="158"/>
      <c r="X728" s="158"/>
      <c r="Y728" s="158"/>
      <c r="Z728" s="158"/>
      <c r="AB728" s="6"/>
    </row>
    <row r="729" spans="1:28" x14ac:dyDescent="0.2">
      <c r="A729" s="2" t="str">
        <f>'Scenario List'!$A$17</f>
        <v>15- Colstrip Exit 2025</v>
      </c>
      <c r="B729" s="123" t="s">
        <v>12</v>
      </c>
      <c r="C729" s="158">
        <v>0</v>
      </c>
      <c r="D729" s="158">
        <v>0</v>
      </c>
      <c r="E729" s="158">
        <v>0</v>
      </c>
      <c r="F729" s="158">
        <v>0</v>
      </c>
      <c r="G729" s="158">
        <v>0</v>
      </c>
      <c r="H729" s="158">
        <v>85.109728608847135</v>
      </c>
      <c r="I729" s="158">
        <v>0</v>
      </c>
      <c r="J729" s="158">
        <v>0</v>
      </c>
      <c r="K729" s="158">
        <v>0</v>
      </c>
      <c r="L729" s="158">
        <v>0</v>
      </c>
      <c r="M729" s="158">
        <v>0</v>
      </c>
      <c r="N729" s="158">
        <v>0</v>
      </c>
      <c r="O729" s="158">
        <v>0</v>
      </c>
      <c r="P729" s="158">
        <v>0</v>
      </c>
      <c r="Q729" s="158">
        <v>0</v>
      </c>
      <c r="R729" s="158">
        <v>0</v>
      </c>
      <c r="S729" s="158">
        <v>0</v>
      </c>
      <c r="T729" s="158">
        <v>0</v>
      </c>
      <c r="U729" s="158">
        <v>0</v>
      </c>
      <c r="V729" s="158">
        <v>36.4</v>
      </c>
      <c r="W729" s="158">
        <v>0</v>
      </c>
      <c r="X729" s="158">
        <v>0</v>
      </c>
      <c r="Y729" s="158">
        <v>0</v>
      </c>
      <c r="Z729" s="158">
        <v>0</v>
      </c>
      <c r="AB729" s="6">
        <f t="shared" ref="AB729:AB740" si="194">SUM(C729:Z729)</f>
        <v>121.50972860884713</v>
      </c>
    </row>
    <row r="730" spans="1:28" x14ac:dyDescent="0.2">
      <c r="A730" s="2" t="str">
        <f>'Scenario List'!$A$17</f>
        <v>15- Colstrip Exit 2025</v>
      </c>
      <c r="B730" s="121" t="s">
        <v>13</v>
      </c>
      <c r="C730" s="158">
        <v>0</v>
      </c>
      <c r="D730" s="158">
        <v>0</v>
      </c>
      <c r="E730" s="158">
        <v>0</v>
      </c>
      <c r="F730" s="158">
        <v>0</v>
      </c>
      <c r="G730" s="158">
        <v>0</v>
      </c>
      <c r="H730" s="158">
        <v>0</v>
      </c>
      <c r="I730" s="158">
        <v>0</v>
      </c>
      <c r="J730" s="158">
        <v>0</v>
      </c>
      <c r="K730" s="158">
        <v>0</v>
      </c>
      <c r="L730" s="158">
        <v>0</v>
      </c>
      <c r="M730" s="158">
        <v>0</v>
      </c>
      <c r="N730" s="158">
        <v>0</v>
      </c>
      <c r="O730" s="158">
        <v>0</v>
      </c>
      <c r="P730" s="158">
        <v>0</v>
      </c>
      <c r="Q730" s="158">
        <v>0</v>
      </c>
      <c r="R730" s="158">
        <v>0</v>
      </c>
      <c r="S730" s="158">
        <v>0</v>
      </c>
      <c r="T730" s="158">
        <v>0</v>
      </c>
      <c r="U730" s="158">
        <v>0</v>
      </c>
      <c r="V730" s="158">
        <v>0</v>
      </c>
      <c r="W730" s="158">
        <v>0</v>
      </c>
      <c r="X730" s="158">
        <v>0</v>
      </c>
      <c r="Y730" s="158">
        <v>0</v>
      </c>
      <c r="Z730" s="158">
        <v>0</v>
      </c>
      <c r="AB730" s="6">
        <f t="shared" si="194"/>
        <v>0</v>
      </c>
    </row>
    <row r="731" spans="1:28" x14ac:dyDescent="0.2">
      <c r="A731" s="2" t="str">
        <f>'Scenario List'!$A$17</f>
        <v>15- Colstrip Exit 2025</v>
      </c>
      <c r="B731" s="121" t="s">
        <v>14</v>
      </c>
      <c r="C731" s="158">
        <v>0</v>
      </c>
      <c r="D731" s="158">
        <v>0</v>
      </c>
      <c r="E731" s="158">
        <v>0</v>
      </c>
      <c r="F731" s="158">
        <v>0</v>
      </c>
      <c r="G731" s="158">
        <v>0</v>
      </c>
      <c r="H731" s="158">
        <v>0</v>
      </c>
      <c r="I731" s="158">
        <v>0</v>
      </c>
      <c r="J731" s="158">
        <v>0</v>
      </c>
      <c r="K731" s="158">
        <v>0</v>
      </c>
      <c r="L731" s="158">
        <v>0</v>
      </c>
      <c r="M731" s="158">
        <v>0</v>
      </c>
      <c r="N731" s="158">
        <v>0</v>
      </c>
      <c r="O731" s="158">
        <v>0</v>
      </c>
      <c r="P731" s="158">
        <v>0</v>
      </c>
      <c r="Q731" s="158">
        <v>0</v>
      </c>
      <c r="R731" s="158">
        <v>0</v>
      </c>
      <c r="S731" s="158">
        <v>0</v>
      </c>
      <c r="T731" s="158">
        <v>0</v>
      </c>
      <c r="U731" s="158">
        <v>0</v>
      </c>
      <c r="V731" s="158">
        <v>0</v>
      </c>
      <c r="W731" s="158">
        <v>0</v>
      </c>
      <c r="X731" s="158">
        <v>0</v>
      </c>
      <c r="Y731" s="158">
        <v>0</v>
      </c>
      <c r="Z731" s="158">
        <v>0</v>
      </c>
      <c r="AB731" s="6">
        <f t="shared" si="194"/>
        <v>0</v>
      </c>
    </row>
    <row r="732" spans="1:28" x14ac:dyDescent="0.2">
      <c r="A732" s="2" t="str">
        <f>'Scenario List'!$A$17</f>
        <v>15- Colstrip Exit 2025</v>
      </c>
      <c r="B732" s="121" t="s">
        <v>15</v>
      </c>
      <c r="C732" s="158">
        <v>0</v>
      </c>
      <c r="D732" s="158">
        <v>0</v>
      </c>
      <c r="E732" s="158">
        <v>0</v>
      </c>
      <c r="F732" s="158">
        <v>0</v>
      </c>
      <c r="G732" s="158">
        <v>0</v>
      </c>
      <c r="H732" s="158">
        <v>0</v>
      </c>
      <c r="I732" s="158">
        <v>0</v>
      </c>
      <c r="J732" s="158">
        <v>0</v>
      </c>
      <c r="K732" s="158">
        <v>0</v>
      </c>
      <c r="L732" s="158">
        <v>0</v>
      </c>
      <c r="M732" s="158">
        <v>0</v>
      </c>
      <c r="N732" s="158">
        <v>0</v>
      </c>
      <c r="O732" s="158">
        <v>0</v>
      </c>
      <c r="P732" s="158">
        <v>0</v>
      </c>
      <c r="Q732" s="158">
        <v>0</v>
      </c>
      <c r="R732" s="158">
        <v>0</v>
      </c>
      <c r="S732" s="158">
        <v>0</v>
      </c>
      <c r="T732" s="158">
        <v>0</v>
      </c>
      <c r="U732" s="158">
        <v>0</v>
      </c>
      <c r="V732" s="158">
        <v>0</v>
      </c>
      <c r="W732" s="158">
        <v>0</v>
      </c>
      <c r="X732" s="158">
        <v>0</v>
      </c>
      <c r="Y732" s="158">
        <v>0</v>
      </c>
      <c r="Z732" s="158">
        <v>0</v>
      </c>
      <c r="AB732" s="6">
        <f t="shared" si="194"/>
        <v>0</v>
      </c>
    </row>
    <row r="733" spans="1:28" x14ac:dyDescent="0.2">
      <c r="A733" s="2" t="str">
        <f>'Scenario List'!$A$17</f>
        <v>15- Colstrip Exit 2025</v>
      </c>
      <c r="B733" s="121" t="s">
        <v>16</v>
      </c>
      <c r="C733" s="158">
        <v>0</v>
      </c>
      <c r="D733" s="158">
        <v>0</v>
      </c>
      <c r="E733" s="158">
        <v>0</v>
      </c>
      <c r="F733" s="158">
        <v>0</v>
      </c>
      <c r="G733" s="158">
        <v>0</v>
      </c>
      <c r="H733" s="158">
        <v>0</v>
      </c>
      <c r="I733" s="158">
        <v>0</v>
      </c>
      <c r="J733" s="158">
        <v>0</v>
      </c>
      <c r="K733" s="158">
        <v>0</v>
      </c>
      <c r="L733" s="158">
        <v>0</v>
      </c>
      <c r="M733" s="158">
        <v>0</v>
      </c>
      <c r="N733" s="158">
        <v>0</v>
      </c>
      <c r="O733" s="158">
        <v>0</v>
      </c>
      <c r="P733" s="158">
        <v>0</v>
      </c>
      <c r="Q733" s="158">
        <v>0</v>
      </c>
      <c r="R733" s="158">
        <v>0</v>
      </c>
      <c r="S733" s="158">
        <v>0</v>
      </c>
      <c r="T733" s="158">
        <v>0</v>
      </c>
      <c r="U733" s="158">
        <v>0</v>
      </c>
      <c r="V733" s="158">
        <v>0</v>
      </c>
      <c r="W733" s="158">
        <v>0</v>
      </c>
      <c r="X733" s="158">
        <v>0</v>
      </c>
      <c r="Y733" s="158">
        <v>0</v>
      </c>
      <c r="Z733" s="158">
        <v>10.401962395146802</v>
      </c>
      <c r="AB733" s="6">
        <f t="shared" si="194"/>
        <v>10.401962395146802</v>
      </c>
    </row>
    <row r="734" spans="1:28" x14ac:dyDescent="0.2">
      <c r="A734" s="2" t="str">
        <f>'Scenario List'!$A$17</f>
        <v>15- Colstrip Exit 2025</v>
      </c>
      <c r="B734" s="121" t="s">
        <v>17</v>
      </c>
      <c r="C734" s="158">
        <v>0</v>
      </c>
      <c r="D734" s="158">
        <v>0</v>
      </c>
      <c r="E734" s="158">
        <v>0</v>
      </c>
      <c r="F734" s="158">
        <v>0</v>
      </c>
      <c r="G734" s="158">
        <v>0</v>
      </c>
      <c r="H734" s="158">
        <v>0</v>
      </c>
      <c r="I734" s="158">
        <v>0</v>
      </c>
      <c r="J734" s="158">
        <v>0</v>
      </c>
      <c r="K734" s="158">
        <v>0</v>
      </c>
      <c r="L734" s="158">
        <v>0</v>
      </c>
      <c r="M734" s="158">
        <v>0</v>
      </c>
      <c r="N734" s="158">
        <v>0</v>
      </c>
      <c r="O734" s="158">
        <v>0</v>
      </c>
      <c r="P734" s="158">
        <v>0</v>
      </c>
      <c r="Q734" s="158">
        <v>0</v>
      </c>
      <c r="R734" s="158">
        <v>0</v>
      </c>
      <c r="S734" s="158">
        <v>0</v>
      </c>
      <c r="T734" s="158">
        <v>0</v>
      </c>
      <c r="U734" s="158">
        <v>0</v>
      </c>
      <c r="V734" s="158">
        <v>0</v>
      </c>
      <c r="W734" s="158">
        <v>0</v>
      </c>
      <c r="X734" s="158">
        <v>0</v>
      </c>
      <c r="Y734" s="158">
        <v>0</v>
      </c>
      <c r="Z734" s="158">
        <v>0</v>
      </c>
      <c r="AB734" s="6">
        <f t="shared" si="194"/>
        <v>0</v>
      </c>
    </row>
    <row r="735" spans="1:28" x14ac:dyDescent="0.2">
      <c r="A735" s="2" t="str">
        <f>'Scenario List'!$A$17</f>
        <v>15- Colstrip Exit 2025</v>
      </c>
      <c r="B735" s="121" t="s">
        <v>18</v>
      </c>
      <c r="C735" s="158">
        <v>0</v>
      </c>
      <c r="D735" s="158">
        <v>0</v>
      </c>
      <c r="E735" s="158">
        <v>0</v>
      </c>
      <c r="F735" s="158">
        <v>0</v>
      </c>
      <c r="G735" s="158">
        <v>0</v>
      </c>
      <c r="H735" s="158">
        <v>0</v>
      </c>
      <c r="I735" s="158">
        <v>0</v>
      </c>
      <c r="J735" s="158">
        <v>0</v>
      </c>
      <c r="K735" s="158">
        <v>0</v>
      </c>
      <c r="L735" s="158">
        <v>0</v>
      </c>
      <c r="M735" s="158">
        <v>0</v>
      </c>
      <c r="N735" s="158">
        <v>0</v>
      </c>
      <c r="O735" s="158">
        <v>0</v>
      </c>
      <c r="P735" s="158">
        <v>0</v>
      </c>
      <c r="Q735" s="158">
        <v>0</v>
      </c>
      <c r="R735" s="158">
        <v>0</v>
      </c>
      <c r="S735" s="158">
        <v>0</v>
      </c>
      <c r="T735" s="158">
        <v>0</v>
      </c>
      <c r="U735" s="158">
        <v>0</v>
      </c>
      <c r="V735" s="158">
        <v>0</v>
      </c>
      <c r="W735" s="158">
        <v>0</v>
      </c>
      <c r="X735" s="158">
        <v>0</v>
      </c>
      <c r="Y735" s="158">
        <v>0</v>
      </c>
      <c r="Z735" s="158">
        <v>0</v>
      </c>
      <c r="AB735" s="6">
        <f t="shared" si="194"/>
        <v>0</v>
      </c>
    </row>
    <row r="736" spans="1:28" x14ac:dyDescent="0.2">
      <c r="A736" s="2" t="str">
        <f>'Scenario List'!$A$17</f>
        <v>15- Colstrip Exit 2025</v>
      </c>
      <c r="B736" s="122" t="s">
        <v>19</v>
      </c>
      <c r="C736" s="158">
        <v>0</v>
      </c>
      <c r="D736" s="158">
        <v>0</v>
      </c>
      <c r="E736" s="158">
        <v>0</v>
      </c>
      <c r="F736" s="158">
        <v>0</v>
      </c>
      <c r="G736" s="158">
        <v>0</v>
      </c>
      <c r="H736" s="158">
        <v>0</v>
      </c>
      <c r="I736" s="158">
        <v>0</v>
      </c>
      <c r="J736" s="158">
        <v>0</v>
      </c>
      <c r="K736" s="158">
        <v>0</v>
      </c>
      <c r="L736" s="158">
        <v>0</v>
      </c>
      <c r="M736" s="158">
        <v>0</v>
      </c>
      <c r="N736" s="158">
        <v>0</v>
      </c>
      <c r="O736" s="158">
        <v>0</v>
      </c>
      <c r="P736" s="158">
        <v>0</v>
      </c>
      <c r="Q736" s="158">
        <v>0</v>
      </c>
      <c r="R736" s="158">
        <v>0</v>
      </c>
      <c r="S736" s="158">
        <v>0</v>
      </c>
      <c r="T736" s="158">
        <v>0</v>
      </c>
      <c r="U736" s="158">
        <v>0</v>
      </c>
      <c r="V736" s="158">
        <v>0</v>
      </c>
      <c r="W736" s="158">
        <v>0</v>
      </c>
      <c r="X736" s="158">
        <v>0</v>
      </c>
      <c r="Y736" s="158">
        <v>0</v>
      </c>
      <c r="Z736" s="158">
        <v>0</v>
      </c>
      <c r="AB736" s="6">
        <f t="shared" si="194"/>
        <v>0</v>
      </c>
    </row>
    <row r="737" spans="1:28" x14ac:dyDescent="0.2">
      <c r="A737" s="2" t="str">
        <f>'Scenario List'!$A$17</f>
        <v>15- Colstrip Exit 2025</v>
      </c>
      <c r="B737" s="121" t="s">
        <v>20</v>
      </c>
      <c r="C737" s="158">
        <v>0</v>
      </c>
      <c r="D737" s="158">
        <v>0</v>
      </c>
      <c r="E737" s="158">
        <v>0</v>
      </c>
      <c r="F737" s="158">
        <v>0</v>
      </c>
      <c r="G737" s="158">
        <v>0</v>
      </c>
      <c r="H737" s="158">
        <v>0</v>
      </c>
      <c r="I737" s="158">
        <v>0</v>
      </c>
      <c r="J737" s="158">
        <v>0</v>
      </c>
      <c r="K737" s="158">
        <v>0</v>
      </c>
      <c r="L737" s="158">
        <v>0</v>
      </c>
      <c r="M737" s="158">
        <v>0</v>
      </c>
      <c r="N737" s="158">
        <v>0</v>
      </c>
      <c r="O737" s="158">
        <v>0</v>
      </c>
      <c r="P737" s="158">
        <v>0</v>
      </c>
      <c r="Q737" s="158">
        <v>0</v>
      </c>
      <c r="R737" s="158">
        <v>0</v>
      </c>
      <c r="S737" s="158">
        <v>0</v>
      </c>
      <c r="T737" s="158">
        <v>0</v>
      </c>
      <c r="U737" s="158">
        <v>0</v>
      </c>
      <c r="V737" s="158">
        <v>0</v>
      </c>
      <c r="W737" s="158">
        <v>0</v>
      </c>
      <c r="X737" s="158">
        <v>0</v>
      </c>
      <c r="Y737" s="158">
        <v>0</v>
      </c>
      <c r="Z737" s="158">
        <v>0</v>
      </c>
      <c r="AB737" s="6">
        <f t="shared" si="194"/>
        <v>0</v>
      </c>
    </row>
    <row r="738" spans="1:28" x14ac:dyDescent="0.2">
      <c r="A738" s="2" t="str">
        <f>'Scenario List'!$A$17</f>
        <v>15- Colstrip Exit 2025</v>
      </c>
      <c r="B738" s="121" t="s">
        <v>21</v>
      </c>
      <c r="C738" s="158">
        <v>0</v>
      </c>
      <c r="D738" s="158">
        <v>0</v>
      </c>
      <c r="E738" s="158">
        <v>2.5935999999999999</v>
      </c>
      <c r="F738" s="158">
        <v>6.7518000000000011</v>
      </c>
      <c r="G738" s="158">
        <v>13.901199999999999</v>
      </c>
      <c r="H738" s="158">
        <v>16.799500000000002</v>
      </c>
      <c r="I738" s="158">
        <v>17.504300000000001</v>
      </c>
      <c r="J738" s="158">
        <v>17.4116</v>
      </c>
      <c r="K738" s="158">
        <v>17.281700000000001</v>
      </c>
      <c r="L738" s="158">
        <v>17.133300000000002</v>
      </c>
      <c r="M738" s="158">
        <v>16.9664</v>
      </c>
      <c r="N738" s="158">
        <v>16.7623</v>
      </c>
      <c r="O738" s="158">
        <v>16.688099999999999</v>
      </c>
      <c r="P738" s="158">
        <v>16.5397</v>
      </c>
      <c r="Q738" s="158">
        <v>16.391300000000001</v>
      </c>
      <c r="R738" s="158">
        <v>16.242899999999999</v>
      </c>
      <c r="S738" s="158">
        <v>16.0945</v>
      </c>
      <c r="T738" s="158">
        <v>15.946100000000001</v>
      </c>
      <c r="U738" s="158">
        <v>15.797700000000001</v>
      </c>
      <c r="V738" s="158">
        <v>15.5936</v>
      </c>
      <c r="W738" s="158">
        <v>15.4267</v>
      </c>
      <c r="X738" s="158">
        <v>15.2226</v>
      </c>
      <c r="Y738" s="158">
        <v>15.074199999999999</v>
      </c>
      <c r="Z738" s="158">
        <v>15.0557</v>
      </c>
      <c r="AB738" s="6">
        <f>Z738</f>
        <v>15.0557</v>
      </c>
    </row>
    <row r="739" spans="1:28" x14ac:dyDescent="0.2">
      <c r="A739" s="2" t="str">
        <f>'Scenario List'!$A$17</f>
        <v>15- Colstrip Exit 2025</v>
      </c>
      <c r="B739" s="121" t="s">
        <v>22</v>
      </c>
      <c r="C739" s="158">
        <v>1.3113388514937294</v>
      </c>
      <c r="D739" s="158">
        <v>1.5542662007285992</v>
      </c>
      <c r="E739" s="158">
        <v>1.6990862948995669</v>
      </c>
      <c r="F739" s="158">
        <v>1.8829869893195177</v>
      </c>
      <c r="G739" s="158">
        <v>2.1373621766301678</v>
      </c>
      <c r="H739" s="158">
        <v>2.2969872309162138</v>
      </c>
      <c r="I739" s="158">
        <v>2.3450797735013875</v>
      </c>
      <c r="J739" s="158">
        <v>2.2294288079497093</v>
      </c>
      <c r="K739" s="158">
        <v>2.0056534813110805</v>
      </c>
      <c r="L739" s="158">
        <v>1.6664787233312701</v>
      </c>
      <c r="M739" s="158">
        <v>1.2479488439456539</v>
      </c>
      <c r="N739" s="158">
        <v>0.93306708634576907</v>
      </c>
      <c r="O739" s="158">
        <v>0.68391074255026041</v>
      </c>
      <c r="P739" s="158">
        <v>0.52027796947736604</v>
      </c>
      <c r="Q739" s="158">
        <v>0.40510588322356256</v>
      </c>
      <c r="R739" s="158">
        <v>0.31833095478103601</v>
      </c>
      <c r="S739" s="158">
        <v>0.26102659443284537</v>
      </c>
      <c r="T739" s="158">
        <v>0.24660458202677304</v>
      </c>
      <c r="U739" s="158">
        <v>0.24149201376290819</v>
      </c>
      <c r="V739" s="158">
        <v>0.1073770785634558</v>
      </c>
      <c r="W739" s="158">
        <v>0.10440879496702848</v>
      </c>
      <c r="X739" s="158">
        <v>0.10841540744101152</v>
      </c>
      <c r="Y739" s="158">
        <v>0.11227646080804021</v>
      </c>
      <c r="Z739" s="158">
        <v>7.9839991273185973E-2</v>
      </c>
      <c r="AB739" s="6">
        <f t="shared" si="194"/>
        <v>24.498750933680139</v>
      </c>
    </row>
    <row r="740" spans="1:28" x14ac:dyDescent="0.2">
      <c r="A740" s="2" t="str">
        <f>'Scenario List'!$A$17</f>
        <v>15- Colstrip Exit 2025</v>
      </c>
      <c r="B740" s="121" t="s">
        <v>23</v>
      </c>
      <c r="C740" s="158">
        <v>0.6510284606183504</v>
      </c>
      <c r="D740" s="158">
        <v>0.71034183415999774</v>
      </c>
      <c r="E740" s="158">
        <v>0.70045821531455199</v>
      </c>
      <c r="F740" s="158">
        <v>0.8106851753816664</v>
      </c>
      <c r="G740" s="158">
        <v>0.75092358686442795</v>
      </c>
      <c r="H740" s="158">
        <v>0.76294738789689776</v>
      </c>
      <c r="I740" s="158">
        <v>0.7884598525601918</v>
      </c>
      <c r="J740" s="158">
        <v>0.80398978552486344</v>
      </c>
      <c r="K740" s="158">
        <v>0.99035610766292681</v>
      </c>
      <c r="L740" s="158">
        <v>0.84914707231328368</v>
      </c>
      <c r="M740" s="158">
        <v>0.79048524729443947</v>
      </c>
      <c r="N740" s="158">
        <v>0.7637519158799595</v>
      </c>
      <c r="O740" s="158">
        <v>0.71635180508392438</v>
      </c>
      <c r="P740" s="158">
        <v>0.64553699156514632</v>
      </c>
      <c r="Q740" s="158">
        <v>0.54074517536147582</v>
      </c>
      <c r="R740" s="158">
        <v>0.4236097522289537</v>
      </c>
      <c r="S740" s="158">
        <v>0.33851745300367142</v>
      </c>
      <c r="T740" s="158">
        <v>0.29364964948155148</v>
      </c>
      <c r="U740" s="158">
        <v>0.32266426342933485</v>
      </c>
      <c r="V740" s="158">
        <v>0.12415842050295822</v>
      </c>
      <c r="W740" s="158">
        <v>8.4884347796746695E-2</v>
      </c>
      <c r="X740" s="158">
        <v>8.4651091872677497E-2</v>
      </c>
      <c r="Y740" s="158">
        <v>7.768401018419091E-2</v>
      </c>
      <c r="Z740" s="158">
        <v>7.5443253080067052E-2</v>
      </c>
      <c r="AB740" s="6">
        <f t="shared" si="194"/>
        <v>13.100470855062255</v>
      </c>
    </row>
    <row r="741" spans="1:28" x14ac:dyDescent="0.2">
      <c r="A741" s="2" t="str">
        <f>'Scenario List'!$A$17</f>
        <v>15- Colstrip Exit 2025</v>
      </c>
      <c r="C741" s="158"/>
      <c r="D741" s="158"/>
      <c r="E741" s="158"/>
      <c r="F741" s="158"/>
      <c r="G741" s="158"/>
      <c r="H741" s="158"/>
      <c r="I741" s="158"/>
      <c r="J741" s="158"/>
      <c r="K741" s="158"/>
      <c r="L741" s="158"/>
      <c r="M741" s="158"/>
      <c r="N741" s="158"/>
      <c r="O741" s="158"/>
      <c r="P741" s="158"/>
      <c r="Q741" s="158"/>
      <c r="R741" s="158"/>
      <c r="S741" s="158"/>
      <c r="T741" s="158"/>
      <c r="U741" s="158"/>
      <c r="V741" s="158"/>
      <c r="W741" s="158"/>
      <c r="X741" s="158"/>
      <c r="Y741" s="158"/>
      <c r="Z741" s="158"/>
      <c r="AB741" s="6"/>
    </row>
    <row r="742" spans="1:28" x14ac:dyDescent="0.2">
      <c r="A742" s="2" t="str">
        <f>'Scenario List'!$A$17</f>
        <v>15- Colstrip Exit 2025</v>
      </c>
      <c r="B742" s="124" t="s">
        <v>35</v>
      </c>
      <c r="C742" s="158"/>
      <c r="D742" s="158"/>
      <c r="E742" s="158"/>
      <c r="F742" s="158"/>
      <c r="G742" s="158"/>
      <c r="H742" s="158"/>
      <c r="I742" s="158"/>
      <c r="J742" s="158"/>
      <c r="K742" s="158"/>
      <c r="L742" s="158"/>
      <c r="M742" s="158"/>
      <c r="N742" s="158"/>
      <c r="O742" s="158"/>
      <c r="P742" s="158"/>
      <c r="Q742" s="158"/>
      <c r="R742" s="158"/>
      <c r="S742" s="158"/>
      <c r="T742" s="158"/>
      <c r="U742" s="158"/>
      <c r="V742" s="158"/>
      <c r="W742" s="158"/>
      <c r="X742" s="158"/>
      <c r="Y742" s="158"/>
      <c r="Z742" s="158"/>
      <c r="AB742" s="6"/>
    </row>
    <row r="743" spans="1:28" x14ac:dyDescent="0.2">
      <c r="A743" s="2" t="str">
        <f>'Scenario List'!$A$17</f>
        <v>15- Colstrip Exit 2025</v>
      </c>
      <c r="B743" s="121" t="s">
        <v>1</v>
      </c>
      <c r="C743" s="158">
        <v>31.695913360336139</v>
      </c>
      <c r="D743" s="158">
        <v>69.173546336118207</v>
      </c>
      <c r="E743" s="158">
        <v>110.9316498528829</v>
      </c>
      <c r="F743" s="158">
        <v>159.91315028001713</v>
      </c>
      <c r="G743" s="158">
        <v>215.06060158957467</v>
      </c>
      <c r="H743" s="158">
        <v>274.53400277212012</v>
      </c>
      <c r="I743" s="158">
        <v>336.48464364332455</v>
      </c>
      <c r="J743" s="158">
        <v>396.94679425619353</v>
      </c>
      <c r="K743" s="158">
        <v>454.79550346661739</v>
      </c>
      <c r="L743" s="158">
        <v>507.82935955034503</v>
      </c>
      <c r="M743" s="158">
        <v>554.51840633057145</v>
      </c>
      <c r="N743" s="158">
        <v>595.4681198871931</v>
      </c>
      <c r="O743" s="158">
        <v>631.53036930458495</v>
      </c>
      <c r="P743" s="158">
        <v>663.06516386342355</v>
      </c>
      <c r="Q743" s="158">
        <v>690.46837739952616</v>
      </c>
      <c r="R743" s="158">
        <v>712.40660204002347</v>
      </c>
      <c r="S743" s="158">
        <v>733.62070006819988</v>
      </c>
      <c r="T743" s="158">
        <v>750.35657753971896</v>
      </c>
      <c r="U743" s="158">
        <v>764.51785765807745</v>
      </c>
      <c r="V743" s="158">
        <v>772.43606339983035</v>
      </c>
      <c r="W743" s="158">
        <v>778.41923411056143</v>
      </c>
      <c r="X743" s="158">
        <v>780.0617394370455</v>
      </c>
      <c r="Y743" s="158">
        <v>779.63438749170746</v>
      </c>
      <c r="Z743" s="158">
        <v>777.14667262338753</v>
      </c>
      <c r="AB743" s="6">
        <f>Z743/8.76</f>
        <v>88.715373587144697</v>
      </c>
    </row>
    <row r="744" spans="1:28" x14ac:dyDescent="0.2">
      <c r="A744" s="2" t="str">
        <f>'Scenario List'!$A$17</f>
        <v>15- Colstrip Exit 2025</v>
      </c>
      <c r="B744" s="121" t="s">
        <v>2</v>
      </c>
      <c r="C744" s="158">
        <v>12.176327940098478</v>
      </c>
      <c r="D744" s="158">
        <v>25.624765428330377</v>
      </c>
      <c r="E744" s="158">
        <v>38.818903210958965</v>
      </c>
      <c r="F744" s="158">
        <v>53.057521675152458</v>
      </c>
      <c r="G744" s="158">
        <v>68.15492443756419</v>
      </c>
      <c r="H744" s="158">
        <v>83.811186703344589</v>
      </c>
      <c r="I744" s="158">
        <v>99.667362452991981</v>
      </c>
      <c r="J744" s="158">
        <v>114.77407239874496</v>
      </c>
      <c r="K744" s="158">
        <v>129.45954024192727</v>
      </c>
      <c r="L744" s="158">
        <v>142.86770294440578</v>
      </c>
      <c r="M744" s="158">
        <v>153.78110159388245</v>
      </c>
      <c r="N744" s="158">
        <v>164.20558782737038</v>
      </c>
      <c r="O744" s="158">
        <v>173.55197301394534</v>
      </c>
      <c r="P744" s="158">
        <v>181.9816556148545</v>
      </c>
      <c r="Q744" s="158">
        <v>189.44133020654024</v>
      </c>
      <c r="R744" s="158">
        <v>194.8269093803323</v>
      </c>
      <c r="S744" s="158">
        <v>199.64465765149833</v>
      </c>
      <c r="T744" s="158">
        <v>204.62317604088622</v>
      </c>
      <c r="U744" s="158">
        <v>209.55584485052884</v>
      </c>
      <c r="V744" s="158">
        <v>213.16919896972334</v>
      </c>
      <c r="W744" s="158">
        <v>216.70992928457233</v>
      </c>
      <c r="X744" s="158">
        <v>220.52924541120674</v>
      </c>
      <c r="Y744" s="158">
        <v>224.50187750257629</v>
      </c>
      <c r="Z744" s="158">
        <v>227.80475132408975</v>
      </c>
      <c r="AB744" s="6">
        <f t="shared" ref="AB744:AB745" si="195">Z744/8.76</f>
        <v>26.005108598640383</v>
      </c>
    </row>
    <row r="745" spans="1:28" x14ac:dyDescent="0.2">
      <c r="A745" s="2" t="str">
        <f>'Scenario List'!$A$17</f>
        <v>15- Colstrip Exit 2025</v>
      </c>
      <c r="B745" s="121" t="s">
        <v>4</v>
      </c>
      <c r="C745" s="158">
        <v>43.872241300434617</v>
      </c>
      <c r="D745" s="158">
        <v>94.798311764448584</v>
      </c>
      <c r="E745" s="158">
        <v>149.75055306384186</v>
      </c>
      <c r="F745" s="158">
        <v>212.97067195516959</v>
      </c>
      <c r="G745" s="158">
        <v>283.21552602713888</v>
      </c>
      <c r="H745" s="158">
        <v>358.34518947546474</v>
      </c>
      <c r="I745" s="158">
        <v>436.15200609631654</v>
      </c>
      <c r="J745" s="158">
        <v>511.7208666549385</v>
      </c>
      <c r="K745" s="158">
        <v>584.25504370854469</v>
      </c>
      <c r="L745" s="158">
        <v>650.69706249475075</v>
      </c>
      <c r="M745" s="158">
        <v>708.29950792445391</v>
      </c>
      <c r="N745" s="158">
        <v>759.67370771456353</v>
      </c>
      <c r="O745" s="158">
        <v>805.08234231853032</v>
      </c>
      <c r="P745" s="158">
        <v>845.04681947827805</v>
      </c>
      <c r="Q745" s="158">
        <v>879.90970760606638</v>
      </c>
      <c r="R745" s="158">
        <v>907.23351142035574</v>
      </c>
      <c r="S745" s="158">
        <v>933.26535771969816</v>
      </c>
      <c r="T745" s="158">
        <v>954.97975358060512</v>
      </c>
      <c r="U745" s="158">
        <v>974.07370250860629</v>
      </c>
      <c r="V745" s="158">
        <v>985.60526236955366</v>
      </c>
      <c r="W745" s="158">
        <v>995.12916339513379</v>
      </c>
      <c r="X745" s="158">
        <v>1000.5909848482522</v>
      </c>
      <c r="Y745" s="158">
        <v>1004.1362649942837</v>
      </c>
      <c r="Z745" s="158">
        <v>1004.9514239474772</v>
      </c>
      <c r="AB745" s="6">
        <f t="shared" si="195"/>
        <v>114.72048218578507</v>
      </c>
    </row>
    <row r="746" spans="1:28" x14ac:dyDescent="0.2">
      <c r="A746" s="2" t="str">
        <f>'Scenario List'!$A$17</f>
        <v>15- Colstrip Exit 2025</v>
      </c>
      <c r="B746" s="127"/>
      <c r="C746" s="158"/>
      <c r="D746" s="158"/>
      <c r="E746" s="158"/>
      <c r="F746" s="158"/>
      <c r="G746" s="158"/>
      <c r="H746" s="158"/>
      <c r="I746" s="158"/>
      <c r="J746" s="158"/>
      <c r="K746" s="158"/>
      <c r="L746" s="158"/>
      <c r="M746" s="158"/>
      <c r="N746" s="158"/>
      <c r="O746" s="158"/>
      <c r="P746" s="158"/>
      <c r="Q746" s="158"/>
      <c r="R746" s="158"/>
      <c r="S746" s="158"/>
      <c r="T746" s="158"/>
      <c r="U746" s="158"/>
      <c r="V746" s="158"/>
      <c r="W746" s="158"/>
      <c r="X746" s="158"/>
      <c r="Y746" s="158"/>
      <c r="Z746" s="158"/>
      <c r="AB746" s="6"/>
    </row>
    <row r="747" spans="1:28" x14ac:dyDescent="0.2">
      <c r="A747" s="2" t="str">
        <f>'Scenario List'!$A$17</f>
        <v>15- Colstrip Exit 2025</v>
      </c>
      <c r="B747" s="126" t="s">
        <v>36</v>
      </c>
      <c r="C747" s="158"/>
      <c r="D747" s="158"/>
      <c r="E747" s="158"/>
      <c r="F747" s="158"/>
      <c r="G747" s="158"/>
      <c r="H747" s="158"/>
      <c r="I747" s="158"/>
      <c r="J747" s="158"/>
      <c r="K747" s="158"/>
      <c r="L747" s="158"/>
      <c r="M747" s="158"/>
      <c r="N747" s="158"/>
      <c r="O747" s="158"/>
      <c r="P747" s="158"/>
      <c r="Q747" s="158"/>
      <c r="R747" s="158"/>
      <c r="S747" s="158"/>
      <c r="T747" s="158"/>
      <c r="U747" s="158"/>
      <c r="V747" s="158"/>
      <c r="W747" s="158"/>
      <c r="X747" s="158"/>
      <c r="Y747" s="158"/>
      <c r="Z747" s="158"/>
      <c r="AB747" s="6"/>
    </row>
    <row r="748" spans="1:28" x14ac:dyDescent="0.2">
      <c r="A748" s="2" t="str">
        <f>'Scenario List'!$A$17</f>
        <v>15- Colstrip Exit 2025</v>
      </c>
      <c r="B748" s="121" t="s">
        <v>1</v>
      </c>
      <c r="C748" s="158">
        <v>3.8255126935024615</v>
      </c>
      <c r="D748" s="158">
        <v>8.3490062941627894</v>
      </c>
      <c r="E748" s="158">
        <v>13.318407426435749</v>
      </c>
      <c r="F748" s="158">
        <v>19.302261661917242</v>
      </c>
      <c r="G748" s="158">
        <v>25.959827767359439</v>
      </c>
      <c r="H748" s="158">
        <v>33.139467378218313</v>
      </c>
      <c r="I748" s="158">
        <v>40.501406688607652</v>
      </c>
      <c r="J748" s="158">
        <v>47.916333519797277</v>
      </c>
      <c r="K748" s="158">
        <v>54.898358646760784</v>
      </c>
      <c r="L748" s="158">
        <v>61.299374085492374</v>
      </c>
      <c r="M748" s="158">
        <v>66.751493826192345</v>
      </c>
      <c r="N748" s="158">
        <v>71.880047661505813</v>
      </c>
      <c r="O748" s="158">
        <v>76.227987478373649</v>
      </c>
      <c r="P748" s="158">
        <v>80.034117550432796</v>
      </c>
      <c r="Q748" s="158">
        <v>83.122075423641604</v>
      </c>
      <c r="R748" s="158">
        <v>85.99547567946378</v>
      </c>
      <c r="S748" s="158">
        <v>88.556446484768315</v>
      </c>
      <c r="T748" s="158">
        <v>90.582328674506911</v>
      </c>
      <c r="U748" s="158">
        <v>92.0217134465844</v>
      </c>
      <c r="V748" s="158">
        <v>93.236700926509556</v>
      </c>
      <c r="W748" s="158">
        <v>93.967342356713772</v>
      </c>
      <c r="X748" s="158">
        <v>94.167805528998755</v>
      </c>
      <c r="Y748" s="158">
        <v>93.853348875418789</v>
      </c>
      <c r="Z748" s="158">
        <v>93.803386422610245</v>
      </c>
      <c r="AB748" s="6">
        <f>Z748</f>
        <v>93.803386422610245</v>
      </c>
    </row>
    <row r="749" spans="1:28" x14ac:dyDescent="0.2">
      <c r="A749" s="2" t="str">
        <f>'Scenario List'!$A$17</f>
        <v>15- Colstrip Exit 2025</v>
      </c>
      <c r="B749" s="121" t="s">
        <v>2</v>
      </c>
      <c r="C749" s="158">
        <v>1.4696120779212469</v>
      </c>
      <c r="D749" s="158">
        <v>3.0928200038786828</v>
      </c>
      <c r="E749" s="158">
        <v>4.6605812632966126</v>
      </c>
      <c r="F749" s="158">
        <v>6.4042898580468677</v>
      </c>
      <c r="G749" s="158">
        <v>8.2269373693704555</v>
      </c>
      <c r="H749" s="158">
        <v>10.116991191035494</v>
      </c>
      <c r="I749" s="158">
        <v>11.996590205668886</v>
      </c>
      <c r="J749" s="158">
        <v>13.854634454949537</v>
      </c>
      <c r="K749" s="158">
        <v>15.627059230517999</v>
      </c>
      <c r="L749" s="158">
        <v>17.245361267175635</v>
      </c>
      <c r="M749" s="158">
        <v>18.511771902319214</v>
      </c>
      <c r="N749" s="158">
        <v>19.821557334678083</v>
      </c>
      <c r="O749" s="158">
        <v>20.948347488533074</v>
      </c>
      <c r="P749" s="158">
        <v>21.965776534901256</v>
      </c>
      <c r="Q749" s="158">
        <v>22.80590545955079</v>
      </c>
      <c r="R749" s="158">
        <v>23.517795454652731</v>
      </c>
      <c r="S749" s="158">
        <v>24.099403737709729</v>
      </c>
      <c r="T749" s="158">
        <v>24.701914185027462</v>
      </c>
      <c r="U749" s="158">
        <v>25.223332212230272</v>
      </c>
      <c r="V749" s="158">
        <v>25.730534594156897</v>
      </c>
      <c r="W749" s="158">
        <v>26.160268432280699</v>
      </c>
      <c r="X749" s="158">
        <v>26.621937784471132</v>
      </c>
      <c r="Y749" s="158">
        <v>27.025812830324828</v>
      </c>
      <c r="Z749" s="158">
        <v>27.496556145863817</v>
      </c>
      <c r="AB749" s="6">
        <f t="shared" ref="AB749:AB750" si="196">Z749</f>
        <v>27.496556145863817</v>
      </c>
    </row>
    <row r="750" spans="1:28" x14ac:dyDescent="0.2">
      <c r="A750" s="2" t="str">
        <f>'Scenario List'!$A$17</f>
        <v>15- Colstrip Exit 2025</v>
      </c>
      <c r="B750" s="121" t="s">
        <v>4</v>
      </c>
      <c r="C750" s="158">
        <v>5.2951247714237084</v>
      </c>
      <c r="D750" s="158">
        <v>11.441826298041473</v>
      </c>
      <c r="E750" s="158">
        <v>17.978988689732361</v>
      </c>
      <c r="F750" s="158">
        <v>25.706551519964108</v>
      </c>
      <c r="G750" s="158">
        <v>34.186765136729896</v>
      </c>
      <c r="H750" s="158">
        <v>43.256458569253809</v>
      </c>
      <c r="I750" s="158">
        <v>52.49799689427654</v>
      </c>
      <c r="J750" s="158">
        <v>61.77096797474681</v>
      </c>
      <c r="K750" s="158">
        <v>70.525417877278784</v>
      </c>
      <c r="L750" s="158">
        <v>78.544735352668013</v>
      </c>
      <c r="M750" s="158">
        <v>85.263265728511556</v>
      </c>
      <c r="N750" s="158">
        <v>91.701604996183903</v>
      </c>
      <c r="O750" s="158">
        <v>97.176334966906722</v>
      </c>
      <c r="P750" s="158">
        <v>101.99989408533405</v>
      </c>
      <c r="Q750" s="158">
        <v>105.92798088319239</v>
      </c>
      <c r="R750" s="158">
        <v>109.51327113411651</v>
      </c>
      <c r="S750" s="158">
        <v>112.65585022247805</v>
      </c>
      <c r="T750" s="158">
        <v>115.28424285953437</v>
      </c>
      <c r="U750" s="158">
        <v>117.24504565881467</v>
      </c>
      <c r="V750" s="158">
        <v>118.96723552066645</v>
      </c>
      <c r="W750" s="158">
        <v>120.12761078899447</v>
      </c>
      <c r="X750" s="158">
        <v>120.78974331346988</v>
      </c>
      <c r="Y750" s="158">
        <v>120.87916170574361</v>
      </c>
      <c r="Z750" s="158">
        <v>121.29994256847407</v>
      </c>
      <c r="AB750" s="6">
        <f t="shared" si="196"/>
        <v>121.29994256847407</v>
      </c>
    </row>
    <row r="751" spans="1:28" x14ac:dyDescent="0.2">
      <c r="C751" s="158"/>
      <c r="D751" s="158"/>
      <c r="E751" s="158"/>
      <c r="F751" s="158"/>
      <c r="G751" s="158"/>
      <c r="H751" s="158"/>
      <c r="I751" s="158"/>
      <c r="J751" s="158"/>
      <c r="K751" s="158"/>
      <c r="L751" s="158"/>
      <c r="M751" s="158"/>
      <c r="N751" s="158"/>
      <c r="O751" s="158"/>
      <c r="P751" s="158"/>
      <c r="Q751" s="158"/>
      <c r="R751" s="158"/>
      <c r="S751" s="158"/>
      <c r="T751" s="158"/>
      <c r="U751" s="158"/>
      <c r="V751" s="158"/>
      <c r="W751" s="158"/>
      <c r="X751" s="158"/>
      <c r="Y751" s="158"/>
      <c r="Z751" s="158"/>
    </row>
    <row r="752" spans="1:28" x14ac:dyDescent="0.2">
      <c r="C752" s="158"/>
      <c r="D752" s="158"/>
      <c r="E752" s="158"/>
      <c r="F752" s="158"/>
      <c r="G752" s="158"/>
      <c r="H752" s="158"/>
      <c r="I752" s="158"/>
      <c r="J752" s="158"/>
      <c r="K752" s="158"/>
      <c r="L752" s="158"/>
      <c r="M752" s="158"/>
      <c r="N752" s="158"/>
      <c r="O752" s="158"/>
      <c r="P752" s="158"/>
      <c r="Q752" s="158"/>
      <c r="R752" s="158"/>
      <c r="S752" s="158"/>
      <c r="T752" s="158"/>
      <c r="U752" s="158"/>
      <c r="V752" s="158"/>
      <c r="W752" s="158"/>
      <c r="X752" s="158"/>
      <c r="Y752" s="158"/>
      <c r="Z752" s="158"/>
    </row>
    <row r="753" spans="1:28" x14ac:dyDescent="0.2">
      <c r="A753" s="2" t="str">
        <f>'Scenario List'!$A$18</f>
        <v>16- Colstrip Exit 2035</v>
      </c>
      <c r="B753" s="125" t="s">
        <v>11</v>
      </c>
      <c r="C753" s="158"/>
      <c r="D753" s="158"/>
      <c r="E753" s="158"/>
      <c r="F753" s="158"/>
      <c r="G753" s="158"/>
      <c r="H753" s="158"/>
      <c r="I753" s="158"/>
      <c r="J753" s="158"/>
      <c r="K753" s="158"/>
      <c r="L753" s="158"/>
      <c r="M753" s="158"/>
      <c r="N753" s="158"/>
      <c r="O753" s="158"/>
      <c r="P753" s="158"/>
      <c r="Q753" s="158"/>
      <c r="R753" s="158"/>
      <c r="S753" s="158"/>
      <c r="T753" s="158"/>
      <c r="U753" s="158"/>
      <c r="V753" s="158"/>
      <c r="W753" s="158"/>
      <c r="X753" s="158"/>
      <c r="Y753" s="158"/>
      <c r="Z753" s="158"/>
      <c r="AB753" s="6"/>
    </row>
    <row r="754" spans="1:28" x14ac:dyDescent="0.2">
      <c r="A754" s="2" t="str">
        <f>'Scenario List'!$A$18</f>
        <v>16- Colstrip Exit 2035</v>
      </c>
      <c r="B754" s="123" t="s">
        <v>12</v>
      </c>
      <c r="C754" s="158">
        <v>0</v>
      </c>
      <c r="D754" s="158">
        <v>0</v>
      </c>
      <c r="E754" s="158">
        <v>0</v>
      </c>
      <c r="F754" s="158">
        <v>0</v>
      </c>
      <c r="G754" s="158">
        <v>0</v>
      </c>
      <c r="H754" s="158">
        <v>125.46458000872181</v>
      </c>
      <c r="I754" s="158">
        <v>0</v>
      </c>
      <c r="J754" s="158">
        <v>0</v>
      </c>
      <c r="K754" s="158">
        <v>0</v>
      </c>
      <c r="L754" s="158">
        <v>0</v>
      </c>
      <c r="M754" s="158">
        <v>0</v>
      </c>
      <c r="N754" s="158">
        <v>0</v>
      </c>
      <c r="O754" s="158">
        <v>0</v>
      </c>
      <c r="P754" s="158">
        <v>0</v>
      </c>
      <c r="Q754" s="158">
        <v>0</v>
      </c>
      <c r="R754" s="158">
        <v>0</v>
      </c>
      <c r="S754" s="158">
        <v>0</v>
      </c>
      <c r="T754" s="158">
        <v>0</v>
      </c>
      <c r="U754" s="158">
        <v>0</v>
      </c>
      <c r="V754" s="158">
        <v>0</v>
      </c>
      <c r="W754" s="158">
        <v>0</v>
      </c>
      <c r="X754" s="158">
        <v>0</v>
      </c>
      <c r="Y754" s="158">
        <v>0</v>
      </c>
      <c r="Z754" s="158">
        <v>0</v>
      </c>
      <c r="AB754" s="6">
        <f>SUM(C754:Z754)</f>
        <v>125.46458000872181</v>
      </c>
    </row>
    <row r="755" spans="1:28" x14ac:dyDescent="0.2">
      <c r="A755" s="2" t="str">
        <f>'Scenario List'!$A$18</f>
        <v>16- Colstrip Exit 2035</v>
      </c>
      <c r="B755" s="121" t="s">
        <v>13</v>
      </c>
      <c r="C755" s="158">
        <v>0</v>
      </c>
      <c r="D755" s="158">
        <v>0</v>
      </c>
      <c r="E755" s="158">
        <v>0</v>
      </c>
      <c r="F755" s="158">
        <v>0</v>
      </c>
      <c r="G755" s="158">
        <v>0</v>
      </c>
      <c r="H755" s="158">
        <v>0</v>
      </c>
      <c r="I755" s="158">
        <v>0</v>
      </c>
      <c r="J755" s="158">
        <v>0</v>
      </c>
      <c r="K755" s="158">
        <v>0</v>
      </c>
      <c r="L755" s="158">
        <v>0</v>
      </c>
      <c r="M755" s="158">
        <v>0</v>
      </c>
      <c r="N755" s="158">
        <v>0</v>
      </c>
      <c r="O755" s="158">
        <v>0</v>
      </c>
      <c r="P755" s="158">
        <v>0</v>
      </c>
      <c r="Q755" s="158">
        <v>0</v>
      </c>
      <c r="R755" s="158">
        <v>0</v>
      </c>
      <c r="S755" s="158">
        <v>100</v>
      </c>
      <c r="T755" s="158">
        <v>0</v>
      </c>
      <c r="U755" s="158">
        <v>0</v>
      </c>
      <c r="V755" s="158">
        <v>0</v>
      </c>
      <c r="W755" s="158">
        <v>0</v>
      </c>
      <c r="X755" s="158">
        <v>0</v>
      </c>
      <c r="Y755" s="158">
        <v>0</v>
      </c>
      <c r="Z755" s="158">
        <v>0</v>
      </c>
      <c r="AB755" s="6">
        <f t="shared" ref="AB755:AB762" si="197">SUM(C755:Z755)</f>
        <v>100</v>
      </c>
    </row>
    <row r="756" spans="1:28" x14ac:dyDescent="0.2">
      <c r="A756" s="2" t="str">
        <f>'Scenario List'!$A$18</f>
        <v>16- Colstrip Exit 2035</v>
      </c>
      <c r="B756" s="121" t="s">
        <v>14</v>
      </c>
      <c r="C756" s="158">
        <v>0</v>
      </c>
      <c r="D756" s="158">
        <v>0</v>
      </c>
      <c r="E756" s="158">
        <v>0</v>
      </c>
      <c r="F756" s="158">
        <v>0</v>
      </c>
      <c r="G756" s="158">
        <v>0</v>
      </c>
      <c r="H756" s="158">
        <v>0</v>
      </c>
      <c r="I756" s="158">
        <v>0</v>
      </c>
      <c r="J756" s="158">
        <v>0</v>
      </c>
      <c r="K756" s="158">
        <v>0</v>
      </c>
      <c r="L756" s="158">
        <v>0</v>
      </c>
      <c r="M756" s="158">
        <v>0</v>
      </c>
      <c r="N756" s="158">
        <v>0</v>
      </c>
      <c r="O756" s="158">
        <v>0</v>
      </c>
      <c r="P756" s="158">
        <v>0</v>
      </c>
      <c r="Q756" s="158">
        <v>0</v>
      </c>
      <c r="R756" s="158">
        <v>0</v>
      </c>
      <c r="S756" s="158">
        <v>50</v>
      </c>
      <c r="T756" s="158">
        <v>0</v>
      </c>
      <c r="U756" s="158">
        <v>0</v>
      </c>
      <c r="V756" s="158">
        <v>0</v>
      </c>
      <c r="W756" s="158">
        <v>0</v>
      </c>
      <c r="X756" s="158">
        <v>0</v>
      </c>
      <c r="Y756" s="158">
        <v>0</v>
      </c>
      <c r="Z756" s="158">
        <v>0</v>
      </c>
      <c r="AB756" s="6">
        <f t="shared" si="197"/>
        <v>50</v>
      </c>
    </row>
    <row r="757" spans="1:28" x14ac:dyDescent="0.2">
      <c r="A757" s="2" t="str">
        <f>'Scenario List'!$A$18</f>
        <v>16- Colstrip Exit 2035</v>
      </c>
      <c r="B757" s="121" t="s">
        <v>15</v>
      </c>
      <c r="C757" s="158">
        <v>0</v>
      </c>
      <c r="D757" s="158">
        <v>0</v>
      </c>
      <c r="E757" s="158">
        <v>0</v>
      </c>
      <c r="F757" s="158">
        <v>0</v>
      </c>
      <c r="G757" s="158">
        <v>0</v>
      </c>
      <c r="H757" s="158">
        <v>0</v>
      </c>
      <c r="I757" s="158">
        <v>0</v>
      </c>
      <c r="J757" s="158">
        <v>0</v>
      </c>
      <c r="K757" s="158">
        <v>0</v>
      </c>
      <c r="L757" s="158">
        <v>0</v>
      </c>
      <c r="M757" s="158">
        <v>0</v>
      </c>
      <c r="N757" s="158">
        <v>0</v>
      </c>
      <c r="O757" s="158">
        <v>0</v>
      </c>
      <c r="P757" s="158">
        <v>0</v>
      </c>
      <c r="Q757" s="158">
        <v>0</v>
      </c>
      <c r="R757" s="158">
        <v>0</v>
      </c>
      <c r="S757" s="158">
        <v>0</v>
      </c>
      <c r="T757" s="158">
        <v>0</v>
      </c>
      <c r="U757" s="158">
        <v>0</v>
      </c>
      <c r="V757" s="158">
        <v>0</v>
      </c>
      <c r="W757" s="158">
        <v>0</v>
      </c>
      <c r="X757" s="158">
        <v>0</v>
      </c>
      <c r="Y757" s="158">
        <v>0</v>
      </c>
      <c r="Z757" s="158">
        <v>0</v>
      </c>
      <c r="AB757" s="6">
        <f t="shared" si="197"/>
        <v>0</v>
      </c>
    </row>
    <row r="758" spans="1:28" x14ac:dyDescent="0.2">
      <c r="A758" s="2" t="str">
        <f>'Scenario List'!$A$18</f>
        <v>16- Colstrip Exit 2035</v>
      </c>
      <c r="B758" s="121" t="s">
        <v>16</v>
      </c>
      <c r="C758" s="158">
        <v>0</v>
      </c>
      <c r="D758" s="158">
        <v>0</v>
      </c>
      <c r="E758" s="158">
        <v>0</v>
      </c>
      <c r="F758" s="158">
        <v>0</v>
      </c>
      <c r="G758" s="158">
        <v>0</v>
      </c>
      <c r="H758" s="158">
        <v>0</v>
      </c>
      <c r="I758" s="158">
        <v>0</v>
      </c>
      <c r="J758" s="158">
        <v>0</v>
      </c>
      <c r="K758" s="158">
        <v>0</v>
      </c>
      <c r="L758" s="158">
        <v>0</v>
      </c>
      <c r="M758" s="158">
        <v>0</v>
      </c>
      <c r="N758" s="158">
        <v>0</v>
      </c>
      <c r="O758" s="158">
        <v>0</v>
      </c>
      <c r="P758" s="158">
        <v>0</v>
      </c>
      <c r="Q758" s="158">
        <v>0</v>
      </c>
      <c r="R758" s="158">
        <v>0</v>
      </c>
      <c r="S758" s="158">
        <v>0</v>
      </c>
      <c r="T758" s="158">
        <v>0</v>
      </c>
      <c r="U758" s="158">
        <v>0</v>
      </c>
      <c r="V758" s="158">
        <v>0</v>
      </c>
      <c r="W758" s="158">
        <v>0</v>
      </c>
      <c r="X758" s="158">
        <v>0</v>
      </c>
      <c r="Y758" s="158">
        <v>0</v>
      </c>
      <c r="Z758" s="158">
        <v>0</v>
      </c>
      <c r="AB758" s="6">
        <f t="shared" si="197"/>
        <v>0</v>
      </c>
    </row>
    <row r="759" spans="1:28" x14ac:dyDescent="0.2">
      <c r="A759" s="2" t="str">
        <f>'Scenario List'!$A$18</f>
        <v>16- Colstrip Exit 2035</v>
      </c>
      <c r="B759" s="121" t="s">
        <v>17</v>
      </c>
      <c r="C759" s="158">
        <v>0</v>
      </c>
      <c r="D759" s="158">
        <v>0</v>
      </c>
      <c r="E759" s="158">
        <v>0</v>
      </c>
      <c r="F759" s="158">
        <v>0</v>
      </c>
      <c r="G759" s="158">
        <v>0</v>
      </c>
      <c r="H759" s="158">
        <v>0</v>
      </c>
      <c r="I759" s="158">
        <v>0</v>
      </c>
      <c r="J759" s="158">
        <v>0</v>
      </c>
      <c r="K759" s="158">
        <v>0</v>
      </c>
      <c r="L759" s="158">
        <v>0</v>
      </c>
      <c r="M759" s="158">
        <v>0</v>
      </c>
      <c r="N759" s="158">
        <v>0</v>
      </c>
      <c r="O759" s="158">
        <v>0</v>
      </c>
      <c r="P759" s="158">
        <v>0</v>
      </c>
      <c r="Q759" s="158">
        <v>0</v>
      </c>
      <c r="R759" s="158">
        <v>0</v>
      </c>
      <c r="S759" s="158">
        <v>0</v>
      </c>
      <c r="T759" s="158">
        <v>0</v>
      </c>
      <c r="U759" s="158">
        <v>0</v>
      </c>
      <c r="V759" s="158">
        <v>0</v>
      </c>
      <c r="W759" s="158">
        <v>0</v>
      </c>
      <c r="X759" s="158">
        <v>0</v>
      </c>
      <c r="Y759" s="158">
        <v>0</v>
      </c>
      <c r="Z759" s="158">
        <v>0</v>
      </c>
      <c r="AB759" s="6">
        <f t="shared" si="197"/>
        <v>0</v>
      </c>
    </row>
    <row r="760" spans="1:28" x14ac:dyDescent="0.2">
      <c r="A760" s="2" t="str">
        <f>'Scenario List'!$A$18</f>
        <v>16- Colstrip Exit 2035</v>
      </c>
      <c r="B760" s="121" t="s">
        <v>18</v>
      </c>
      <c r="C760" s="158">
        <v>0</v>
      </c>
      <c r="D760" s="158">
        <v>0</v>
      </c>
      <c r="E760" s="158">
        <v>0</v>
      </c>
      <c r="F760" s="158">
        <v>0</v>
      </c>
      <c r="G760" s="158">
        <v>0</v>
      </c>
      <c r="H760" s="158">
        <v>0</v>
      </c>
      <c r="I760" s="158">
        <v>0</v>
      </c>
      <c r="J760" s="158">
        <v>0</v>
      </c>
      <c r="K760" s="158">
        <v>0</v>
      </c>
      <c r="L760" s="158">
        <v>0</v>
      </c>
      <c r="M760" s="158">
        <v>0</v>
      </c>
      <c r="N760" s="158">
        <v>0</v>
      </c>
      <c r="O760" s="158">
        <v>0</v>
      </c>
      <c r="P760" s="158">
        <v>0</v>
      </c>
      <c r="Q760" s="158">
        <v>0</v>
      </c>
      <c r="R760" s="158">
        <v>0</v>
      </c>
      <c r="S760" s="158">
        <v>0</v>
      </c>
      <c r="T760" s="158">
        <v>0</v>
      </c>
      <c r="U760" s="158">
        <v>0</v>
      </c>
      <c r="V760" s="158">
        <v>0</v>
      </c>
      <c r="W760" s="158">
        <v>0</v>
      </c>
      <c r="X760" s="158">
        <v>0</v>
      </c>
      <c r="Y760" s="158">
        <v>0</v>
      </c>
      <c r="Z760" s="158">
        <v>0</v>
      </c>
      <c r="AB760" s="6">
        <f t="shared" si="197"/>
        <v>0</v>
      </c>
    </row>
    <row r="761" spans="1:28" x14ac:dyDescent="0.2">
      <c r="A761" s="2" t="str">
        <f>'Scenario List'!$A$18</f>
        <v>16- Colstrip Exit 2035</v>
      </c>
      <c r="B761" s="122" t="s">
        <v>19</v>
      </c>
      <c r="C761" s="158">
        <v>0</v>
      </c>
      <c r="D761" s="158">
        <v>0</v>
      </c>
      <c r="E761" s="158">
        <v>0</v>
      </c>
      <c r="F761" s="158">
        <v>0</v>
      </c>
      <c r="G761" s="158">
        <v>0</v>
      </c>
      <c r="H761" s="158">
        <v>12</v>
      </c>
      <c r="I761" s="158">
        <v>0</v>
      </c>
      <c r="J761" s="158">
        <v>0</v>
      </c>
      <c r="K761" s="158">
        <v>0</v>
      </c>
      <c r="L761" s="158">
        <v>0</v>
      </c>
      <c r="M761" s="158">
        <v>0</v>
      </c>
      <c r="N761" s="158">
        <v>0</v>
      </c>
      <c r="O761" s="158">
        <v>0</v>
      </c>
      <c r="P761" s="158">
        <v>5</v>
      </c>
      <c r="Q761" s="158">
        <v>0</v>
      </c>
      <c r="R761" s="158">
        <v>0</v>
      </c>
      <c r="S761" s="158">
        <v>0</v>
      </c>
      <c r="T761" s="158">
        <v>0</v>
      </c>
      <c r="U761" s="158">
        <v>0</v>
      </c>
      <c r="V761" s="158">
        <v>0</v>
      </c>
      <c r="W761" s="158">
        <v>0</v>
      </c>
      <c r="X761" s="158">
        <v>0</v>
      </c>
      <c r="Y761" s="158">
        <v>0</v>
      </c>
      <c r="Z761" s="158">
        <v>0</v>
      </c>
      <c r="AB761" s="6">
        <f t="shared" si="197"/>
        <v>17</v>
      </c>
    </row>
    <row r="762" spans="1:28" x14ac:dyDescent="0.2">
      <c r="A762" s="2" t="str">
        <f>'Scenario List'!$A$18</f>
        <v>16- Colstrip Exit 2035</v>
      </c>
      <c r="B762" s="121" t="s">
        <v>20</v>
      </c>
      <c r="C762" s="158">
        <v>0</v>
      </c>
      <c r="D762" s="158">
        <v>0</v>
      </c>
      <c r="E762" s="158">
        <v>0</v>
      </c>
      <c r="F762" s="158">
        <v>0</v>
      </c>
      <c r="G762" s="158">
        <v>0</v>
      </c>
      <c r="H762" s="158">
        <v>0</v>
      </c>
      <c r="I762" s="158">
        <v>0</v>
      </c>
      <c r="J762" s="158">
        <v>0</v>
      </c>
      <c r="K762" s="158">
        <v>0</v>
      </c>
      <c r="L762" s="158">
        <v>0</v>
      </c>
      <c r="M762" s="158">
        <v>0</v>
      </c>
      <c r="N762" s="158">
        <v>0</v>
      </c>
      <c r="O762" s="158">
        <v>0</v>
      </c>
      <c r="P762" s="158">
        <v>0</v>
      </c>
      <c r="Q762" s="158">
        <v>0</v>
      </c>
      <c r="R762" s="158">
        <v>0</v>
      </c>
      <c r="S762" s="158">
        <v>0</v>
      </c>
      <c r="T762" s="158">
        <v>0</v>
      </c>
      <c r="U762" s="158">
        <v>0</v>
      </c>
      <c r="V762" s="158">
        <v>0</v>
      </c>
      <c r="W762" s="158">
        <v>0</v>
      </c>
      <c r="X762" s="158">
        <v>0</v>
      </c>
      <c r="Y762" s="158">
        <v>0</v>
      </c>
      <c r="Z762" s="158">
        <v>0</v>
      </c>
      <c r="AB762" s="6">
        <f t="shared" si="197"/>
        <v>0</v>
      </c>
    </row>
    <row r="763" spans="1:28" x14ac:dyDescent="0.2">
      <c r="A763" s="2" t="str">
        <f>'Scenario List'!$A$18</f>
        <v>16- Colstrip Exit 2035</v>
      </c>
      <c r="B763" s="122"/>
      <c r="C763" s="158"/>
      <c r="D763" s="158"/>
      <c r="E763" s="158"/>
      <c r="F763" s="158"/>
      <c r="G763" s="158"/>
      <c r="H763" s="158"/>
      <c r="I763" s="158"/>
      <c r="J763" s="158"/>
      <c r="K763" s="158"/>
      <c r="L763" s="158"/>
      <c r="M763" s="158"/>
      <c r="N763" s="158"/>
      <c r="O763" s="158"/>
      <c r="P763" s="158"/>
      <c r="Q763" s="158"/>
      <c r="R763" s="158"/>
      <c r="S763" s="158"/>
      <c r="T763" s="158"/>
      <c r="U763" s="158"/>
      <c r="V763" s="158"/>
      <c r="W763" s="158"/>
      <c r="X763" s="158"/>
      <c r="Y763" s="158"/>
      <c r="Z763" s="158"/>
      <c r="AB763" s="6"/>
    </row>
    <row r="764" spans="1:28" x14ac:dyDescent="0.2">
      <c r="A764" s="2" t="str">
        <f>'Scenario List'!$A$18</f>
        <v>16- Colstrip Exit 2035</v>
      </c>
      <c r="B764" s="125" t="s">
        <v>9</v>
      </c>
      <c r="C764" s="158"/>
      <c r="D764" s="158"/>
      <c r="E764" s="158"/>
      <c r="F764" s="158"/>
      <c r="G764" s="158"/>
      <c r="H764" s="158"/>
      <c r="I764" s="158"/>
      <c r="J764" s="158"/>
      <c r="K764" s="158"/>
      <c r="L764" s="158"/>
      <c r="M764" s="158"/>
      <c r="N764" s="158"/>
      <c r="O764" s="158"/>
      <c r="P764" s="158"/>
      <c r="Q764" s="158"/>
      <c r="R764" s="158"/>
      <c r="S764" s="158"/>
      <c r="T764" s="158"/>
      <c r="U764" s="158"/>
      <c r="V764" s="158"/>
      <c r="W764" s="158"/>
      <c r="X764" s="158"/>
      <c r="Y764" s="158"/>
      <c r="Z764" s="158"/>
      <c r="AB764" s="6"/>
    </row>
    <row r="765" spans="1:28" x14ac:dyDescent="0.2">
      <c r="A765" s="2" t="str">
        <f>'Scenario List'!$A$18</f>
        <v>16- Colstrip Exit 2035</v>
      </c>
      <c r="B765" s="123" t="s">
        <v>12</v>
      </c>
      <c r="C765" s="158">
        <v>0</v>
      </c>
      <c r="D765" s="158">
        <v>0</v>
      </c>
      <c r="E765" s="158">
        <v>0</v>
      </c>
      <c r="F765" s="158">
        <v>0</v>
      </c>
      <c r="G765" s="158">
        <v>0</v>
      </c>
      <c r="H765" s="158">
        <v>0</v>
      </c>
      <c r="I765" s="158">
        <v>0</v>
      </c>
      <c r="J765" s="158">
        <v>0</v>
      </c>
      <c r="K765" s="158">
        <v>0</v>
      </c>
      <c r="L765" s="158">
        <v>0</v>
      </c>
      <c r="M765" s="158">
        <v>0</v>
      </c>
      <c r="N765" s="158">
        <v>0</v>
      </c>
      <c r="O765" s="158">
        <v>0</v>
      </c>
      <c r="P765" s="158">
        <v>0</v>
      </c>
      <c r="Q765" s="158">
        <v>51.037469480093471</v>
      </c>
      <c r="R765" s="158">
        <v>0</v>
      </c>
      <c r="S765" s="158">
        <v>0</v>
      </c>
      <c r="T765" s="158">
        <v>0</v>
      </c>
      <c r="U765" s="158">
        <v>0</v>
      </c>
      <c r="V765" s="158">
        <v>0</v>
      </c>
      <c r="W765" s="158">
        <v>0</v>
      </c>
      <c r="X765" s="158">
        <v>0</v>
      </c>
      <c r="Y765" s="158">
        <v>0</v>
      </c>
      <c r="Z765" s="158">
        <v>0</v>
      </c>
      <c r="AB765" s="6">
        <f t="shared" ref="AB765:AB776" si="198">SUM(C765:Z765)</f>
        <v>51.037469480093471</v>
      </c>
    </row>
    <row r="766" spans="1:28" x14ac:dyDescent="0.2">
      <c r="A766" s="2" t="str">
        <f>'Scenario List'!$A$18</f>
        <v>16- Colstrip Exit 2035</v>
      </c>
      <c r="B766" s="121" t="s">
        <v>13</v>
      </c>
      <c r="C766" s="158">
        <v>0</v>
      </c>
      <c r="D766" s="158">
        <v>0</v>
      </c>
      <c r="E766" s="158">
        <v>0</v>
      </c>
      <c r="F766" s="158">
        <v>0</v>
      </c>
      <c r="G766" s="158">
        <v>0</v>
      </c>
      <c r="H766" s="158">
        <v>0</v>
      </c>
      <c r="I766" s="158">
        <v>0</v>
      </c>
      <c r="J766" s="158">
        <v>0</v>
      </c>
      <c r="K766" s="158">
        <v>0</v>
      </c>
      <c r="L766" s="158">
        <v>0</v>
      </c>
      <c r="M766" s="158">
        <v>0</v>
      </c>
      <c r="N766" s="158">
        <v>0</v>
      </c>
      <c r="O766" s="158">
        <v>0</v>
      </c>
      <c r="P766" s="158">
        <v>0</v>
      </c>
      <c r="Q766" s="158">
        <v>0</v>
      </c>
      <c r="R766" s="158">
        <v>0</v>
      </c>
      <c r="S766" s="158">
        <v>0</v>
      </c>
      <c r="T766" s="158">
        <v>0</v>
      </c>
      <c r="U766" s="158">
        <v>0</v>
      </c>
      <c r="V766" s="158">
        <v>0</v>
      </c>
      <c r="W766" s="158">
        <v>117.00864262561885</v>
      </c>
      <c r="X766" s="158">
        <v>121.55698529239471</v>
      </c>
      <c r="Y766" s="158">
        <v>0</v>
      </c>
      <c r="Z766" s="158">
        <v>149.4266182056852</v>
      </c>
      <c r="AB766" s="6">
        <f t="shared" si="198"/>
        <v>387.99224612369875</v>
      </c>
    </row>
    <row r="767" spans="1:28" x14ac:dyDescent="0.2">
      <c r="A767" s="2" t="str">
        <f>'Scenario List'!$A$18</f>
        <v>16- Colstrip Exit 2035</v>
      </c>
      <c r="B767" s="121" t="s">
        <v>14</v>
      </c>
      <c r="C767" s="158">
        <v>0</v>
      </c>
      <c r="D767" s="158">
        <v>0</v>
      </c>
      <c r="E767" s="158">
        <v>0</v>
      </c>
      <c r="F767" s="158">
        <v>0</v>
      </c>
      <c r="G767" s="158">
        <v>0</v>
      </c>
      <c r="H767" s="158">
        <v>0</v>
      </c>
      <c r="I767" s="158">
        <v>0</v>
      </c>
      <c r="J767" s="158">
        <v>0</v>
      </c>
      <c r="K767" s="158">
        <v>0</v>
      </c>
      <c r="L767" s="158">
        <v>0</v>
      </c>
      <c r="M767" s="158">
        <v>0</v>
      </c>
      <c r="N767" s="158">
        <v>0</v>
      </c>
      <c r="O767" s="158">
        <v>0</v>
      </c>
      <c r="P767" s="158">
        <v>0</v>
      </c>
      <c r="Q767" s="158">
        <v>0</v>
      </c>
      <c r="R767" s="158">
        <v>0</v>
      </c>
      <c r="S767" s="158">
        <v>0</v>
      </c>
      <c r="T767" s="158">
        <v>0</v>
      </c>
      <c r="U767" s="158">
        <v>0</v>
      </c>
      <c r="V767" s="158">
        <v>0</v>
      </c>
      <c r="W767" s="158">
        <v>58.504321312809424</v>
      </c>
      <c r="X767" s="158">
        <v>60.778492646197357</v>
      </c>
      <c r="Y767" s="158">
        <v>0</v>
      </c>
      <c r="Z767" s="158">
        <v>74.713309102842601</v>
      </c>
      <c r="AB767" s="6">
        <f t="shared" si="198"/>
        <v>193.99612306184937</v>
      </c>
    </row>
    <row r="768" spans="1:28" x14ac:dyDescent="0.2">
      <c r="A768" s="2" t="str">
        <f>'Scenario List'!$A$18</f>
        <v>16- Colstrip Exit 2035</v>
      </c>
      <c r="B768" s="121" t="s">
        <v>15</v>
      </c>
      <c r="C768" s="158">
        <v>0</v>
      </c>
      <c r="D768" s="158">
        <v>100</v>
      </c>
      <c r="E768" s="158">
        <v>100</v>
      </c>
      <c r="F768" s="158">
        <v>0</v>
      </c>
      <c r="G768" s="158">
        <v>0</v>
      </c>
      <c r="H768" s="158">
        <v>0</v>
      </c>
      <c r="I768" s="158">
        <v>100</v>
      </c>
      <c r="J768" s="158">
        <v>0</v>
      </c>
      <c r="K768" s="158">
        <v>0</v>
      </c>
      <c r="L768" s="158">
        <v>0</v>
      </c>
      <c r="M768" s="158">
        <v>0</v>
      </c>
      <c r="N768" s="158">
        <v>0</v>
      </c>
      <c r="O768" s="158">
        <v>0</v>
      </c>
      <c r="P768" s="158">
        <v>0</v>
      </c>
      <c r="Q768" s="158">
        <v>0</v>
      </c>
      <c r="R768" s="158">
        <v>0</v>
      </c>
      <c r="S768" s="158">
        <v>0</v>
      </c>
      <c r="T768" s="158">
        <v>0</v>
      </c>
      <c r="U768" s="158">
        <v>0</v>
      </c>
      <c r="V768" s="158">
        <v>100</v>
      </c>
      <c r="W768" s="158">
        <v>0</v>
      </c>
      <c r="X768" s="158">
        <v>0</v>
      </c>
      <c r="Y768" s="158">
        <v>0</v>
      </c>
      <c r="Z768" s="158">
        <v>0</v>
      </c>
      <c r="AB768" s="6">
        <f t="shared" si="198"/>
        <v>400</v>
      </c>
    </row>
    <row r="769" spans="1:28" x14ac:dyDescent="0.2">
      <c r="A769" s="2" t="str">
        <f>'Scenario List'!$A$18</f>
        <v>16- Colstrip Exit 2035</v>
      </c>
      <c r="B769" s="121" t="s">
        <v>16</v>
      </c>
      <c r="C769" s="158">
        <v>0</v>
      </c>
      <c r="D769" s="158">
        <v>0</v>
      </c>
      <c r="E769" s="158">
        <v>0</v>
      </c>
      <c r="F769" s="158">
        <v>0</v>
      </c>
      <c r="G769" s="158">
        <v>0</v>
      </c>
      <c r="H769" s="158">
        <v>0</v>
      </c>
      <c r="I769" s="158">
        <v>0</v>
      </c>
      <c r="J769" s="158">
        <v>0</v>
      </c>
      <c r="K769" s="158">
        <v>0</v>
      </c>
      <c r="L769" s="158">
        <v>0</v>
      </c>
      <c r="M769" s="158">
        <v>0</v>
      </c>
      <c r="N769" s="158">
        <v>0</v>
      </c>
      <c r="O769" s="158">
        <v>0</v>
      </c>
      <c r="P769" s="158">
        <v>0</v>
      </c>
      <c r="Q769" s="158">
        <v>0</v>
      </c>
      <c r="R769" s="158">
        <v>0</v>
      </c>
      <c r="S769" s="158">
        <v>0</v>
      </c>
      <c r="T769" s="158">
        <v>10</v>
      </c>
      <c r="U769" s="158">
        <v>0</v>
      </c>
      <c r="V769" s="158">
        <v>0</v>
      </c>
      <c r="W769" s="158">
        <v>0</v>
      </c>
      <c r="X769" s="158">
        <v>0</v>
      </c>
      <c r="Y769" s="158">
        <v>12.145529961851619</v>
      </c>
      <c r="Z769" s="158">
        <v>0</v>
      </c>
      <c r="AB769" s="6">
        <f t="shared" si="198"/>
        <v>22.145529961851619</v>
      </c>
    </row>
    <row r="770" spans="1:28" x14ac:dyDescent="0.2">
      <c r="A770" s="2" t="str">
        <f>'Scenario List'!$A$18</f>
        <v>16- Colstrip Exit 2035</v>
      </c>
      <c r="B770" s="121" t="s">
        <v>17</v>
      </c>
      <c r="C770" s="158">
        <v>0</v>
      </c>
      <c r="D770" s="158">
        <v>0</v>
      </c>
      <c r="E770" s="158">
        <v>0</v>
      </c>
      <c r="F770" s="158">
        <v>0</v>
      </c>
      <c r="G770" s="158">
        <v>0</v>
      </c>
      <c r="H770" s="158">
        <v>0</v>
      </c>
      <c r="I770" s="158">
        <v>0</v>
      </c>
      <c r="J770" s="158">
        <v>0</v>
      </c>
      <c r="K770" s="158">
        <v>0</v>
      </c>
      <c r="L770" s="158">
        <v>0</v>
      </c>
      <c r="M770" s="158">
        <v>0</v>
      </c>
      <c r="N770" s="158">
        <v>0</v>
      </c>
      <c r="O770" s="158">
        <v>0</v>
      </c>
      <c r="P770" s="158">
        <v>0</v>
      </c>
      <c r="Q770" s="158">
        <v>0</v>
      </c>
      <c r="R770" s="158">
        <v>0</v>
      </c>
      <c r="S770" s="158">
        <v>0</v>
      </c>
      <c r="T770" s="158">
        <v>0</v>
      </c>
      <c r="U770" s="158">
        <v>0</v>
      </c>
      <c r="V770" s="158">
        <v>0</v>
      </c>
      <c r="W770" s="158">
        <v>0</v>
      </c>
      <c r="X770" s="158">
        <v>0</v>
      </c>
      <c r="Y770" s="158">
        <v>0</v>
      </c>
      <c r="Z770" s="158">
        <v>0</v>
      </c>
      <c r="AB770" s="6">
        <f t="shared" si="198"/>
        <v>0</v>
      </c>
    </row>
    <row r="771" spans="1:28" x14ac:dyDescent="0.2">
      <c r="A771" s="2" t="str">
        <f>'Scenario List'!$A$18</f>
        <v>16- Colstrip Exit 2035</v>
      </c>
      <c r="B771" s="121" t="s">
        <v>18</v>
      </c>
      <c r="C771" s="158">
        <v>0</v>
      </c>
      <c r="D771" s="158">
        <v>0</v>
      </c>
      <c r="E771" s="158">
        <v>0</v>
      </c>
      <c r="F771" s="158">
        <v>0</v>
      </c>
      <c r="G771" s="158">
        <v>0</v>
      </c>
      <c r="H771" s="158">
        <v>0</v>
      </c>
      <c r="I771" s="158">
        <v>0</v>
      </c>
      <c r="J771" s="158">
        <v>0</v>
      </c>
      <c r="K771" s="158">
        <v>0</v>
      </c>
      <c r="L771" s="158">
        <v>0</v>
      </c>
      <c r="M771" s="158">
        <v>0</v>
      </c>
      <c r="N771" s="158">
        <v>0</v>
      </c>
      <c r="O771" s="158">
        <v>0</v>
      </c>
      <c r="P771" s="158">
        <v>0</v>
      </c>
      <c r="Q771" s="158">
        <v>0</v>
      </c>
      <c r="R771" s="158">
        <v>0</v>
      </c>
      <c r="S771" s="158">
        <v>0</v>
      </c>
      <c r="T771" s="158">
        <v>0</v>
      </c>
      <c r="U771" s="158">
        <v>0</v>
      </c>
      <c r="V771" s="158">
        <v>0</v>
      </c>
      <c r="W771" s="158">
        <v>0</v>
      </c>
      <c r="X771" s="158">
        <v>0</v>
      </c>
      <c r="Y771" s="158">
        <v>0</v>
      </c>
      <c r="Z771" s="158">
        <v>0</v>
      </c>
      <c r="AB771" s="6">
        <f t="shared" si="198"/>
        <v>0</v>
      </c>
    </row>
    <row r="772" spans="1:28" x14ac:dyDescent="0.2">
      <c r="A772" s="2" t="str">
        <f>'Scenario List'!$A$18</f>
        <v>16- Colstrip Exit 2035</v>
      </c>
      <c r="B772" s="122" t="s">
        <v>19</v>
      </c>
      <c r="C772" s="158">
        <v>0</v>
      </c>
      <c r="D772" s="158">
        <v>0</v>
      </c>
      <c r="E772" s="158">
        <v>0</v>
      </c>
      <c r="F772" s="158">
        <v>0</v>
      </c>
      <c r="G772" s="158">
        <v>0</v>
      </c>
      <c r="H772" s="158">
        <v>0</v>
      </c>
      <c r="I772" s="158">
        <v>0</v>
      </c>
      <c r="J772" s="158">
        <v>0</v>
      </c>
      <c r="K772" s="158">
        <v>0</v>
      </c>
      <c r="L772" s="158">
        <v>0</v>
      </c>
      <c r="M772" s="158">
        <v>0</v>
      </c>
      <c r="N772" s="158">
        <v>0</v>
      </c>
      <c r="O772" s="158">
        <v>0</v>
      </c>
      <c r="P772" s="158">
        <v>0</v>
      </c>
      <c r="Q772" s="158">
        <v>0</v>
      </c>
      <c r="R772" s="158">
        <v>0</v>
      </c>
      <c r="S772" s="158">
        <v>0</v>
      </c>
      <c r="T772" s="158">
        <v>0</v>
      </c>
      <c r="U772" s="158">
        <v>0</v>
      </c>
      <c r="V772" s="158">
        <v>0</v>
      </c>
      <c r="W772" s="158">
        <v>0</v>
      </c>
      <c r="X772" s="158">
        <v>0</v>
      </c>
      <c r="Y772" s="158">
        <v>0</v>
      </c>
      <c r="Z772" s="158">
        <v>0</v>
      </c>
      <c r="AB772" s="6">
        <f t="shared" si="198"/>
        <v>0</v>
      </c>
    </row>
    <row r="773" spans="1:28" x14ac:dyDescent="0.2">
      <c r="A773" s="2" t="str">
        <f>'Scenario List'!$A$18</f>
        <v>16- Colstrip Exit 2035</v>
      </c>
      <c r="B773" s="121" t="s">
        <v>20</v>
      </c>
      <c r="C773" s="158">
        <v>0</v>
      </c>
      <c r="D773" s="158">
        <v>0</v>
      </c>
      <c r="E773" s="158">
        <v>0</v>
      </c>
      <c r="F773" s="158">
        <v>0</v>
      </c>
      <c r="G773" s="158">
        <v>0</v>
      </c>
      <c r="H773" s="158">
        <v>0</v>
      </c>
      <c r="I773" s="158">
        <v>0</v>
      </c>
      <c r="J773" s="158">
        <v>0</v>
      </c>
      <c r="K773" s="158">
        <v>0</v>
      </c>
      <c r="L773" s="158">
        <v>75</v>
      </c>
      <c r="M773" s="158">
        <v>0</v>
      </c>
      <c r="N773" s="158">
        <v>0</v>
      </c>
      <c r="O773" s="158">
        <v>0</v>
      </c>
      <c r="P773" s="158">
        <v>0</v>
      </c>
      <c r="Q773" s="158">
        <v>0</v>
      </c>
      <c r="R773" s="158">
        <v>0</v>
      </c>
      <c r="S773" s="158">
        <v>0</v>
      </c>
      <c r="T773" s="158">
        <v>0</v>
      </c>
      <c r="U773" s="158">
        <v>0</v>
      </c>
      <c r="V773" s="158">
        <v>0</v>
      </c>
      <c r="W773" s="158">
        <v>0</v>
      </c>
      <c r="X773" s="158">
        <v>0</v>
      </c>
      <c r="Y773" s="158">
        <v>0</v>
      </c>
      <c r="Z773" s="158">
        <v>0</v>
      </c>
      <c r="AB773" s="6">
        <f t="shared" si="198"/>
        <v>75</v>
      </c>
    </row>
    <row r="774" spans="1:28" x14ac:dyDescent="0.2">
      <c r="A774" s="2" t="str">
        <f>'Scenario List'!$A$18</f>
        <v>16- Colstrip Exit 2035</v>
      </c>
      <c r="B774" s="121" t="s">
        <v>21</v>
      </c>
      <c r="C774" s="158">
        <v>0</v>
      </c>
      <c r="D774" s="158">
        <v>0</v>
      </c>
      <c r="E774" s="158">
        <v>1.2566000000000002</v>
      </c>
      <c r="F774" s="158">
        <v>4.0975999999999999</v>
      </c>
      <c r="G774" s="158">
        <v>9.3490000000000002</v>
      </c>
      <c r="H774" s="158">
        <v>36.5777</v>
      </c>
      <c r="I774" s="158">
        <v>37.464700000000001</v>
      </c>
      <c r="J774" s="158">
        <v>37.3474</v>
      </c>
      <c r="K774" s="158">
        <v>37.185100000000006</v>
      </c>
      <c r="L774" s="158">
        <v>37.5563</v>
      </c>
      <c r="M774" s="158">
        <v>41.466099999999997</v>
      </c>
      <c r="N774" s="158">
        <v>47.088200000000001</v>
      </c>
      <c r="O774" s="158">
        <v>53.691099999999999</v>
      </c>
      <c r="P774" s="158">
        <v>56.278500000000001</v>
      </c>
      <c r="Q774" s="158">
        <v>56.161799999999999</v>
      </c>
      <c r="R774" s="158">
        <v>56.045099999999998</v>
      </c>
      <c r="S774" s="158">
        <v>55.928399999999996</v>
      </c>
      <c r="T774" s="158">
        <v>55.811700000000002</v>
      </c>
      <c r="U774" s="158">
        <v>55.695</v>
      </c>
      <c r="V774" s="158">
        <v>55.799600000000005</v>
      </c>
      <c r="W774" s="158">
        <v>56.002000000000002</v>
      </c>
      <c r="X774" s="158">
        <v>56.256900000000002</v>
      </c>
      <c r="Y774" s="158">
        <v>56.290399999999998</v>
      </c>
      <c r="Z774" s="158">
        <v>56.300750000000001</v>
      </c>
      <c r="AB774" s="6">
        <f>Z774</f>
        <v>56.300750000000001</v>
      </c>
    </row>
    <row r="775" spans="1:28" x14ac:dyDescent="0.2">
      <c r="A775" s="2" t="str">
        <f>'Scenario List'!$A$18</f>
        <v>16- Colstrip Exit 2035</v>
      </c>
      <c r="B775" s="121" t="s">
        <v>22</v>
      </c>
      <c r="C775" s="158">
        <v>3.4349635416377353</v>
      </c>
      <c r="D775" s="158">
        <v>4.2273109392187527</v>
      </c>
      <c r="E775" s="158">
        <v>4.9085133873835884</v>
      </c>
      <c r="F775" s="158">
        <v>5.7687588378708821</v>
      </c>
      <c r="G775" s="158">
        <v>6.7185919374871297</v>
      </c>
      <c r="H775" s="158">
        <v>7.4082352634441726</v>
      </c>
      <c r="I775" s="158">
        <v>7.7628741387221183</v>
      </c>
      <c r="J775" s="158">
        <v>7.605315970303451</v>
      </c>
      <c r="K775" s="158">
        <v>7.1068300104511479</v>
      </c>
      <c r="L775" s="158">
        <v>6.261767826051809</v>
      </c>
      <c r="M775" s="158">
        <v>5.2095344490653588</v>
      </c>
      <c r="N775" s="158">
        <v>4.2571015775118468</v>
      </c>
      <c r="O775" s="158">
        <v>3.4601264193686916</v>
      </c>
      <c r="P775" s="158">
        <v>2.8004623797758796</v>
      </c>
      <c r="Q775" s="158">
        <v>2.2496110265146285</v>
      </c>
      <c r="R775" s="158">
        <v>1.7894112108845377</v>
      </c>
      <c r="S775" s="158">
        <v>1.6046138151348543</v>
      </c>
      <c r="T775" s="158">
        <v>1.3544148459531584</v>
      </c>
      <c r="U775" s="158">
        <v>1.1813313059751636</v>
      </c>
      <c r="V775" s="158">
        <v>0.68513957509537704</v>
      </c>
      <c r="W775" s="158">
        <v>0.50920330417638127</v>
      </c>
      <c r="X775" s="158">
        <v>6.7360789040250779E-2</v>
      </c>
      <c r="Y775" s="158">
        <v>-0.20803346932397915</v>
      </c>
      <c r="Z775" s="158">
        <v>-0.34690061895435065</v>
      </c>
      <c r="AB775" s="6">
        <f t="shared" si="198"/>
        <v>85.816538462788586</v>
      </c>
    </row>
    <row r="776" spans="1:28" x14ac:dyDescent="0.2">
      <c r="A776" s="2" t="str">
        <f>'Scenario List'!$A$18</f>
        <v>16- Colstrip Exit 2035</v>
      </c>
      <c r="B776" s="121" t="s">
        <v>23</v>
      </c>
      <c r="C776" s="158">
        <v>4.2405350907358699</v>
      </c>
      <c r="D776" s="158">
        <v>4.9788944829870232</v>
      </c>
      <c r="E776" s="158">
        <v>5.5866750854357168</v>
      </c>
      <c r="F776" s="158">
        <v>6.5869787709054286</v>
      </c>
      <c r="G776" s="158">
        <v>7.0761865824618475</v>
      </c>
      <c r="H776" s="158">
        <v>7.6155518483289661</v>
      </c>
      <c r="I776" s="158">
        <v>7.8776397001949334</v>
      </c>
      <c r="J776" s="158">
        <v>7.6874509941011766</v>
      </c>
      <c r="K776" s="158">
        <v>7.6751057419122333</v>
      </c>
      <c r="L776" s="158">
        <v>6.3836723178505821</v>
      </c>
      <c r="M776" s="158">
        <v>5.3460902531633394</v>
      </c>
      <c r="N776" s="158">
        <v>4.4329910356429565</v>
      </c>
      <c r="O776" s="158">
        <v>3.6766872759931601</v>
      </c>
      <c r="P776" s="158">
        <v>3.0728821106884112</v>
      </c>
      <c r="Q776" s="158">
        <v>2.5871083952033871</v>
      </c>
      <c r="R776" s="158">
        <v>1.9943116720912002</v>
      </c>
      <c r="S776" s="158">
        <v>1.8277226919903882</v>
      </c>
      <c r="T776" s="158">
        <v>1.588934392096732</v>
      </c>
      <c r="U776" s="158">
        <v>1.4721089026915735</v>
      </c>
      <c r="V776" s="158">
        <v>0.43859677343037617</v>
      </c>
      <c r="W776" s="158">
        <v>0.17438244791001978</v>
      </c>
      <c r="X776" s="158">
        <v>-0.1471465664732392</v>
      </c>
      <c r="Y776" s="158">
        <v>-0.29770860683136391</v>
      </c>
      <c r="Z776" s="158">
        <v>-0.31757806575912184</v>
      </c>
      <c r="AB776" s="6">
        <f t="shared" si="198"/>
        <v>91.558073326751597</v>
      </c>
    </row>
    <row r="777" spans="1:28" x14ac:dyDescent="0.2">
      <c r="A777" s="2" t="str">
        <f>'Scenario List'!$A$18</f>
        <v>16- Colstrip Exit 2035</v>
      </c>
      <c r="B777" s="121"/>
      <c r="C777" s="158"/>
      <c r="D777" s="158"/>
      <c r="E777" s="158"/>
      <c r="F777" s="158"/>
      <c r="G777" s="158"/>
      <c r="H777" s="158"/>
      <c r="I777" s="158"/>
      <c r="J777" s="158"/>
      <c r="K777" s="158"/>
      <c r="L777" s="158"/>
      <c r="M777" s="158"/>
      <c r="N777" s="158"/>
      <c r="O777" s="158"/>
      <c r="P777" s="158"/>
      <c r="Q777" s="158"/>
      <c r="R777" s="158"/>
      <c r="S777" s="158"/>
      <c r="T777" s="158"/>
      <c r="U777" s="158"/>
      <c r="V777" s="158"/>
      <c r="W777" s="158"/>
      <c r="X777" s="158"/>
      <c r="Y777" s="158"/>
      <c r="Z777" s="158"/>
      <c r="AB777" s="6"/>
    </row>
    <row r="778" spans="1:28" x14ac:dyDescent="0.2">
      <c r="A778" s="2" t="str">
        <f>'Scenario List'!$A$18</f>
        <v>16- Colstrip Exit 2035</v>
      </c>
      <c r="B778" s="120" t="s">
        <v>8</v>
      </c>
      <c r="C778" s="158"/>
      <c r="D778" s="158"/>
      <c r="E778" s="158"/>
      <c r="F778" s="158"/>
      <c r="G778" s="158"/>
      <c r="H778" s="158"/>
      <c r="I778" s="158"/>
      <c r="J778" s="158"/>
      <c r="K778" s="158"/>
      <c r="L778" s="158"/>
      <c r="M778" s="158"/>
      <c r="N778" s="158"/>
      <c r="O778" s="158"/>
      <c r="P778" s="158"/>
      <c r="Q778" s="158"/>
      <c r="R778" s="158"/>
      <c r="S778" s="158"/>
      <c r="T778" s="158"/>
      <c r="U778" s="158"/>
      <c r="V778" s="158"/>
      <c r="W778" s="158"/>
      <c r="X778" s="158"/>
      <c r="Y778" s="158"/>
      <c r="Z778" s="158"/>
      <c r="AB778" s="6"/>
    </row>
    <row r="779" spans="1:28" x14ac:dyDescent="0.2">
      <c r="A779" s="2" t="str">
        <f>'Scenario List'!$A$18</f>
        <v>16- Colstrip Exit 2035</v>
      </c>
      <c r="B779" s="123" t="s">
        <v>12</v>
      </c>
      <c r="C779" s="158">
        <v>0</v>
      </c>
      <c r="D779" s="158">
        <v>0</v>
      </c>
      <c r="E779" s="158">
        <v>0</v>
      </c>
      <c r="F779" s="158">
        <v>0</v>
      </c>
      <c r="G779" s="158">
        <v>0</v>
      </c>
      <c r="H779" s="158">
        <v>0</v>
      </c>
      <c r="I779" s="158">
        <v>0</v>
      </c>
      <c r="J779" s="158">
        <v>0</v>
      </c>
      <c r="K779" s="158">
        <v>0</v>
      </c>
      <c r="L779" s="158">
        <v>36.4</v>
      </c>
      <c r="M779" s="158">
        <v>0</v>
      </c>
      <c r="N779" s="158">
        <v>0</v>
      </c>
      <c r="O779" s="158">
        <v>0</v>
      </c>
      <c r="P779" s="158">
        <v>0</v>
      </c>
      <c r="Q779" s="158">
        <v>92.005894168739346</v>
      </c>
      <c r="R779" s="158">
        <v>0</v>
      </c>
      <c r="S779" s="158">
        <v>0</v>
      </c>
      <c r="T779" s="158">
        <v>0</v>
      </c>
      <c r="U779" s="158">
        <v>0</v>
      </c>
      <c r="V779" s="158">
        <v>36.4</v>
      </c>
      <c r="W779" s="158">
        <v>0</v>
      </c>
      <c r="X779" s="158">
        <v>0</v>
      </c>
      <c r="Y779" s="158">
        <v>0</v>
      </c>
      <c r="Z779" s="158">
        <v>0</v>
      </c>
      <c r="AB779" s="6">
        <f t="shared" ref="AB779:AB790" si="199">SUM(C779:Z779)</f>
        <v>164.80589416873934</v>
      </c>
    </row>
    <row r="780" spans="1:28" x14ac:dyDescent="0.2">
      <c r="A780" s="2" t="str">
        <f>'Scenario List'!$A$18</f>
        <v>16- Colstrip Exit 2035</v>
      </c>
      <c r="B780" s="121" t="s">
        <v>13</v>
      </c>
      <c r="C780" s="158">
        <v>0</v>
      </c>
      <c r="D780" s="158">
        <v>0</v>
      </c>
      <c r="E780" s="158">
        <v>0</v>
      </c>
      <c r="F780" s="158">
        <v>0</v>
      </c>
      <c r="G780" s="158">
        <v>0</v>
      </c>
      <c r="H780" s="158">
        <v>0</v>
      </c>
      <c r="I780" s="158">
        <v>0</v>
      </c>
      <c r="J780" s="158">
        <v>0</v>
      </c>
      <c r="K780" s="158">
        <v>0</v>
      </c>
      <c r="L780" s="158">
        <v>0</v>
      </c>
      <c r="M780" s="158">
        <v>0</v>
      </c>
      <c r="N780" s="158">
        <v>0</v>
      </c>
      <c r="O780" s="158">
        <v>0</v>
      </c>
      <c r="P780" s="158">
        <v>0</v>
      </c>
      <c r="Q780" s="158">
        <v>0</v>
      </c>
      <c r="R780" s="158">
        <v>0</v>
      </c>
      <c r="S780" s="158">
        <v>0</v>
      </c>
      <c r="T780" s="158">
        <v>0</v>
      </c>
      <c r="U780" s="158">
        <v>0</v>
      </c>
      <c r="V780" s="158">
        <v>0</v>
      </c>
      <c r="W780" s="158">
        <v>0</v>
      </c>
      <c r="X780" s="158">
        <v>0</v>
      </c>
      <c r="Y780" s="158">
        <v>0</v>
      </c>
      <c r="Z780" s="158">
        <v>0</v>
      </c>
      <c r="AB780" s="6">
        <f t="shared" si="199"/>
        <v>0</v>
      </c>
    </row>
    <row r="781" spans="1:28" x14ac:dyDescent="0.2">
      <c r="A781" s="2" t="str">
        <f>'Scenario List'!$A$18</f>
        <v>16- Colstrip Exit 2035</v>
      </c>
      <c r="B781" s="121" t="s">
        <v>14</v>
      </c>
      <c r="C781" s="158">
        <v>0</v>
      </c>
      <c r="D781" s="158">
        <v>0</v>
      </c>
      <c r="E781" s="158">
        <v>0</v>
      </c>
      <c r="F781" s="158">
        <v>0</v>
      </c>
      <c r="G781" s="158">
        <v>0</v>
      </c>
      <c r="H781" s="158">
        <v>0</v>
      </c>
      <c r="I781" s="158">
        <v>0</v>
      </c>
      <c r="J781" s="158">
        <v>0</v>
      </c>
      <c r="K781" s="158">
        <v>0</v>
      </c>
      <c r="L781" s="158">
        <v>0</v>
      </c>
      <c r="M781" s="158">
        <v>0</v>
      </c>
      <c r="N781" s="158">
        <v>0</v>
      </c>
      <c r="O781" s="158">
        <v>0</v>
      </c>
      <c r="P781" s="158">
        <v>0</v>
      </c>
      <c r="Q781" s="158">
        <v>0</v>
      </c>
      <c r="R781" s="158">
        <v>0</v>
      </c>
      <c r="S781" s="158">
        <v>0</v>
      </c>
      <c r="T781" s="158">
        <v>0</v>
      </c>
      <c r="U781" s="158">
        <v>0</v>
      </c>
      <c r="V781" s="158">
        <v>0</v>
      </c>
      <c r="W781" s="158">
        <v>0</v>
      </c>
      <c r="X781" s="158">
        <v>0</v>
      </c>
      <c r="Y781" s="158">
        <v>0</v>
      </c>
      <c r="Z781" s="158">
        <v>0</v>
      </c>
      <c r="AB781" s="6">
        <f t="shared" si="199"/>
        <v>0</v>
      </c>
    </row>
    <row r="782" spans="1:28" x14ac:dyDescent="0.2">
      <c r="A782" s="2" t="str">
        <f>'Scenario List'!$A$18</f>
        <v>16- Colstrip Exit 2035</v>
      </c>
      <c r="B782" s="121" t="s">
        <v>15</v>
      </c>
      <c r="C782" s="158">
        <v>0</v>
      </c>
      <c r="D782" s="158">
        <v>0</v>
      </c>
      <c r="E782" s="158">
        <v>0</v>
      </c>
      <c r="F782" s="158">
        <v>0</v>
      </c>
      <c r="G782" s="158">
        <v>0</v>
      </c>
      <c r="H782" s="158">
        <v>0</v>
      </c>
      <c r="I782" s="158">
        <v>0</v>
      </c>
      <c r="J782" s="158">
        <v>0</v>
      </c>
      <c r="K782" s="158">
        <v>0</v>
      </c>
      <c r="L782" s="158">
        <v>0</v>
      </c>
      <c r="M782" s="158">
        <v>0</v>
      </c>
      <c r="N782" s="158">
        <v>0</v>
      </c>
      <c r="O782" s="158">
        <v>0</v>
      </c>
      <c r="P782" s="158">
        <v>0</v>
      </c>
      <c r="Q782" s="158">
        <v>0</v>
      </c>
      <c r="R782" s="158">
        <v>0</v>
      </c>
      <c r="S782" s="158">
        <v>0</v>
      </c>
      <c r="T782" s="158">
        <v>0</v>
      </c>
      <c r="U782" s="158">
        <v>0</v>
      </c>
      <c r="V782" s="158">
        <v>0</v>
      </c>
      <c r="W782" s="158">
        <v>0</v>
      </c>
      <c r="X782" s="158">
        <v>0</v>
      </c>
      <c r="Y782" s="158">
        <v>0</v>
      </c>
      <c r="Z782" s="158">
        <v>0</v>
      </c>
      <c r="AB782" s="6">
        <f t="shared" si="199"/>
        <v>0</v>
      </c>
    </row>
    <row r="783" spans="1:28" x14ac:dyDescent="0.2">
      <c r="A783" s="2" t="str">
        <f>'Scenario List'!$A$18</f>
        <v>16- Colstrip Exit 2035</v>
      </c>
      <c r="B783" s="121" t="s">
        <v>16</v>
      </c>
      <c r="C783" s="158">
        <v>0</v>
      </c>
      <c r="D783" s="158">
        <v>0</v>
      </c>
      <c r="E783" s="158">
        <v>0</v>
      </c>
      <c r="F783" s="158">
        <v>0</v>
      </c>
      <c r="G783" s="158">
        <v>0</v>
      </c>
      <c r="H783" s="158">
        <v>0</v>
      </c>
      <c r="I783" s="158">
        <v>0</v>
      </c>
      <c r="J783" s="158">
        <v>0</v>
      </c>
      <c r="K783" s="158">
        <v>0</v>
      </c>
      <c r="L783" s="158">
        <v>0</v>
      </c>
      <c r="M783" s="158">
        <v>0</v>
      </c>
      <c r="N783" s="158">
        <v>0</v>
      </c>
      <c r="O783" s="158">
        <v>0</v>
      </c>
      <c r="P783" s="158">
        <v>0</v>
      </c>
      <c r="Q783" s="158">
        <v>0</v>
      </c>
      <c r="R783" s="158">
        <v>0</v>
      </c>
      <c r="S783" s="158">
        <v>0</v>
      </c>
      <c r="T783" s="158">
        <v>0</v>
      </c>
      <c r="U783" s="158">
        <v>0</v>
      </c>
      <c r="V783" s="158">
        <v>0</v>
      </c>
      <c r="W783" s="158">
        <v>0</v>
      </c>
      <c r="X783" s="158">
        <v>0</v>
      </c>
      <c r="Y783" s="158">
        <v>0</v>
      </c>
      <c r="Z783" s="158">
        <v>23.880780363711406</v>
      </c>
      <c r="AB783" s="6">
        <f t="shared" si="199"/>
        <v>23.880780363711406</v>
      </c>
    </row>
    <row r="784" spans="1:28" x14ac:dyDescent="0.2">
      <c r="A784" s="2" t="str">
        <f>'Scenario List'!$A$18</f>
        <v>16- Colstrip Exit 2035</v>
      </c>
      <c r="B784" s="121" t="s">
        <v>17</v>
      </c>
      <c r="C784" s="158">
        <v>0</v>
      </c>
      <c r="D784" s="158">
        <v>0</v>
      </c>
      <c r="E784" s="158">
        <v>0</v>
      </c>
      <c r="F784" s="158">
        <v>0</v>
      </c>
      <c r="G784" s="158">
        <v>0</v>
      </c>
      <c r="H784" s="158">
        <v>0</v>
      </c>
      <c r="I784" s="158">
        <v>0</v>
      </c>
      <c r="J784" s="158">
        <v>0</v>
      </c>
      <c r="K784" s="158">
        <v>0</v>
      </c>
      <c r="L784" s="158">
        <v>0</v>
      </c>
      <c r="M784" s="158">
        <v>0</v>
      </c>
      <c r="N784" s="158">
        <v>0</v>
      </c>
      <c r="O784" s="158">
        <v>0</v>
      </c>
      <c r="P784" s="158">
        <v>0</v>
      </c>
      <c r="Q784" s="158">
        <v>0</v>
      </c>
      <c r="R784" s="158">
        <v>0</v>
      </c>
      <c r="S784" s="158">
        <v>0</v>
      </c>
      <c r="T784" s="158">
        <v>0</v>
      </c>
      <c r="U784" s="158">
        <v>0</v>
      </c>
      <c r="V784" s="158">
        <v>0</v>
      </c>
      <c r="W784" s="158">
        <v>0</v>
      </c>
      <c r="X784" s="158">
        <v>0</v>
      </c>
      <c r="Y784" s="158">
        <v>0</v>
      </c>
      <c r="Z784" s="158">
        <v>0</v>
      </c>
      <c r="AB784" s="6">
        <f t="shared" si="199"/>
        <v>0</v>
      </c>
    </row>
    <row r="785" spans="1:28" x14ac:dyDescent="0.2">
      <c r="A785" s="2" t="str">
        <f>'Scenario List'!$A$18</f>
        <v>16- Colstrip Exit 2035</v>
      </c>
      <c r="B785" s="121" t="s">
        <v>18</v>
      </c>
      <c r="C785" s="158">
        <v>0</v>
      </c>
      <c r="D785" s="158">
        <v>0</v>
      </c>
      <c r="E785" s="158">
        <v>0</v>
      </c>
      <c r="F785" s="158">
        <v>0</v>
      </c>
      <c r="G785" s="158">
        <v>0</v>
      </c>
      <c r="H785" s="158">
        <v>0</v>
      </c>
      <c r="I785" s="158">
        <v>0</v>
      </c>
      <c r="J785" s="158">
        <v>0</v>
      </c>
      <c r="K785" s="158">
        <v>0</v>
      </c>
      <c r="L785" s="158">
        <v>0</v>
      </c>
      <c r="M785" s="158">
        <v>0</v>
      </c>
      <c r="N785" s="158">
        <v>0</v>
      </c>
      <c r="O785" s="158">
        <v>0</v>
      </c>
      <c r="P785" s="158">
        <v>0</v>
      </c>
      <c r="Q785" s="158">
        <v>0</v>
      </c>
      <c r="R785" s="158">
        <v>0</v>
      </c>
      <c r="S785" s="158">
        <v>0</v>
      </c>
      <c r="T785" s="158">
        <v>0</v>
      </c>
      <c r="U785" s="158">
        <v>0</v>
      </c>
      <c r="V785" s="158">
        <v>0</v>
      </c>
      <c r="W785" s="158">
        <v>0</v>
      </c>
      <c r="X785" s="158">
        <v>0</v>
      </c>
      <c r="Y785" s="158">
        <v>0</v>
      </c>
      <c r="Z785" s="158">
        <v>0</v>
      </c>
      <c r="AB785" s="6">
        <f t="shared" si="199"/>
        <v>0</v>
      </c>
    </row>
    <row r="786" spans="1:28" x14ac:dyDescent="0.2">
      <c r="A786" s="2" t="str">
        <f>'Scenario List'!$A$18</f>
        <v>16- Colstrip Exit 2035</v>
      </c>
      <c r="B786" s="122" t="s">
        <v>19</v>
      </c>
      <c r="C786" s="158">
        <v>0</v>
      </c>
      <c r="D786" s="158">
        <v>0</v>
      </c>
      <c r="E786" s="158">
        <v>0</v>
      </c>
      <c r="F786" s="158">
        <v>0</v>
      </c>
      <c r="G786" s="158">
        <v>0</v>
      </c>
      <c r="H786" s="158">
        <v>0</v>
      </c>
      <c r="I786" s="158">
        <v>0</v>
      </c>
      <c r="J786" s="158">
        <v>0</v>
      </c>
      <c r="K786" s="158">
        <v>0</v>
      </c>
      <c r="L786" s="158">
        <v>0</v>
      </c>
      <c r="M786" s="158">
        <v>0</v>
      </c>
      <c r="N786" s="158">
        <v>0</v>
      </c>
      <c r="O786" s="158">
        <v>0</v>
      </c>
      <c r="P786" s="158">
        <v>0</v>
      </c>
      <c r="Q786" s="158">
        <v>0</v>
      </c>
      <c r="R786" s="158">
        <v>0</v>
      </c>
      <c r="S786" s="158">
        <v>0</v>
      </c>
      <c r="T786" s="158">
        <v>0</v>
      </c>
      <c r="U786" s="158">
        <v>0</v>
      </c>
      <c r="V786" s="158">
        <v>0</v>
      </c>
      <c r="W786" s="158">
        <v>0</v>
      </c>
      <c r="X786" s="158">
        <v>0</v>
      </c>
      <c r="Y786" s="158">
        <v>0</v>
      </c>
      <c r="Z786" s="158">
        <v>0</v>
      </c>
      <c r="AB786" s="6">
        <f t="shared" si="199"/>
        <v>0</v>
      </c>
    </row>
    <row r="787" spans="1:28" x14ac:dyDescent="0.2">
      <c r="A787" s="2" t="str">
        <f>'Scenario List'!$A$18</f>
        <v>16- Colstrip Exit 2035</v>
      </c>
      <c r="B787" s="121" t="s">
        <v>20</v>
      </c>
      <c r="C787" s="158">
        <v>0</v>
      </c>
      <c r="D787" s="158">
        <v>0</v>
      </c>
      <c r="E787" s="158">
        <v>0</v>
      </c>
      <c r="F787" s="158">
        <v>0</v>
      </c>
      <c r="G787" s="158">
        <v>0</v>
      </c>
      <c r="H787" s="158">
        <v>0</v>
      </c>
      <c r="I787" s="158">
        <v>0</v>
      </c>
      <c r="J787" s="158">
        <v>0</v>
      </c>
      <c r="K787" s="158">
        <v>0</v>
      </c>
      <c r="L787" s="158">
        <v>0</v>
      </c>
      <c r="M787" s="158">
        <v>0</v>
      </c>
      <c r="N787" s="158">
        <v>0</v>
      </c>
      <c r="O787" s="158">
        <v>0</v>
      </c>
      <c r="P787" s="158">
        <v>0</v>
      </c>
      <c r="Q787" s="158">
        <v>0</v>
      </c>
      <c r="R787" s="158">
        <v>0</v>
      </c>
      <c r="S787" s="158">
        <v>0</v>
      </c>
      <c r="T787" s="158">
        <v>0</v>
      </c>
      <c r="U787" s="158">
        <v>0</v>
      </c>
      <c r="V787" s="158">
        <v>0</v>
      </c>
      <c r="W787" s="158">
        <v>0</v>
      </c>
      <c r="X787" s="158">
        <v>0</v>
      </c>
      <c r="Y787" s="158">
        <v>0</v>
      </c>
      <c r="Z787" s="158">
        <v>0</v>
      </c>
      <c r="AB787" s="6">
        <f t="shared" si="199"/>
        <v>0</v>
      </c>
    </row>
    <row r="788" spans="1:28" x14ac:dyDescent="0.2">
      <c r="A788" s="2" t="str">
        <f>'Scenario List'!$A$18</f>
        <v>16- Colstrip Exit 2035</v>
      </c>
      <c r="B788" s="121" t="s">
        <v>21</v>
      </c>
      <c r="C788" s="158">
        <v>0</v>
      </c>
      <c r="D788" s="158">
        <v>0</v>
      </c>
      <c r="E788" s="158">
        <v>0</v>
      </c>
      <c r="F788" s="158">
        <v>0</v>
      </c>
      <c r="G788" s="158">
        <v>0</v>
      </c>
      <c r="H788" s="158">
        <v>0</v>
      </c>
      <c r="I788" s="158">
        <v>0</v>
      </c>
      <c r="J788" s="158">
        <v>0</v>
      </c>
      <c r="K788" s="158">
        <v>0</v>
      </c>
      <c r="L788" s="158">
        <v>0</v>
      </c>
      <c r="M788" s="158">
        <v>0.222</v>
      </c>
      <c r="N788" s="158">
        <v>0.75849999999999995</v>
      </c>
      <c r="O788" s="158">
        <v>1.554</v>
      </c>
      <c r="P788" s="158">
        <v>2.2570000000000001</v>
      </c>
      <c r="Q788" s="158">
        <v>3.2403000000000004</v>
      </c>
      <c r="R788" s="158">
        <v>4.9300000000000006</v>
      </c>
      <c r="S788" s="158">
        <v>8.3092000000000006</v>
      </c>
      <c r="T788" s="158">
        <v>9.3305000000000007</v>
      </c>
      <c r="U788" s="158">
        <v>9.7763000000000009</v>
      </c>
      <c r="V788" s="158">
        <v>9.683600000000002</v>
      </c>
      <c r="W788" s="158">
        <v>9.553700000000001</v>
      </c>
      <c r="X788" s="158">
        <v>9.4053000000000004</v>
      </c>
      <c r="Y788" s="158">
        <v>9.2568999999999999</v>
      </c>
      <c r="Z788" s="158">
        <v>9.0528000000000013</v>
      </c>
      <c r="AB788" s="6">
        <f>Z788</f>
        <v>9.0528000000000013</v>
      </c>
    </row>
    <row r="789" spans="1:28" x14ac:dyDescent="0.2">
      <c r="A789" s="2" t="str">
        <f>'Scenario List'!$A$18</f>
        <v>16- Colstrip Exit 2035</v>
      </c>
      <c r="B789" s="121" t="s">
        <v>22</v>
      </c>
      <c r="C789" s="158">
        <v>1.1702438021522115</v>
      </c>
      <c r="D789" s="158">
        <v>1.3936684604097578</v>
      </c>
      <c r="E789" s="158">
        <v>1.5181802706203924</v>
      </c>
      <c r="F789" s="158">
        <v>1.6883462782261356</v>
      </c>
      <c r="G789" s="158">
        <v>1.912992444759344</v>
      </c>
      <c r="H789" s="158">
        <v>2.0622068987399551</v>
      </c>
      <c r="I789" s="158">
        <v>2.1041658085784825</v>
      </c>
      <c r="J789" s="158">
        <v>1.9986960499877284</v>
      </c>
      <c r="K789" s="158">
        <v>1.7985180610173632</v>
      </c>
      <c r="L789" s="158">
        <v>1.4948005617115783</v>
      </c>
      <c r="M789" s="158">
        <v>1.1118553835597744</v>
      </c>
      <c r="N789" s="158">
        <v>0.82552179480014942</v>
      </c>
      <c r="O789" s="158">
        <v>0.60382782113641653</v>
      </c>
      <c r="P789" s="158">
        <v>0.45633913242880908</v>
      </c>
      <c r="Q789" s="158">
        <v>0.35387507001248864</v>
      </c>
      <c r="R789" s="158">
        <v>0.27995261360158352</v>
      </c>
      <c r="S789" s="158">
        <v>0.23374271762275711</v>
      </c>
      <c r="T789" s="158">
        <v>0.22546747204266637</v>
      </c>
      <c r="U789" s="158">
        <v>0.22423379288918355</v>
      </c>
      <c r="V789" s="158">
        <v>9.4768053970533117E-2</v>
      </c>
      <c r="W789" s="158">
        <v>8.2462137320302276E-2</v>
      </c>
      <c r="X789" s="158">
        <v>8.7217717508053738E-2</v>
      </c>
      <c r="Y789" s="158">
        <v>0.10695389189915261</v>
      </c>
      <c r="Z789" s="158">
        <v>7.4227099017793563E-2</v>
      </c>
      <c r="AB789" s="6">
        <f t="shared" si="199"/>
        <v>21.902263334012613</v>
      </c>
    </row>
    <row r="790" spans="1:28" x14ac:dyDescent="0.2">
      <c r="A790" s="2" t="str">
        <f>'Scenario List'!$A$18</f>
        <v>16- Colstrip Exit 2035</v>
      </c>
      <c r="B790" s="121" t="s">
        <v>23</v>
      </c>
      <c r="C790" s="158">
        <v>0.52555456979471171</v>
      </c>
      <c r="D790" s="158">
        <v>0.57227084360346603</v>
      </c>
      <c r="E790" s="158">
        <v>0.55021587679647888</v>
      </c>
      <c r="F790" s="158">
        <v>0.65573079288691605</v>
      </c>
      <c r="G790" s="158">
        <v>0.57936396912106769</v>
      </c>
      <c r="H790" s="158">
        <v>0.58902409292264091</v>
      </c>
      <c r="I790" s="158">
        <v>0.61628934998897833</v>
      </c>
      <c r="J790" s="158">
        <v>0.64550466928269135</v>
      </c>
      <c r="K790" s="158">
        <v>0.85403480239648477</v>
      </c>
      <c r="L790" s="158">
        <v>0.74127893371324127</v>
      </c>
      <c r="M790" s="158">
        <v>0.71541941518633667</v>
      </c>
      <c r="N790" s="158">
        <v>0.7137714197503513</v>
      </c>
      <c r="O790" s="158">
        <v>0.68846573999735039</v>
      </c>
      <c r="P790" s="158">
        <v>0.62710044839378298</v>
      </c>
      <c r="Q790" s="158">
        <v>0.52768814206515202</v>
      </c>
      <c r="R790" s="158">
        <v>0.41530094164037301</v>
      </c>
      <c r="S790" s="158">
        <v>0.3330795744026247</v>
      </c>
      <c r="T790" s="158">
        <v>0.28756091337434242</v>
      </c>
      <c r="U790" s="158">
        <v>0.31576717935803522</v>
      </c>
      <c r="V790" s="158">
        <v>0.11617646949735594</v>
      </c>
      <c r="W790" s="158">
        <v>6.8552855397417289E-2</v>
      </c>
      <c r="X790" s="158">
        <v>6.8671898082426353E-2</v>
      </c>
      <c r="Y790" s="158">
        <v>7.166079932791547E-2</v>
      </c>
      <c r="Z790" s="158">
        <v>6.9195317176827587E-2</v>
      </c>
      <c r="AB790" s="6">
        <f t="shared" si="199"/>
        <v>11.347679014156968</v>
      </c>
    </row>
    <row r="791" spans="1:28" x14ac:dyDescent="0.2">
      <c r="A791" s="2" t="str">
        <f>'Scenario List'!$A$18</f>
        <v>16- Colstrip Exit 2035</v>
      </c>
      <c r="C791" s="158"/>
      <c r="D791" s="158"/>
      <c r="E791" s="158"/>
      <c r="F791" s="158"/>
      <c r="G791" s="158"/>
      <c r="H791" s="158"/>
      <c r="I791" s="158"/>
      <c r="J791" s="158"/>
      <c r="K791" s="158"/>
      <c r="L791" s="158"/>
      <c r="M791" s="158"/>
      <c r="N791" s="158"/>
      <c r="O791" s="158"/>
      <c r="P791" s="158"/>
      <c r="Q791" s="158"/>
      <c r="R791" s="158"/>
      <c r="S791" s="158"/>
      <c r="T791" s="158"/>
      <c r="U791" s="158"/>
      <c r="V791" s="158"/>
      <c r="W791" s="158"/>
      <c r="X791" s="158"/>
      <c r="Y791" s="158"/>
      <c r="Z791" s="158"/>
      <c r="AB791" s="6"/>
    </row>
    <row r="792" spans="1:28" x14ac:dyDescent="0.2">
      <c r="A792" s="2" t="str">
        <f>'Scenario List'!$A$18</f>
        <v>16- Colstrip Exit 2035</v>
      </c>
      <c r="B792" s="124" t="s">
        <v>35</v>
      </c>
      <c r="C792" s="158"/>
      <c r="D792" s="158"/>
      <c r="E792" s="158"/>
      <c r="F792" s="158"/>
      <c r="G792" s="158"/>
      <c r="H792" s="158"/>
      <c r="I792" s="158"/>
      <c r="J792" s="158"/>
      <c r="K792" s="158"/>
      <c r="L792" s="158"/>
      <c r="M792" s="158"/>
      <c r="N792" s="158"/>
      <c r="O792" s="158"/>
      <c r="P792" s="158"/>
      <c r="Q792" s="158"/>
      <c r="R792" s="158"/>
      <c r="S792" s="158"/>
      <c r="T792" s="158"/>
      <c r="U792" s="158"/>
      <c r="V792" s="158"/>
      <c r="W792" s="158"/>
      <c r="X792" s="158"/>
      <c r="Y792" s="158"/>
      <c r="Z792" s="158"/>
      <c r="AB792" s="6"/>
    </row>
    <row r="793" spans="1:28" x14ac:dyDescent="0.2">
      <c r="A793" s="2" t="str">
        <f>'Scenario List'!$A$18</f>
        <v>16- Colstrip Exit 2035</v>
      </c>
      <c r="B793" s="121" t="s">
        <v>1</v>
      </c>
      <c r="C793" s="158">
        <v>31.791458669558246</v>
      </c>
      <c r="D793" s="158">
        <v>69.381680690088928</v>
      </c>
      <c r="E793" s="158">
        <v>111.26360984747873</v>
      </c>
      <c r="F793" s="158">
        <v>160.37627562587139</v>
      </c>
      <c r="G793" s="158">
        <v>215.66305676580612</v>
      </c>
      <c r="H793" s="158">
        <v>275.26968828223272</v>
      </c>
      <c r="I793" s="158">
        <v>337.33032128815125</v>
      </c>
      <c r="J793" s="158">
        <v>397.86269650806292</v>
      </c>
      <c r="K793" s="158">
        <v>455.72991877135968</v>
      </c>
      <c r="L793" s="158">
        <v>508.72657456036114</v>
      </c>
      <c r="M793" s="158">
        <v>555.32552586779479</v>
      </c>
      <c r="N793" s="158">
        <v>596.14753323062087</v>
      </c>
      <c r="O793" s="158">
        <v>632.06260746968314</v>
      </c>
      <c r="P793" s="158">
        <v>663.45027820473274</v>
      </c>
      <c r="Q793" s="158">
        <v>690.71934417959187</v>
      </c>
      <c r="R793" s="158">
        <v>712.54581145776751</v>
      </c>
      <c r="S793" s="158">
        <v>733.67556263369283</v>
      </c>
      <c r="T793" s="158">
        <v>750.35228753992396</v>
      </c>
      <c r="U793" s="158">
        <v>764.47099536818018</v>
      </c>
      <c r="V793" s="158">
        <v>772.38487727103757</v>
      </c>
      <c r="W793" s="158">
        <v>778.3639868395727</v>
      </c>
      <c r="X793" s="158">
        <v>780.00240832900715</v>
      </c>
      <c r="Y793" s="158">
        <v>779.57124512797998</v>
      </c>
      <c r="Z793" s="158">
        <v>777.079961246371</v>
      </c>
      <c r="AB793" s="6">
        <f>Z793/8.76</f>
        <v>88.707758133147379</v>
      </c>
    </row>
    <row r="794" spans="1:28" x14ac:dyDescent="0.2">
      <c r="A794" s="2" t="str">
        <f>'Scenario List'!$A$18</f>
        <v>16- Colstrip Exit 2035</v>
      </c>
      <c r="B794" s="121" t="s">
        <v>2</v>
      </c>
      <c r="C794" s="158">
        <v>11.441789050702036</v>
      </c>
      <c r="D794" s="158">
        <v>24.080598656169226</v>
      </c>
      <c r="E794" s="158">
        <v>36.382907213661937</v>
      </c>
      <c r="F794" s="158">
        <v>49.727790533352653</v>
      </c>
      <c r="G794" s="158">
        <v>63.781316044721741</v>
      </c>
      <c r="H794" s="158">
        <v>78.355891897394486</v>
      </c>
      <c r="I794" s="158">
        <v>93.098112080461817</v>
      </c>
      <c r="J794" s="158">
        <v>107.14946607731585</v>
      </c>
      <c r="K794" s="158">
        <v>120.89002970881442</v>
      </c>
      <c r="L794" s="158">
        <v>133.52365984431233</v>
      </c>
      <c r="M794" s="158">
        <v>143.83789541463659</v>
      </c>
      <c r="N794" s="158">
        <v>153.81107114495478</v>
      </c>
      <c r="O794" s="158">
        <v>162.84659255266254</v>
      </c>
      <c r="P794" s="158">
        <v>171.04430174090896</v>
      </c>
      <c r="Q794" s="158">
        <v>178.32944289851756</v>
      </c>
      <c r="R794" s="158">
        <v>183.59054720449774</v>
      </c>
      <c r="S794" s="158">
        <v>188.34006703045387</v>
      </c>
      <c r="T794" s="158">
        <v>193.25787113615914</v>
      </c>
      <c r="U794" s="158">
        <v>198.13661098595014</v>
      </c>
      <c r="V794" s="158">
        <v>201.70168063955805</v>
      </c>
      <c r="W794" s="158">
        <v>205.1135885040263</v>
      </c>
      <c r="X794" s="158">
        <v>208.80191171659325</v>
      </c>
      <c r="Y794" s="158">
        <v>212.70928656300919</v>
      </c>
      <c r="Z794" s="158">
        <v>215.93949584778542</v>
      </c>
      <c r="AB794" s="6">
        <f t="shared" ref="AB794:AB795" si="200">Z794/8.76</f>
        <v>24.650627379884181</v>
      </c>
    </row>
    <row r="795" spans="1:28" x14ac:dyDescent="0.2">
      <c r="A795" s="2" t="str">
        <f>'Scenario List'!$A$18</f>
        <v>16- Colstrip Exit 2035</v>
      </c>
      <c r="B795" s="121" t="s">
        <v>4</v>
      </c>
      <c r="C795" s="158">
        <v>43.23324772026028</v>
      </c>
      <c r="D795" s="158">
        <v>93.462279346258157</v>
      </c>
      <c r="E795" s="158">
        <v>147.64651706114068</v>
      </c>
      <c r="F795" s="158">
        <v>210.10406615922403</v>
      </c>
      <c r="G795" s="158">
        <v>279.44437281052785</v>
      </c>
      <c r="H795" s="158">
        <v>353.62558017962721</v>
      </c>
      <c r="I795" s="158">
        <v>430.42843336861307</v>
      </c>
      <c r="J795" s="158">
        <v>505.01216258537875</v>
      </c>
      <c r="K795" s="158">
        <v>576.61994848017412</v>
      </c>
      <c r="L795" s="158">
        <v>642.25023440467351</v>
      </c>
      <c r="M795" s="158">
        <v>699.16342128243139</v>
      </c>
      <c r="N795" s="158">
        <v>749.95860437557565</v>
      </c>
      <c r="O795" s="158">
        <v>794.90920002234566</v>
      </c>
      <c r="P795" s="158">
        <v>834.4945799456417</v>
      </c>
      <c r="Q795" s="158">
        <v>869.0487870781094</v>
      </c>
      <c r="R795" s="158">
        <v>896.13635866226525</v>
      </c>
      <c r="S795" s="158">
        <v>922.01562966414667</v>
      </c>
      <c r="T795" s="158">
        <v>943.61015867608307</v>
      </c>
      <c r="U795" s="158">
        <v>962.60760635413033</v>
      </c>
      <c r="V795" s="158">
        <v>974.08655791059562</v>
      </c>
      <c r="W795" s="158">
        <v>983.47757534359903</v>
      </c>
      <c r="X795" s="158">
        <v>988.80432004560043</v>
      </c>
      <c r="Y795" s="158">
        <v>992.28053169098916</v>
      </c>
      <c r="Z795" s="158">
        <v>993.01945709415645</v>
      </c>
      <c r="AB795" s="6">
        <f t="shared" si="200"/>
        <v>113.35838551303156</v>
      </c>
    </row>
    <row r="796" spans="1:28" x14ac:dyDescent="0.2">
      <c r="A796" s="2" t="str">
        <f>'Scenario List'!$A$18</f>
        <v>16- Colstrip Exit 2035</v>
      </c>
      <c r="B796" s="127"/>
      <c r="C796" s="158"/>
      <c r="D796" s="158"/>
      <c r="E796" s="158"/>
      <c r="F796" s="158"/>
      <c r="G796" s="158"/>
      <c r="H796" s="158"/>
      <c r="I796" s="158"/>
      <c r="J796" s="158"/>
      <c r="K796" s="158"/>
      <c r="L796" s="158"/>
      <c r="M796" s="158"/>
      <c r="N796" s="158"/>
      <c r="O796" s="158"/>
      <c r="P796" s="158"/>
      <c r="Q796" s="158"/>
      <c r="R796" s="158"/>
      <c r="S796" s="158"/>
      <c r="T796" s="158"/>
      <c r="U796" s="158"/>
      <c r="V796" s="158"/>
      <c r="W796" s="158"/>
      <c r="X796" s="158"/>
      <c r="Y796" s="158"/>
      <c r="Z796" s="158"/>
      <c r="AB796" s="6"/>
    </row>
    <row r="797" spans="1:28" x14ac:dyDescent="0.2">
      <c r="A797" s="2" t="str">
        <f>'Scenario List'!$A$18</f>
        <v>16- Colstrip Exit 2035</v>
      </c>
      <c r="B797" s="126" t="s">
        <v>36</v>
      </c>
      <c r="C797" s="158"/>
      <c r="D797" s="158"/>
      <c r="E797" s="158"/>
      <c r="F797" s="158"/>
      <c r="G797" s="158"/>
      <c r="H797" s="158"/>
      <c r="I797" s="158"/>
      <c r="J797" s="158"/>
      <c r="K797" s="158"/>
      <c r="L797" s="158"/>
      <c r="M797" s="158"/>
      <c r="N797" s="158"/>
      <c r="O797" s="158"/>
      <c r="P797" s="158"/>
      <c r="Q797" s="158"/>
      <c r="R797" s="158"/>
      <c r="S797" s="158"/>
      <c r="T797" s="158"/>
      <c r="U797" s="158"/>
      <c r="V797" s="158"/>
      <c r="W797" s="158"/>
      <c r="X797" s="158"/>
      <c r="Y797" s="158"/>
      <c r="Z797" s="158"/>
      <c r="AB797" s="6"/>
    </row>
    <row r="798" spans="1:28" x14ac:dyDescent="0.2">
      <c r="A798" s="2" t="str">
        <f>'Scenario List'!$A$18</f>
        <v>16- Colstrip Exit 2035</v>
      </c>
      <c r="B798" s="121" t="s">
        <v>1</v>
      </c>
      <c r="C798" s="158">
        <v>3.8370444575213258</v>
      </c>
      <c r="D798" s="158">
        <v>8.3741273863052879</v>
      </c>
      <c r="E798" s="158">
        <v>13.358262404371878</v>
      </c>
      <c r="F798" s="158">
        <v>19.3581630470897</v>
      </c>
      <c r="G798" s="158">
        <v>26.03254974663842</v>
      </c>
      <c r="H798" s="158">
        <v>33.228273230013812</v>
      </c>
      <c r="I798" s="158">
        <v>40.603197765459576</v>
      </c>
      <c r="J798" s="158">
        <v>48.026894124914001</v>
      </c>
      <c r="K798" s="158">
        <v>55.011151904683864</v>
      </c>
      <c r="L798" s="158">
        <v>61.407675658648351</v>
      </c>
      <c r="M798" s="158">
        <v>66.848652791865788</v>
      </c>
      <c r="N798" s="158">
        <v>71.962060890890285</v>
      </c>
      <c r="O798" s="158">
        <v>76.292230539604873</v>
      </c>
      <c r="P798" s="158">
        <v>80.080602101488253</v>
      </c>
      <c r="Q798" s="158">
        <v>83.152288073929824</v>
      </c>
      <c r="R798" s="158">
        <v>86.012279819211614</v>
      </c>
      <c r="S798" s="158">
        <v>88.563069026695828</v>
      </c>
      <c r="T798" s="158">
        <v>90.581810789833028</v>
      </c>
      <c r="U798" s="158">
        <v>92.016072835094192</v>
      </c>
      <c r="V798" s="158">
        <v>93.230522517696244</v>
      </c>
      <c r="W798" s="158">
        <v>93.960673149428303</v>
      </c>
      <c r="X798" s="158">
        <v>94.160643172532446</v>
      </c>
      <c r="Y798" s="158">
        <v>93.845747719817112</v>
      </c>
      <c r="Z798" s="158">
        <v>93.795334206345913</v>
      </c>
      <c r="AB798" s="6">
        <f>Z798</f>
        <v>93.795334206345913</v>
      </c>
    </row>
    <row r="799" spans="1:28" x14ac:dyDescent="0.2">
      <c r="A799" s="2" t="str">
        <f>'Scenario List'!$A$18</f>
        <v>16- Colstrip Exit 2035</v>
      </c>
      <c r="B799" s="121" t="s">
        <v>2</v>
      </c>
      <c r="C799" s="158">
        <v>1.3809574992280307</v>
      </c>
      <c r="D799" s="158">
        <v>2.9064444487298076</v>
      </c>
      <c r="E799" s="158">
        <v>4.3681166039843697</v>
      </c>
      <c r="F799" s="158">
        <v>6.0023758087625438</v>
      </c>
      <c r="G799" s="158">
        <v>7.6990018955511008</v>
      </c>
      <c r="H799" s="158">
        <v>9.4584732572463945</v>
      </c>
      <c r="I799" s="158">
        <v>11.205873939701156</v>
      </c>
      <c r="J799" s="158">
        <v>12.93425120777068</v>
      </c>
      <c r="K799" s="158">
        <v>14.592633737987693</v>
      </c>
      <c r="L799" s="158">
        <v>16.117454850006766</v>
      </c>
      <c r="M799" s="158">
        <v>17.314834418713279</v>
      </c>
      <c r="N799" s="158">
        <v>18.566816182973955</v>
      </c>
      <c r="O799" s="158">
        <v>19.656169554710996</v>
      </c>
      <c r="P799" s="158">
        <v>20.645602420282344</v>
      </c>
      <c r="Q799" s="158">
        <v>21.468200265295359</v>
      </c>
      <c r="R799" s="158">
        <v>22.161440379544452</v>
      </c>
      <c r="S799" s="158">
        <v>22.734809780271405</v>
      </c>
      <c r="T799" s="158">
        <v>23.329905442541985</v>
      </c>
      <c r="U799" s="158">
        <v>23.848848338583778</v>
      </c>
      <c r="V799" s="158">
        <v>24.346350675797492</v>
      </c>
      <c r="W799" s="158">
        <v>24.760409234998942</v>
      </c>
      <c r="X799" s="158">
        <v>25.206232817932186</v>
      </c>
      <c r="Y799" s="158">
        <v>25.606206192453087</v>
      </c>
      <c r="Z799" s="158">
        <v>26.06439258697004</v>
      </c>
      <c r="AB799" s="6">
        <f t="shared" ref="AB799:AB800" si="201">Z799</f>
        <v>26.06439258697004</v>
      </c>
    </row>
    <row r="800" spans="1:28" x14ac:dyDescent="0.2">
      <c r="A800" s="2" t="str">
        <f>'Scenario List'!$A$18</f>
        <v>16- Colstrip Exit 2035</v>
      </c>
      <c r="B800" s="121" t="s">
        <v>4</v>
      </c>
      <c r="C800" s="158">
        <v>5.2180019567493563</v>
      </c>
      <c r="D800" s="158">
        <v>11.280571835035095</v>
      </c>
      <c r="E800" s="158">
        <v>17.726379008356247</v>
      </c>
      <c r="F800" s="158">
        <v>25.360538855852244</v>
      </c>
      <c r="G800" s="158">
        <v>33.731551642189523</v>
      </c>
      <c r="H800" s="158">
        <v>42.686746487260208</v>
      </c>
      <c r="I800" s="158">
        <v>51.809071705160733</v>
      </c>
      <c r="J800" s="158">
        <v>60.96114533268468</v>
      </c>
      <c r="K800" s="158">
        <v>69.603785642671554</v>
      </c>
      <c r="L800" s="158">
        <v>77.52513050865511</v>
      </c>
      <c r="M800" s="158">
        <v>84.163487210579063</v>
      </c>
      <c r="N800" s="158">
        <v>90.528877073864237</v>
      </c>
      <c r="O800" s="158">
        <v>95.948400094315872</v>
      </c>
      <c r="P800" s="158">
        <v>100.7262045217706</v>
      </c>
      <c r="Q800" s="158">
        <v>104.62048833922518</v>
      </c>
      <c r="R800" s="158">
        <v>108.17372019875606</v>
      </c>
      <c r="S800" s="158">
        <v>111.29787880696723</v>
      </c>
      <c r="T800" s="158">
        <v>113.91171623237501</v>
      </c>
      <c r="U800" s="158">
        <v>115.86492117367797</v>
      </c>
      <c r="V800" s="158">
        <v>117.57687319349374</v>
      </c>
      <c r="W800" s="158">
        <v>118.72108238442725</v>
      </c>
      <c r="X800" s="158">
        <v>119.36687599046464</v>
      </c>
      <c r="Y800" s="158">
        <v>119.4519539122702</v>
      </c>
      <c r="Z800" s="158">
        <v>119.85972679331596</v>
      </c>
      <c r="AB800" s="6">
        <f t="shared" si="201"/>
        <v>119.85972679331596</v>
      </c>
    </row>
    <row r="801" spans="1:28" x14ac:dyDescent="0.2">
      <c r="C801" s="158"/>
      <c r="D801" s="158"/>
      <c r="E801" s="158"/>
      <c r="F801" s="158"/>
      <c r="G801" s="158"/>
      <c r="H801" s="158"/>
      <c r="I801" s="158"/>
      <c r="J801" s="158"/>
      <c r="K801" s="158"/>
      <c r="L801" s="158"/>
      <c r="M801" s="158"/>
      <c r="N801" s="158"/>
      <c r="O801" s="158"/>
      <c r="P801" s="158"/>
      <c r="Q801" s="158"/>
      <c r="R801" s="158"/>
      <c r="S801" s="158"/>
      <c r="T801" s="158"/>
      <c r="U801" s="158"/>
      <c r="V801" s="158"/>
      <c r="W801" s="158"/>
      <c r="X801" s="158"/>
      <c r="Y801" s="158"/>
      <c r="Z801" s="158"/>
    </row>
    <row r="802" spans="1:28" x14ac:dyDescent="0.2">
      <c r="C802" s="158"/>
      <c r="D802" s="158"/>
      <c r="E802" s="158"/>
      <c r="F802" s="158"/>
      <c r="G802" s="158"/>
      <c r="H802" s="158"/>
      <c r="I802" s="158"/>
      <c r="J802" s="158"/>
      <c r="K802" s="158"/>
      <c r="L802" s="158"/>
      <c r="M802" s="158"/>
      <c r="N802" s="158"/>
      <c r="O802" s="158"/>
      <c r="P802" s="158"/>
      <c r="Q802" s="158"/>
      <c r="R802" s="158"/>
      <c r="S802" s="158"/>
      <c r="T802" s="158"/>
      <c r="U802" s="158"/>
      <c r="V802" s="158"/>
      <c r="W802" s="158"/>
      <c r="X802" s="158"/>
      <c r="Y802" s="158"/>
      <c r="Z802" s="158"/>
    </row>
    <row r="803" spans="1:28" x14ac:dyDescent="0.2">
      <c r="A803" s="2" t="str">
        <f>'Scenario List'!$A$19</f>
        <v>17- Colstrip Exit 2045</v>
      </c>
      <c r="B803" s="125" t="s">
        <v>11</v>
      </c>
      <c r="C803" s="158"/>
      <c r="D803" s="158"/>
      <c r="E803" s="158"/>
      <c r="F803" s="158"/>
      <c r="G803" s="158"/>
      <c r="H803" s="158"/>
      <c r="I803" s="158"/>
      <c r="J803" s="158"/>
      <c r="K803" s="158"/>
      <c r="L803" s="158"/>
      <c r="M803" s="158"/>
      <c r="N803" s="158"/>
      <c r="O803" s="158"/>
      <c r="P803" s="158"/>
      <c r="Q803" s="158"/>
      <c r="R803" s="158"/>
      <c r="S803" s="158"/>
      <c r="T803" s="158"/>
      <c r="U803" s="158"/>
      <c r="V803" s="158"/>
      <c r="W803" s="158"/>
      <c r="X803" s="158"/>
      <c r="Y803" s="158"/>
      <c r="Z803" s="158"/>
      <c r="AB803" s="6"/>
    </row>
    <row r="804" spans="1:28" x14ac:dyDescent="0.2">
      <c r="A804" s="2" t="str">
        <f>'Scenario List'!$A$19</f>
        <v>17- Colstrip Exit 2045</v>
      </c>
      <c r="B804" s="123" t="s">
        <v>12</v>
      </c>
      <c r="C804" s="158">
        <v>0</v>
      </c>
      <c r="D804" s="158">
        <v>0</v>
      </c>
      <c r="E804" s="158">
        <v>0</v>
      </c>
      <c r="F804" s="158">
        <v>0</v>
      </c>
      <c r="G804" s="158">
        <v>0</v>
      </c>
      <c r="H804" s="158">
        <v>125.21127323639961</v>
      </c>
      <c r="I804" s="158">
        <v>0</v>
      </c>
      <c r="J804" s="158">
        <v>0</v>
      </c>
      <c r="K804" s="158">
        <v>0</v>
      </c>
      <c r="L804" s="158">
        <v>0</v>
      </c>
      <c r="M804" s="158">
        <v>0</v>
      </c>
      <c r="N804" s="158">
        <v>0</v>
      </c>
      <c r="O804" s="158">
        <v>0</v>
      </c>
      <c r="P804" s="158">
        <v>0</v>
      </c>
      <c r="Q804" s="158">
        <v>85.694609824025804</v>
      </c>
      <c r="R804" s="158">
        <v>0</v>
      </c>
      <c r="S804" s="158">
        <v>0</v>
      </c>
      <c r="T804" s="158">
        <v>0</v>
      </c>
      <c r="U804" s="158">
        <v>0</v>
      </c>
      <c r="V804" s="158">
        <v>0</v>
      </c>
      <c r="W804" s="158">
        <v>0</v>
      </c>
      <c r="X804" s="158">
        <v>0</v>
      </c>
      <c r="Y804" s="158">
        <v>0</v>
      </c>
      <c r="Z804" s="158">
        <v>0</v>
      </c>
      <c r="AB804" s="6">
        <f>SUM(C804:Z804)</f>
        <v>210.90588306042542</v>
      </c>
    </row>
    <row r="805" spans="1:28" x14ac:dyDescent="0.2">
      <c r="A805" s="2" t="str">
        <f>'Scenario List'!$A$19</f>
        <v>17- Colstrip Exit 2045</v>
      </c>
      <c r="B805" s="121" t="s">
        <v>13</v>
      </c>
      <c r="C805" s="158">
        <v>0</v>
      </c>
      <c r="D805" s="158">
        <v>0</v>
      </c>
      <c r="E805" s="158">
        <v>0</v>
      </c>
      <c r="F805" s="158">
        <v>0</v>
      </c>
      <c r="G805" s="158">
        <v>0</v>
      </c>
      <c r="H805" s="158">
        <v>0</v>
      </c>
      <c r="I805" s="158">
        <v>0</v>
      </c>
      <c r="J805" s="158">
        <v>0</v>
      </c>
      <c r="K805" s="158">
        <v>0</v>
      </c>
      <c r="L805" s="158">
        <v>0</v>
      </c>
      <c r="M805" s="158">
        <v>0</v>
      </c>
      <c r="N805" s="158">
        <v>0</v>
      </c>
      <c r="O805" s="158">
        <v>0</v>
      </c>
      <c r="P805" s="158">
        <v>0</v>
      </c>
      <c r="Q805" s="158">
        <v>0</v>
      </c>
      <c r="R805" s="158">
        <v>0</v>
      </c>
      <c r="S805" s="158">
        <v>100</v>
      </c>
      <c r="T805" s="158">
        <v>0</v>
      </c>
      <c r="U805" s="158">
        <v>0</v>
      </c>
      <c r="V805" s="158">
        <v>0</v>
      </c>
      <c r="W805" s="158">
        <v>0</v>
      </c>
      <c r="X805" s="158">
        <v>0</v>
      </c>
      <c r="Y805" s="158">
        <v>0</v>
      </c>
      <c r="Z805" s="158">
        <v>0</v>
      </c>
      <c r="AB805" s="6">
        <f t="shared" ref="AB805:AB812" si="202">SUM(C805:Z805)</f>
        <v>100</v>
      </c>
    </row>
    <row r="806" spans="1:28" x14ac:dyDescent="0.2">
      <c r="A806" s="2" t="str">
        <f>'Scenario List'!$A$19</f>
        <v>17- Colstrip Exit 2045</v>
      </c>
      <c r="B806" s="121" t="s">
        <v>14</v>
      </c>
      <c r="C806" s="158">
        <v>0</v>
      </c>
      <c r="D806" s="158">
        <v>0</v>
      </c>
      <c r="E806" s="158">
        <v>0</v>
      </c>
      <c r="F806" s="158">
        <v>0</v>
      </c>
      <c r="G806" s="158">
        <v>0</v>
      </c>
      <c r="H806" s="158">
        <v>0</v>
      </c>
      <c r="I806" s="158">
        <v>0</v>
      </c>
      <c r="J806" s="158">
        <v>0</v>
      </c>
      <c r="K806" s="158">
        <v>0</v>
      </c>
      <c r="L806" s="158">
        <v>0</v>
      </c>
      <c r="M806" s="158">
        <v>0</v>
      </c>
      <c r="N806" s="158">
        <v>0</v>
      </c>
      <c r="O806" s="158">
        <v>0</v>
      </c>
      <c r="P806" s="158">
        <v>0</v>
      </c>
      <c r="Q806" s="158">
        <v>0</v>
      </c>
      <c r="R806" s="158">
        <v>0</v>
      </c>
      <c r="S806" s="158">
        <v>50</v>
      </c>
      <c r="T806" s="158">
        <v>0</v>
      </c>
      <c r="U806" s="158">
        <v>0</v>
      </c>
      <c r="V806" s="158">
        <v>0</v>
      </c>
      <c r="W806" s="158">
        <v>0</v>
      </c>
      <c r="X806" s="158">
        <v>0</v>
      </c>
      <c r="Y806" s="158">
        <v>0</v>
      </c>
      <c r="Z806" s="158">
        <v>0</v>
      </c>
      <c r="AB806" s="6">
        <f t="shared" si="202"/>
        <v>50</v>
      </c>
    </row>
    <row r="807" spans="1:28" x14ac:dyDescent="0.2">
      <c r="A807" s="2" t="str">
        <f>'Scenario List'!$A$19</f>
        <v>17- Colstrip Exit 2045</v>
      </c>
      <c r="B807" s="121" t="s">
        <v>15</v>
      </c>
      <c r="C807" s="158">
        <v>0</v>
      </c>
      <c r="D807" s="158">
        <v>0</v>
      </c>
      <c r="E807" s="158">
        <v>0</v>
      </c>
      <c r="F807" s="158">
        <v>0</v>
      </c>
      <c r="G807" s="158">
        <v>0</v>
      </c>
      <c r="H807" s="158">
        <v>0</v>
      </c>
      <c r="I807" s="158">
        <v>0</v>
      </c>
      <c r="J807" s="158">
        <v>0</v>
      </c>
      <c r="K807" s="158">
        <v>0</v>
      </c>
      <c r="L807" s="158">
        <v>0</v>
      </c>
      <c r="M807" s="158">
        <v>0</v>
      </c>
      <c r="N807" s="158">
        <v>0</v>
      </c>
      <c r="O807" s="158">
        <v>0</v>
      </c>
      <c r="P807" s="158">
        <v>0</v>
      </c>
      <c r="Q807" s="158">
        <v>0</v>
      </c>
      <c r="R807" s="158">
        <v>0</v>
      </c>
      <c r="S807" s="158">
        <v>0</v>
      </c>
      <c r="T807" s="158">
        <v>0</v>
      </c>
      <c r="U807" s="158">
        <v>0</v>
      </c>
      <c r="V807" s="158">
        <v>0</v>
      </c>
      <c r="W807" s="158">
        <v>0</v>
      </c>
      <c r="X807" s="158">
        <v>0</v>
      </c>
      <c r="Y807" s="158">
        <v>0</v>
      </c>
      <c r="Z807" s="158">
        <v>0</v>
      </c>
      <c r="AB807" s="6">
        <f t="shared" si="202"/>
        <v>0</v>
      </c>
    </row>
    <row r="808" spans="1:28" x14ac:dyDescent="0.2">
      <c r="A808" s="2" t="str">
        <f>'Scenario List'!$A$19</f>
        <v>17- Colstrip Exit 2045</v>
      </c>
      <c r="B808" s="121" t="s">
        <v>16</v>
      </c>
      <c r="C808" s="158">
        <v>0</v>
      </c>
      <c r="D808" s="158">
        <v>0</v>
      </c>
      <c r="E808" s="158">
        <v>0</v>
      </c>
      <c r="F808" s="158">
        <v>0</v>
      </c>
      <c r="G808" s="158">
        <v>0</v>
      </c>
      <c r="H808" s="158">
        <v>0</v>
      </c>
      <c r="I808" s="158">
        <v>0</v>
      </c>
      <c r="J808" s="158">
        <v>0</v>
      </c>
      <c r="K808" s="158">
        <v>0</v>
      </c>
      <c r="L808" s="158">
        <v>0</v>
      </c>
      <c r="M808" s="158">
        <v>0</v>
      </c>
      <c r="N808" s="158">
        <v>0</v>
      </c>
      <c r="O808" s="158">
        <v>0</v>
      </c>
      <c r="P808" s="158">
        <v>0</v>
      </c>
      <c r="Q808" s="158">
        <v>0</v>
      </c>
      <c r="R808" s="158">
        <v>0</v>
      </c>
      <c r="S808" s="158">
        <v>0</v>
      </c>
      <c r="T808" s="158">
        <v>0</v>
      </c>
      <c r="U808" s="158">
        <v>0</v>
      </c>
      <c r="V808" s="158">
        <v>0</v>
      </c>
      <c r="W808" s="158">
        <v>0</v>
      </c>
      <c r="X808" s="158">
        <v>0</v>
      </c>
      <c r="Y808" s="158">
        <v>0</v>
      </c>
      <c r="Z808" s="158">
        <v>0</v>
      </c>
      <c r="AB808" s="6">
        <f t="shared" si="202"/>
        <v>0</v>
      </c>
    </row>
    <row r="809" spans="1:28" x14ac:dyDescent="0.2">
      <c r="A809" s="2" t="str">
        <f>'Scenario List'!$A$19</f>
        <v>17- Colstrip Exit 2045</v>
      </c>
      <c r="B809" s="121" t="s">
        <v>17</v>
      </c>
      <c r="C809" s="158">
        <v>0</v>
      </c>
      <c r="D809" s="158">
        <v>0</v>
      </c>
      <c r="E809" s="158">
        <v>0</v>
      </c>
      <c r="F809" s="158">
        <v>0</v>
      </c>
      <c r="G809" s="158">
        <v>0</v>
      </c>
      <c r="H809" s="158">
        <v>0</v>
      </c>
      <c r="I809" s="158">
        <v>0</v>
      </c>
      <c r="J809" s="158">
        <v>0</v>
      </c>
      <c r="K809" s="158">
        <v>0</v>
      </c>
      <c r="L809" s="158">
        <v>0</v>
      </c>
      <c r="M809" s="158">
        <v>0</v>
      </c>
      <c r="N809" s="158">
        <v>0</v>
      </c>
      <c r="O809" s="158">
        <v>0</v>
      </c>
      <c r="P809" s="158">
        <v>0</v>
      </c>
      <c r="Q809" s="158">
        <v>0</v>
      </c>
      <c r="R809" s="158">
        <v>0</v>
      </c>
      <c r="S809" s="158">
        <v>0</v>
      </c>
      <c r="T809" s="158">
        <v>0</v>
      </c>
      <c r="U809" s="158">
        <v>0</v>
      </c>
      <c r="V809" s="158">
        <v>0</v>
      </c>
      <c r="W809" s="158">
        <v>0</v>
      </c>
      <c r="X809" s="158">
        <v>0</v>
      </c>
      <c r="Y809" s="158">
        <v>0</v>
      </c>
      <c r="Z809" s="158">
        <v>0</v>
      </c>
      <c r="AB809" s="6">
        <f t="shared" si="202"/>
        <v>0</v>
      </c>
    </row>
    <row r="810" spans="1:28" x14ac:dyDescent="0.2">
      <c r="A810" s="2" t="str">
        <f>'Scenario List'!$A$19</f>
        <v>17- Colstrip Exit 2045</v>
      </c>
      <c r="B810" s="121" t="s">
        <v>18</v>
      </c>
      <c r="C810" s="158">
        <v>0</v>
      </c>
      <c r="D810" s="158">
        <v>0</v>
      </c>
      <c r="E810" s="158">
        <v>0</v>
      </c>
      <c r="F810" s="158">
        <v>0</v>
      </c>
      <c r="G810" s="158">
        <v>0</v>
      </c>
      <c r="H810" s="158">
        <v>0</v>
      </c>
      <c r="I810" s="158">
        <v>0</v>
      </c>
      <c r="J810" s="158">
        <v>0</v>
      </c>
      <c r="K810" s="158">
        <v>0</v>
      </c>
      <c r="L810" s="158">
        <v>0</v>
      </c>
      <c r="M810" s="158">
        <v>0</v>
      </c>
      <c r="N810" s="158">
        <v>0</v>
      </c>
      <c r="O810" s="158">
        <v>0</v>
      </c>
      <c r="P810" s="158">
        <v>0</v>
      </c>
      <c r="Q810" s="158">
        <v>0</v>
      </c>
      <c r="R810" s="158">
        <v>0</v>
      </c>
      <c r="S810" s="158">
        <v>0</v>
      </c>
      <c r="T810" s="158">
        <v>0</v>
      </c>
      <c r="U810" s="158">
        <v>0</v>
      </c>
      <c r="V810" s="158">
        <v>0</v>
      </c>
      <c r="W810" s="158">
        <v>0</v>
      </c>
      <c r="X810" s="158">
        <v>0</v>
      </c>
      <c r="Y810" s="158">
        <v>0</v>
      </c>
      <c r="Z810" s="158">
        <v>0</v>
      </c>
      <c r="AB810" s="6">
        <f t="shared" si="202"/>
        <v>0</v>
      </c>
    </row>
    <row r="811" spans="1:28" x14ac:dyDescent="0.2">
      <c r="A811" s="2" t="str">
        <f>'Scenario List'!$A$19</f>
        <v>17- Colstrip Exit 2045</v>
      </c>
      <c r="B811" s="122" t="s">
        <v>19</v>
      </c>
      <c r="C811" s="158">
        <v>0</v>
      </c>
      <c r="D811" s="158">
        <v>0</v>
      </c>
      <c r="E811" s="158">
        <v>0</v>
      </c>
      <c r="F811" s="158">
        <v>0</v>
      </c>
      <c r="G811" s="158">
        <v>0</v>
      </c>
      <c r="H811" s="158">
        <v>12</v>
      </c>
      <c r="I811" s="158">
        <v>0</v>
      </c>
      <c r="J811" s="158">
        <v>0</v>
      </c>
      <c r="K811" s="158">
        <v>0</v>
      </c>
      <c r="L811" s="158">
        <v>0</v>
      </c>
      <c r="M811" s="158">
        <v>0</v>
      </c>
      <c r="N811" s="158">
        <v>0</v>
      </c>
      <c r="O811" s="158">
        <v>0</v>
      </c>
      <c r="P811" s="158">
        <v>5</v>
      </c>
      <c r="Q811" s="158">
        <v>0</v>
      </c>
      <c r="R811" s="158">
        <v>0</v>
      </c>
      <c r="S811" s="158">
        <v>0</v>
      </c>
      <c r="T811" s="158">
        <v>0</v>
      </c>
      <c r="U811" s="158">
        <v>0</v>
      </c>
      <c r="V811" s="158">
        <v>0</v>
      </c>
      <c r="W811" s="158">
        <v>0</v>
      </c>
      <c r="X811" s="158">
        <v>0</v>
      </c>
      <c r="Y811" s="158">
        <v>0</v>
      </c>
      <c r="Z811" s="158">
        <v>0</v>
      </c>
      <c r="AB811" s="6">
        <f t="shared" si="202"/>
        <v>17</v>
      </c>
    </row>
    <row r="812" spans="1:28" x14ac:dyDescent="0.2">
      <c r="A812" s="2" t="str">
        <f>'Scenario List'!$A$19</f>
        <v>17- Colstrip Exit 2045</v>
      </c>
      <c r="B812" s="121" t="s">
        <v>20</v>
      </c>
      <c r="C812" s="158">
        <v>0</v>
      </c>
      <c r="D812" s="158">
        <v>0</v>
      </c>
      <c r="E812" s="158">
        <v>0</v>
      </c>
      <c r="F812" s="158">
        <v>0</v>
      </c>
      <c r="G812" s="158">
        <v>0</v>
      </c>
      <c r="H812" s="158">
        <v>0</v>
      </c>
      <c r="I812" s="158">
        <v>0</v>
      </c>
      <c r="J812" s="158">
        <v>0</v>
      </c>
      <c r="K812" s="158">
        <v>0</v>
      </c>
      <c r="L812" s="158">
        <v>0</v>
      </c>
      <c r="M812" s="158">
        <v>0</v>
      </c>
      <c r="N812" s="158">
        <v>0</v>
      </c>
      <c r="O812" s="158">
        <v>0</v>
      </c>
      <c r="P812" s="158">
        <v>0</v>
      </c>
      <c r="Q812" s="158">
        <v>0</v>
      </c>
      <c r="R812" s="158">
        <v>0</v>
      </c>
      <c r="S812" s="158">
        <v>0</v>
      </c>
      <c r="T812" s="158">
        <v>0</v>
      </c>
      <c r="U812" s="158">
        <v>0</v>
      </c>
      <c r="V812" s="158">
        <v>0</v>
      </c>
      <c r="W812" s="158">
        <v>0</v>
      </c>
      <c r="X812" s="158">
        <v>0</v>
      </c>
      <c r="Y812" s="158">
        <v>0</v>
      </c>
      <c r="Z812" s="158">
        <v>0</v>
      </c>
      <c r="AB812" s="6">
        <f t="shared" si="202"/>
        <v>0</v>
      </c>
    </row>
    <row r="813" spans="1:28" x14ac:dyDescent="0.2">
      <c r="A813" s="2" t="str">
        <f>'Scenario List'!$A$19</f>
        <v>17- Colstrip Exit 2045</v>
      </c>
      <c r="B813" s="122"/>
      <c r="C813" s="158"/>
      <c r="D813" s="158"/>
      <c r="E813" s="158"/>
      <c r="F813" s="158"/>
      <c r="G813" s="158"/>
      <c r="H813" s="158"/>
      <c r="I813" s="158"/>
      <c r="J813" s="158"/>
      <c r="K813" s="158"/>
      <c r="L813" s="158"/>
      <c r="M813" s="158"/>
      <c r="N813" s="158"/>
      <c r="O813" s="158"/>
      <c r="P813" s="158"/>
      <c r="Q813" s="158"/>
      <c r="R813" s="158"/>
      <c r="S813" s="158"/>
      <c r="T813" s="158"/>
      <c r="U813" s="158"/>
      <c r="V813" s="158"/>
      <c r="W813" s="158"/>
      <c r="X813" s="158"/>
      <c r="Y813" s="158"/>
      <c r="Z813" s="158"/>
      <c r="AB813" s="6"/>
    </row>
    <row r="814" spans="1:28" x14ac:dyDescent="0.2">
      <c r="A814" s="2" t="str">
        <f>'Scenario List'!$A$19</f>
        <v>17- Colstrip Exit 2045</v>
      </c>
      <c r="B814" s="125" t="s">
        <v>9</v>
      </c>
      <c r="C814" s="158"/>
      <c r="D814" s="158"/>
      <c r="E814" s="158"/>
      <c r="F814" s="158"/>
      <c r="G814" s="158"/>
      <c r="H814" s="158"/>
      <c r="I814" s="158"/>
      <c r="J814" s="158"/>
      <c r="K814" s="158"/>
      <c r="L814" s="158"/>
      <c r="M814" s="158"/>
      <c r="N814" s="158"/>
      <c r="O814" s="158"/>
      <c r="P814" s="158"/>
      <c r="Q814" s="158"/>
      <c r="R814" s="158"/>
      <c r="S814" s="158"/>
      <c r="T814" s="158"/>
      <c r="U814" s="158"/>
      <c r="V814" s="158"/>
      <c r="W814" s="158"/>
      <c r="X814" s="158"/>
      <c r="Y814" s="158"/>
      <c r="Z814" s="158"/>
      <c r="AB814" s="6"/>
    </row>
    <row r="815" spans="1:28" x14ac:dyDescent="0.2">
      <c r="A815" s="2" t="str">
        <f>'Scenario List'!$A$19</f>
        <v>17- Colstrip Exit 2045</v>
      </c>
      <c r="B815" s="123" t="s">
        <v>12</v>
      </c>
      <c r="C815" s="158">
        <v>0</v>
      </c>
      <c r="D815" s="158">
        <v>0</v>
      </c>
      <c r="E815" s="158">
        <v>0</v>
      </c>
      <c r="F815" s="158">
        <v>0</v>
      </c>
      <c r="G815" s="158">
        <v>0</v>
      </c>
      <c r="H815" s="158">
        <v>0</v>
      </c>
      <c r="I815" s="158">
        <v>0</v>
      </c>
      <c r="J815" s="158">
        <v>0</v>
      </c>
      <c r="K815" s="158">
        <v>0</v>
      </c>
      <c r="L815" s="158">
        <v>0</v>
      </c>
      <c r="M815" s="158">
        <v>0</v>
      </c>
      <c r="N815" s="158">
        <v>0</v>
      </c>
      <c r="O815" s="158">
        <v>0</v>
      </c>
      <c r="P815" s="158">
        <v>0</v>
      </c>
      <c r="Q815" s="158">
        <v>0</v>
      </c>
      <c r="R815" s="158">
        <v>0</v>
      </c>
      <c r="S815" s="158">
        <v>0</v>
      </c>
      <c r="T815" s="158">
        <v>0</v>
      </c>
      <c r="U815" s="158">
        <v>0</v>
      </c>
      <c r="V815" s="158">
        <v>0</v>
      </c>
      <c r="W815" s="158">
        <v>0</v>
      </c>
      <c r="X815" s="158">
        <v>0</v>
      </c>
      <c r="Y815" s="158">
        <v>0</v>
      </c>
      <c r="Z815" s="158">
        <v>0</v>
      </c>
      <c r="AB815" s="6">
        <f t="shared" ref="AB815:AB826" si="203">SUM(C815:Z815)</f>
        <v>0</v>
      </c>
    </row>
    <row r="816" spans="1:28" x14ac:dyDescent="0.2">
      <c r="A816" s="2" t="str">
        <f>'Scenario List'!$A$19</f>
        <v>17- Colstrip Exit 2045</v>
      </c>
      <c r="B816" s="121" t="s">
        <v>13</v>
      </c>
      <c r="C816" s="158">
        <v>0</v>
      </c>
      <c r="D816" s="158">
        <v>0</v>
      </c>
      <c r="E816" s="158">
        <v>0</v>
      </c>
      <c r="F816" s="158">
        <v>0</v>
      </c>
      <c r="G816" s="158">
        <v>0</v>
      </c>
      <c r="H816" s="158">
        <v>0</v>
      </c>
      <c r="I816" s="158">
        <v>0</v>
      </c>
      <c r="J816" s="158">
        <v>0</v>
      </c>
      <c r="K816" s="158">
        <v>0</v>
      </c>
      <c r="L816" s="158">
        <v>0</v>
      </c>
      <c r="M816" s="158">
        <v>0</v>
      </c>
      <c r="N816" s="158">
        <v>0</v>
      </c>
      <c r="O816" s="158">
        <v>0</v>
      </c>
      <c r="P816" s="158">
        <v>0</v>
      </c>
      <c r="Q816" s="158">
        <v>0</v>
      </c>
      <c r="R816" s="158">
        <v>0</v>
      </c>
      <c r="S816" s="158">
        <v>0</v>
      </c>
      <c r="T816" s="158">
        <v>0</v>
      </c>
      <c r="U816" s="158">
        <v>0</v>
      </c>
      <c r="V816" s="158">
        <v>0</v>
      </c>
      <c r="W816" s="158">
        <v>116.53768504392986</v>
      </c>
      <c r="X816" s="158">
        <v>121.55491355528156</v>
      </c>
      <c r="Y816" s="158">
        <v>0</v>
      </c>
      <c r="Z816" s="158">
        <v>149.40662743778461</v>
      </c>
      <c r="AB816" s="6">
        <f t="shared" si="203"/>
        <v>387.49922603699599</v>
      </c>
    </row>
    <row r="817" spans="1:28" x14ac:dyDescent="0.2">
      <c r="A817" s="2" t="str">
        <f>'Scenario List'!$A$19</f>
        <v>17- Colstrip Exit 2045</v>
      </c>
      <c r="B817" s="121" t="s">
        <v>14</v>
      </c>
      <c r="C817" s="158">
        <v>0</v>
      </c>
      <c r="D817" s="158">
        <v>0</v>
      </c>
      <c r="E817" s="158">
        <v>0</v>
      </c>
      <c r="F817" s="158">
        <v>0</v>
      </c>
      <c r="G817" s="158">
        <v>0</v>
      </c>
      <c r="H817" s="158">
        <v>0</v>
      </c>
      <c r="I817" s="158">
        <v>0</v>
      </c>
      <c r="J817" s="158">
        <v>0</v>
      </c>
      <c r="K817" s="158">
        <v>0</v>
      </c>
      <c r="L817" s="158">
        <v>0</v>
      </c>
      <c r="M817" s="158">
        <v>0</v>
      </c>
      <c r="N817" s="158">
        <v>0</v>
      </c>
      <c r="O817" s="158">
        <v>0</v>
      </c>
      <c r="P817" s="158">
        <v>0</v>
      </c>
      <c r="Q817" s="158">
        <v>0</v>
      </c>
      <c r="R817" s="158">
        <v>0</v>
      </c>
      <c r="S817" s="158">
        <v>0</v>
      </c>
      <c r="T817" s="158">
        <v>0</v>
      </c>
      <c r="U817" s="158">
        <v>0</v>
      </c>
      <c r="V817" s="158">
        <v>0</v>
      </c>
      <c r="W817" s="158">
        <v>58.268842521964928</v>
      </c>
      <c r="X817" s="158">
        <v>60.777456777640779</v>
      </c>
      <c r="Y817" s="158">
        <v>0</v>
      </c>
      <c r="Z817" s="158">
        <v>74.703313718892304</v>
      </c>
      <c r="AB817" s="6">
        <f t="shared" si="203"/>
        <v>193.749613018498</v>
      </c>
    </row>
    <row r="818" spans="1:28" x14ac:dyDescent="0.2">
      <c r="A818" s="2" t="str">
        <f>'Scenario List'!$A$19</f>
        <v>17- Colstrip Exit 2045</v>
      </c>
      <c r="B818" s="121" t="s">
        <v>15</v>
      </c>
      <c r="C818" s="158">
        <v>0</v>
      </c>
      <c r="D818" s="158">
        <v>100</v>
      </c>
      <c r="E818" s="158">
        <v>100</v>
      </c>
      <c r="F818" s="158">
        <v>0</v>
      </c>
      <c r="G818" s="158">
        <v>0</v>
      </c>
      <c r="H818" s="158">
        <v>0</v>
      </c>
      <c r="I818" s="158">
        <v>100</v>
      </c>
      <c r="J818" s="158">
        <v>0</v>
      </c>
      <c r="K818" s="158">
        <v>0</v>
      </c>
      <c r="L818" s="158">
        <v>0</v>
      </c>
      <c r="M818" s="158">
        <v>0</v>
      </c>
      <c r="N818" s="158">
        <v>0</v>
      </c>
      <c r="O818" s="158">
        <v>0</v>
      </c>
      <c r="P818" s="158">
        <v>0</v>
      </c>
      <c r="Q818" s="158">
        <v>0</v>
      </c>
      <c r="R818" s="158">
        <v>0</v>
      </c>
      <c r="S818" s="158">
        <v>0</v>
      </c>
      <c r="T818" s="158">
        <v>0</v>
      </c>
      <c r="U818" s="158">
        <v>0</v>
      </c>
      <c r="V818" s="158">
        <v>100</v>
      </c>
      <c r="W818" s="158">
        <v>0</v>
      </c>
      <c r="X818" s="158">
        <v>0</v>
      </c>
      <c r="Y818" s="158">
        <v>0</v>
      </c>
      <c r="Z818" s="158">
        <v>0</v>
      </c>
      <c r="AB818" s="6">
        <f t="shared" si="203"/>
        <v>400</v>
      </c>
    </row>
    <row r="819" spans="1:28" x14ac:dyDescent="0.2">
      <c r="A819" s="2" t="str">
        <f>'Scenario List'!$A$19</f>
        <v>17- Colstrip Exit 2045</v>
      </c>
      <c r="B819" s="121" t="s">
        <v>16</v>
      </c>
      <c r="C819" s="158">
        <v>0</v>
      </c>
      <c r="D819" s="158">
        <v>0</v>
      </c>
      <c r="E819" s="158">
        <v>0</v>
      </c>
      <c r="F819" s="158">
        <v>0</v>
      </c>
      <c r="G819" s="158">
        <v>0</v>
      </c>
      <c r="H819" s="158">
        <v>0</v>
      </c>
      <c r="I819" s="158">
        <v>0</v>
      </c>
      <c r="J819" s="158">
        <v>0</v>
      </c>
      <c r="K819" s="158">
        <v>0</v>
      </c>
      <c r="L819" s="158">
        <v>0</v>
      </c>
      <c r="M819" s="158">
        <v>0</v>
      </c>
      <c r="N819" s="158">
        <v>0</v>
      </c>
      <c r="O819" s="158">
        <v>0</v>
      </c>
      <c r="P819" s="158">
        <v>0</v>
      </c>
      <c r="Q819" s="158">
        <v>0</v>
      </c>
      <c r="R819" s="158">
        <v>0</v>
      </c>
      <c r="S819" s="158">
        <v>0</v>
      </c>
      <c r="T819" s="158">
        <v>0</v>
      </c>
      <c r="U819" s="158">
        <v>0</v>
      </c>
      <c r="V819" s="158">
        <v>0</v>
      </c>
      <c r="W819" s="158">
        <v>0</v>
      </c>
      <c r="X819" s="158">
        <v>0</v>
      </c>
      <c r="Y819" s="158">
        <v>12.998641250653321</v>
      </c>
      <c r="Z819" s="158">
        <v>0</v>
      </c>
      <c r="AB819" s="6">
        <f t="shared" si="203"/>
        <v>12.998641250653321</v>
      </c>
    </row>
    <row r="820" spans="1:28" x14ac:dyDescent="0.2">
      <c r="A820" s="2" t="str">
        <f>'Scenario List'!$A$19</f>
        <v>17- Colstrip Exit 2045</v>
      </c>
      <c r="B820" s="121" t="s">
        <v>17</v>
      </c>
      <c r="C820" s="158">
        <v>0</v>
      </c>
      <c r="D820" s="158">
        <v>0</v>
      </c>
      <c r="E820" s="158">
        <v>0</v>
      </c>
      <c r="F820" s="158">
        <v>0</v>
      </c>
      <c r="G820" s="158">
        <v>0</v>
      </c>
      <c r="H820" s="158">
        <v>0</v>
      </c>
      <c r="I820" s="158">
        <v>0</v>
      </c>
      <c r="J820" s="158">
        <v>0</v>
      </c>
      <c r="K820" s="158">
        <v>0</v>
      </c>
      <c r="L820" s="158">
        <v>0</v>
      </c>
      <c r="M820" s="158">
        <v>0</v>
      </c>
      <c r="N820" s="158">
        <v>0</v>
      </c>
      <c r="O820" s="158">
        <v>0</v>
      </c>
      <c r="P820" s="158">
        <v>0</v>
      </c>
      <c r="Q820" s="158">
        <v>0</v>
      </c>
      <c r="R820" s="158">
        <v>0</v>
      </c>
      <c r="S820" s="158">
        <v>0</v>
      </c>
      <c r="T820" s="158">
        <v>0</v>
      </c>
      <c r="U820" s="158">
        <v>0</v>
      </c>
      <c r="V820" s="158">
        <v>0</v>
      </c>
      <c r="W820" s="158">
        <v>0</v>
      </c>
      <c r="X820" s="158">
        <v>0</v>
      </c>
      <c r="Y820" s="158">
        <v>0</v>
      </c>
      <c r="Z820" s="158">
        <v>0</v>
      </c>
      <c r="AB820" s="6">
        <f t="shared" si="203"/>
        <v>0</v>
      </c>
    </row>
    <row r="821" spans="1:28" x14ac:dyDescent="0.2">
      <c r="A821" s="2" t="str">
        <f>'Scenario List'!$A$19</f>
        <v>17- Colstrip Exit 2045</v>
      </c>
      <c r="B821" s="121" t="s">
        <v>18</v>
      </c>
      <c r="C821" s="158">
        <v>0</v>
      </c>
      <c r="D821" s="158">
        <v>0</v>
      </c>
      <c r="E821" s="158">
        <v>0</v>
      </c>
      <c r="F821" s="158">
        <v>0</v>
      </c>
      <c r="G821" s="158">
        <v>0</v>
      </c>
      <c r="H821" s="158">
        <v>0</v>
      </c>
      <c r="I821" s="158">
        <v>0</v>
      </c>
      <c r="J821" s="158">
        <v>0</v>
      </c>
      <c r="K821" s="158">
        <v>0</v>
      </c>
      <c r="L821" s="158">
        <v>0</v>
      </c>
      <c r="M821" s="158">
        <v>0</v>
      </c>
      <c r="N821" s="158">
        <v>0</v>
      </c>
      <c r="O821" s="158">
        <v>0</v>
      </c>
      <c r="P821" s="158">
        <v>0</v>
      </c>
      <c r="Q821" s="158">
        <v>0</v>
      </c>
      <c r="R821" s="158">
        <v>0</v>
      </c>
      <c r="S821" s="158">
        <v>0</v>
      </c>
      <c r="T821" s="158">
        <v>0</v>
      </c>
      <c r="U821" s="158">
        <v>0</v>
      </c>
      <c r="V821" s="158">
        <v>0</v>
      </c>
      <c r="W821" s="158">
        <v>0</v>
      </c>
      <c r="X821" s="158">
        <v>0</v>
      </c>
      <c r="Y821" s="158">
        <v>0</v>
      </c>
      <c r="Z821" s="158">
        <v>0</v>
      </c>
      <c r="AB821" s="6">
        <f t="shared" si="203"/>
        <v>0</v>
      </c>
    </row>
    <row r="822" spans="1:28" x14ac:dyDescent="0.2">
      <c r="A822" s="2" t="str">
        <f>'Scenario List'!$A$19</f>
        <v>17- Colstrip Exit 2045</v>
      </c>
      <c r="B822" s="122" t="s">
        <v>19</v>
      </c>
      <c r="C822" s="158">
        <v>0</v>
      </c>
      <c r="D822" s="158">
        <v>0</v>
      </c>
      <c r="E822" s="158">
        <v>0</v>
      </c>
      <c r="F822" s="158">
        <v>0</v>
      </c>
      <c r="G822" s="158">
        <v>0</v>
      </c>
      <c r="H822" s="158">
        <v>0</v>
      </c>
      <c r="I822" s="158">
        <v>0</v>
      </c>
      <c r="J822" s="158">
        <v>0</v>
      </c>
      <c r="K822" s="158">
        <v>0</v>
      </c>
      <c r="L822" s="158">
        <v>0</v>
      </c>
      <c r="M822" s="158">
        <v>0</v>
      </c>
      <c r="N822" s="158">
        <v>0</v>
      </c>
      <c r="O822" s="158">
        <v>0</v>
      </c>
      <c r="P822" s="158">
        <v>0</v>
      </c>
      <c r="Q822" s="158">
        <v>0</v>
      </c>
      <c r="R822" s="158">
        <v>0</v>
      </c>
      <c r="S822" s="158">
        <v>0</v>
      </c>
      <c r="T822" s="158">
        <v>0</v>
      </c>
      <c r="U822" s="158">
        <v>0</v>
      </c>
      <c r="V822" s="158">
        <v>0</v>
      </c>
      <c r="W822" s="158">
        <v>0</v>
      </c>
      <c r="X822" s="158">
        <v>0</v>
      </c>
      <c r="Y822" s="158">
        <v>0</v>
      </c>
      <c r="Z822" s="158">
        <v>0</v>
      </c>
      <c r="AB822" s="6">
        <f t="shared" si="203"/>
        <v>0</v>
      </c>
    </row>
    <row r="823" spans="1:28" x14ac:dyDescent="0.2">
      <c r="A823" s="2" t="str">
        <f>'Scenario List'!$A$19</f>
        <v>17- Colstrip Exit 2045</v>
      </c>
      <c r="B823" s="121" t="s">
        <v>20</v>
      </c>
      <c r="C823" s="158">
        <v>0</v>
      </c>
      <c r="D823" s="158">
        <v>0</v>
      </c>
      <c r="E823" s="158">
        <v>0</v>
      </c>
      <c r="F823" s="158">
        <v>0</v>
      </c>
      <c r="G823" s="158">
        <v>0</v>
      </c>
      <c r="H823" s="158">
        <v>0</v>
      </c>
      <c r="I823" s="158">
        <v>0</v>
      </c>
      <c r="J823" s="158">
        <v>0</v>
      </c>
      <c r="K823" s="158">
        <v>0</v>
      </c>
      <c r="L823" s="158">
        <v>75</v>
      </c>
      <c r="M823" s="158">
        <v>0</v>
      </c>
      <c r="N823" s="158">
        <v>0</v>
      </c>
      <c r="O823" s="158">
        <v>0</v>
      </c>
      <c r="P823" s="158">
        <v>0</v>
      </c>
      <c r="Q823" s="158">
        <v>0</v>
      </c>
      <c r="R823" s="158">
        <v>0</v>
      </c>
      <c r="S823" s="158">
        <v>0</v>
      </c>
      <c r="T823" s="158">
        <v>0</v>
      </c>
      <c r="U823" s="158">
        <v>0</v>
      </c>
      <c r="V823" s="158">
        <v>0</v>
      </c>
      <c r="W823" s="158">
        <v>0</v>
      </c>
      <c r="X823" s="158">
        <v>0</v>
      </c>
      <c r="Y823" s="158">
        <v>0</v>
      </c>
      <c r="Z823" s="158">
        <v>0</v>
      </c>
      <c r="AB823" s="6">
        <f t="shared" si="203"/>
        <v>75</v>
      </c>
    </row>
    <row r="824" spans="1:28" x14ac:dyDescent="0.2">
      <c r="A824" s="2" t="str">
        <f>'Scenario List'!$A$19</f>
        <v>17- Colstrip Exit 2045</v>
      </c>
      <c r="B824" s="121" t="s">
        <v>21</v>
      </c>
      <c r="C824" s="158">
        <v>0</v>
      </c>
      <c r="D824" s="158">
        <v>0.96740000000000015</v>
      </c>
      <c r="E824" s="158">
        <v>3.3987000000000003</v>
      </c>
      <c r="F824" s="158">
        <v>8.3126999999999995</v>
      </c>
      <c r="G824" s="158">
        <v>10.661899999999999</v>
      </c>
      <c r="H824" s="158">
        <v>37.199600000000004</v>
      </c>
      <c r="I824" s="158">
        <v>37.395600000000002</v>
      </c>
      <c r="J824" s="158">
        <v>37.209200000000003</v>
      </c>
      <c r="K824" s="158">
        <v>37.046900000000001</v>
      </c>
      <c r="L824" s="158">
        <v>37.418100000000003</v>
      </c>
      <c r="M824" s="158">
        <v>41.258800000000001</v>
      </c>
      <c r="N824" s="158">
        <v>47.019100000000002</v>
      </c>
      <c r="O824" s="158">
        <v>53.552900000000001</v>
      </c>
      <c r="P824" s="158">
        <v>56.140299999999996</v>
      </c>
      <c r="Q824" s="158">
        <v>56.023600000000002</v>
      </c>
      <c r="R824" s="158">
        <v>55.9069</v>
      </c>
      <c r="S824" s="158">
        <v>56.080599999999997</v>
      </c>
      <c r="T824" s="158">
        <v>56.307100000000005</v>
      </c>
      <c r="U824" s="158">
        <v>56.631700000000002</v>
      </c>
      <c r="V824" s="158">
        <v>56.664600000000007</v>
      </c>
      <c r="W824" s="158">
        <v>56.419499999999999</v>
      </c>
      <c r="X824" s="158">
        <v>56.224299999999999</v>
      </c>
      <c r="Y824" s="158">
        <v>56.2288</v>
      </c>
      <c r="Z824" s="158">
        <v>56.178849999999997</v>
      </c>
      <c r="AB824" s="6">
        <f>Z824</f>
        <v>56.178849999999997</v>
      </c>
    </row>
    <row r="825" spans="1:28" x14ac:dyDescent="0.2">
      <c r="A825" s="2" t="str">
        <f>'Scenario List'!$A$19</f>
        <v>17- Colstrip Exit 2045</v>
      </c>
      <c r="B825" s="121" t="s">
        <v>22</v>
      </c>
      <c r="C825" s="158">
        <v>3.4057076749741073</v>
      </c>
      <c r="D825" s="158">
        <v>4.1955390275169044</v>
      </c>
      <c r="E825" s="158">
        <v>4.8774957356918511</v>
      </c>
      <c r="F825" s="158">
        <v>5.7410052062552843</v>
      </c>
      <c r="G825" s="158">
        <v>6.6944432297449481</v>
      </c>
      <c r="H825" s="158">
        <v>7.3930875706589525</v>
      </c>
      <c r="I825" s="158">
        <v>7.7624757782201357</v>
      </c>
      <c r="J825" s="158">
        <v>7.6244570853356706</v>
      </c>
      <c r="K825" s="158">
        <v>7.147935078136733</v>
      </c>
      <c r="L825" s="158">
        <v>6.3238449670770862</v>
      </c>
      <c r="M825" s="158">
        <v>5.2888007251304145</v>
      </c>
      <c r="N825" s="158">
        <v>4.3451422888075655</v>
      </c>
      <c r="O825" s="158">
        <v>3.5479665927481392</v>
      </c>
      <c r="P825" s="158">
        <v>2.8795454860577507</v>
      </c>
      <c r="Q825" s="158">
        <v>2.3154545363766914</v>
      </c>
      <c r="R825" s="158">
        <v>1.8396498432387034</v>
      </c>
      <c r="S825" s="158">
        <v>1.639184310556999</v>
      </c>
      <c r="T825" s="158">
        <v>1.376290510493007</v>
      </c>
      <c r="U825" s="158">
        <v>1.1954185737984346</v>
      </c>
      <c r="V825" s="158">
        <v>0.6848175435975179</v>
      </c>
      <c r="W825" s="158">
        <v>0.5088339116671392</v>
      </c>
      <c r="X825" s="158">
        <v>6.7019313410312975E-2</v>
      </c>
      <c r="Y825" s="158">
        <v>-0.2084218165866929</v>
      </c>
      <c r="Z825" s="158">
        <v>-0.34733302823951817</v>
      </c>
      <c r="AB825" s="6">
        <f t="shared" si="203"/>
        <v>86.298360144668138</v>
      </c>
    </row>
    <row r="826" spans="1:28" x14ac:dyDescent="0.2">
      <c r="A826" s="2" t="str">
        <f>'Scenario List'!$A$19</f>
        <v>17- Colstrip Exit 2045</v>
      </c>
      <c r="B826" s="121" t="s">
        <v>23</v>
      </c>
      <c r="C826" s="158">
        <v>4.2403024211574696</v>
      </c>
      <c r="D826" s="158">
        <v>4.9784727325131755</v>
      </c>
      <c r="E826" s="158">
        <v>5.5859747405198696</v>
      </c>
      <c r="F826" s="158">
        <v>6.5858937128895114</v>
      </c>
      <c r="G826" s="158">
        <v>7.0746006028775739</v>
      </c>
      <c r="H826" s="158">
        <v>7.61335048190465</v>
      </c>
      <c r="I826" s="158">
        <v>7.874728050833447</v>
      </c>
      <c r="J826" s="158">
        <v>7.6837768770721482</v>
      </c>
      <c r="K826" s="158">
        <v>7.6706851973795267</v>
      </c>
      <c r="L826" s="158">
        <v>6.3786116693435773</v>
      </c>
      <c r="M826" s="158">
        <v>5.340596312011769</v>
      </c>
      <c r="N826" s="158">
        <v>4.4273605377973979</v>
      </c>
      <c r="O826" s="158">
        <v>3.671270154550669</v>
      </c>
      <c r="P826" s="158">
        <v>3.06802158172502</v>
      </c>
      <c r="Q826" s="158">
        <v>2.5830074168970185</v>
      </c>
      <c r="R826" s="158">
        <v>1.9911138972855724</v>
      </c>
      <c r="S826" s="158">
        <v>1.8254684649271695</v>
      </c>
      <c r="T826" s="158">
        <v>1.5874715258578078</v>
      </c>
      <c r="U826" s="158">
        <v>1.4711424280670258</v>
      </c>
      <c r="V826" s="158">
        <v>0.43861965400957104</v>
      </c>
      <c r="W826" s="158">
        <v>0.1744053700119963</v>
      </c>
      <c r="X826" s="158">
        <v>-0.14712360071497699</v>
      </c>
      <c r="Y826" s="158">
        <v>-0.29768559563689223</v>
      </c>
      <c r="Z826" s="158">
        <v>-0.31755500765740408</v>
      </c>
      <c r="AB826" s="6">
        <f t="shared" si="203"/>
        <v>91.502509625622693</v>
      </c>
    </row>
    <row r="827" spans="1:28" x14ac:dyDescent="0.2">
      <c r="A827" s="2" t="str">
        <f>'Scenario List'!$A$19</f>
        <v>17- Colstrip Exit 2045</v>
      </c>
      <c r="B827" s="121"/>
      <c r="C827" s="158"/>
      <c r="D827" s="158"/>
      <c r="E827" s="158"/>
      <c r="F827" s="158"/>
      <c r="G827" s="158"/>
      <c r="H827" s="158"/>
      <c r="I827" s="158"/>
      <c r="J827" s="158"/>
      <c r="K827" s="158"/>
      <c r="L827" s="158"/>
      <c r="M827" s="158"/>
      <c r="N827" s="158"/>
      <c r="O827" s="158"/>
      <c r="P827" s="158"/>
      <c r="Q827" s="158"/>
      <c r="R827" s="158"/>
      <c r="S827" s="158"/>
      <c r="T827" s="158"/>
      <c r="U827" s="158"/>
      <c r="V827" s="158"/>
      <c r="W827" s="158"/>
      <c r="X827" s="158"/>
      <c r="Y827" s="158"/>
      <c r="Z827" s="158"/>
      <c r="AB827" s="6"/>
    </row>
    <row r="828" spans="1:28" x14ac:dyDescent="0.2">
      <c r="A828" s="2" t="str">
        <f>'Scenario List'!$A$19</f>
        <v>17- Colstrip Exit 2045</v>
      </c>
      <c r="B828" s="120" t="s">
        <v>8</v>
      </c>
      <c r="C828" s="158"/>
      <c r="D828" s="158"/>
      <c r="E828" s="158"/>
      <c r="F828" s="158"/>
      <c r="G828" s="158"/>
      <c r="H828" s="158"/>
      <c r="I828" s="158"/>
      <c r="J828" s="158"/>
      <c r="K828" s="158"/>
      <c r="L828" s="158"/>
      <c r="M828" s="158"/>
      <c r="N828" s="158"/>
      <c r="O828" s="158"/>
      <c r="P828" s="158"/>
      <c r="Q828" s="158"/>
      <c r="R828" s="158"/>
      <c r="S828" s="158"/>
      <c r="T828" s="158"/>
      <c r="U828" s="158"/>
      <c r="V828" s="158"/>
      <c r="W828" s="158"/>
      <c r="X828" s="158"/>
      <c r="Y828" s="158"/>
      <c r="Z828" s="158"/>
      <c r="AB828" s="6"/>
    </row>
    <row r="829" spans="1:28" x14ac:dyDescent="0.2">
      <c r="A829" s="2" t="str">
        <f>'Scenario List'!$A$19</f>
        <v>17- Colstrip Exit 2045</v>
      </c>
      <c r="B829" s="123" t="s">
        <v>12</v>
      </c>
      <c r="C829" s="158">
        <v>0</v>
      </c>
      <c r="D829" s="158">
        <v>0</v>
      </c>
      <c r="E829" s="158">
        <v>0</v>
      </c>
      <c r="F829" s="158">
        <v>0</v>
      </c>
      <c r="G829" s="158">
        <v>0</v>
      </c>
      <c r="H829" s="158">
        <v>0</v>
      </c>
      <c r="I829" s="158">
        <v>0</v>
      </c>
      <c r="J829" s="158">
        <v>0</v>
      </c>
      <c r="K829" s="158">
        <v>0</v>
      </c>
      <c r="L829" s="158">
        <v>36.4</v>
      </c>
      <c r="M829" s="158">
        <v>0</v>
      </c>
      <c r="N829" s="158">
        <v>0</v>
      </c>
      <c r="O829" s="158">
        <v>0</v>
      </c>
      <c r="P829" s="158">
        <v>0</v>
      </c>
      <c r="Q829" s="158">
        <v>0</v>
      </c>
      <c r="R829" s="158">
        <v>0</v>
      </c>
      <c r="S829" s="158">
        <v>0</v>
      </c>
      <c r="T829" s="158">
        <v>0</v>
      </c>
      <c r="U829" s="158">
        <v>0</v>
      </c>
      <c r="V829" s="158">
        <v>36.4</v>
      </c>
      <c r="W829" s="158">
        <v>0</v>
      </c>
      <c r="X829" s="158">
        <v>0</v>
      </c>
      <c r="Y829" s="158">
        <v>0</v>
      </c>
      <c r="Z829" s="158">
        <v>0</v>
      </c>
      <c r="AB829" s="6">
        <f t="shared" ref="AB829:AB840" si="204">SUM(C829:Z829)</f>
        <v>72.8</v>
      </c>
    </row>
    <row r="830" spans="1:28" x14ac:dyDescent="0.2">
      <c r="A830" s="2" t="str">
        <f>'Scenario List'!$A$19</f>
        <v>17- Colstrip Exit 2045</v>
      </c>
      <c r="B830" s="121" t="s">
        <v>13</v>
      </c>
      <c r="C830" s="158">
        <v>0</v>
      </c>
      <c r="D830" s="158">
        <v>0</v>
      </c>
      <c r="E830" s="158">
        <v>0</v>
      </c>
      <c r="F830" s="158">
        <v>0</v>
      </c>
      <c r="G830" s="158">
        <v>0</v>
      </c>
      <c r="H830" s="158">
        <v>0</v>
      </c>
      <c r="I830" s="158">
        <v>0</v>
      </c>
      <c r="J830" s="158">
        <v>0</v>
      </c>
      <c r="K830" s="158">
        <v>0</v>
      </c>
      <c r="L830" s="158">
        <v>0</v>
      </c>
      <c r="M830" s="158">
        <v>0</v>
      </c>
      <c r="N830" s="158">
        <v>0</v>
      </c>
      <c r="O830" s="158">
        <v>0</v>
      </c>
      <c r="P830" s="158">
        <v>0</v>
      </c>
      <c r="Q830" s="158">
        <v>0</v>
      </c>
      <c r="R830" s="158">
        <v>0</v>
      </c>
      <c r="S830" s="158">
        <v>0</v>
      </c>
      <c r="T830" s="158">
        <v>0</v>
      </c>
      <c r="U830" s="158">
        <v>0</v>
      </c>
      <c r="V830" s="158">
        <v>0</v>
      </c>
      <c r="W830" s="158">
        <v>0</v>
      </c>
      <c r="X830" s="158">
        <v>0</v>
      </c>
      <c r="Y830" s="158">
        <v>0</v>
      </c>
      <c r="Z830" s="158">
        <v>0</v>
      </c>
      <c r="AB830" s="6">
        <f t="shared" si="204"/>
        <v>0</v>
      </c>
    </row>
    <row r="831" spans="1:28" x14ac:dyDescent="0.2">
      <c r="A831" s="2" t="str">
        <f>'Scenario List'!$A$19</f>
        <v>17- Colstrip Exit 2045</v>
      </c>
      <c r="B831" s="121" t="s">
        <v>14</v>
      </c>
      <c r="C831" s="158">
        <v>0</v>
      </c>
      <c r="D831" s="158">
        <v>0</v>
      </c>
      <c r="E831" s="158">
        <v>0</v>
      </c>
      <c r="F831" s="158">
        <v>0</v>
      </c>
      <c r="G831" s="158">
        <v>0</v>
      </c>
      <c r="H831" s="158">
        <v>0</v>
      </c>
      <c r="I831" s="158">
        <v>0</v>
      </c>
      <c r="J831" s="158">
        <v>0</v>
      </c>
      <c r="K831" s="158">
        <v>0</v>
      </c>
      <c r="L831" s="158">
        <v>0</v>
      </c>
      <c r="M831" s="158">
        <v>0</v>
      </c>
      <c r="N831" s="158">
        <v>0</v>
      </c>
      <c r="O831" s="158">
        <v>0</v>
      </c>
      <c r="P831" s="158">
        <v>0</v>
      </c>
      <c r="Q831" s="158">
        <v>0</v>
      </c>
      <c r="R831" s="158">
        <v>0</v>
      </c>
      <c r="S831" s="158">
        <v>0</v>
      </c>
      <c r="T831" s="158">
        <v>0</v>
      </c>
      <c r="U831" s="158">
        <v>0</v>
      </c>
      <c r="V831" s="158">
        <v>0</v>
      </c>
      <c r="W831" s="158">
        <v>0</v>
      </c>
      <c r="X831" s="158">
        <v>0</v>
      </c>
      <c r="Y831" s="158">
        <v>0</v>
      </c>
      <c r="Z831" s="158">
        <v>0</v>
      </c>
      <c r="AB831" s="6">
        <f t="shared" si="204"/>
        <v>0</v>
      </c>
    </row>
    <row r="832" spans="1:28" x14ac:dyDescent="0.2">
      <c r="A832" s="2" t="str">
        <f>'Scenario List'!$A$19</f>
        <v>17- Colstrip Exit 2045</v>
      </c>
      <c r="B832" s="121" t="s">
        <v>15</v>
      </c>
      <c r="C832" s="158">
        <v>0</v>
      </c>
      <c r="D832" s="158">
        <v>0</v>
      </c>
      <c r="E832" s="158">
        <v>0</v>
      </c>
      <c r="F832" s="158">
        <v>0</v>
      </c>
      <c r="G832" s="158">
        <v>0</v>
      </c>
      <c r="H832" s="158">
        <v>0</v>
      </c>
      <c r="I832" s="158">
        <v>0</v>
      </c>
      <c r="J832" s="158">
        <v>0</v>
      </c>
      <c r="K832" s="158">
        <v>0</v>
      </c>
      <c r="L832" s="158">
        <v>0</v>
      </c>
      <c r="M832" s="158">
        <v>0</v>
      </c>
      <c r="N832" s="158">
        <v>0</v>
      </c>
      <c r="O832" s="158">
        <v>0</v>
      </c>
      <c r="P832" s="158">
        <v>0</v>
      </c>
      <c r="Q832" s="158">
        <v>0</v>
      </c>
      <c r="R832" s="158">
        <v>0</v>
      </c>
      <c r="S832" s="158">
        <v>0</v>
      </c>
      <c r="T832" s="158">
        <v>0</v>
      </c>
      <c r="U832" s="158">
        <v>0</v>
      </c>
      <c r="V832" s="158">
        <v>0</v>
      </c>
      <c r="W832" s="158">
        <v>0</v>
      </c>
      <c r="X832" s="158">
        <v>0</v>
      </c>
      <c r="Y832" s="158">
        <v>0</v>
      </c>
      <c r="Z832" s="158">
        <v>0</v>
      </c>
      <c r="AB832" s="6">
        <f t="shared" si="204"/>
        <v>0</v>
      </c>
    </row>
    <row r="833" spans="1:28" x14ac:dyDescent="0.2">
      <c r="A833" s="2" t="str">
        <f>'Scenario List'!$A$19</f>
        <v>17- Colstrip Exit 2045</v>
      </c>
      <c r="B833" s="121" t="s">
        <v>16</v>
      </c>
      <c r="C833" s="158">
        <v>0</v>
      </c>
      <c r="D833" s="158">
        <v>0</v>
      </c>
      <c r="E833" s="158">
        <v>0</v>
      </c>
      <c r="F833" s="158">
        <v>0</v>
      </c>
      <c r="G833" s="158">
        <v>0</v>
      </c>
      <c r="H833" s="158">
        <v>0</v>
      </c>
      <c r="I833" s="158">
        <v>0</v>
      </c>
      <c r="J833" s="158">
        <v>0</v>
      </c>
      <c r="K833" s="158">
        <v>0</v>
      </c>
      <c r="L833" s="158">
        <v>0</v>
      </c>
      <c r="M833" s="158">
        <v>0</v>
      </c>
      <c r="N833" s="158">
        <v>0</v>
      </c>
      <c r="O833" s="158">
        <v>0</v>
      </c>
      <c r="P833" s="158">
        <v>0</v>
      </c>
      <c r="Q833" s="158">
        <v>0</v>
      </c>
      <c r="R833" s="158">
        <v>0</v>
      </c>
      <c r="S833" s="158">
        <v>0</v>
      </c>
      <c r="T833" s="158">
        <v>0</v>
      </c>
      <c r="U833" s="158">
        <v>0</v>
      </c>
      <c r="V833" s="158">
        <v>0</v>
      </c>
      <c r="W833" s="158">
        <v>0</v>
      </c>
      <c r="X833" s="158">
        <v>0</v>
      </c>
      <c r="Y833" s="158">
        <v>0</v>
      </c>
      <c r="Z833" s="158">
        <v>24.011985206997682</v>
      </c>
      <c r="AB833" s="6">
        <f t="shared" si="204"/>
        <v>24.011985206997682</v>
      </c>
    </row>
    <row r="834" spans="1:28" x14ac:dyDescent="0.2">
      <c r="A834" s="2" t="str">
        <f>'Scenario List'!$A$19</f>
        <v>17- Colstrip Exit 2045</v>
      </c>
      <c r="B834" s="121" t="s">
        <v>17</v>
      </c>
      <c r="C834" s="158">
        <v>0</v>
      </c>
      <c r="D834" s="158">
        <v>0</v>
      </c>
      <c r="E834" s="158">
        <v>0</v>
      </c>
      <c r="F834" s="158">
        <v>0</v>
      </c>
      <c r="G834" s="158">
        <v>0</v>
      </c>
      <c r="H834" s="158">
        <v>0</v>
      </c>
      <c r="I834" s="158">
        <v>0</v>
      </c>
      <c r="J834" s="158">
        <v>0</v>
      </c>
      <c r="K834" s="158">
        <v>0</v>
      </c>
      <c r="L834" s="158">
        <v>0</v>
      </c>
      <c r="M834" s="158">
        <v>0</v>
      </c>
      <c r="N834" s="158">
        <v>0</v>
      </c>
      <c r="O834" s="158">
        <v>0</v>
      </c>
      <c r="P834" s="158">
        <v>0</v>
      </c>
      <c r="Q834" s="158">
        <v>0</v>
      </c>
      <c r="R834" s="158">
        <v>0</v>
      </c>
      <c r="S834" s="158">
        <v>0</v>
      </c>
      <c r="T834" s="158">
        <v>0</v>
      </c>
      <c r="U834" s="158">
        <v>0</v>
      </c>
      <c r="V834" s="158">
        <v>0</v>
      </c>
      <c r="W834" s="158">
        <v>0</v>
      </c>
      <c r="X834" s="158">
        <v>0</v>
      </c>
      <c r="Y834" s="158">
        <v>0</v>
      </c>
      <c r="Z834" s="158">
        <v>0</v>
      </c>
      <c r="AB834" s="6">
        <f t="shared" si="204"/>
        <v>0</v>
      </c>
    </row>
    <row r="835" spans="1:28" x14ac:dyDescent="0.2">
      <c r="A835" s="2" t="str">
        <f>'Scenario List'!$A$19</f>
        <v>17- Colstrip Exit 2045</v>
      </c>
      <c r="B835" s="121" t="s">
        <v>18</v>
      </c>
      <c r="C835" s="158">
        <v>0</v>
      </c>
      <c r="D835" s="158">
        <v>0</v>
      </c>
      <c r="E835" s="158">
        <v>0</v>
      </c>
      <c r="F835" s="158">
        <v>0</v>
      </c>
      <c r="G835" s="158">
        <v>0</v>
      </c>
      <c r="H835" s="158">
        <v>0</v>
      </c>
      <c r="I835" s="158">
        <v>0</v>
      </c>
      <c r="J835" s="158">
        <v>0</v>
      </c>
      <c r="K835" s="158">
        <v>0</v>
      </c>
      <c r="L835" s="158">
        <v>0</v>
      </c>
      <c r="M835" s="158">
        <v>0</v>
      </c>
      <c r="N835" s="158">
        <v>0</v>
      </c>
      <c r="O835" s="158">
        <v>0</v>
      </c>
      <c r="P835" s="158">
        <v>0</v>
      </c>
      <c r="Q835" s="158">
        <v>0</v>
      </c>
      <c r="R835" s="158">
        <v>0</v>
      </c>
      <c r="S835" s="158">
        <v>0</v>
      </c>
      <c r="T835" s="158">
        <v>0</v>
      </c>
      <c r="U835" s="158">
        <v>0</v>
      </c>
      <c r="V835" s="158">
        <v>0</v>
      </c>
      <c r="W835" s="158">
        <v>0</v>
      </c>
      <c r="X835" s="158">
        <v>0</v>
      </c>
      <c r="Y835" s="158">
        <v>0</v>
      </c>
      <c r="Z835" s="158">
        <v>0</v>
      </c>
      <c r="AB835" s="6">
        <f t="shared" si="204"/>
        <v>0</v>
      </c>
    </row>
    <row r="836" spans="1:28" x14ac:dyDescent="0.2">
      <c r="A836" s="2" t="str">
        <f>'Scenario List'!$A$19</f>
        <v>17- Colstrip Exit 2045</v>
      </c>
      <c r="B836" s="122" t="s">
        <v>19</v>
      </c>
      <c r="C836" s="158">
        <v>0</v>
      </c>
      <c r="D836" s="158">
        <v>0</v>
      </c>
      <c r="E836" s="158">
        <v>0</v>
      </c>
      <c r="F836" s="158">
        <v>0</v>
      </c>
      <c r="G836" s="158">
        <v>0</v>
      </c>
      <c r="H836" s="158">
        <v>0</v>
      </c>
      <c r="I836" s="158">
        <v>0</v>
      </c>
      <c r="J836" s="158">
        <v>0</v>
      </c>
      <c r="K836" s="158">
        <v>0</v>
      </c>
      <c r="L836" s="158">
        <v>0</v>
      </c>
      <c r="M836" s="158">
        <v>0</v>
      </c>
      <c r="N836" s="158">
        <v>0</v>
      </c>
      <c r="O836" s="158">
        <v>0</v>
      </c>
      <c r="P836" s="158">
        <v>0</v>
      </c>
      <c r="Q836" s="158">
        <v>0</v>
      </c>
      <c r="R836" s="158">
        <v>0</v>
      </c>
      <c r="S836" s="158">
        <v>0</v>
      </c>
      <c r="T836" s="158">
        <v>0</v>
      </c>
      <c r="U836" s="158">
        <v>0</v>
      </c>
      <c r="V836" s="158">
        <v>0</v>
      </c>
      <c r="W836" s="158">
        <v>0</v>
      </c>
      <c r="X836" s="158">
        <v>0</v>
      </c>
      <c r="Y836" s="158">
        <v>0</v>
      </c>
      <c r="Z836" s="158">
        <v>0</v>
      </c>
      <c r="AB836" s="6">
        <f t="shared" si="204"/>
        <v>0</v>
      </c>
    </row>
    <row r="837" spans="1:28" x14ac:dyDescent="0.2">
      <c r="A837" s="2" t="str">
        <f>'Scenario List'!$A$19</f>
        <v>17- Colstrip Exit 2045</v>
      </c>
      <c r="B837" s="121" t="s">
        <v>20</v>
      </c>
      <c r="C837" s="158">
        <v>0</v>
      </c>
      <c r="D837" s="158">
        <v>0</v>
      </c>
      <c r="E837" s="158">
        <v>0</v>
      </c>
      <c r="F837" s="158">
        <v>0</v>
      </c>
      <c r="G837" s="158">
        <v>0</v>
      </c>
      <c r="H837" s="158">
        <v>0</v>
      </c>
      <c r="I837" s="158">
        <v>0</v>
      </c>
      <c r="J837" s="158">
        <v>0</v>
      </c>
      <c r="K837" s="158">
        <v>0</v>
      </c>
      <c r="L837" s="158">
        <v>0</v>
      </c>
      <c r="M837" s="158">
        <v>0</v>
      </c>
      <c r="N837" s="158">
        <v>0</v>
      </c>
      <c r="O837" s="158">
        <v>0</v>
      </c>
      <c r="P837" s="158">
        <v>0</v>
      </c>
      <c r="Q837" s="158">
        <v>0</v>
      </c>
      <c r="R837" s="158">
        <v>0</v>
      </c>
      <c r="S837" s="158">
        <v>0</v>
      </c>
      <c r="T837" s="158">
        <v>0</v>
      </c>
      <c r="U837" s="158">
        <v>0</v>
      </c>
      <c r="V837" s="158">
        <v>0</v>
      </c>
      <c r="W837" s="158">
        <v>0</v>
      </c>
      <c r="X837" s="158">
        <v>0</v>
      </c>
      <c r="Y837" s="158">
        <v>0</v>
      </c>
      <c r="Z837" s="158">
        <v>0</v>
      </c>
      <c r="AB837" s="6">
        <f t="shared" si="204"/>
        <v>0</v>
      </c>
    </row>
    <row r="838" spans="1:28" x14ac:dyDescent="0.2">
      <c r="A838" s="2" t="str">
        <f>'Scenario List'!$A$19</f>
        <v>17- Colstrip Exit 2045</v>
      </c>
      <c r="B838" s="121" t="s">
        <v>21</v>
      </c>
      <c r="C838" s="158">
        <v>0</v>
      </c>
      <c r="D838" s="158">
        <v>0</v>
      </c>
      <c r="E838" s="158">
        <v>0</v>
      </c>
      <c r="F838" s="158">
        <v>0</v>
      </c>
      <c r="G838" s="158">
        <v>0</v>
      </c>
      <c r="H838" s="158">
        <v>0</v>
      </c>
      <c r="I838" s="158">
        <v>0.222</v>
      </c>
      <c r="J838" s="158">
        <v>0.75849999999999995</v>
      </c>
      <c r="K838" s="158">
        <v>1.554</v>
      </c>
      <c r="L838" s="158">
        <v>2.2570000000000001</v>
      </c>
      <c r="M838" s="158">
        <v>2.4605000000000001</v>
      </c>
      <c r="N838" s="158">
        <v>2.4235000000000002</v>
      </c>
      <c r="O838" s="158">
        <v>3.1848000000000005</v>
      </c>
      <c r="P838" s="158">
        <v>4.8745000000000012</v>
      </c>
      <c r="Q838" s="158">
        <v>8.2166999999999994</v>
      </c>
      <c r="R838" s="158">
        <v>9.2379999999999995</v>
      </c>
      <c r="S838" s="158">
        <v>9.7208000000000006</v>
      </c>
      <c r="T838" s="158">
        <v>9.6281000000000017</v>
      </c>
      <c r="U838" s="158">
        <v>9.4797000000000011</v>
      </c>
      <c r="V838" s="158">
        <v>9.3313000000000006</v>
      </c>
      <c r="W838" s="158">
        <v>9.1829000000000001</v>
      </c>
      <c r="X838" s="158">
        <v>8.9788000000000014</v>
      </c>
      <c r="Y838" s="158">
        <v>8.8861000000000008</v>
      </c>
      <c r="Z838" s="158">
        <v>8.7377000000000002</v>
      </c>
      <c r="AB838" s="6">
        <f>Z838</f>
        <v>8.7377000000000002</v>
      </c>
    </row>
    <row r="839" spans="1:28" x14ac:dyDescent="0.2">
      <c r="A839" s="2" t="str">
        <f>'Scenario List'!$A$19</f>
        <v>17- Colstrip Exit 2045</v>
      </c>
      <c r="B839" s="121" t="s">
        <v>22</v>
      </c>
      <c r="C839" s="158">
        <v>1.1272101217245125</v>
      </c>
      <c r="D839" s="158">
        <v>1.3444201240326947</v>
      </c>
      <c r="E839" s="158">
        <v>1.4599177919165296</v>
      </c>
      <c r="F839" s="158">
        <v>1.6186998981429483</v>
      </c>
      <c r="G839" s="158">
        <v>1.8309154413594371</v>
      </c>
      <c r="H839" s="158">
        <v>1.9689615690699664</v>
      </c>
      <c r="I839" s="158">
        <v>2.0031678859533226</v>
      </c>
      <c r="J839" s="158">
        <v>1.8948467664232869</v>
      </c>
      <c r="K839" s="158">
        <v>1.6970039501054668</v>
      </c>
      <c r="L839" s="158">
        <v>1.4004096690291874</v>
      </c>
      <c r="M839" s="158">
        <v>1.0279378497674543</v>
      </c>
      <c r="N839" s="158">
        <v>0.75341705129218539</v>
      </c>
      <c r="O839" s="158">
        <v>0.54353088119570359</v>
      </c>
      <c r="P839" s="158">
        <v>0.40689986037831005</v>
      </c>
      <c r="Q839" s="158">
        <v>0.31251120706162538</v>
      </c>
      <c r="R839" s="158">
        <v>0.24338800503631219</v>
      </c>
      <c r="S839" s="158">
        <v>0.2017070947408186</v>
      </c>
      <c r="T839" s="158">
        <v>0.19550236436872837</v>
      </c>
      <c r="U839" s="158">
        <v>0.19496335215852056</v>
      </c>
      <c r="V839" s="158">
        <v>9.5881382690521377E-2</v>
      </c>
      <c r="W839" s="158">
        <v>8.093002226137358E-2</v>
      </c>
      <c r="X839" s="158">
        <v>8.5398749679118424E-2</v>
      </c>
      <c r="Y839" s="158">
        <v>0.1047046631063111</v>
      </c>
      <c r="Z839" s="158">
        <v>7.1785876012242511E-2</v>
      </c>
      <c r="AB839" s="6">
        <f t="shared" si="204"/>
        <v>20.664111577506578</v>
      </c>
    </row>
    <row r="840" spans="1:28" x14ac:dyDescent="0.2">
      <c r="A840" s="2" t="str">
        <f>'Scenario List'!$A$19</f>
        <v>17- Colstrip Exit 2045</v>
      </c>
      <c r="B840" s="121" t="s">
        <v>23</v>
      </c>
      <c r="C840" s="158">
        <v>0.52079191415247483</v>
      </c>
      <c r="D840" s="158">
        <v>0.56391062575401096</v>
      </c>
      <c r="E840" s="158">
        <v>0.536850069046092</v>
      </c>
      <c r="F840" s="158">
        <v>0.6361166824144584</v>
      </c>
      <c r="G840" s="158">
        <v>0.55278447998497882</v>
      </c>
      <c r="H840" s="158">
        <v>0.55606938063120692</v>
      </c>
      <c r="I840" s="158">
        <v>0.57872346007825204</v>
      </c>
      <c r="J840" s="158">
        <v>0.6059536888749073</v>
      </c>
      <c r="K840" s="158">
        <v>0.81425250541609628</v>
      </c>
      <c r="L840" s="158">
        <v>0.7059966681729275</v>
      </c>
      <c r="M840" s="158">
        <v>0.68573097003692407</v>
      </c>
      <c r="N840" s="158">
        <v>0.69033215095132228</v>
      </c>
      <c r="O840" s="158">
        <v>0.67124803410859268</v>
      </c>
      <c r="P840" s="158">
        <v>0.61562799074441976</v>
      </c>
      <c r="Q840" s="158">
        <v>0.5201749115749621</v>
      </c>
      <c r="R840" s="158">
        <v>0.40953836670579236</v>
      </c>
      <c r="S840" s="158">
        <v>0.32952585929345801</v>
      </c>
      <c r="T840" s="158">
        <v>0.28457308098052359</v>
      </c>
      <c r="U840" s="158">
        <v>0.30852741616332402</v>
      </c>
      <c r="V840" s="158">
        <v>0.11322008442485654</v>
      </c>
      <c r="W840" s="158">
        <v>6.3608741338773811E-2</v>
      </c>
      <c r="X840" s="158">
        <v>6.3669811148375999E-2</v>
      </c>
      <c r="Y840" s="158">
        <v>6.6521215518507759E-2</v>
      </c>
      <c r="Z840" s="158">
        <v>6.41291722010493E-2</v>
      </c>
      <c r="AB840" s="6">
        <f t="shared" si="204"/>
        <v>10.957877279716287</v>
      </c>
    </row>
    <row r="841" spans="1:28" x14ac:dyDescent="0.2">
      <c r="A841" s="2" t="str">
        <f>'Scenario List'!$A$19</f>
        <v>17- Colstrip Exit 2045</v>
      </c>
      <c r="C841" s="158"/>
      <c r="D841" s="158"/>
      <c r="E841" s="158"/>
      <c r="F841" s="158"/>
      <c r="G841" s="158"/>
      <c r="H841" s="158"/>
      <c r="I841" s="158"/>
      <c r="J841" s="158"/>
      <c r="K841" s="158"/>
      <c r="L841" s="158"/>
      <c r="M841" s="158"/>
      <c r="N841" s="158"/>
      <c r="O841" s="158"/>
      <c r="P841" s="158"/>
      <c r="Q841" s="158"/>
      <c r="R841" s="158"/>
      <c r="S841" s="158"/>
      <c r="T841" s="158"/>
      <c r="U841" s="158"/>
      <c r="V841" s="158"/>
      <c r="W841" s="158"/>
      <c r="X841" s="158"/>
      <c r="Y841" s="158"/>
      <c r="Z841" s="158"/>
      <c r="AB841" s="6"/>
    </row>
    <row r="842" spans="1:28" x14ac:dyDescent="0.2">
      <c r="A842" s="2" t="str">
        <f>'Scenario List'!$A$19</f>
        <v>17- Colstrip Exit 2045</v>
      </c>
      <c r="B842" s="124" t="s">
        <v>35</v>
      </c>
      <c r="C842" s="158"/>
      <c r="D842" s="158"/>
      <c r="E842" s="158"/>
      <c r="F842" s="158"/>
      <c r="G842" s="158"/>
      <c r="H842" s="158"/>
      <c r="I842" s="158"/>
      <c r="J842" s="158"/>
      <c r="K842" s="158"/>
      <c r="L842" s="158"/>
      <c r="M842" s="158"/>
      <c r="N842" s="158"/>
      <c r="O842" s="158"/>
      <c r="P842" s="158"/>
      <c r="Q842" s="158"/>
      <c r="R842" s="158"/>
      <c r="S842" s="158"/>
      <c r="T842" s="158"/>
      <c r="U842" s="158"/>
      <c r="V842" s="158"/>
      <c r="W842" s="158"/>
      <c r="X842" s="158"/>
      <c r="Y842" s="158"/>
      <c r="Z842" s="158"/>
      <c r="AB842" s="6"/>
    </row>
    <row r="843" spans="1:28" x14ac:dyDescent="0.2">
      <c r="A843" s="2" t="str">
        <f>'Scenario List'!$A$19</f>
        <v>17- Colstrip Exit 2045</v>
      </c>
      <c r="B843" s="121" t="s">
        <v>1</v>
      </c>
      <c r="C843" s="158">
        <v>31.708958376584061</v>
      </c>
      <c r="D843" s="158">
        <v>69.208499954971813</v>
      </c>
      <c r="E843" s="158">
        <v>111.00004931864716</v>
      </c>
      <c r="F843" s="158">
        <v>160.02890396764468</v>
      </c>
      <c r="G843" s="158">
        <v>215.23864037381725</v>
      </c>
      <c r="H843" s="158">
        <v>274.78919904902773</v>
      </c>
      <c r="I843" s="158">
        <v>336.83003643906295</v>
      </c>
      <c r="J843" s="158">
        <v>397.391817995162</v>
      </c>
      <c r="K843" s="158">
        <v>455.34445906740279</v>
      </c>
      <c r="L843" s="158">
        <v>508.48047533393799</v>
      </c>
      <c r="M843" s="158">
        <v>555.26357480299362</v>
      </c>
      <c r="N843" s="158">
        <v>596.29311824894376</v>
      </c>
      <c r="O843" s="158">
        <v>632.41651057497529</v>
      </c>
      <c r="P843" s="158">
        <v>663.99179557765933</v>
      </c>
      <c r="Q843" s="158">
        <v>691.41667155474147</v>
      </c>
      <c r="R843" s="158">
        <v>713.36152644655931</v>
      </c>
      <c r="S843" s="158">
        <v>734.57233930554514</v>
      </c>
      <c r="T843" s="158">
        <v>751.30006378926328</v>
      </c>
      <c r="U843" s="158">
        <v>765.45140531082711</v>
      </c>
      <c r="V843" s="158">
        <v>773.36440548285691</v>
      </c>
      <c r="W843" s="158">
        <v>779.34251951775866</v>
      </c>
      <c r="X843" s="158">
        <v>780.97999561980316</v>
      </c>
      <c r="Y843" s="158">
        <v>780.5477773096153</v>
      </c>
      <c r="Z843" s="158">
        <v>778.05533487539367</v>
      </c>
      <c r="AB843" s="6">
        <f>Z843/8.76</f>
        <v>88.8191021547253</v>
      </c>
    </row>
    <row r="844" spans="1:28" x14ac:dyDescent="0.2">
      <c r="A844" s="2" t="str">
        <f>'Scenario List'!$A$19</f>
        <v>17- Colstrip Exit 2045</v>
      </c>
      <c r="B844" s="121" t="s">
        <v>2</v>
      </c>
      <c r="C844" s="158">
        <v>11.299976403063734</v>
      </c>
      <c r="D844" s="158">
        <v>23.761810266600371</v>
      </c>
      <c r="E844" s="158">
        <v>35.836496290900982</v>
      </c>
      <c r="F844" s="158">
        <v>48.890223995072198</v>
      </c>
      <c r="G844" s="158">
        <v>62.584310074393123</v>
      </c>
      <c r="H844" s="158">
        <v>76.73930689965799</v>
      </c>
      <c r="I844" s="158">
        <v>91.021806979549922</v>
      </c>
      <c r="J844" s="158">
        <v>104.60148320654186</v>
      </c>
      <c r="K844" s="158">
        <v>117.88721633696051</v>
      </c>
      <c r="L844" s="158">
        <v>130.11257237135086</v>
      </c>
      <c r="M844" s="158">
        <v>140.0826481682775</v>
      </c>
      <c r="N844" s="158">
        <v>149.78163182584956</v>
      </c>
      <c r="O844" s="158">
        <v>158.61087795545464</v>
      </c>
      <c r="P844" s="158">
        <v>166.65904206587641</v>
      </c>
      <c r="Q844" s="158">
        <v>173.83578481464292</v>
      </c>
      <c r="R844" s="158">
        <v>179.00769761550475</v>
      </c>
      <c r="S844" s="158">
        <v>183.70595009112191</v>
      </c>
      <c r="T844" s="158">
        <v>188.54651053993618</v>
      </c>
      <c r="U844" s="158">
        <v>193.34180241219033</v>
      </c>
      <c r="V844" s="158">
        <v>196.90166023473364</v>
      </c>
      <c r="W844" s="158">
        <v>200.27340257019978</v>
      </c>
      <c r="X844" s="158">
        <v>203.9145588003085</v>
      </c>
      <c r="Y844" s="158">
        <v>207.76322300538888</v>
      </c>
      <c r="Z844" s="158">
        <v>210.92877973158622</v>
      </c>
      <c r="AB844" s="6">
        <f t="shared" ref="AB844:AB845" si="205">Z844/8.76</f>
        <v>24.078627823240435</v>
      </c>
    </row>
    <row r="845" spans="1:28" x14ac:dyDescent="0.2">
      <c r="A845" s="2" t="str">
        <f>'Scenario List'!$A$19</f>
        <v>17- Colstrip Exit 2045</v>
      </c>
      <c r="B845" s="121" t="s">
        <v>4</v>
      </c>
      <c r="C845" s="158">
        <v>43.008934779647795</v>
      </c>
      <c r="D845" s="158">
        <v>92.970310221572191</v>
      </c>
      <c r="E845" s="158">
        <v>146.83654560954812</v>
      </c>
      <c r="F845" s="158">
        <v>208.91912796271689</v>
      </c>
      <c r="G845" s="158">
        <v>277.82295044821035</v>
      </c>
      <c r="H845" s="158">
        <v>351.52850594868573</v>
      </c>
      <c r="I845" s="158">
        <v>427.85184341861287</v>
      </c>
      <c r="J845" s="158">
        <v>501.99330120170384</v>
      </c>
      <c r="K845" s="158">
        <v>573.23167540436327</v>
      </c>
      <c r="L845" s="158">
        <v>638.59304770528888</v>
      </c>
      <c r="M845" s="158">
        <v>695.34622297127112</v>
      </c>
      <c r="N845" s="158">
        <v>746.07475007479331</v>
      </c>
      <c r="O845" s="158">
        <v>791.0273885304299</v>
      </c>
      <c r="P845" s="158">
        <v>830.65083764353574</v>
      </c>
      <c r="Q845" s="158">
        <v>865.25245636938439</v>
      </c>
      <c r="R845" s="158">
        <v>892.36922406206406</v>
      </c>
      <c r="S845" s="158">
        <v>918.27828939666711</v>
      </c>
      <c r="T845" s="158">
        <v>939.84657432919948</v>
      </c>
      <c r="U845" s="158">
        <v>958.79320772301742</v>
      </c>
      <c r="V845" s="158">
        <v>970.26606571759055</v>
      </c>
      <c r="W845" s="158">
        <v>979.61592208795844</v>
      </c>
      <c r="X845" s="158">
        <v>984.89455442011172</v>
      </c>
      <c r="Y845" s="158">
        <v>988.31100031500421</v>
      </c>
      <c r="Z845" s="158">
        <v>988.98411460697992</v>
      </c>
      <c r="AB845" s="6">
        <f t="shared" si="205"/>
        <v>112.89772997796575</v>
      </c>
    </row>
    <row r="846" spans="1:28" x14ac:dyDescent="0.2">
      <c r="A846" s="2" t="str">
        <f>'Scenario List'!$A$19</f>
        <v>17- Colstrip Exit 2045</v>
      </c>
      <c r="B846" s="127"/>
      <c r="C846" s="158"/>
      <c r="D846" s="158"/>
      <c r="E846" s="158"/>
      <c r="F846" s="158"/>
      <c r="G846" s="158"/>
      <c r="H846" s="158"/>
      <c r="I846" s="158"/>
      <c r="J846" s="158"/>
      <c r="K846" s="158"/>
      <c r="L846" s="158"/>
      <c r="M846" s="158"/>
      <c r="N846" s="158"/>
      <c r="O846" s="158"/>
      <c r="P846" s="158"/>
      <c r="Q846" s="158"/>
      <c r="R846" s="158"/>
      <c r="S846" s="158"/>
      <c r="T846" s="158"/>
      <c r="U846" s="158"/>
      <c r="V846" s="158"/>
      <c r="W846" s="158"/>
      <c r="X846" s="158"/>
      <c r="Y846" s="158"/>
      <c r="Z846" s="158"/>
      <c r="AB846" s="6"/>
    </row>
    <row r="847" spans="1:28" x14ac:dyDescent="0.2">
      <c r="A847" s="2" t="str">
        <f>'Scenario List'!$A$19</f>
        <v>17- Colstrip Exit 2045</v>
      </c>
      <c r="B847" s="126" t="s">
        <v>36</v>
      </c>
      <c r="C847" s="158"/>
      <c r="D847" s="158"/>
      <c r="E847" s="158"/>
      <c r="F847" s="158"/>
      <c r="G847" s="158"/>
      <c r="H847" s="158"/>
      <c r="I847" s="158"/>
      <c r="J847" s="158"/>
      <c r="K847" s="158"/>
      <c r="L847" s="158"/>
      <c r="M847" s="158"/>
      <c r="N847" s="158"/>
      <c r="O847" s="158"/>
      <c r="P847" s="158"/>
      <c r="Q847" s="158"/>
      <c r="R847" s="158"/>
      <c r="S847" s="158"/>
      <c r="T847" s="158"/>
      <c r="U847" s="158"/>
      <c r="V847" s="158"/>
      <c r="W847" s="158"/>
      <c r="X847" s="158"/>
      <c r="Y847" s="158"/>
      <c r="Z847" s="158"/>
      <c r="AB847" s="6"/>
    </row>
    <row r="848" spans="1:28" x14ac:dyDescent="0.2">
      <c r="A848" s="2" t="str">
        <f>'Scenario List'!$A$19</f>
        <v>17- Colstrip Exit 2045</v>
      </c>
      <c r="B848" s="121" t="s">
        <v>1</v>
      </c>
      <c r="C848" s="158">
        <v>3.8270871512149123</v>
      </c>
      <c r="D848" s="158">
        <v>8.3532250743073604</v>
      </c>
      <c r="E848" s="158">
        <v>13.326619437651729</v>
      </c>
      <c r="F848" s="158">
        <v>19.316233670867138</v>
      </c>
      <c r="G848" s="158">
        <v>25.981318715216396</v>
      </c>
      <c r="H848" s="158">
        <v>33.170272555749065</v>
      </c>
      <c r="I848" s="158">
        <v>40.542980336474763</v>
      </c>
      <c r="J848" s="158">
        <v>47.97005332862102</v>
      </c>
      <c r="K848" s="158">
        <v>54.964623069393269</v>
      </c>
      <c r="L848" s="158">
        <v>61.377969364085111</v>
      </c>
      <c r="M848" s="158">
        <v>66.841195282660692</v>
      </c>
      <c r="N848" s="158">
        <v>71.979634725166818</v>
      </c>
      <c r="O848" s="158">
        <v>76.334947917564833</v>
      </c>
      <c r="P848" s="158">
        <v>80.145965006135327</v>
      </c>
      <c r="Q848" s="158">
        <v>83.23623587019307</v>
      </c>
      <c r="R848" s="158">
        <v>86.110745777105819</v>
      </c>
      <c r="S848" s="158">
        <v>88.67132027334452</v>
      </c>
      <c r="T848" s="158">
        <v>90.696225432547365</v>
      </c>
      <c r="U848" s="158">
        <v>92.134080546619472</v>
      </c>
      <c r="V848" s="158">
        <v>93.348756224357345</v>
      </c>
      <c r="W848" s="158">
        <v>94.078797305601555</v>
      </c>
      <c r="X848" s="158">
        <v>94.278655946692766</v>
      </c>
      <c r="Y848" s="158">
        <v>93.963303867931572</v>
      </c>
      <c r="Z848" s="158">
        <v>93.913064041205516</v>
      </c>
      <c r="AB848" s="6">
        <f>Z848</f>
        <v>93.913064041205516</v>
      </c>
    </row>
    <row r="849" spans="1:28" x14ac:dyDescent="0.2">
      <c r="A849" s="2" t="str">
        <f>'Scenario List'!$A$19</f>
        <v>17- Colstrip Exit 2045</v>
      </c>
      <c r="B849" s="121" t="s">
        <v>2</v>
      </c>
      <c r="C849" s="158">
        <v>1.3638415361235126</v>
      </c>
      <c r="D849" s="158">
        <v>2.8679677996061139</v>
      </c>
      <c r="E849" s="158">
        <v>4.3025147374184582</v>
      </c>
      <c r="F849" s="158">
        <v>5.901277628576322</v>
      </c>
      <c r="G849" s="158">
        <v>7.5545120699086787</v>
      </c>
      <c r="H849" s="158">
        <v>9.2633325269337483</v>
      </c>
      <c r="I849" s="158">
        <v>10.95595680710594</v>
      </c>
      <c r="J849" s="158">
        <v>12.626678508342508</v>
      </c>
      <c r="K849" s="158">
        <v>14.230164179294212</v>
      </c>
      <c r="L849" s="158">
        <v>15.705707236145789</v>
      </c>
      <c r="M849" s="158">
        <v>16.862787452337685</v>
      </c>
      <c r="N849" s="158">
        <v>18.080415180748513</v>
      </c>
      <c r="O849" s="158">
        <v>19.144903565027128</v>
      </c>
      <c r="P849" s="158">
        <v>20.116287343200383</v>
      </c>
      <c r="Q849" s="158">
        <v>20.927230977776848</v>
      </c>
      <c r="R849" s="158">
        <v>21.608238978484522</v>
      </c>
      <c r="S849" s="158">
        <v>22.175418627998901</v>
      </c>
      <c r="T849" s="158">
        <v>22.761154495584904</v>
      </c>
      <c r="U849" s="158">
        <v>23.27171793386394</v>
      </c>
      <c r="V849" s="158">
        <v>23.766965419034694</v>
      </c>
      <c r="W849" s="158">
        <v>24.176123301682157</v>
      </c>
      <c r="X849" s="158">
        <v>24.616239390867772</v>
      </c>
      <c r="Y849" s="158">
        <v>25.010792962763713</v>
      </c>
      <c r="Z849" s="158">
        <v>25.459587655469534</v>
      </c>
      <c r="AB849" s="6">
        <f t="shared" ref="AB849:AB850" si="206">Z849</f>
        <v>25.459587655469534</v>
      </c>
    </row>
    <row r="850" spans="1:28" x14ac:dyDescent="0.2">
      <c r="A850" s="2" t="str">
        <f>'Scenario List'!$A$19</f>
        <v>17- Colstrip Exit 2045</v>
      </c>
      <c r="B850" s="121" t="s">
        <v>4</v>
      </c>
      <c r="C850" s="158">
        <v>5.1909286873384248</v>
      </c>
      <c r="D850" s="158">
        <v>11.221192873913473</v>
      </c>
      <c r="E850" s="158">
        <v>17.629134175070188</v>
      </c>
      <c r="F850" s="158">
        <v>25.217511299443458</v>
      </c>
      <c r="G850" s="158">
        <v>33.535830785125071</v>
      </c>
      <c r="H850" s="158">
        <v>42.433605082682817</v>
      </c>
      <c r="I850" s="158">
        <v>51.498937143580704</v>
      </c>
      <c r="J850" s="158">
        <v>60.596731836963528</v>
      </c>
      <c r="K850" s="158">
        <v>69.194787248687476</v>
      </c>
      <c r="L850" s="158">
        <v>77.083676600230902</v>
      </c>
      <c r="M850" s="158">
        <v>83.703982734998377</v>
      </c>
      <c r="N850" s="158">
        <v>90.060049905915335</v>
      </c>
      <c r="O850" s="158">
        <v>95.479851482591954</v>
      </c>
      <c r="P850" s="158">
        <v>100.26225234933571</v>
      </c>
      <c r="Q850" s="158">
        <v>104.16346684796991</v>
      </c>
      <c r="R850" s="158">
        <v>107.71898475559034</v>
      </c>
      <c r="S850" s="158">
        <v>110.84673890134343</v>
      </c>
      <c r="T850" s="158">
        <v>113.45737992813227</v>
      </c>
      <c r="U850" s="158">
        <v>115.40579848048341</v>
      </c>
      <c r="V850" s="158">
        <v>117.11572164339204</v>
      </c>
      <c r="W850" s="158">
        <v>118.25492060728371</v>
      </c>
      <c r="X850" s="158">
        <v>118.89489533756054</v>
      </c>
      <c r="Y850" s="158">
        <v>118.97409683069529</v>
      </c>
      <c r="Z850" s="158">
        <v>119.37265169667505</v>
      </c>
      <c r="AB850" s="6">
        <f t="shared" si="206"/>
        <v>119.37265169667505</v>
      </c>
    </row>
    <row r="851" spans="1:28" x14ac:dyDescent="0.2">
      <c r="C851" s="158"/>
      <c r="D851" s="158"/>
      <c r="E851" s="158"/>
      <c r="F851" s="158"/>
      <c r="G851" s="158"/>
      <c r="H851" s="158"/>
      <c r="I851" s="158"/>
      <c r="J851" s="158"/>
      <c r="K851" s="158"/>
      <c r="L851" s="158"/>
      <c r="M851" s="158"/>
      <c r="N851" s="158"/>
      <c r="O851" s="158"/>
      <c r="P851" s="158"/>
      <c r="Q851" s="158"/>
      <c r="R851" s="158"/>
      <c r="S851" s="158"/>
      <c r="T851" s="158"/>
      <c r="U851" s="158"/>
      <c r="V851" s="158"/>
      <c r="W851" s="158"/>
      <c r="X851" s="158"/>
      <c r="Y851" s="158"/>
      <c r="Z851" s="158"/>
    </row>
    <row r="852" spans="1:28" x14ac:dyDescent="0.2">
      <c r="C852" s="158"/>
      <c r="D852" s="158"/>
      <c r="E852" s="158"/>
      <c r="F852" s="158"/>
      <c r="G852" s="158"/>
      <c r="H852" s="158"/>
      <c r="I852" s="158"/>
      <c r="J852" s="158"/>
      <c r="K852" s="158"/>
      <c r="L852" s="158"/>
      <c r="M852" s="158"/>
      <c r="N852" s="158"/>
      <c r="O852" s="158"/>
      <c r="P852" s="158"/>
      <c r="Q852" s="158"/>
      <c r="R852" s="158"/>
      <c r="S852" s="158"/>
      <c r="T852" s="158"/>
      <c r="U852" s="158"/>
      <c r="V852" s="158"/>
      <c r="W852" s="158"/>
      <c r="X852" s="158"/>
      <c r="Y852" s="158"/>
      <c r="Z852" s="158"/>
    </row>
    <row r="853" spans="1:28" x14ac:dyDescent="0.2">
      <c r="A853" s="2" t="str">
        <f>'Scenario List'!$A$20</f>
        <v>18- Clean Energy Delivered Each Hour</v>
      </c>
      <c r="B853" s="125" t="s">
        <v>11</v>
      </c>
      <c r="C853" s="158"/>
      <c r="D853" s="158"/>
      <c r="E853" s="158"/>
      <c r="F853" s="158"/>
      <c r="G853" s="158"/>
      <c r="H853" s="158"/>
      <c r="I853" s="158"/>
      <c r="J853" s="158"/>
      <c r="K853" s="158"/>
      <c r="L853" s="158"/>
      <c r="M853" s="158"/>
      <c r="N853" s="158"/>
      <c r="O853" s="158"/>
      <c r="P853" s="158"/>
      <c r="Q853" s="158"/>
      <c r="R853" s="158"/>
      <c r="S853" s="158"/>
      <c r="T853" s="158"/>
      <c r="U853" s="158"/>
      <c r="V853" s="158"/>
      <c r="W853" s="158"/>
      <c r="X853" s="158"/>
      <c r="Y853" s="158"/>
      <c r="Z853" s="158"/>
      <c r="AB853" s="6"/>
    </row>
    <row r="854" spans="1:28" x14ac:dyDescent="0.2">
      <c r="A854" s="2" t="str">
        <f>'Scenario List'!$A$20</f>
        <v>18- Clean Energy Delivered Each Hour</v>
      </c>
      <c r="B854" s="123" t="s">
        <v>12</v>
      </c>
      <c r="C854" s="158">
        <v>0</v>
      </c>
      <c r="D854" s="158">
        <v>0</v>
      </c>
      <c r="E854" s="158">
        <v>0</v>
      </c>
      <c r="F854" s="158">
        <v>0</v>
      </c>
      <c r="G854" s="158">
        <v>0</v>
      </c>
      <c r="H854" s="158">
        <v>126.12567713505717</v>
      </c>
      <c r="I854" s="158">
        <v>0</v>
      </c>
      <c r="J854" s="158">
        <v>0</v>
      </c>
      <c r="K854" s="158">
        <v>0</v>
      </c>
      <c r="L854" s="158">
        <v>0</v>
      </c>
      <c r="M854" s="158">
        <v>0</v>
      </c>
      <c r="N854" s="158">
        <v>0</v>
      </c>
      <c r="O854" s="158">
        <v>0</v>
      </c>
      <c r="P854" s="158">
        <v>0</v>
      </c>
      <c r="Q854" s="158">
        <v>0</v>
      </c>
      <c r="R854" s="158">
        <v>0</v>
      </c>
      <c r="S854" s="158">
        <v>0</v>
      </c>
      <c r="T854" s="158">
        <v>0</v>
      </c>
      <c r="U854" s="158">
        <v>0</v>
      </c>
      <c r="V854" s="158">
        <v>0</v>
      </c>
      <c r="W854" s="158">
        <v>0</v>
      </c>
      <c r="X854" s="158">
        <v>0</v>
      </c>
      <c r="Y854" s="158">
        <v>0</v>
      </c>
      <c r="Z854" s="158">
        <v>0</v>
      </c>
      <c r="AB854" s="6">
        <f>SUM(C854:Z854)</f>
        <v>126.12567713505717</v>
      </c>
    </row>
    <row r="855" spans="1:28" x14ac:dyDescent="0.2">
      <c r="A855" s="2" t="str">
        <f>'Scenario List'!$A$20</f>
        <v>18- Clean Energy Delivered Each Hour</v>
      </c>
      <c r="B855" s="121" t="s">
        <v>13</v>
      </c>
      <c r="C855" s="158">
        <v>0</v>
      </c>
      <c r="D855" s="158">
        <v>0</v>
      </c>
      <c r="E855" s="158">
        <v>0</v>
      </c>
      <c r="F855" s="158">
        <v>0</v>
      </c>
      <c r="G855" s="158">
        <v>0</v>
      </c>
      <c r="H855" s="158">
        <v>0</v>
      </c>
      <c r="I855" s="158">
        <v>0</v>
      </c>
      <c r="J855" s="158">
        <v>0</v>
      </c>
      <c r="K855" s="158">
        <v>0</v>
      </c>
      <c r="L855" s="158">
        <v>0</v>
      </c>
      <c r="M855" s="158">
        <v>0</v>
      </c>
      <c r="N855" s="158">
        <v>0</v>
      </c>
      <c r="O855" s="158">
        <v>0</v>
      </c>
      <c r="P855" s="158">
        <v>0</v>
      </c>
      <c r="Q855" s="158">
        <v>0</v>
      </c>
      <c r="R855" s="158">
        <v>0</v>
      </c>
      <c r="S855" s="158">
        <v>100</v>
      </c>
      <c r="T855" s="158">
        <v>0</v>
      </c>
      <c r="U855" s="158">
        <v>0</v>
      </c>
      <c r="V855" s="158">
        <v>0</v>
      </c>
      <c r="W855" s="158">
        <v>0</v>
      </c>
      <c r="X855" s="158">
        <v>0</v>
      </c>
      <c r="Y855" s="158">
        <v>0</v>
      </c>
      <c r="Z855" s="158">
        <v>0</v>
      </c>
      <c r="AB855" s="6">
        <f t="shared" ref="AB855:AB862" si="207">SUM(C855:Z855)</f>
        <v>100</v>
      </c>
    </row>
    <row r="856" spans="1:28" x14ac:dyDescent="0.2">
      <c r="A856" s="2" t="str">
        <f>'Scenario List'!$A$20</f>
        <v>18- Clean Energy Delivered Each Hour</v>
      </c>
      <c r="B856" s="121" t="s">
        <v>14</v>
      </c>
      <c r="C856" s="158">
        <v>0</v>
      </c>
      <c r="D856" s="158">
        <v>0</v>
      </c>
      <c r="E856" s="158">
        <v>0</v>
      </c>
      <c r="F856" s="158">
        <v>0</v>
      </c>
      <c r="G856" s="158">
        <v>0</v>
      </c>
      <c r="H856" s="158">
        <v>0</v>
      </c>
      <c r="I856" s="158">
        <v>0</v>
      </c>
      <c r="J856" s="158">
        <v>0</v>
      </c>
      <c r="K856" s="158">
        <v>0</v>
      </c>
      <c r="L856" s="158">
        <v>0</v>
      </c>
      <c r="M856" s="158">
        <v>0</v>
      </c>
      <c r="N856" s="158">
        <v>0</v>
      </c>
      <c r="O856" s="158">
        <v>0</v>
      </c>
      <c r="P856" s="158">
        <v>0</v>
      </c>
      <c r="Q856" s="158">
        <v>0</v>
      </c>
      <c r="R856" s="158">
        <v>0</v>
      </c>
      <c r="S856" s="158">
        <v>50</v>
      </c>
      <c r="T856" s="158">
        <v>0</v>
      </c>
      <c r="U856" s="158">
        <v>0</v>
      </c>
      <c r="V856" s="158">
        <v>0</v>
      </c>
      <c r="W856" s="158">
        <v>0</v>
      </c>
      <c r="X856" s="158">
        <v>0</v>
      </c>
      <c r="Y856" s="158">
        <v>0</v>
      </c>
      <c r="Z856" s="158">
        <v>0</v>
      </c>
      <c r="AB856" s="6">
        <f t="shared" si="207"/>
        <v>50</v>
      </c>
    </row>
    <row r="857" spans="1:28" x14ac:dyDescent="0.2">
      <c r="A857" s="2" t="str">
        <f>'Scenario List'!$A$20</f>
        <v>18- Clean Energy Delivered Each Hour</v>
      </c>
      <c r="B857" s="121" t="s">
        <v>15</v>
      </c>
      <c r="C857" s="158">
        <v>0</v>
      </c>
      <c r="D857" s="158">
        <v>0</v>
      </c>
      <c r="E857" s="158">
        <v>0</v>
      </c>
      <c r="F857" s="158">
        <v>0</v>
      </c>
      <c r="G857" s="158">
        <v>0</v>
      </c>
      <c r="H857" s="158">
        <v>0</v>
      </c>
      <c r="I857" s="158">
        <v>0</v>
      </c>
      <c r="J857" s="158">
        <v>0</v>
      </c>
      <c r="K857" s="158">
        <v>0</v>
      </c>
      <c r="L857" s="158">
        <v>0</v>
      </c>
      <c r="M857" s="158">
        <v>0</v>
      </c>
      <c r="N857" s="158">
        <v>0</v>
      </c>
      <c r="O857" s="158">
        <v>0</v>
      </c>
      <c r="P857" s="158">
        <v>0</v>
      </c>
      <c r="Q857" s="158">
        <v>0</v>
      </c>
      <c r="R857" s="158">
        <v>0</v>
      </c>
      <c r="S857" s="158">
        <v>0</v>
      </c>
      <c r="T857" s="158">
        <v>0</v>
      </c>
      <c r="U857" s="158">
        <v>0</v>
      </c>
      <c r="V857" s="158">
        <v>0</v>
      </c>
      <c r="W857" s="158">
        <v>0</v>
      </c>
      <c r="X857" s="158">
        <v>0</v>
      </c>
      <c r="Y857" s="158">
        <v>0</v>
      </c>
      <c r="Z857" s="158">
        <v>0</v>
      </c>
      <c r="AB857" s="6">
        <f t="shared" si="207"/>
        <v>0</v>
      </c>
    </row>
    <row r="858" spans="1:28" x14ac:dyDescent="0.2">
      <c r="A858" s="2" t="str">
        <f>'Scenario List'!$A$20</f>
        <v>18- Clean Energy Delivered Each Hour</v>
      </c>
      <c r="B858" s="121" t="s">
        <v>16</v>
      </c>
      <c r="C858" s="158">
        <v>0</v>
      </c>
      <c r="D858" s="158">
        <v>0</v>
      </c>
      <c r="E858" s="158">
        <v>0</v>
      </c>
      <c r="F858" s="158">
        <v>0</v>
      </c>
      <c r="G858" s="158">
        <v>0</v>
      </c>
      <c r="H858" s="158">
        <v>0</v>
      </c>
      <c r="I858" s="158">
        <v>0</v>
      </c>
      <c r="J858" s="158">
        <v>0</v>
      </c>
      <c r="K858" s="158">
        <v>0</v>
      </c>
      <c r="L858" s="158">
        <v>0</v>
      </c>
      <c r="M858" s="158">
        <v>0</v>
      </c>
      <c r="N858" s="158">
        <v>0</v>
      </c>
      <c r="O858" s="158">
        <v>0</v>
      </c>
      <c r="P858" s="158">
        <v>0</v>
      </c>
      <c r="Q858" s="158">
        <v>0</v>
      </c>
      <c r="R858" s="158">
        <v>0</v>
      </c>
      <c r="S858" s="158">
        <v>0</v>
      </c>
      <c r="T858" s="158">
        <v>0</v>
      </c>
      <c r="U858" s="158">
        <v>0</v>
      </c>
      <c r="V858" s="158">
        <v>0</v>
      </c>
      <c r="W858" s="158">
        <v>0</v>
      </c>
      <c r="X858" s="158">
        <v>0</v>
      </c>
      <c r="Y858" s="158">
        <v>0</v>
      </c>
      <c r="Z858" s="158">
        <v>0</v>
      </c>
      <c r="AB858" s="6">
        <f t="shared" si="207"/>
        <v>0</v>
      </c>
    </row>
    <row r="859" spans="1:28" x14ac:dyDescent="0.2">
      <c r="A859" s="2" t="str">
        <f>'Scenario List'!$A$20</f>
        <v>18- Clean Energy Delivered Each Hour</v>
      </c>
      <c r="B859" s="121" t="s">
        <v>17</v>
      </c>
      <c r="C859" s="158">
        <v>0</v>
      </c>
      <c r="D859" s="158">
        <v>0</v>
      </c>
      <c r="E859" s="158">
        <v>0</v>
      </c>
      <c r="F859" s="158">
        <v>0</v>
      </c>
      <c r="G859" s="158">
        <v>0</v>
      </c>
      <c r="H859" s="158">
        <v>0</v>
      </c>
      <c r="I859" s="158">
        <v>0</v>
      </c>
      <c r="J859" s="158">
        <v>0</v>
      </c>
      <c r="K859" s="158">
        <v>0</v>
      </c>
      <c r="L859" s="158">
        <v>0</v>
      </c>
      <c r="M859" s="158">
        <v>0</v>
      </c>
      <c r="N859" s="158">
        <v>0</v>
      </c>
      <c r="O859" s="158">
        <v>0</v>
      </c>
      <c r="P859" s="158">
        <v>0</v>
      </c>
      <c r="Q859" s="158">
        <v>0</v>
      </c>
      <c r="R859" s="158">
        <v>0</v>
      </c>
      <c r="S859" s="158">
        <v>0</v>
      </c>
      <c r="T859" s="158">
        <v>0</v>
      </c>
      <c r="U859" s="158">
        <v>0</v>
      </c>
      <c r="V859" s="158">
        <v>0</v>
      </c>
      <c r="W859" s="158">
        <v>0</v>
      </c>
      <c r="X859" s="158">
        <v>0</v>
      </c>
      <c r="Y859" s="158">
        <v>0</v>
      </c>
      <c r="Z859" s="158">
        <v>0</v>
      </c>
      <c r="AB859" s="6">
        <f t="shared" si="207"/>
        <v>0</v>
      </c>
    </row>
    <row r="860" spans="1:28" x14ac:dyDescent="0.2">
      <c r="A860" s="2" t="str">
        <f>'Scenario List'!$A$20</f>
        <v>18- Clean Energy Delivered Each Hour</v>
      </c>
      <c r="B860" s="121" t="s">
        <v>18</v>
      </c>
      <c r="C860" s="158">
        <v>0</v>
      </c>
      <c r="D860" s="158">
        <v>0</v>
      </c>
      <c r="E860" s="158">
        <v>0</v>
      </c>
      <c r="F860" s="158">
        <v>0</v>
      </c>
      <c r="G860" s="158">
        <v>0</v>
      </c>
      <c r="H860" s="158">
        <v>0</v>
      </c>
      <c r="I860" s="158">
        <v>0</v>
      </c>
      <c r="J860" s="158">
        <v>0</v>
      </c>
      <c r="K860" s="158">
        <v>0</v>
      </c>
      <c r="L860" s="158">
        <v>0</v>
      </c>
      <c r="M860" s="158">
        <v>0</v>
      </c>
      <c r="N860" s="158">
        <v>0</v>
      </c>
      <c r="O860" s="158">
        <v>0</v>
      </c>
      <c r="P860" s="158">
        <v>0</v>
      </c>
      <c r="Q860" s="158">
        <v>0</v>
      </c>
      <c r="R860" s="158">
        <v>0</v>
      </c>
      <c r="S860" s="158">
        <v>0</v>
      </c>
      <c r="T860" s="158">
        <v>0</v>
      </c>
      <c r="U860" s="158">
        <v>0</v>
      </c>
      <c r="V860" s="158">
        <v>0</v>
      </c>
      <c r="W860" s="158">
        <v>0</v>
      </c>
      <c r="X860" s="158">
        <v>0</v>
      </c>
      <c r="Y860" s="158">
        <v>0</v>
      </c>
      <c r="Z860" s="158">
        <v>0</v>
      </c>
      <c r="AB860" s="6">
        <f t="shared" si="207"/>
        <v>0</v>
      </c>
    </row>
    <row r="861" spans="1:28" x14ac:dyDescent="0.2">
      <c r="A861" s="2" t="str">
        <f>'Scenario List'!$A$20</f>
        <v>18- Clean Energy Delivered Each Hour</v>
      </c>
      <c r="B861" s="122" t="s">
        <v>19</v>
      </c>
      <c r="C861" s="158">
        <v>0</v>
      </c>
      <c r="D861" s="158">
        <v>0</v>
      </c>
      <c r="E861" s="158">
        <v>0</v>
      </c>
      <c r="F861" s="158">
        <v>0</v>
      </c>
      <c r="G861" s="158">
        <v>12</v>
      </c>
      <c r="H861" s="158">
        <v>0</v>
      </c>
      <c r="I861" s="158">
        <v>0</v>
      </c>
      <c r="J861" s="158">
        <v>0</v>
      </c>
      <c r="K861" s="158">
        <v>0</v>
      </c>
      <c r="L861" s="158">
        <v>0</v>
      </c>
      <c r="M861" s="158">
        <v>0</v>
      </c>
      <c r="N861" s="158">
        <v>0</v>
      </c>
      <c r="O861" s="158">
        <v>0</v>
      </c>
      <c r="P861" s="158">
        <v>5</v>
      </c>
      <c r="Q861" s="158">
        <v>0</v>
      </c>
      <c r="R861" s="158">
        <v>0</v>
      </c>
      <c r="S861" s="158">
        <v>0</v>
      </c>
      <c r="T861" s="158">
        <v>0</v>
      </c>
      <c r="U861" s="158">
        <v>0</v>
      </c>
      <c r="V861" s="158">
        <v>0</v>
      </c>
      <c r="W861" s="158">
        <v>0</v>
      </c>
      <c r="X861" s="158">
        <v>0</v>
      </c>
      <c r="Y861" s="158">
        <v>0</v>
      </c>
      <c r="Z861" s="158">
        <v>0</v>
      </c>
      <c r="AB861" s="6">
        <f t="shared" si="207"/>
        <v>17</v>
      </c>
    </row>
    <row r="862" spans="1:28" x14ac:dyDescent="0.2">
      <c r="A862" s="2" t="str">
        <f>'Scenario List'!$A$20</f>
        <v>18- Clean Energy Delivered Each Hour</v>
      </c>
      <c r="B862" s="121" t="s">
        <v>20</v>
      </c>
      <c r="C862" s="158">
        <v>0</v>
      </c>
      <c r="D862" s="158">
        <v>0</v>
      </c>
      <c r="E862" s="158">
        <v>0</v>
      </c>
      <c r="F862" s="158">
        <v>0</v>
      </c>
      <c r="G862" s="158">
        <v>0</v>
      </c>
      <c r="H862" s="158">
        <v>0</v>
      </c>
      <c r="I862" s="158">
        <v>0</v>
      </c>
      <c r="J862" s="158">
        <v>0</v>
      </c>
      <c r="K862" s="158">
        <v>0</v>
      </c>
      <c r="L862" s="158">
        <v>0</v>
      </c>
      <c r="M862" s="158">
        <v>0</v>
      </c>
      <c r="N862" s="158">
        <v>0</v>
      </c>
      <c r="O862" s="158">
        <v>0</v>
      </c>
      <c r="P862" s="158">
        <v>0</v>
      </c>
      <c r="Q862" s="158">
        <v>0</v>
      </c>
      <c r="R862" s="158">
        <v>0</v>
      </c>
      <c r="S862" s="158">
        <v>0</v>
      </c>
      <c r="T862" s="158">
        <v>0</v>
      </c>
      <c r="U862" s="158">
        <v>0</v>
      </c>
      <c r="V862" s="158">
        <v>0</v>
      </c>
      <c r="W862" s="158">
        <v>0</v>
      </c>
      <c r="X862" s="158">
        <v>0</v>
      </c>
      <c r="Y862" s="158">
        <v>0</v>
      </c>
      <c r="Z862" s="158">
        <v>0</v>
      </c>
      <c r="AB862" s="6">
        <f t="shared" si="207"/>
        <v>0</v>
      </c>
    </row>
    <row r="863" spans="1:28" x14ac:dyDescent="0.2">
      <c r="A863" s="2" t="str">
        <f>'Scenario List'!$A$20</f>
        <v>18- Clean Energy Delivered Each Hour</v>
      </c>
      <c r="B863" s="122"/>
      <c r="C863" s="158"/>
      <c r="D863" s="158"/>
      <c r="E863" s="158"/>
      <c r="F863" s="158"/>
      <c r="G863" s="158"/>
      <c r="H863" s="158"/>
      <c r="I863" s="158"/>
      <c r="J863" s="158"/>
      <c r="K863" s="158"/>
      <c r="L863" s="158"/>
      <c r="M863" s="158"/>
      <c r="N863" s="158"/>
      <c r="O863" s="158"/>
      <c r="P863" s="158"/>
      <c r="Q863" s="158"/>
      <c r="R863" s="158"/>
      <c r="S863" s="158"/>
      <c r="T863" s="158"/>
      <c r="U863" s="158"/>
      <c r="V863" s="158"/>
      <c r="W863" s="158"/>
      <c r="X863" s="158"/>
      <c r="Y863" s="158"/>
      <c r="Z863" s="158"/>
      <c r="AB863" s="6"/>
    </row>
    <row r="864" spans="1:28" x14ac:dyDescent="0.2">
      <c r="A864" s="2" t="str">
        <f>'Scenario List'!$A$20</f>
        <v>18- Clean Energy Delivered Each Hour</v>
      </c>
      <c r="B864" s="125" t="s">
        <v>9</v>
      </c>
      <c r="C864" s="158"/>
      <c r="D864" s="158"/>
      <c r="E864" s="158"/>
      <c r="F864" s="158"/>
      <c r="G864" s="158"/>
      <c r="H864" s="158"/>
      <c r="I864" s="158"/>
      <c r="J864" s="158"/>
      <c r="K864" s="158"/>
      <c r="L864" s="158"/>
      <c r="M864" s="158"/>
      <c r="N864" s="158"/>
      <c r="O864" s="158"/>
      <c r="P864" s="158"/>
      <c r="Q864" s="158"/>
      <c r="R864" s="158"/>
      <c r="S864" s="158"/>
      <c r="T864" s="158"/>
      <c r="U864" s="158"/>
      <c r="V864" s="158"/>
      <c r="W864" s="158"/>
      <c r="X864" s="158"/>
      <c r="Y864" s="158"/>
      <c r="Z864" s="158"/>
      <c r="AB864" s="6"/>
    </row>
    <row r="865" spans="1:28" x14ac:dyDescent="0.2">
      <c r="A865" s="2" t="str">
        <f>'Scenario List'!$A$20</f>
        <v>18- Clean Energy Delivered Each Hour</v>
      </c>
      <c r="B865" s="123" t="s">
        <v>12</v>
      </c>
      <c r="C865" s="158">
        <v>0</v>
      </c>
      <c r="D865" s="158">
        <v>0</v>
      </c>
      <c r="E865" s="158">
        <v>0</v>
      </c>
      <c r="F865" s="158">
        <v>0</v>
      </c>
      <c r="G865" s="158">
        <v>0</v>
      </c>
      <c r="H865" s="158">
        <v>0</v>
      </c>
      <c r="I865" s="158">
        <v>0</v>
      </c>
      <c r="J865" s="158">
        <v>0</v>
      </c>
      <c r="K865" s="158">
        <v>0</v>
      </c>
      <c r="L865" s="158">
        <v>0</v>
      </c>
      <c r="M865" s="158">
        <v>0</v>
      </c>
      <c r="N865" s="158">
        <v>0</v>
      </c>
      <c r="O865" s="158">
        <v>0</v>
      </c>
      <c r="P865" s="158">
        <v>0</v>
      </c>
      <c r="Q865" s="158">
        <v>0</v>
      </c>
      <c r="R865" s="158">
        <v>0</v>
      </c>
      <c r="S865" s="158">
        <v>0</v>
      </c>
      <c r="T865" s="158">
        <v>0</v>
      </c>
      <c r="U865" s="158">
        <v>0</v>
      </c>
      <c r="V865" s="158">
        <v>0</v>
      </c>
      <c r="W865" s="158">
        <v>0</v>
      </c>
      <c r="X865" s="158">
        <v>0</v>
      </c>
      <c r="Y865" s="158">
        <v>0</v>
      </c>
      <c r="Z865" s="158">
        <v>0</v>
      </c>
      <c r="AB865" s="6">
        <f t="shared" ref="AB865:AB876" si="208">SUM(C865:Z865)</f>
        <v>0</v>
      </c>
    </row>
    <row r="866" spans="1:28" x14ac:dyDescent="0.2">
      <c r="A866" s="2" t="str">
        <f>'Scenario List'!$A$20</f>
        <v>18- Clean Energy Delivered Each Hour</v>
      </c>
      <c r="B866" s="121" t="s">
        <v>13</v>
      </c>
      <c r="C866" s="158">
        <v>0</v>
      </c>
      <c r="D866" s="158">
        <v>0</v>
      </c>
      <c r="E866" s="158">
        <v>0</v>
      </c>
      <c r="F866" s="158">
        <v>0</v>
      </c>
      <c r="G866" s="158">
        <v>0</v>
      </c>
      <c r="H866" s="158">
        <v>0</v>
      </c>
      <c r="I866" s="158">
        <v>0</v>
      </c>
      <c r="J866" s="158">
        <v>0</v>
      </c>
      <c r="K866" s="158">
        <v>0</v>
      </c>
      <c r="L866" s="158">
        <v>0</v>
      </c>
      <c r="M866" s="158">
        <v>0</v>
      </c>
      <c r="N866" s="158">
        <v>0</v>
      </c>
      <c r="O866" s="158">
        <v>0</v>
      </c>
      <c r="P866" s="158">
        <v>0</v>
      </c>
      <c r="Q866" s="158">
        <v>0</v>
      </c>
      <c r="R866" s="158">
        <v>0</v>
      </c>
      <c r="S866" s="158">
        <v>150</v>
      </c>
      <c r="T866" s="158">
        <v>0</v>
      </c>
      <c r="U866" s="158">
        <v>0</v>
      </c>
      <c r="V866" s="158">
        <v>0</v>
      </c>
      <c r="W866" s="158">
        <v>216.9820526897694</v>
      </c>
      <c r="X866" s="158">
        <v>121.55486643274007</v>
      </c>
      <c r="Y866" s="158">
        <v>150</v>
      </c>
      <c r="Z866" s="158">
        <v>149.42160653971462</v>
      </c>
      <c r="AB866" s="6">
        <f t="shared" si="208"/>
        <v>787.95852566222413</v>
      </c>
    </row>
    <row r="867" spans="1:28" x14ac:dyDescent="0.2">
      <c r="A867" s="2" t="str">
        <f>'Scenario List'!$A$20</f>
        <v>18- Clean Energy Delivered Each Hour</v>
      </c>
      <c r="B867" s="121" t="s">
        <v>14</v>
      </c>
      <c r="C867" s="158">
        <v>0</v>
      </c>
      <c r="D867" s="158">
        <v>0</v>
      </c>
      <c r="E867" s="158">
        <v>0</v>
      </c>
      <c r="F867" s="158">
        <v>0</v>
      </c>
      <c r="G867" s="158">
        <v>0</v>
      </c>
      <c r="H867" s="158">
        <v>0</v>
      </c>
      <c r="I867" s="158">
        <v>0</v>
      </c>
      <c r="J867" s="158">
        <v>0</v>
      </c>
      <c r="K867" s="158">
        <v>0</v>
      </c>
      <c r="L867" s="158">
        <v>0</v>
      </c>
      <c r="M867" s="158">
        <v>0</v>
      </c>
      <c r="N867" s="158">
        <v>0</v>
      </c>
      <c r="O867" s="158">
        <v>0</v>
      </c>
      <c r="P867" s="158">
        <v>0</v>
      </c>
      <c r="Q867" s="158">
        <v>0</v>
      </c>
      <c r="R867" s="158">
        <v>0</v>
      </c>
      <c r="S867" s="158">
        <v>75</v>
      </c>
      <c r="T867" s="158">
        <v>0</v>
      </c>
      <c r="U867" s="158">
        <v>0</v>
      </c>
      <c r="V867" s="158">
        <v>0</v>
      </c>
      <c r="W867" s="158">
        <v>83.491026344884702</v>
      </c>
      <c r="X867" s="158">
        <v>60.777433216370035</v>
      </c>
      <c r="Y867" s="158">
        <v>75</v>
      </c>
      <c r="Z867" s="158">
        <v>74.710803269857308</v>
      </c>
      <c r="AB867" s="6">
        <f t="shared" si="208"/>
        <v>368.97926283111207</v>
      </c>
    </row>
    <row r="868" spans="1:28" x14ac:dyDescent="0.2">
      <c r="A868" s="2" t="str">
        <f>'Scenario List'!$A$20</f>
        <v>18- Clean Energy Delivered Each Hour</v>
      </c>
      <c r="B868" s="121" t="s">
        <v>15</v>
      </c>
      <c r="C868" s="158">
        <v>0</v>
      </c>
      <c r="D868" s="158">
        <v>100</v>
      </c>
      <c r="E868" s="158">
        <v>100</v>
      </c>
      <c r="F868" s="158">
        <v>0</v>
      </c>
      <c r="G868" s="158">
        <v>0</v>
      </c>
      <c r="H868" s="158">
        <v>0</v>
      </c>
      <c r="I868" s="158">
        <v>100</v>
      </c>
      <c r="J868" s="158">
        <v>0</v>
      </c>
      <c r="K868" s="158">
        <v>0</v>
      </c>
      <c r="L868" s="158">
        <v>0</v>
      </c>
      <c r="M868" s="158">
        <v>0</v>
      </c>
      <c r="N868" s="158">
        <v>0</v>
      </c>
      <c r="O868" s="158">
        <v>0</v>
      </c>
      <c r="P868" s="158">
        <v>0</v>
      </c>
      <c r="Q868" s="158">
        <v>0</v>
      </c>
      <c r="R868" s="158">
        <v>0</v>
      </c>
      <c r="S868" s="158">
        <v>100</v>
      </c>
      <c r="T868" s="158">
        <v>0</v>
      </c>
      <c r="U868" s="158">
        <v>0</v>
      </c>
      <c r="V868" s="158">
        <v>100</v>
      </c>
      <c r="W868" s="158">
        <v>200</v>
      </c>
      <c r="X868" s="158">
        <v>0</v>
      </c>
      <c r="Y868" s="158">
        <v>0</v>
      </c>
      <c r="Z868" s="158">
        <v>0</v>
      </c>
      <c r="AB868" s="6">
        <f t="shared" si="208"/>
        <v>700</v>
      </c>
    </row>
    <row r="869" spans="1:28" x14ac:dyDescent="0.2">
      <c r="A869" s="2" t="str">
        <f>'Scenario List'!$A$20</f>
        <v>18- Clean Energy Delivered Each Hour</v>
      </c>
      <c r="B869" s="121" t="s">
        <v>16</v>
      </c>
      <c r="C869" s="158">
        <v>0</v>
      </c>
      <c r="D869" s="158">
        <v>0</v>
      </c>
      <c r="E869" s="158">
        <v>0</v>
      </c>
      <c r="F869" s="158">
        <v>0</v>
      </c>
      <c r="G869" s="158">
        <v>0</v>
      </c>
      <c r="H869" s="158">
        <v>0</v>
      </c>
      <c r="I869" s="158">
        <v>0</v>
      </c>
      <c r="J869" s="158">
        <v>0</v>
      </c>
      <c r="K869" s="158">
        <v>0</v>
      </c>
      <c r="L869" s="158">
        <v>0</v>
      </c>
      <c r="M869" s="158">
        <v>0</v>
      </c>
      <c r="N869" s="158">
        <v>0</v>
      </c>
      <c r="O869" s="158">
        <v>0</v>
      </c>
      <c r="P869" s="158">
        <v>0</v>
      </c>
      <c r="Q869" s="158">
        <v>500</v>
      </c>
      <c r="R869" s="158">
        <v>0</v>
      </c>
      <c r="S869" s="158">
        <v>0</v>
      </c>
      <c r="T869" s="158">
        <v>0</v>
      </c>
      <c r="U869" s="158">
        <v>0</v>
      </c>
      <c r="V869" s="158">
        <v>0</v>
      </c>
      <c r="W869" s="158">
        <v>0</v>
      </c>
      <c r="X869" s="158">
        <v>0</v>
      </c>
      <c r="Y869" s="158">
        <v>12.336859612222808</v>
      </c>
      <c r="Z869" s="158">
        <v>0</v>
      </c>
      <c r="AB869" s="6">
        <f t="shared" si="208"/>
        <v>512.33685961222284</v>
      </c>
    </row>
    <row r="870" spans="1:28" x14ac:dyDescent="0.2">
      <c r="A870" s="2" t="str">
        <f>'Scenario List'!$A$20</f>
        <v>18- Clean Energy Delivered Each Hour</v>
      </c>
      <c r="B870" s="121" t="s">
        <v>17</v>
      </c>
      <c r="C870" s="158">
        <v>0</v>
      </c>
      <c r="D870" s="158">
        <v>0</v>
      </c>
      <c r="E870" s="158">
        <v>0</v>
      </c>
      <c r="F870" s="158">
        <v>0</v>
      </c>
      <c r="G870" s="158">
        <v>0</v>
      </c>
      <c r="H870" s="158">
        <v>0</v>
      </c>
      <c r="I870" s="158">
        <v>0</v>
      </c>
      <c r="J870" s="158">
        <v>0</v>
      </c>
      <c r="K870" s="158">
        <v>0</v>
      </c>
      <c r="L870" s="158">
        <v>0</v>
      </c>
      <c r="M870" s="158">
        <v>0</v>
      </c>
      <c r="N870" s="158">
        <v>0</v>
      </c>
      <c r="O870" s="158">
        <v>0</v>
      </c>
      <c r="P870" s="158">
        <v>0</v>
      </c>
      <c r="Q870" s="158">
        <v>0</v>
      </c>
      <c r="R870" s="158">
        <v>0</v>
      </c>
      <c r="S870" s="158">
        <v>0</v>
      </c>
      <c r="T870" s="158">
        <v>0</v>
      </c>
      <c r="U870" s="158">
        <v>0</v>
      </c>
      <c r="V870" s="158">
        <v>0</v>
      </c>
      <c r="W870" s="158">
        <v>0</v>
      </c>
      <c r="X870" s="158">
        <v>0</v>
      </c>
      <c r="Y870" s="158">
        <v>0</v>
      </c>
      <c r="Z870" s="158">
        <v>0</v>
      </c>
      <c r="AB870" s="6">
        <f t="shared" si="208"/>
        <v>0</v>
      </c>
    </row>
    <row r="871" spans="1:28" x14ac:dyDescent="0.2">
      <c r="A871" s="2" t="str">
        <f>'Scenario List'!$A$20</f>
        <v>18- Clean Energy Delivered Each Hour</v>
      </c>
      <c r="B871" s="121" t="s">
        <v>18</v>
      </c>
      <c r="C871" s="158">
        <v>0</v>
      </c>
      <c r="D871" s="158">
        <v>0</v>
      </c>
      <c r="E871" s="158">
        <v>0</v>
      </c>
      <c r="F871" s="158">
        <v>0</v>
      </c>
      <c r="G871" s="158">
        <v>0</v>
      </c>
      <c r="H871" s="158">
        <v>0</v>
      </c>
      <c r="I871" s="158">
        <v>0</v>
      </c>
      <c r="J871" s="158">
        <v>0</v>
      </c>
      <c r="K871" s="158">
        <v>0</v>
      </c>
      <c r="L871" s="158">
        <v>0</v>
      </c>
      <c r="M871" s="158">
        <v>0</v>
      </c>
      <c r="N871" s="158">
        <v>0</v>
      </c>
      <c r="O871" s="158">
        <v>0</v>
      </c>
      <c r="P871" s="158">
        <v>0</v>
      </c>
      <c r="Q871" s="158">
        <v>0</v>
      </c>
      <c r="R871" s="158">
        <v>0</v>
      </c>
      <c r="S871" s="158">
        <v>0</v>
      </c>
      <c r="T871" s="158">
        <v>0</v>
      </c>
      <c r="U871" s="158">
        <v>0</v>
      </c>
      <c r="V871" s="158">
        <v>0</v>
      </c>
      <c r="W871" s="158">
        <v>0</v>
      </c>
      <c r="X871" s="158">
        <v>0</v>
      </c>
      <c r="Y871" s="158">
        <v>0</v>
      </c>
      <c r="Z871" s="158">
        <v>100</v>
      </c>
      <c r="AB871" s="6">
        <f t="shared" si="208"/>
        <v>100</v>
      </c>
    </row>
    <row r="872" spans="1:28" x14ac:dyDescent="0.2">
      <c r="A872" s="2" t="str">
        <f>'Scenario List'!$A$20</f>
        <v>18- Clean Energy Delivered Each Hour</v>
      </c>
      <c r="B872" s="122" t="s">
        <v>19</v>
      </c>
      <c r="C872" s="158">
        <v>0</v>
      </c>
      <c r="D872" s="158">
        <v>0</v>
      </c>
      <c r="E872" s="158">
        <v>0</v>
      </c>
      <c r="F872" s="158">
        <v>0</v>
      </c>
      <c r="G872" s="158">
        <v>0</v>
      </c>
      <c r="H872" s="158">
        <v>0</v>
      </c>
      <c r="I872" s="158">
        <v>0</v>
      </c>
      <c r="J872" s="158">
        <v>0</v>
      </c>
      <c r="K872" s="158">
        <v>0</v>
      </c>
      <c r="L872" s="158">
        <v>0</v>
      </c>
      <c r="M872" s="158">
        <v>0</v>
      </c>
      <c r="N872" s="158">
        <v>0</v>
      </c>
      <c r="O872" s="158">
        <v>0</v>
      </c>
      <c r="P872" s="158">
        <v>0</v>
      </c>
      <c r="Q872" s="158">
        <v>0</v>
      </c>
      <c r="R872" s="158">
        <v>0</v>
      </c>
      <c r="S872" s="158">
        <v>0</v>
      </c>
      <c r="T872" s="158">
        <v>0</v>
      </c>
      <c r="U872" s="158">
        <v>0</v>
      </c>
      <c r="V872" s="158">
        <v>0</v>
      </c>
      <c r="W872" s="158">
        <v>0</v>
      </c>
      <c r="X872" s="158">
        <v>0</v>
      </c>
      <c r="Y872" s="158">
        <v>0</v>
      </c>
      <c r="Z872" s="158">
        <v>0</v>
      </c>
      <c r="AB872" s="6">
        <f t="shared" si="208"/>
        <v>0</v>
      </c>
    </row>
    <row r="873" spans="1:28" x14ac:dyDescent="0.2">
      <c r="A873" s="2" t="str">
        <f>'Scenario List'!$A$20</f>
        <v>18- Clean Energy Delivered Each Hour</v>
      </c>
      <c r="B873" s="121" t="s">
        <v>20</v>
      </c>
      <c r="C873" s="158">
        <v>0</v>
      </c>
      <c r="D873" s="158">
        <v>0</v>
      </c>
      <c r="E873" s="158">
        <v>0</v>
      </c>
      <c r="F873" s="158">
        <v>0</v>
      </c>
      <c r="G873" s="158">
        <v>0</v>
      </c>
      <c r="H873" s="158">
        <v>0</v>
      </c>
      <c r="I873" s="158">
        <v>0</v>
      </c>
      <c r="J873" s="158">
        <v>0</v>
      </c>
      <c r="K873" s="158">
        <v>0</v>
      </c>
      <c r="L873" s="158">
        <v>75</v>
      </c>
      <c r="M873" s="158">
        <v>0</v>
      </c>
      <c r="N873" s="158">
        <v>0</v>
      </c>
      <c r="O873" s="158">
        <v>0</v>
      </c>
      <c r="P873" s="158">
        <v>0</v>
      </c>
      <c r="Q873" s="158">
        <v>0</v>
      </c>
      <c r="R873" s="158">
        <v>0</v>
      </c>
      <c r="S873" s="158">
        <v>0</v>
      </c>
      <c r="T873" s="158">
        <v>0</v>
      </c>
      <c r="U873" s="158">
        <v>0</v>
      </c>
      <c r="V873" s="158">
        <v>0</v>
      </c>
      <c r="W873" s="158">
        <v>0</v>
      </c>
      <c r="X873" s="158">
        <v>0</v>
      </c>
      <c r="Y873" s="158">
        <v>0</v>
      </c>
      <c r="Z873" s="158">
        <v>0</v>
      </c>
      <c r="AB873" s="6">
        <f t="shared" si="208"/>
        <v>75</v>
      </c>
    </row>
    <row r="874" spans="1:28" x14ac:dyDescent="0.2">
      <c r="A874" s="2" t="str">
        <f>'Scenario List'!$A$20</f>
        <v>18- Clean Energy Delivered Each Hour</v>
      </c>
      <c r="B874" s="121" t="s">
        <v>21</v>
      </c>
      <c r="C874" s="158">
        <v>0</v>
      </c>
      <c r="D874" s="158">
        <v>0</v>
      </c>
      <c r="E874" s="158">
        <v>1.2566000000000002</v>
      </c>
      <c r="F874" s="158">
        <v>4.0975999999999999</v>
      </c>
      <c r="G874" s="158">
        <v>9.3490000000000002</v>
      </c>
      <c r="H874" s="158">
        <v>36.5777</v>
      </c>
      <c r="I874" s="158">
        <v>37.464700000000001</v>
      </c>
      <c r="J874" s="158">
        <v>37.3474</v>
      </c>
      <c r="K874" s="158">
        <v>37.185100000000006</v>
      </c>
      <c r="L874" s="158">
        <v>37.5563</v>
      </c>
      <c r="M874" s="158">
        <v>41.466099999999997</v>
      </c>
      <c r="N874" s="158">
        <v>47.088200000000001</v>
      </c>
      <c r="O874" s="158">
        <v>53.691099999999999</v>
      </c>
      <c r="P874" s="158">
        <v>56.278500000000001</v>
      </c>
      <c r="Q874" s="158">
        <v>56.161799999999999</v>
      </c>
      <c r="R874" s="158">
        <v>56.045099999999998</v>
      </c>
      <c r="S874" s="158">
        <v>55.928399999999996</v>
      </c>
      <c r="T874" s="158">
        <v>55.811700000000002</v>
      </c>
      <c r="U874" s="158">
        <v>55.695</v>
      </c>
      <c r="V874" s="158">
        <v>55.799600000000005</v>
      </c>
      <c r="W874" s="158">
        <v>56.002000000000002</v>
      </c>
      <c r="X874" s="158">
        <v>56.256900000000002</v>
      </c>
      <c r="Y874" s="158">
        <v>56.290399999999998</v>
      </c>
      <c r="Z874" s="158">
        <v>56.300750000000001</v>
      </c>
      <c r="AB874" s="6">
        <f>Z874</f>
        <v>56.300750000000001</v>
      </c>
    </row>
    <row r="875" spans="1:28" x14ac:dyDescent="0.2">
      <c r="A875" s="2" t="str">
        <f>'Scenario List'!$A$20</f>
        <v>18- Clean Energy Delivered Each Hour</v>
      </c>
      <c r="B875" s="121" t="s">
        <v>22</v>
      </c>
      <c r="C875" s="158">
        <v>3.4001670447805821</v>
      </c>
      <c r="D875" s="158">
        <v>4.1859315720894408</v>
      </c>
      <c r="E875" s="158">
        <v>4.8622640943704294</v>
      </c>
      <c r="F875" s="158">
        <v>5.7185173846828015</v>
      </c>
      <c r="G875" s="158">
        <v>6.6632655958092251</v>
      </c>
      <c r="H875" s="158">
        <v>7.35211725083931</v>
      </c>
      <c r="I875" s="158">
        <v>7.7112183339056841</v>
      </c>
      <c r="J875" s="158">
        <v>7.5632328867451903</v>
      </c>
      <c r="K875" s="158">
        <v>7.0780493189489988</v>
      </c>
      <c r="L875" s="158">
        <v>6.2476799477791687</v>
      </c>
      <c r="M875" s="158">
        <v>5.2097796349349039</v>
      </c>
      <c r="N875" s="158">
        <v>4.2676601339079383</v>
      </c>
      <c r="O875" s="158">
        <v>3.4766875805062512</v>
      </c>
      <c r="P875" s="158">
        <v>2.8186196634208756</v>
      </c>
      <c r="Q875" s="158">
        <v>2.2667245362174668</v>
      </c>
      <c r="R875" s="158">
        <v>1.803891638735692</v>
      </c>
      <c r="S875" s="158">
        <v>1.6157913295703423</v>
      </c>
      <c r="T875" s="158">
        <v>1.3625509625570515</v>
      </c>
      <c r="U875" s="158">
        <v>1.1874661523439443</v>
      </c>
      <c r="V875" s="158">
        <v>0.68673579743852997</v>
      </c>
      <c r="W875" s="158">
        <v>0.51074614465254342</v>
      </c>
      <c r="X875" s="158">
        <v>6.8885756540936427E-2</v>
      </c>
      <c r="Y875" s="158">
        <v>-0.20660756567666283</v>
      </c>
      <c r="Z875" s="158">
        <v>-0.34556474956663408</v>
      </c>
      <c r="AB875" s="6">
        <f t="shared" si="208"/>
        <v>85.50581044553401</v>
      </c>
    </row>
    <row r="876" spans="1:28" x14ac:dyDescent="0.2">
      <c r="A876" s="2" t="str">
        <f>'Scenario List'!$A$20</f>
        <v>18- Clean Energy Delivered Each Hour</v>
      </c>
      <c r="B876" s="121" t="s">
        <v>23</v>
      </c>
      <c r="C876" s="158">
        <v>4.2406720386957328</v>
      </c>
      <c r="D876" s="158">
        <v>4.979234965341572</v>
      </c>
      <c r="E876" s="158">
        <v>5.5874033118823654</v>
      </c>
      <c r="F876" s="158">
        <v>6.5883484394093355</v>
      </c>
      <c r="G876" s="158">
        <v>7.078577276259967</v>
      </c>
      <c r="H876" s="158">
        <v>7.6193707757966749</v>
      </c>
      <c r="I876" s="158">
        <v>7.8833267699137508</v>
      </c>
      <c r="J876" s="158">
        <v>7.6954082362628498</v>
      </c>
      <c r="K876" s="158">
        <v>7.6856026035335887</v>
      </c>
      <c r="L876" s="158">
        <v>6.3967339927875742</v>
      </c>
      <c r="M876" s="158">
        <v>5.36139807728118</v>
      </c>
      <c r="N876" s="158">
        <v>4.4498327747170521</v>
      </c>
      <c r="O876" s="158">
        <v>3.6940016616915869</v>
      </c>
      <c r="P876" s="158">
        <v>3.0894182998782895</v>
      </c>
      <c r="Q876" s="158">
        <v>2.6019101361498116</v>
      </c>
      <c r="R876" s="158">
        <v>2.0065192086810839</v>
      </c>
      <c r="S876" s="158">
        <v>1.8368043608182489</v>
      </c>
      <c r="T876" s="158">
        <v>1.5951447748274177</v>
      </c>
      <c r="U876" s="158">
        <v>1.4764288643869463</v>
      </c>
      <c r="V876" s="158">
        <v>0.4385315443593214</v>
      </c>
      <c r="W876" s="158">
        <v>0.17431602736600382</v>
      </c>
      <c r="X876" s="158">
        <v>-0.14721539128267125</v>
      </c>
      <c r="Y876" s="158">
        <v>-0.29777812952376337</v>
      </c>
      <c r="Z876" s="158">
        <v>-0.31764819775612807</v>
      </c>
      <c r="AB876" s="6">
        <f t="shared" si="208"/>
        <v>91.71634242147779</v>
      </c>
    </row>
    <row r="877" spans="1:28" x14ac:dyDescent="0.2">
      <c r="A877" s="2" t="str">
        <f>'Scenario List'!$A$20</f>
        <v>18- Clean Energy Delivered Each Hour</v>
      </c>
      <c r="B877" s="121"/>
      <c r="C877" s="158"/>
      <c r="D877" s="158"/>
      <c r="E877" s="158"/>
      <c r="F877" s="158"/>
      <c r="G877" s="158"/>
      <c r="H877" s="158"/>
      <c r="I877" s="158"/>
      <c r="J877" s="158"/>
      <c r="K877" s="158"/>
      <c r="L877" s="158"/>
      <c r="M877" s="158"/>
      <c r="N877" s="158"/>
      <c r="O877" s="158"/>
      <c r="P877" s="158"/>
      <c r="Q877" s="158"/>
      <c r="R877" s="158"/>
      <c r="S877" s="158"/>
      <c r="T877" s="158"/>
      <c r="U877" s="158"/>
      <c r="V877" s="158"/>
      <c r="W877" s="158"/>
      <c r="X877" s="158"/>
      <c r="Y877" s="158"/>
      <c r="Z877" s="158"/>
      <c r="AB877" s="6"/>
    </row>
    <row r="878" spans="1:28" x14ac:dyDescent="0.2">
      <c r="A878" s="2" t="str">
        <f>'Scenario List'!$A$20</f>
        <v>18- Clean Energy Delivered Each Hour</v>
      </c>
      <c r="B878" s="120" t="s">
        <v>8</v>
      </c>
      <c r="C878" s="158"/>
      <c r="D878" s="158"/>
      <c r="E878" s="158"/>
      <c r="F878" s="158"/>
      <c r="G878" s="158"/>
      <c r="H878" s="158"/>
      <c r="I878" s="158"/>
      <c r="J878" s="158"/>
      <c r="K878" s="158"/>
      <c r="L878" s="158"/>
      <c r="M878" s="158"/>
      <c r="N878" s="158"/>
      <c r="O878" s="158"/>
      <c r="P878" s="158"/>
      <c r="Q878" s="158"/>
      <c r="R878" s="158"/>
      <c r="S878" s="158"/>
      <c r="T878" s="158"/>
      <c r="U878" s="158"/>
      <c r="V878" s="158"/>
      <c r="W878" s="158"/>
      <c r="X878" s="158"/>
      <c r="Y878" s="158"/>
      <c r="Z878" s="158"/>
      <c r="AB878" s="6"/>
    </row>
    <row r="879" spans="1:28" x14ac:dyDescent="0.2">
      <c r="A879" s="2" t="str">
        <f>'Scenario List'!$A$20</f>
        <v>18- Clean Energy Delivered Each Hour</v>
      </c>
      <c r="B879" s="123" t="s">
        <v>12</v>
      </c>
      <c r="C879" s="158">
        <v>0</v>
      </c>
      <c r="D879" s="158">
        <v>0</v>
      </c>
      <c r="E879" s="158">
        <v>0</v>
      </c>
      <c r="F879" s="158">
        <v>0</v>
      </c>
      <c r="G879" s="158">
        <v>0</v>
      </c>
      <c r="H879" s="158">
        <v>85.109728608847078</v>
      </c>
      <c r="I879" s="158">
        <v>0</v>
      </c>
      <c r="J879" s="158">
        <v>0</v>
      </c>
      <c r="K879" s="158">
        <v>0</v>
      </c>
      <c r="L879" s="158">
        <v>0</v>
      </c>
      <c r="M879" s="158">
        <v>0</v>
      </c>
      <c r="N879" s="158">
        <v>0</v>
      </c>
      <c r="O879" s="158">
        <v>0</v>
      </c>
      <c r="P879" s="158">
        <v>0</v>
      </c>
      <c r="Q879" s="158">
        <v>72.8</v>
      </c>
      <c r="R879" s="158">
        <v>0</v>
      </c>
      <c r="S879" s="158">
        <v>0</v>
      </c>
      <c r="T879" s="158">
        <v>0</v>
      </c>
      <c r="U879" s="158">
        <v>0</v>
      </c>
      <c r="V879" s="158">
        <v>0</v>
      </c>
      <c r="W879" s="158">
        <v>0</v>
      </c>
      <c r="X879" s="158">
        <v>0</v>
      </c>
      <c r="Y879" s="158">
        <v>0</v>
      </c>
      <c r="Z879" s="158">
        <v>0</v>
      </c>
      <c r="AB879" s="6">
        <f t="shared" ref="AB879:AB890" si="209">SUM(C879:Z879)</f>
        <v>157.90972860884708</v>
      </c>
    </row>
    <row r="880" spans="1:28" x14ac:dyDescent="0.2">
      <c r="A880" s="2" t="str">
        <f>'Scenario List'!$A$20</f>
        <v>18- Clean Energy Delivered Each Hour</v>
      </c>
      <c r="B880" s="121" t="s">
        <v>13</v>
      </c>
      <c r="C880" s="158">
        <v>0</v>
      </c>
      <c r="D880" s="158">
        <v>0</v>
      </c>
      <c r="E880" s="158">
        <v>0</v>
      </c>
      <c r="F880" s="158">
        <v>0</v>
      </c>
      <c r="G880" s="158">
        <v>0</v>
      </c>
      <c r="H880" s="158">
        <v>0</v>
      </c>
      <c r="I880" s="158">
        <v>0</v>
      </c>
      <c r="J880" s="158">
        <v>0</v>
      </c>
      <c r="K880" s="158">
        <v>0</v>
      </c>
      <c r="L880" s="158">
        <v>0</v>
      </c>
      <c r="M880" s="158">
        <v>0</v>
      </c>
      <c r="N880" s="158">
        <v>0</v>
      </c>
      <c r="O880" s="158">
        <v>0</v>
      </c>
      <c r="P880" s="158">
        <v>0</v>
      </c>
      <c r="Q880" s="158">
        <v>0</v>
      </c>
      <c r="R880" s="158">
        <v>0</v>
      </c>
      <c r="S880" s="158">
        <v>0</v>
      </c>
      <c r="T880" s="158">
        <v>0</v>
      </c>
      <c r="U880" s="158">
        <v>0</v>
      </c>
      <c r="V880" s="158">
        <v>0</v>
      </c>
      <c r="W880" s="158">
        <v>0</v>
      </c>
      <c r="X880" s="158">
        <v>0</v>
      </c>
      <c r="Y880" s="158">
        <v>0</v>
      </c>
      <c r="Z880" s="158">
        <v>0</v>
      </c>
      <c r="AB880" s="6">
        <f t="shared" si="209"/>
        <v>0</v>
      </c>
    </row>
    <row r="881" spans="1:28" x14ac:dyDescent="0.2">
      <c r="A881" s="2" t="str">
        <f>'Scenario List'!$A$20</f>
        <v>18- Clean Energy Delivered Each Hour</v>
      </c>
      <c r="B881" s="121" t="s">
        <v>14</v>
      </c>
      <c r="C881" s="158">
        <v>0</v>
      </c>
      <c r="D881" s="158">
        <v>0</v>
      </c>
      <c r="E881" s="158">
        <v>0</v>
      </c>
      <c r="F881" s="158">
        <v>0</v>
      </c>
      <c r="G881" s="158">
        <v>0</v>
      </c>
      <c r="H881" s="158">
        <v>0</v>
      </c>
      <c r="I881" s="158">
        <v>0</v>
      </c>
      <c r="J881" s="158">
        <v>0</v>
      </c>
      <c r="K881" s="158">
        <v>0</v>
      </c>
      <c r="L881" s="158">
        <v>0</v>
      </c>
      <c r="M881" s="158">
        <v>0</v>
      </c>
      <c r="N881" s="158">
        <v>0</v>
      </c>
      <c r="O881" s="158">
        <v>0</v>
      </c>
      <c r="P881" s="158">
        <v>0</v>
      </c>
      <c r="Q881" s="158">
        <v>0</v>
      </c>
      <c r="R881" s="158">
        <v>0</v>
      </c>
      <c r="S881" s="158">
        <v>0</v>
      </c>
      <c r="T881" s="158">
        <v>0</v>
      </c>
      <c r="U881" s="158">
        <v>0</v>
      </c>
      <c r="V881" s="158">
        <v>0</v>
      </c>
      <c r="W881" s="158">
        <v>0</v>
      </c>
      <c r="X881" s="158">
        <v>0</v>
      </c>
      <c r="Y881" s="158">
        <v>0</v>
      </c>
      <c r="Z881" s="158">
        <v>0</v>
      </c>
      <c r="AB881" s="6">
        <f t="shared" si="209"/>
        <v>0</v>
      </c>
    </row>
    <row r="882" spans="1:28" x14ac:dyDescent="0.2">
      <c r="A882" s="2" t="str">
        <f>'Scenario List'!$A$20</f>
        <v>18- Clean Energy Delivered Each Hour</v>
      </c>
      <c r="B882" s="121" t="s">
        <v>15</v>
      </c>
      <c r="C882" s="158">
        <v>0</v>
      </c>
      <c r="D882" s="158">
        <v>0</v>
      </c>
      <c r="E882" s="158">
        <v>0</v>
      </c>
      <c r="F882" s="158">
        <v>0</v>
      </c>
      <c r="G882" s="158">
        <v>0</v>
      </c>
      <c r="H882" s="158">
        <v>0</v>
      </c>
      <c r="I882" s="158">
        <v>0</v>
      </c>
      <c r="J882" s="158">
        <v>0</v>
      </c>
      <c r="K882" s="158">
        <v>0</v>
      </c>
      <c r="L882" s="158">
        <v>0</v>
      </c>
      <c r="M882" s="158">
        <v>0</v>
      </c>
      <c r="N882" s="158">
        <v>0</v>
      </c>
      <c r="O882" s="158">
        <v>0</v>
      </c>
      <c r="P882" s="158">
        <v>0</v>
      </c>
      <c r="Q882" s="158">
        <v>0</v>
      </c>
      <c r="R882" s="158">
        <v>0</v>
      </c>
      <c r="S882" s="158">
        <v>0</v>
      </c>
      <c r="T882" s="158">
        <v>0</v>
      </c>
      <c r="U882" s="158">
        <v>0</v>
      </c>
      <c r="V882" s="158">
        <v>0</v>
      </c>
      <c r="W882" s="158">
        <v>0</v>
      </c>
      <c r="X882" s="158">
        <v>0</v>
      </c>
      <c r="Y882" s="158">
        <v>0</v>
      </c>
      <c r="Z882" s="158">
        <v>0</v>
      </c>
      <c r="AB882" s="6">
        <f t="shared" si="209"/>
        <v>0</v>
      </c>
    </row>
    <row r="883" spans="1:28" x14ac:dyDescent="0.2">
      <c r="A883" s="2" t="str">
        <f>'Scenario List'!$A$20</f>
        <v>18- Clean Energy Delivered Each Hour</v>
      </c>
      <c r="B883" s="121" t="s">
        <v>16</v>
      </c>
      <c r="C883" s="158">
        <v>0</v>
      </c>
      <c r="D883" s="158">
        <v>0</v>
      </c>
      <c r="E883" s="158">
        <v>0</v>
      </c>
      <c r="F883" s="158">
        <v>0</v>
      </c>
      <c r="G883" s="158">
        <v>0</v>
      </c>
      <c r="H883" s="158">
        <v>0</v>
      </c>
      <c r="I883" s="158">
        <v>0</v>
      </c>
      <c r="J883" s="158">
        <v>0</v>
      </c>
      <c r="K883" s="158">
        <v>0</v>
      </c>
      <c r="L883" s="158">
        <v>0</v>
      </c>
      <c r="M883" s="158">
        <v>0</v>
      </c>
      <c r="N883" s="158">
        <v>0</v>
      </c>
      <c r="O883" s="158">
        <v>0</v>
      </c>
      <c r="P883" s="158">
        <v>0</v>
      </c>
      <c r="Q883" s="158">
        <v>0</v>
      </c>
      <c r="R883" s="158">
        <v>0</v>
      </c>
      <c r="S883" s="158">
        <v>0</v>
      </c>
      <c r="T883" s="158">
        <v>0</v>
      </c>
      <c r="U883" s="158">
        <v>0</v>
      </c>
      <c r="V883" s="158">
        <v>0</v>
      </c>
      <c r="W883" s="158">
        <v>0</v>
      </c>
      <c r="X883" s="158">
        <v>0</v>
      </c>
      <c r="Y883" s="158">
        <v>0</v>
      </c>
      <c r="Z883" s="158">
        <v>10.401962395146704</v>
      </c>
      <c r="AB883" s="6">
        <f t="shared" si="209"/>
        <v>10.401962395146704</v>
      </c>
    </row>
    <row r="884" spans="1:28" x14ac:dyDescent="0.2">
      <c r="A884" s="2" t="str">
        <f>'Scenario List'!$A$20</f>
        <v>18- Clean Energy Delivered Each Hour</v>
      </c>
      <c r="B884" s="121" t="s">
        <v>17</v>
      </c>
      <c r="C884" s="158">
        <v>0</v>
      </c>
      <c r="D884" s="158">
        <v>0</v>
      </c>
      <c r="E884" s="158">
        <v>0</v>
      </c>
      <c r="F884" s="158">
        <v>0</v>
      </c>
      <c r="G884" s="158">
        <v>0</v>
      </c>
      <c r="H884" s="158">
        <v>0</v>
      </c>
      <c r="I884" s="158">
        <v>0</v>
      </c>
      <c r="J884" s="158">
        <v>0</v>
      </c>
      <c r="K884" s="158">
        <v>0</v>
      </c>
      <c r="L884" s="158">
        <v>0</v>
      </c>
      <c r="M884" s="158">
        <v>0</v>
      </c>
      <c r="N884" s="158">
        <v>0</v>
      </c>
      <c r="O884" s="158">
        <v>0</v>
      </c>
      <c r="P884" s="158">
        <v>0</v>
      </c>
      <c r="Q884" s="158">
        <v>0</v>
      </c>
      <c r="R884" s="158">
        <v>0</v>
      </c>
      <c r="S884" s="158">
        <v>0</v>
      </c>
      <c r="T884" s="158">
        <v>0</v>
      </c>
      <c r="U884" s="158">
        <v>0</v>
      </c>
      <c r="V884" s="158">
        <v>0</v>
      </c>
      <c r="W884" s="158">
        <v>0</v>
      </c>
      <c r="X884" s="158">
        <v>0</v>
      </c>
      <c r="Y884" s="158">
        <v>0</v>
      </c>
      <c r="Z884" s="158">
        <v>0</v>
      </c>
      <c r="AB884" s="6">
        <f t="shared" si="209"/>
        <v>0</v>
      </c>
    </row>
    <row r="885" spans="1:28" x14ac:dyDescent="0.2">
      <c r="A885" s="2" t="str">
        <f>'Scenario List'!$A$20</f>
        <v>18- Clean Energy Delivered Each Hour</v>
      </c>
      <c r="B885" s="121" t="s">
        <v>18</v>
      </c>
      <c r="C885" s="158">
        <v>0</v>
      </c>
      <c r="D885" s="158">
        <v>0</v>
      </c>
      <c r="E885" s="158">
        <v>0</v>
      </c>
      <c r="F885" s="158">
        <v>0</v>
      </c>
      <c r="G885" s="158">
        <v>0</v>
      </c>
      <c r="H885" s="158">
        <v>0</v>
      </c>
      <c r="I885" s="158">
        <v>0</v>
      </c>
      <c r="J885" s="158">
        <v>0</v>
      </c>
      <c r="K885" s="158">
        <v>0</v>
      </c>
      <c r="L885" s="158">
        <v>0</v>
      </c>
      <c r="M885" s="158">
        <v>0</v>
      </c>
      <c r="N885" s="158">
        <v>0</v>
      </c>
      <c r="O885" s="158">
        <v>0</v>
      </c>
      <c r="P885" s="158">
        <v>0</v>
      </c>
      <c r="Q885" s="158">
        <v>0</v>
      </c>
      <c r="R885" s="158">
        <v>0</v>
      </c>
      <c r="S885" s="158">
        <v>0</v>
      </c>
      <c r="T885" s="158">
        <v>0</v>
      </c>
      <c r="U885" s="158">
        <v>0</v>
      </c>
      <c r="V885" s="158">
        <v>0</v>
      </c>
      <c r="W885" s="158">
        <v>0</v>
      </c>
      <c r="X885" s="158">
        <v>0</v>
      </c>
      <c r="Y885" s="158">
        <v>0</v>
      </c>
      <c r="Z885" s="158">
        <v>0</v>
      </c>
      <c r="AB885" s="6">
        <f t="shared" si="209"/>
        <v>0</v>
      </c>
    </row>
    <row r="886" spans="1:28" x14ac:dyDescent="0.2">
      <c r="A886" s="2" t="str">
        <f>'Scenario List'!$A$20</f>
        <v>18- Clean Energy Delivered Each Hour</v>
      </c>
      <c r="B886" s="122" t="s">
        <v>19</v>
      </c>
      <c r="C886" s="158">
        <v>0</v>
      </c>
      <c r="D886" s="158">
        <v>0</v>
      </c>
      <c r="E886" s="158">
        <v>0</v>
      </c>
      <c r="F886" s="158">
        <v>0</v>
      </c>
      <c r="G886" s="158">
        <v>0</v>
      </c>
      <c r="H886" s="158">
        <v>0</v>
      </c>
      <c r="I886" s="158">
        <v>0</v>
      </c>
      <c r="J886" s="158">
        <v>0</v>
      </c>
      <c r="K886" s="158">
        <v>0</v>
      </c>
      <c r="L886" s="158">
        <v>0</v>
      </c>
      <c r="M886" s="158">
        <v>0</v>
      </c>
      <c r="N886" s="158">
        <v>0</v>
      </c>
      <c r="O886" s="158">
        <v>0</v>
      </c>
      <c r="P886" s="158">
        <v>0</v>
      </c>
      <c r="Q886" s="158">
        <v>0</v>
      </c>
      <c r="R886" s="158">
        <v>0</v>
      </c>
      <c r="S886" s="158">
        <v>0</v>
      </c>
      <c r="T886" s="158">
        <v>0</v>
      </c>
      <c r="U886" s="158">
        <v>0</v>
      </c>
      <c r="V886" s="158">
        <v>0</v>
      </c>
      <c r="W886" s="158">
        <v>0</v>
      </c>
      <c r="X886" s="158">
        <v>0</v>
      </c>
      <c r="Y886" s="158">
        <v>0</v>
      </c>
      <c r="Z886" s="158">
        <v>0</v>
      </c>
      <c r="AB886" s="6">
        <f t="shared" si="209"/>
        <v>0</v>
      </c>
    </row>
    <row r="887" spans="1:28" x14ac:dyDescent="0.2">
      <c r="A887" s="2" t="str">
        <f>'Scenario List'!$A$20</f>
        <v>18- Clean Energy Delivered Each Hour</v>
      </c>
      <c r="B887" s="121" t="s">
        <v>20</v>
      </c>
      <c r="C887" s="158">
        <v>0</v>
      </c>
      <c r="D887" s="158">
        <v>0</v>
      </c>
      <c r="E887" s="158">
        <v>0</v>
      </c>
      <c r="F887" s="158">
        <v>0</v>
      </c>
      <c r="G887" s="158">
        <v>0</v>
      </c>
      <c r="H887" s="158">
        <v>0</v>
      </c>
      <c r="I887" s="158">
        <v>0</v>
      </c>
      <c r="J887" s="158">
        <v>0</v>
      </c>
      <c r="K887" s="158">
        <v>0</v>
      </c>
      <c r="L887" s="158">
        <v>0</v>
      </c>
      <c r="M887" s="158">
        <v>0</v>
      </c>
      <c r="N887" s="158">
        <v>0</v>
      </c>
      <c r="O887" s="158">
        <v>0</v>
      </c>
      <c r="P887" s="158">
        <v>0</v>
      </c>
      <c r="Q887" s="158">
        <v>0</v>
      </c>
      <c r="R887" s="158">
        <v>0</v>
      </c>
      <c r="S887" s="158">
        <v>0</v>
      </c>
      <c r="T887" s="158">
        <v>0</v>
      </c>
      <c r="U887" s="158">
        <v>0</v>
      </c>
      <c r="V887" s="158">
        <v>0</v>
      </c>
      <c r="W887" s="158">
        <v>0</v>
      </c>
      <c r="X887" s="158">
        <v>0</v>
      </c>
      <c r="Y887" s="158">
        <v>0</v>
      </c>
      <c r="Z887" s="158">
        <v>0</v>
      </c>
      <c r="AB887" s="6">
        <f t="shared" si="209"/>
        <v>0</v>
      </c>
    </row>
    <row r="888" spans="1:28" x14ac:dyDescent="0.2">
      <c r="A888" s="2" t="str">
        <f>'Scenario List'!$A$20</f>
        <v>18- Clean Energy Delivered Each Hour</v>
      </c>
      <c r="B888" s="121" t="s">
        <v>21</v>
      </c>
      <c r="C888" s="158">
        <v>0</v>
      </c>
      <c r="D888" s="158">
        <v>0</v>
      </c>
      <c r="E888" s="158">
        <v>2.5935999999999999</v>
      </c>
      <c r="F888" s="158">
        <v>6.7518000000000011</v>
      </c>
      <c r="G888" s="158">
        <v>13.901199999999999</v>
      </c>
      <c r="H888" s="158">
        <v>16.799500000000002</v>
      </c>
      <c r="I888" s="158">
        <v>17.504300000000001</v>
      </c>
      <c r="J888" s="158">
        <v>17.4116</v>
      </c>
      <c r="K888" s="158">
        <v>17.281700000000001</v>
      </c>
      <c r="L888" s="158">
        <v>17.133300000000002</v>
      </c>
      <c r="M888" s="158">
        <v>16.9664</v>
      </c>
      <c r="N888" s="158">
        <v>16.7623</v>
      </c>
      <c r="O888" s="158">
        <v>16.688099999999999</v>
      </c>
      <c r="P888" s="158">
        <v>16.5397</v>
      </c>
      <c r="Q888" s="158">
        <v>16.391300000000001</v>
      </c>
      <c r="R888" s="158">
        <v>16.242899999999999</v>
      </c>
      <c r="S888" s="158">
        <v>16.0945</v>
      </c>
      <c r="T888" s="158">
        <v>15.946100000000001</v>
      </c>
      <c r="U888" s="158">
        <v>15.797700000000001</v>
      </c>
      <c r="V888" s="158">
        <v>15.5936</v>
      </c>
      <c r="W888" s="158">
        <v>15.4267</v>
      </c>
      <c r="X888" s="158">
        <v>15.2226</v>
      </c>
      <c r="Y888" s="158">
        <v>15.074199999999999</v>
      </c>
      <c r="Z888" s="158">
        <v>15.0557</v>
      </c>
      <c r="AB888" s="6">
        <f>Z888</f>
        <v>15.0557</v>
      </c>
    </row>
    <row r="889" spans="1:28" x14ac:dyDescent="0.2">
      <c r="A889" s="2" t="str">
        <f>'Scenario List'!$A$20</f>
        <v>18- Clean Energy Delivered Each Hour</v>
      </c>
      <c r="B889" s="121" t="s">
        <v>22</v>
      </c>
      <c r="C889" s="158">
        <v>1.3113388514937294</v>
      </c>
      <c r="D889" s="158">
        <v>1.5542662007285992</v>
      </c>
      <c r="E889" s="158">
        <v>1.6990862948995669</v>
      </c>
      <c r="F889" s="158">
        <v>1.8829869893195177</v>
      </c>
      <c r="G889" s="158">
        <v>2.1373621766301678</v>
      </c>
      <c r="H889" s="158">
        <v>2.2969872309162138</v>
      </c>
      <c r="I889" s="158">
        <v>2.3450797735013875</v>
      </c>
      <c r="J889" s="158">
        <v>2.2294288079497093</v>
      </c>
      <c r="K889" s="158">
        <v>2.0056534813110805</v>
      </c>
      <c r="L889" s="158">
        <v>1.6664787233312701</v>
      </c>
      <c r="M889" s="158">
        <v>1.2479488439456539</v>
      </c>
      <c r="N889" s="158">
        <v>0.93306708634576907</v>
      </c>
      <c r="O889" s="158">
        <v>0.68391074255026041</v>
      </c>
      <c r="P889" s="158">
        <v>0.52027796947736604</v>
      </c>
      <c r="Q889" s="158">
        <v>0.40510588322356256</v>
      </c>
      <c r="R889" s="158">
        <v>0.31833095478103601</v>
      </c>
      <c r="S889" s="158">
        <v>0.26102659443284537</v>
      </c>
      <c r="T889" s="158">
        <v>0.24660458202677304</v>
      </c>
      <c r="U889" s="158">
        <v>0.24149201376290819</v>
      </c>
      <c r="V889" s="158">
        <v>0.1073770785634558</v>
      </c>
      <c r="W889" s="158">
        <v>0.10440879496702848</v>
      </c>
      <c r="X889" s="158">
        <v>0.10841540744101152</v>
      </c>
      <c r="Y889" s="158">
        <v>0.11227646080804021</v>
      </c>
      <c r="Z889" s="158">
        <v>7.9839991273185973E-2</v>
      </c>
      <c r="AB889" s="6">
        <f t="shared" si="209"/>
        <v>24.498750933680139</v>
      </c>
    </row>
    <row r="890" spans="1:28" x14ac:dyDescent="0.2">
      <c r="A890" s="2" t="str">
        <f>'Scenario List'!$A$20</f>
        <v>18- Clean Energy Delivered Each Hour</v>
      </c>
      <c r="B890" s="121" t="s">
        <v>23</v>
      </c>
      <c r="C890" s="158">
        <v>0.6510284606183504</v>
      </c>
      <c r="D890" s="158">
        <v>0.71034183415999774</v>
      </c>
      <c r="E890" s="158">
        <v>0.70045821531455199</v>
      </c>
      <c r="F890" s="158">
        <v>0.8106851753816664</v>
      </c>
      <c r="G890" s="158">
        <v>0.75092358686442795</v>
      </c>
      <c r="H890" s="158">
        <v>0.76294738789689776</v>
      </c>
      <c r="I890" s="158">
        <v>0.7884598525601918</v>
      </c>
      <c r="J890" s="158">
        <v>0.80398978552486344</v>
      </c>
      <c r="K890" s="158">
        <v>0.99035610766292681</v>
      </c>
      <c r="L890" s="158">
        <v>0.84914707231328368</v>
      </c>
      <c r="M890" s="158">
        <v>0.79048524729443947</v>
      </c>
      <c r="N890" s="158">
        <v>0.7637519158799595</v>
      </c>
      <c r="O890" s="158">
        <v>0.71635180508392438</v>
      </c>
      <c r="P890" s="158">
        <v>0.64553699156514632</v>
      </c>
      <c r="Q890" s="158">
        <v>0.54074517536147582</v>
      </c>
      <c r="R890" s="158">
        <v>0.4236097522289537</v>
      </c>
      <c r="S890" s="158">
        <v>0.33851745300367142</v>
      </c>
      <c r="T890" s="158">
        <v>0.29364964948155148</v>
      </c>
      <c r="U890" s="158">
        <v>0.32266426342933485</v>
      </c>
      <c r="V890" s="158">
        <v>0.12415842050295822</v>
      </c>
      <c r="W890" s="158">
        <v>8.4884347796746695E-2</v>
      </c>
      <c r="X890" s="158">
        <v>8.4651091872677497E-2</v>
      </c>
      <c r="Y890" s="158">
        <v>7.768401018419091E-2</v>
      </c>
      <c r="Z890" s="158">
        <v>7.5443253080067052E-2</v>
      </c>
      <c r="AB890" s="6">
        <f t="shared" si="209"/>
        <v>13.100470855062255</v>
      </c>
    </row>
    <row r="891" spans="1:28" x14ac:dyDescent="0.2">
      <c r="A891" s="2" t="str">
        <f>'Scenario List'!$A$20</f>
        <v>18- Clean Energy Delivered Each Hour</v>
      </c>
      <c r="C891" s="158"/>
      <c r="D891" s="158"/>
      <c r="E891" s="158"/>
      <c r="F891" s="158"/>
      <c r="G891" s="158"/>
      <c r="H891" s="158"/>
      <c r="I891" s="158"/>
      <c r="J891" s="158"/>
      <c r="K891" s="158"/>
      <c r="L891" s="158"/>
      <c r="M891" s="158"/>
      <c r="N891" s="158"/>
      <c r="O891" s="158"/>
      <c r="P891" s="158"/>
      <c r="Q891" s="158"/>
      <c r="R891" s="158"/>
      <c r="S891" s="158"/>
      <c r="T891" s="158"/>
      <c r="U891" s="158"/>
      <c r="V891" s="158"/>
      <c r="W891" s="158"/>
      <c r="X891" s="158"/>
      <c r="Y891" s="158"/>
      <c r="Z891" s="158"/>
      <c r="AB891" s="6"/>
    </row>
    <row r="892" spans="1:28" x14ac:dyDescent="0.2">
      <c r="A892" s="2" t="str">
        <f>'Scenario List'!$A$20</f>
        <v>18- Clean Energy Delivered Each Hour</v>
      </c>
      <c r="B892" s="124" t="s">
        <v>35</v>
      </c>
      <c r="C892" s="158"/>
      <c r="D892" s="158"/>
      <c r="E892" s="158"/>
      <c r="F892" s="158"/>
      <c r="G892" s="158"/>
      <c r="H892" s="158"/>
      <c r="I892" s="158"/>
      <c r="J892" s="158"/>
      <c r="K892" s="158"/>
      <c r="L892" s="158"/>
      <c r="M892" s="158"/>
      <c r="N892" s="158"/>
      <c r="O892" s="158"/>
      <c r="P892" s="158"/>
      <c r="Q892" s="158"/>
      <c r="R892" s="158"/>
      <c r="S892" s="158"/>
      <c r="T892" s="158"/>
      <c r="U892" s="158"/>
      <c r="V892" s="158"/>
      <c r="W892" s="158"/>
      <c r="X892" s="158"/>
      <c r="Y892" s="158"/>
      <c r="Z892" s="158"/>
      <c r="AB892" s="6"/>
    </row>
    <row r="893" spans="1:28" x14ac:dyDescent="0.2">
      <c r="A893" s="2" t="str">
        <f>'Scenario List'!$A$20</f>
        <v>18- Clean Energy Delivered Each Hour</v>
      </c>
      <c r="B893" s="121" t="s">
        <v>1</v>
      </c>
      <c r="C893" s="158">
        <v>31.695913360336139</v>
      </c>
      <c r="D893" s="158">
        <v>69.173546336118207</v>
      </c>
      <c r="E893" s="158">
        <v>110.9316498528829</v>
      </c>
      <c r="F893" s="158">
        <v>159.91315028001713</v>
      </c>
      <c r="G893" s="158">
        <v>215.06060158957467</v>
      </c>
      <c r="H893" s="158">
        <v>274.53400277212012</v>
      </c>
      <c r="I893" s="158">
        <v>336.48464364332455</v>
      </c>
      <c r="J893" s="158">
        <v>396.94679425619353</v>
      </c>
      <c r="K893" s="158">
        <v>454.79550346661739</v>
      </c>
      <c r="L893" s="158">
        <v>507.82935955034503</v>
      </c>
      <c r="M893" s="158">
        <v>554.51840633057145</v>
      </c>
      <c r="N893" s="158">
        <v>595.4681198871931</v>
      </c>
      <c r="O893" s="158">
        <v>631.53036930458495</v>
      </c>
      <c r="P893" s="158">
        <v>663.06516386342355</v>
      </c>
      <c r="Q893" s="158">
        <v>690.46837739952616</v>
      </c>
      <c r="R893" s="158">
        <v>712.40660204002347</v>
      </c>
      <c r="S893" s="158">
        <v>733.62070006819988</v>
      </c>
      <c r="T893" s="158">
        <v>750.35657753971896</v>
      </c>
      <c r="U893" s="158">
        <v>764.51785765807745</v>
      </c>
      <c r="V893" s="158">
        <v>772.43606339983035</v>
      </c>
      <c r="W893" s="158">
        <v>778.41923411056143</v>
      </c>
      <c r="X893" s="158">
        <v>780.0617394370455</v>
      </c>
      <c r="Y893" s="158">
        <v>779.63438749170746</v>
      </c>
      <c r="Z893" s="158">
        <v>777.14667262338753</v>
      </c>
      <c r="AB893" s="6">
        <f>Z893/8.76</f>
        <v>88.715373587144697</v>
      </c>
    </row>
    <row r="894" spans="1:28" x14ac:dyDescent="0.2">
      <c r="A894" s="2" t="str">
        <f>'Scenario List'!$A$20</f>
        <v>18- Clean Energy Delivered Each Hour</v>
      </c>
      <c r="B894" s="121" t="s">
        <v>2</v>
      </c>
      <c r="C894" s="158">
        <v>12.176327940098478</v>
      </c>
      <c r="D894" s="158">
        <v>25.624765428330377</v>
      </c>
      <c r="E894" s="158">
        <v>38.818903210958965</v>
      </c>
      <c r="F894" s="158">
        <v>53.057521675152458</v>
      </c>
      <c r="G894" s="158">
        <v>68.15492443756419</v>
      </c>
      <c r="H894" s="158">
        <v>83.811186703344589</v>
      </c>
      <c r="I894" s="158">
        <v>99.667362452991981</v>
      </c>
      <c r="J894" s="158">
        <v>114.77407239874496</v>
      </c>
      <c r="K894" s="158">
        <v>129.45954024192727</v>
      </c>
      <c r="L894" s="158">
        <v>142.86770294440578</v>
      </c>
      <c r="M894" s="158">
        <v>153.78110159388245</v>
      </c>
      <c r="N894" s="158">
        <v>164.20558782737038</v>
      </c>
      <c r="O894" s="158">
        <v>173.55197301394534</v>
      </c>
      <c r="P894" s="158">
        <v>181.9816556148545</v>
      </c>
      <c r="Q894" s="158">
        <v>189.44133020654024</v>
      </c>
      <c r="R894" s="158">
        <v>194.8269093803323</v>
      </c>
      <c r="S894" s="158">
        <v>199.64465765149833</v>
      </c>
      <c r="T894" s="158">
        <v>204.62317604088622</v>
      </c>
      <c r="U894" s="158">
        <v>209.55584485052884</v>
      </c>
      <c r="V894" s="158">
        <v>213.16919896972334</v>
      </c>
      <c r="W894" s="158">
        <v>216.70992928457233</v>
      </c>
      <c r="X894" s="158">
        <v>220.52924541120674</v>
      </c>
      <c r="Y894" s="158">
        <v>224.50187750257629</v>
      </c>
      <c r="Z894" s="158">
        <v>227.80475132408975</v>
      </c>
      <c r="AB894" s="6">
        <f t="shared" ref="AB894:AB895" si="210">Z894/8.76</f>
        <v>26.005108598640383</v>
      </c>
    </row>
    <row r="895" spans="1:28" x14ac:dyDescent="0.2">
      <c r="A895" s="2" t="str">
        <f>'Scenario List'!$A$20</f>
        <v>18- Clean Energy Delivered Each Hour</v>
      </c>
      <c r="B895" s="121" t="s">
        <v>4</v>
      </c>
      <c r="C895" s="158">
        <v>43.872241300434617</v>
      </c>
      <c r="D895" s="158">
        <v>94.798311764448584</v>
      </c>
      <c r="E895" s="158">
        <v>149.75055306384186</v>
      </c>
      <c r="F895" s="158">
        <v>212.97067195516959</v>
      </c>
      <c r="G895" s="158">
        <v>283.21552602713888</v>
      </c>
      <c r="H895" s="158">
        <v>358.34518947546474</v>
      </c>
      <c r="I895" s="158">
        <v>436.15200609631654</v>
      </c>
      <c r="J895" s="158">
        <v>511.7208666549385</v>
      </c>
      <c r="K895" s="158">
        <v>584.25504370854469</v>
      </c>
      <c r="L895" s="158">
        <v>650.69706249475075</v>
      </c>
      <c r="M895" s="158">
        <v>708.29950792445391</v>
      </c>
      <c r="N895" s="158">
        <v>759.67370771456353</v>
      </c>
      <c r="O895" s="158">
        <v>805.08234231853032</v>
      </c>
      <c r="P895" s="158">
        <v>845.04681947827805</v>
      </c>
      <c r="Q895" s="158">
        <v>879.90970760606638</v>
      </c>
      <c r="R895" s="158">
        <v>907.23351142035574</v>
      </c>
      <c r="S895" s="158">
        <v>933.26535771969816</v>
      </c>
      <c r="T895" s="158">
        <v>954.97975358060512</v>
      </c>
      <c r="U895" s="158">
        <v>974.07370250860629</v>
      </c>
      <c r="V895" s="158">
        <v>985.60526236955366</v>
      </c>
      <c r="W895" s="158">
        <v>995.12916339513379</v>
      </c>
      <c r="X895" s="158">
        <v>1000.5909848482522</v>
      </c>
      <c r="Y895" s="158">
        <v>1004.1362649942837</v>
      </c>
      <c r="Z895" s="158">
        <v>1004.9514239474772</v>
      </c>
      <c r="AB895" s="6">
        <f t="shared" si="210"/>
        <v>114.72048218578507</v>
      </c>
    </row>
    <row r="896" spans="1:28" x14ac:dyDescent="0.2">
      <c r="A896" s="2" t="str">
        <f>'Scenario List'!$A$20</f>
        <v>18- Clean Energy Delivered Each Hour</v>
      </c>
      <c r="B896" s="127"/>
      <c r="C896" s="158"/>
      <c r="D896" s="158"/>
      <c r="E896" s="158"/>
      <c r="F896" s="158"/>
      <c r="G896" s="158"/>
      <c r="H896" s="158"/>
      <c r="I896" s="158"/>
      <c r="J896" s="158"/>
      <c r="K896" s="158"/>
      <c r="L896" s="158"/>
      <c r="M896" s="158"/>
      <c r="N896" s="158"/>
      <c r="O896" s="158"/>
      <c r="P896" s="158"/>
      <c r="Q896" s="158"/>
      <c r="R896" s="158"/>
      <c r="S896" s="158"/>
      <c r="T896" s="158"/>
      <c r="U896" s="158"/>
      <c r="V896" s="158"/>
      <c r="W896" s="158"/>
      <c r="X896" s="158"/>
      <c r="Y896" s="158"/>
      <c r="Z896" s="158"/>
      <c r="AB896" s="6"/>
    </row>
    <row r="897" spans="1:28" x14ac:dyDescent="0.2">
      <c r="A897" s="2" t="str">
        <f>'Scenario List'!$A$20</f>
        <v>18- Clean Energy Delivered Each Hour</v>
      </c>
      <c r="B897" s="126" t="s">
        <v>36</v>
      </c>
      <c r="C897" s="158"/>
      <c r="D897" s="158"/>
      <c r="E897" s="158"/>
      <c r="F897" s="158"/>
      <c r="G897" s="158"/>
      <c r="H897" s="158"/>
      <c r="I897" s="158"/>
      <c r="J897" s="158"/>
      <c r="K897" s="158"/>
      <c r="L897" s="158"/>
      <c r="M897" s="158"/>
      <c r="N897" s="158"/>
      <c r="O897" s="158"/>
      <c r="P897" s="158"/>
      <c r="Q897" s="158"/>
      <c r="R897" s="158"/>
      <c r="S897" s="158"/>
      <c r="T897" s="158"/>
      <c r="U897" s="158"/>
      <c r="V897" s="158"/>
      <c r="W897" s="158"/>
      <c r="X897" s="158"/>
      <c r="Y897" s="158"/>
      <c r="Z897" s="158"/>
      <c r="AB897" s="6"/>
    </row>
    <row r="898" spans="1:28" x14ac:dyDescent="0.2">
      <c r="A898" s="2" t="str">
        <f>'Scenario List'!$A$20</f>
        <v>18- Clean Energy Delivered Each Hour</v>
      </c>
      <c r="B898" s="121" t="s">
        <v>1</v>
      </c>
      <c r="C898" s="158">
        <v>3.8255126935024615</v>
      </c>
      <c r="D898" s="158">
        <v>8.3490062941627894</v>
      </c>
      <c r="E898" s="158">
        <v>13.318407426435749</v>
      </c>
      <c r="F898" s="158">
        <v>19.302261661917242</v>
      </c>
      <c r="G898" s="158">
        <v>25.959827767359439</v>
      </c>
      <c r="H898" s="158">
        <v>33.139467378218313</v>
      </c>
      <c r="I898" s="158">
        <v>40.501406688607652</v>
      </c>
      <c r="J898" s="158">
        <v>47.916333519797277</v>
      </c>
      <c r="K898" s="158">
        <v>54.898358646760784</v>
      </c>
      <c r="L898" s="158">
        <v>61.299374085492374</v>
      </c>
      <c r="M898" s="158">
        <v>66.751493826192345</v>
      </c>
      <c r="N898" s="158">
        <v>71.880047661505813</v>
      </c>
      <c r="O898" s="158">
        <v>76.227987478373649</v>
      </c>
      <c r="P898" s="158">
        <v>80.034117550432796</v>
      </c>
      <c r="Q898" s="158">
        <v>83.122075423641604</v>
      </c>
      <c r="R898" s="158">
        <v>85.99547567946378</v>
      </c>
      <c r="S898" s="158">
        <v>88.556446484768315</v>
      </c>
      <c r="T898" s="158">
        <v>90.582328674506911</v>
      </c>
      <c r="U898" s="158">
        <v>92.0217134465844</v>
      </c>
      <c r="V898" s="158">
        <v>93.236700926509556</v>
      </c>
      <c r="W898" s="158">
        <v>93.967342356713772</v>
      </c>
      <c r="X898" s="158">
        <v>94.167805528998755</v>
      </c>
      <c r="Y898" s="158">
        <v>93.853348875418789</v>
      </c>
      <c r="Z898" s="158">
        <v>93.803386422610245</v>
      </c>
      <c r="AB898" s="6">
        <f>Z898</f>
        <v>93.803386422610245</v>
      </c>
    </row>
    <row r="899" spans="1:28" x14ac:dyDescent="0.2">
      <c r="A899" s="2" t="str">
        <f>'Scenario List'!$A$20</f>
        <v>18- Clean Energy Delivered Each Hour</v>
      </c>
      <c r="B899" s="121" t="s">
        <v>2</v>
      </c>
      <c r="C899" s="158">
        <v>1.4696120779212469</v>
      </c>
      <c r="D899" s="158">
        <v>3.0928200038786828</v>
      </c>
      <c r="E899" s="158">
        <v>4.6605812632966126</v>
      </c>
      <c r="F899" s="158">
        <v>6.4042898580468677</v>
      </c>
      <c r="G899" s="158">
        <v>8.2269373693704555</v>
      </c>
      <c r="H899" s="158">
        <v>10.116991191035494</v>
      </c>
      <c r="I899" s="158">
        <v>11.996590205668886</v>
      </c>
      <c r="J899" s="158">
        <v>13.854634454949537</v>
      </c>
      <c r="K899" s="158">
        <v>15.627059230517999</v>
      </c>
      <c r="L899" s="158">
        <v>17.245361267175635</v>
      </c>
      <c r="M899" s="158">
        <v>18.511771902319214</v>
      </c>
      <c r="N899" s="158">
        <v>19.821557334678083</v>
      </c>
      <c r="O899" s="158">
        <v>20.948347488533074</v>
      </c>
      <c r="P899" s="158">
        <v>21.965776534901256</v>
      </c>
      <c r="Q899" s="158">
        <v>22.80590545955079</v>
      </c>
      <c r="R899" s="158">
        <v>23.517795454652731</v>
      </c>
      <c r="S899" s="158">
        <v>24.099403737709729</v>
      </c>
      <c r="T899" s="158">
        <v>24.701914185027462</v>
      </c>
      <c r="U899" s="158">
        <v>25.223332212230272</v>
      </c>
      <c r="V899" s="158">
        <v>25.730534594156897</v>
      </c>
      <c r="W899" s="158">
        <v>26.160268432280699</v>
      </c>
      <c r="X899" s="158">
        <v>26.621937784471132</v>
      </c>
      <c r="Y899" s="158">
        <v>27.025812830324828</v>
      </c>
      <c r="Z899" s="158">
        <v>27.496556145863817</v>
      </c>
      <c r="AB899" s="6">
        <f t="shared" ref="AB899:AB900" si="211">Z899</f>
        <v>27.496556145863817</v>
      </c>
    </row>
    <row r="900" spans="1:28" x14ac:dyDescent="0.2">
      <c r="A900" s="2" t="str">
        <f>'Scenario List'!$A$20</f>
        <v>18- Clean Energy Delivered Each Hour</v>
      </c>
      <c r="B900" s="121" t="s">
        <v>4</v>
      </c>
      <c r="C900" s="158">
        <v>5.2951247714237084</v>
      </c>
      <c r="D900" s="158">
        <v>11.441826298041473</v>
      </c>
      <c r="E900" s="158">
        <v>17.978988689732361</v>
      </c>
      <c r="F900" s="158">
        <v>25.706551519964108</v>
      </c>
      <c r="G900" s="158">
        <v>34.186765136729896</v>
      </c>
      <c r="H900" s="158">
        <v>43.256458569253809</v>
      </c>
      <c r="I900" s="158">
        <v>52.49799689427654</v>
      </c>
      <c r="J900" s="158">
        <v>61.77096797474681</v>
      </c>
      <c r="K900" s="158">
        <v>70.525417877278784</v>
      </c>
      <c r="L900" s="158">
        <v>78.544735352668013</v>
      </c>
      <c r="M900" s="158">
        <v>85.263265728511556</v>
      </c>
      <c r="N900" s="158">
        <v>91.701604996183903</v>
      </c>
      <c r="O900" s="158">
        <v>97.176334966906722</v>
      </c>
      <c r="P900" s="158">
        <v>101.99989408533405</v>
      </c>
      <c r="Q900" s="158">
        <v>105.92798088319239</v>
      </c>
      <c r="R900" s="158">
        <v>109.51327113411651</v>
      </c>
      <c r="S900" s="158">
        <v>112.65585022247805</v>
      </c>
      <c r="T900" s="158">
        <v>115.28424285953437</v>
      </c>
      <c r="U900" s="158">
        <v>117.24504565881467</v>
      </c>
      <c r="V900" s="158">
        <v>118.96723552066645</v>
      </c>
      <c r="W900" s="158">
        <v>120.12761078899447</v>
      </c>
      <c r="X900" s="158">
        <v>120.78974331346988</v>
      </c>
      <c r="Y900" s="158">
        <v>120.87916170574361</v>
      </c>
      <c r="Z900" s="158">
        <v>121.29994256847407</v>
      </c>
      <c r="AB900" s="6">
        <f t="shared" si="211"/>
        <v>121.29994256847407</v>
      </c>
    </row>
    <row r="901" spans="1:28" x14ac:dyDescent="0.2">
      <c r="A901" s="10"/>
      <c r="C901" s="158"/>
      <c r="D901" s="158"/>
      <c r="E901" s="158"/>
      <c r="F901" s="158"/>
      <c r="G901" s="158"/>
      <c r="H901" s="158"/>
      <c r="I901" s="158"/>
      <c r="J901" s="158"/>
      <c r="K901" s="158"/>
      <c r="L901" s="158"/>
      <c r="M901" s="158"/>
      <c r="N901" s="158"/>
      <c r="O901" s="158"/>
      <c r="P901" s="158"/>
      <c r="Q901" s="158"/>
      <c r="R901" s="158"/>
      <c r="S901" s="158"/>
      <c r="T901" s="158"/>
      <c r="U901" s="158"/>
      <c r="V901" s="158"/>
      <c r="W901" s="158"/>
      <c r="X901" s="158"/>
      <c r="Y901" s="158"/>
      <c r="Z901" s="158"/>
    </row>
    <row r="902" spans="1:28" x14ac:dyDescent="0.2">
      <c r="C902" s="158"/>
      <c r="D902" s="158"/>
      <c r="E902" s="158"/>
      <c r="F902" s="158"/>
      <c r="G902" s="158"/>
      <c r="H902" s="158"/>
      <c r="I902" s="158"/>
      <c r="J902" s="158"/>
      <c r="K902" s="158"/>
      <c r="L902" s="158"/>
      <c r="M902" s="158"/>
      <c r="N902" s="158"/>
      <c r="O902" s="158"/>
      <c r="P902" s="158"/>
      <c r="Q902" s="158"/>
      <c r="R902" s="158"/>
      <c r="S902" s="158"/>
      <c r="T902" s="158"/>
      <c r="U902" s="158"/>
      <c r="V902" s="158"/>
      <c r="W902" s="158"/>
      <c r="X902" s="158"/>
      <c r="Y902" s="158"/>
      <c r="Z902" s="158"/>
    </row>
    <row r="903" spans="1:28" x14ac:dyDescent="0.2">
      <c r="A903" s="2" t="str">
        <f>'Scenario List'!$A$21</f>
        <v>19- SCC on Net P/S</v>
      </c>
      <c r="B903" s="125" t="s">
        <v>11</v>
      </c>
      <c r="C903" s="158"/>
      <c r="D903" s="158"/>
      <c r="E903" s="158"/>
      <c r="F903" s="158"/>
      <c r="G903" s="158"/>
      <c r="H903" s="158"/>
      <c r="I903" s="158"/>
      <c r="J903" s="158"/>
      <c r="K903" s="158"/>
      <c r="L903" s="158"/>
      <c r="M903" s="158"/>
      <c r="N903" s="158"/>
      <c r="O903" s="158"/>
      <c r="P903" s="158"/>
      <c r="Q903" s="158"/>
      <c r="R903" s="158"/>
      <c r="S903" s="158"/>
      <c r="T903" s="158"/>
      <c r="U903" s="158"/>
      <c r="V903" s="158"/>
      <c r="W903" s="158"/>
      <c r="X903" s="158"/>
      <c r="Y903" s="158"/>
      <c r="Z903" s="158"/>
      <c r="AB903" s="6"/>
    </row>
    <row r="904" spans="1:28" x14ac:dyDescent="0.2">
      <c r="A904" s="2" t="str">
        <f>'Scenario List'!$A$21</f>
        <v>19- SCC on Net P/S</v>
      </c>
      <c r="B904" s="123" t="s">
        <v>12</v>
      </c>
      <c r="C904" s="158">
        <v>0</v>
      </c>
      <c r="D904" s="158">
        <v>0</v>
      </c>
      <c r="E904" s="158">
        <v>0</v>
      </c>
      <c r="F904" s="158">
        <v>0</v>
      </c>
      <c r="G904" s="158">
        <v>0</v>
      </c>
      <c r="H904" s="158">
        <v>94.854338314914045</v>
      </c>
      <c r="I904" s="158">
        <v>0</v>
      </c>
      <c r="J904" s="158">
        <v>0</v>
      </c>
      <c r="K904" s="158">
        <v>0</v>
      </c>
      <c r="L904" s="158">
        <v>0</v>
      </c>
      <c r="M904" s="158">
        <v>0</v>
      </c>
      <c r="N904" s="158">
        <v>0</v>
      </c>
      <c r="O904" s="158">
        <v>0</v>
      </c>
      <c r="P904" s="158">
        <v>1.3441628818470278E-3</v>
      </c>
      <c r="Q904" s="158">
        <v>92.058633021437771</v>
      </c>
      <c r="R904" s="158">
        <v>0</v>
      </c>
      <c r="S904" s="158">
        <v>0</v>
      </c>
      <c r="T904" s="158">
        <v>0</v>
      </c>
      <c r="U904" s="158">
        <v>63.291814299075114</v>
      </c>
      <c r="V904" s="158">
        <v>0</v>
      </c>
      <c r="W904" s="158">
        <v>0</v>
      </c>
      <c r="X904" s="158">
        <v>0</v>
      </c>
      <c r="Y904" s="158">
        <v>0</v>
      </c>
      <c r="Z904" s="158">
        <v>0</v>
      </c>
      <c r="AB904" s="6">
        <f>SUM(C904:Z904)</f>
        <v>250.20612979830878</v>
      </c>
    </row>
    <row r="905" spans="1:28" x14ac:dyDescent="0.2">
      <c r="A905" s="2" t="str">
        <f>'Scenario List'!$A$21</f>
        <v>19- SCC on Net P/S</v>
      </c>
      <c r="B905" s="121" t="s">
        <v>13</v>
      </c>
      <c r="C905" s="158">
        <v>0</v>
      </c>
      <c r="D905" s="158">
        <v>0</v>
      </c>
      <c r="E905" s="158">
        <v>0</v>
      </c>
      <c r="F905" s="158">
        <v>0</v>
      </c>
      <c r="G905" s="158">
        <v>0</v>
      </c>
      <c r="H905" s="158">
        <v>0</v>
      </c>
      <c r="I905" s="158">
        <v>0</v>
      </c>
      <c r="J905" s="158">
        <v>0</v>
      </c>
      <c r="K905" s="158">
        <v>0</v>
      </c>
      <c r="L905" s="158">
        <v>0</v>
      </c>
      <c r="M905" s="158">
        <v>0</v>
      </c>
      <c r="N905" s="158">
        <v>0</v>
      </c>
      <c r="O905" s="158">
        <v>0</v>
      </c>
      <c r="P905" s="158">
        <v>0</v>
      </c>
      <c r="Q905" s="158">
        <v>0</v>
      </c>
      <c r="R905" s="158">
        <v>0</v>
      </c>
      <c r="S905" s="158">
        <v>0</v>
      </c>
      <c r="T905" s="158">
        <v>0</v>
      </c>
      <c r="U905" s="158">
        <v>0</v>
      </c>
      <c r="V905" s="158">
        <v>0</v>
      </c>
      <c r="W905" s="158">
        <v>0</v>
      </c>
      <c r="X905" s="158">
        <v>0</v>
      </c>
      <c r="Y905" s="158">
        <v>0</v>
      </c>
      <c r="Z905" s="158">
        <v>0</v>
      </c>
      <c r="AB905" s="6">
        <f t="shared" ref="AB905:AB912" si="212">SUM(C905:Z905)</f>
        <v>0</v>
      </c>
    </row>
    <row r="906" spans="1:28" x14ac:dyDescent="0.2">
      <c r="A906" s="2" t="str">
        <f>'Scenario List'!$A$21</f>
        <v>19- SCC on Net P/S</v>
      </c>
      <c r="B906" s="121" t="s">
        <v>14</v>
      </c>
      <c r="C906" s="158">
        <v>0</v>
      </c>
      <c r="D906" s="158">
        <v>0</v>
      </c>
      <c r="E906" s="158">
        <v>0</v>
      </c>
      <c r="F906" s="158">
        <v>0</v>
      </c>
      <c r="G906" s="158">
        <v>0</v>
      </c>
      <c r="H906" s="158">
        <v>0</v>
      </c>
      <c r="I906" s="158">
        <v>0</v>
      </c>
      <c r="J906" s="158">
        <v>0</v>
      </c>
      <c r="K906" s="158">
        <v>0</v>
      </c>
      <c r="L906" s="158">
        <v>0</v>
      </c>
      <c r="M906" s="158">
        <v>0</v>
      </c>
      <c r="N906" s="158">
        <v>0</v>
      </c>
      <c r="O906" s="158">
        <v>0</v>
      </c>
      <c r="P906" s="158">
        <v>0</v>
      </c>
      <c r="Q906" s="158">
        <v>0</v>
      </c>
      <c r="R906" s="158">
        <v>0</v>
      </c>
      <c r="S906" s="158">
        <v>0</v>
      </c>
      <c r="T906" s="158">
        <v>0</v>
      </c>
      <c r="U906" s="158">
        <v>0</v>
      </c>
      <c r="V906" s="158">
        <v>0</v>
      </c>
      <c r="W906" s="158">
        <v>0</v>
      </c>
      <c r="X906" s="158">
        <v>0</v>
      </c>
      <c r="Y906" s="158">
        <v>0</v>
      </c>
      <c r="Z906" s="158">
        <v>0</v>
      </c>
      <c r="AB906" s="6">
        <f t="shared" si="212"/>
        <v>0</v>
      </c>
    </row>
    <row r="907" spans="1:28" x14ac:dyDescent="0.2">
      <c r="A907" s="2" t="str">
        <f>'Scenario List'!$A$21</f>
        <v>19- SCC on Net P/S</v>
      </c>
      <c r="B907" s="121" t="s">
        <v>15</v>
      </c>
      <c r="C907" s="158">
        <v>0</v>
      </c>
      <c r="D907" s="158">
        <v>0</v>
      </c>
      <c r="E907" s="158">
        <v>0</v>
      </c>
      <c r="F907" s="158">
        <v>0</v>
      </c>
      <c r="G907" s="158">
        <v>0</v>
      </c>
      <c r="H907" s="158">
        <v>0</v>
      </c>
      <c r="I907" s="158">
        <v>0</v>
      </c>
      <c r="J907" s="158">
        <v>0</v>
      </c>
      <c r="K907" s="158">
        <v>0</v>
      </c>
      <c r="L907" s="158">
        <v>0</v>
      </c>
      <c r="M907" s="158">
        <v>0</v>
      </c>
      <c r="N907" s="158">
        <v>0</v>
      </c>
      <c r="O907" s="158">
        <v>0</v>
      </c>
      <c r="P907" s="158">
        <v>0</v>
      </c>
      <c r="Q907" s="158">
        <v>0</v>
      </c>
      <c r="R907" s="158">
        <v>0</v>
      </c>
      <c r="S907" s="158">
        <v>0</v>
      </c>
      <c r="T907" s="158">
        <v>0</v>
      </c>
      <c r="U907" s="158">
        <v>0</v>
      </c>
      <c r="V907" s="158">
        <v>0</v>
      </c>
      <c r="W907" s="158">
        <v>0</v>
      </c>
      <c r="X907" s="158">
        <v>0</v>
      </c>
      <c r="Y907" s="158">
        <v>0</v>
      </c>
      <c r="Z907" s="158">
        <v>0</v>
      </c>
      <c r="AB907" s="6">
        <f t="shared" si="212"/>
        <v>0</v>
      </c>
    </row>
    <row r="908" spans="1:28" x14ac:dyDescent="0.2">
      <c r="A908" s="2" t="str">
        <f>'Scenario List'!$A$21</f>
        <v>19- SCC on Net P/S</v>
      </c>
      <c r="B908" s="121" t="s">
        <v>16</v>
      </c>
      <c r="C908" s="158">
        <v>0</v>
      </c>
      <c r="D908" s="158">
        <v>0</v>
      </c>
      <c r="E908" s="158">
        <v>0</v>
      </c>
      <c r="F908" s="158">
        <v>0</v>
      </c>
      <c r="G908" s="158">
        <v>0</v>
      </c>
      <c r="H908" s="158">
        <v>0</v>
      </c>
      <c r="I908" s="158">
        <v>0</v>
      </c>
      <c r="J908" s="158">
        <v>0</v>
      </c>
      <c r="K908" s="158">
        <v>0</v>
      </c>
      <c r="L908" s="158">
        <v>0</v>
      </c>
      <c r="M908" s="158">
        <v>0</v>
      </c>
      <c r="N908" s="158">
        <v>0</v>
      </c>
      <c r="O908" s="158">
        <v>0</v>
      </c>
      <c r="P908" s="158">
        <v>0</v>
      </c>
      <c r="Q908" s="158">
        <v>0</v>
      </c>
      <c r="R908" s="158">
        <v>0</v>
      </c>
      <c r="S908" s="158">
        <v>0</v>
      </c>
      <c r="T908" s="158">
        <v>0</v>
      </c>
      <c r="U908" s="158">
        <v>0</v>
      </c>
      <c r="V908" s="158">
        <v>0</v>
      </c>
      <c r="W908" s="158">
        <v>0</v>
      </c>
      <c r="X908" s="158">
        <v>0</v>
      </c>
      <c r="Y908" s="158">
        <v>0</v>
      </c>
      <c r="Z908" s="158">
        <v>0</v>
      </c>
      <c r="AB908" s="6">
        <f t="shared" si="212"/>
        <v>0</v>
      </c>
    </row>
    <row r="909" spans="1:28" x14ac:dyDescent="0.2">
      <c r="A909" s="2" t="str">
        <f>'Scenario List'!$A$21</f>
        <v>19- SCC on Net P/S</v>
      </c>
      <c r="B909" s="121" t="s">
        <v>17</v>
      </c>
      <c r="C909" s="158">
        <v>0</v>
      </c>
      <c r="D909" s="158">
        <v>0</v>
      </c>
      <c r="E909" s="158">
        <v>0</v>
      </c>
      <c r="F909" s="158">
        <v>0</v>
      </c>
      <c r="G909" s="158">
        <v>0</v>
      </c>
      <c r="H909" s="158">
        <v>0</v>
      </c>
      <c r="I909" s="158">
        <v>0</v>
      </c>
      <c r="J909" s="158">
        <v>0</v>
      </c>
      <c r="K909" s="158">
        <v>0</v>
      </c>
      <c r="L909" s="158">
        <v>0</v>
      </c>
      <c r="M909" s="158">
        <v>0</v>
      </c>
      <c r="N909" s="158">
        <v>0</v>
      </c>
      <c r="O909" s="158">
        <v>0</v>
      </c>
      <c r="P909" s="158">
        <v>0</v>
      </c>
      <c r="Q909" s="158">
        <v>0</v>
      </c>
      <c r="R909" s="158">
        <v>0</v>
      </c>
      <c r="S909" s="158">
        <v>0</v>
      </c>
      <c r="T909" s="158">
        <v>0</v>
      </c>
      <c r="U909" s="158">
        <v>0</v>
      </c>
      <c r="V909" s="158">
        <v>0</v>
      </c>
      <c r="W909" s="158">
        <v>0</v>
      </c>
      <c r="X909" s="158">
        <v>0</v>
      </c>
      <c r="Y909" s="158">
        <v>0</v>
      </c>
      <c r="Z909" s="158">
        <v>0</v>
      </c>
      <c r="AB909" s="6">
        <f t="shared" si="212"/>
        <v>0</v>
      </c>
    </row>
    <row r="910" spans="1:28" x14ac:dyDescent="0.2">
      <c r="A910" s="2" t="str">
        <f>'Scenario List'!$A$21</f>
        <v>19- SCC on Net P/S</v>
      </c>
      <c r="B910" s="121" t="s">
        <v>18</v>
      </c>
      <c r="C910" s="158">
        <v>0</v>
      </c>
      <c r="D910" s="158">
        <v>0</v>
      </c>
      <c r="E910" s="158">
        <v>0</v>
      </c>
      <c r="F910" s="158">
        <v>0</v>
      </c>
      <c r="G910" s="158">
        <v>0</v>
      </c>
      <c r="H910" s="158">
        <v>0</v>
      </c>
      <c r="I910" s="158">
        <v>0</v>
      </c>
      <c r="J910" s="158">
        <v>0</v>
      </c>
      <c r="K910" s="158">
        <v>0</v>
      </c>
      <c r="L910" s="158">
        <v>0</v>
      </c>
      <c r="M910" s="158">
        <v>0</v>
      </c>
      <c r="N910" s="158">
        <v>0</v>
      </c>
      <c r="O910" s="158">
        <v>0</v>
      </c>
      <c r="P910" s="158">
        <v>0</v>
      </c>
      <c r="Q910" s="158">
        <v>0</v>
      </c>
      <c r="R910" s="158">
        <v>0</v>
      </c>
      <c r="S910" s="158">
        <v>0</v>
      </c>
      <c r="T910" s="158">
        <v>0</v>
      </c>
      <c r="U910" s="158">
        <v>0</v>
      </c>
      <c r="V910" s="158">
        <v>0</v>
      </c>
      <c r="W910" s="158">
        <v>0</v>
      </c>
      <c r="X910" s="158">
        <v>0</v>
      </c>
      <c r="Y910" s="158">
        <v>0</v>
      </c>
      <c r="Z910" s="158">
        <v>0</v>
      </c>
      <c r="AB910" s="6">
        <f t="shared" si="212"/>
        <v>0</v>
      </c>
    </row>
    <row r="911" spans="1:28" x14ac:dyDescent="0.2">
      <c r="A911" s="2" t="str">
        <f>'Scenario List'!$A$21</f>
        <v>19- SCC on Net P/S</v>
      </c>
      <c r="B911" s="122" t="s">
        <v>19</v>
      </c>
      <c r="C911" s="158">
        <v>0</v>
      </c>
      <c r="D911" s="158">
        <v>0</v>
      </c>
      <c r="E911" s="158">
        <v>0</v>
      </c>
      <c r="F911" s="158">
        <v>0</v>
      </c>
      <c r="G911" s="158">
        <v>17</v>
      </c>
      <c r="H911" s="158">
        <v>0</v>
      </c>
      <c r="I911" s="158">
        <v>0</v>
      </c>
      <c r="J911" s="158">
        <v>0</v>
      </c>
      <c r="K911" s="158">
        <v>0</v>
      </c>
      <c r="L911" s="158">
        <v>0</v>
      </c>
      <c r="M911" s="158">
        <v>0</v>
      </c>
      <c r="N911" s="158">
        <v>0</v>
      </c>
      <c r="O911" s="158">
        <v>0</v>
      </c>
      <c r="P911" s="158">
        <v>0</v>
      </c>
      <c r="Q911" s="158">
        <v>0</v>
      </c>
      <c r="R911" s="158">
        <v>0</v>
      </c>
      <c r="S911" s="158">
        <v>0</v>
      </c>
      <c r="T911" s="158">
        <v>0</v>
      </c>
      <c r="U911" s="158">
        <v>0</v>
      </c>
      <c r="V911" s="158">
        <v>0</v>
      </c>
      <c r="W911" s="158">
        <v>0</v>
      </c>
      <c r="X911" s="158">
        <v>0</v>
      </c>
      <c r="Y911" s="158">
        <v>0</v>
      </c>
      <c r="Z911" s="158">
        <v>0</v>
      </c>
      <c r="AB911" s="6">
        <f t="shared" si="212"/>
        <v>17</v>
      </c>
    </row>
    <row r="912" spans="1:28" x14ac:dyDescent="0.2">
      <c r="A912" s="2" t="str">
        <f>'Scenario List'!$A$21</f>
        <v>19- SCC on Net P/S</v>
      </c>
      <c r="B912" s="121" t="s">
        <v>20</v>
      </c>
      <c r="C912" s="158">
        <v>0</v>
      </c>
      <c r="D912" s="158">
        <v>0</v>
      </c>
      <c r="E912" s="158">
        <v>0</v>
      </c>
      <c r="F912" s="158">
        <v>0</v>
      </c>
      <c r="G912" s="158">
        <v>0</v>
      </c>
      <c r="H912" s="158">
        <v>0</v>
      </c>
      <c r="I912" s="158">
        <v>0</v>
      </c>
      <c r="J912" s="158">
        <v>0</v>
      </c>
      <c r="K912" s="158">
        <v>0</v>
      </c>
      <c r="L912" s="158">
        <v>0</v>
      </c>
      <c r="M912" s="158">
        <v>0</v>
      </c>
      <c r="N912" s="158">
        <v>0</v>
      </c>
      <c r="O912" s="158">
        <v>0</v>
      </c>
      <c r="P912" s="158">
        <v>0</v>
      </c>
      <c r="Q912" s="158">
        <v>0</v>
      </c>
      <c r="R912" s="158">
        <v>0</v>
      </c>
      <c r="S912" s="158">
        <v>0</v>
      </c>
      <c r="T912" s="158">
        <v>0</v>
      </c>
      <c r="U912" s="158">
        <v>0</v>
      </c>
      <c r="V912" s="158">
        <v>0</v>
      </c>
      <c r="W912" s="158">
        <v>0</v>
      </c>
      <c r="X912" s="158">
        <v>0</v>
      </c>
      <c r="Y912" s="158">
        <v>0</v>
      </c>
      <c r="Z912" s="158">
        <v>0</v>
      </c>
      <c r="AB912" s="6">
        <f t="shared" si="212"/>
        <v>0</v>
      </c>
    </row>
    <row r="913" spans="1:28" x14ac:dyDescent="0.2">
      <c r="A913" s="2" t="str">
        <f>'Scenario List'!$A$21</f>
        <v>19- SCC on Net P/S</v>
      </c>
      <c r="B913" s="122"/>
      <c r="C913" s="158"/>
      <c r="D913" s="158"/>
      <c r="E913" s="158"/>
      <c r="F913" s="158"/>
      <c r="G913" s="158"/>
      <c r="H913" s="158"/>
      <c r="I913" s="158"/>
      <c r="J913" s="158"/>
      <c r="K913" s="158"/>
      <c r="L913" s="158"/>
      <c r="M913" s="158"/>
      <c r="N913" s="158"/>
      <c r="O913" s="158"/>
      <c r="P913" s="158"/>
      <c r="Q913" s="158"/>
      <c r="R913" s="158"/>
      <c r="S913" s="158"/>
      <c r="T913" s="158"/>
      <c r="U913" s="158"/>
      <c r="V913" s="158"/>
      <c r="W913" s="158"/>
      <c r="X913" s="158"/>
      <c r="Y913" s="158"/>
      <c r="Z913" s="158"/>
      <c r="AB913" s="6"/>
    </row>
    <row r="914" spans="1:28" x14ac:dyDescent="0.2">
      <c r="A914" s="2" t="str">
        <f>'Scenario List'!$A$21</f>
        <v>19- SCC on Net P/S</v>
      </c>
      <c r="B914" s="125" t="s">
        <v>9</v>
      </c>
      <c r="C914" s="158"/>
      <c r="D914" s="158"/>
      <c r="E914" s="158"/>
      <c r="F914" s="158"/>
      <c r="G914" s="158"/>
      <c r="H914" s="158"/>
      <c r="I914" s="158"/>
      <c r="J914" s="158"/>
      <c r="K914" s="158"/>
      <c r="L914" s="158"/>
      <c r="M914" s="158"/>
      <c r="N914" s="158"/>
      <c r="O914" s="158"/>
      <c r="P914" s="158"/>
      <c r="Q914" s="158"/>
      <c r="R914" s="158"/>
      <c r="S914" s="158"/>
      <c r="T914" s="158"/>
      <c r="U914" s="158"/>
      <c r="V914" s="158"/>
      <c r="W914" s="158"/>
      <c r="X914" s="158"/>
      <c r="Y914" s="158"/>
      <c r="Z914" s="158"/>
      <c r="AB914" s="6"/>
    </row>
    <row r="915" spans="1:28" x14ac:dyDescent="0.2">
      <c r="A915" s="2" t="str">
        <f>'Scenario List'!$A$21</f>
        <v>19- SCC on Net P/S</v>
      </c>
      <c r="B915" s="123" t="s">
        <v>12</v>
      </c>
      <c r="C915" s="158">
        <v>0</v>
      </c>
      <c r="D915" s="158">
        <v>0</v>
      </c>
      <c r="E915" s="158">
        <v>0</v>
      </c>
      <c r="F915" s="158">
        <v>0</v>
      </c>
      <c r="G915" s="158">
        <v>0</v>
      </c>
      <c r="H915" s="158">
        <v>0</v>
      </c>
      <c r="I915" s="158">
        <v>0</v>
      </c>
      <c r="J915" s="158">
        <v>0</v>
      </c>
      <c r="K915" s="158">
        <v>0</v>
      </c>
      <c r="L915" s="158">
        <v>0</v>
      </c>
      <c r="M915" s="158">
        <v>0</v>
      </c>
      <c r="N915" s="158">
        <v>0</v>
      </c>
      <c r="O915" s="158">
        <v>0</v>
      </c>
      <c r="P915" s="158">
        <v>0</v>
      </c>
      <c r="Q915" s="158">
        <v>0</v>
      </c>
      <c r="R915" s="158">
        <v>0</v>
      </c>
      <c r="S915" s="158">
        <v>0</v>
      </c>
      <c r="T915" s="158">
        <v>0</v>
      </c>
      <c r="U915" s="158">
        <v>0</v>
      </c>
      <c r="V915" s="158">
        <v>0</v>
      </c>
      <c r="W915" s="158">
        <v>0</v>
      </c>
      <c r="X915" s="158">
        <v>0</v>
      </c>
      <c r="Y915" s="158">
        <v>0</v>
      </c>
      <c r="Z915" s="158">
        <v>0</v>
      </c>
      <c r="AB915" s="6">
        <f t="shared" ref="AB915:AB926" si="213">SUM(C915:Z915)</f>
        <v>0</v>
      </c>
    </row>
    <row r="916" spans="1:28" x14ac:dyDescent="0.2">
      <c r="A916" s="2" t="str">
        <f>'Scenario List'!$A$21</f>
        <v>19- SCC on Net P/S</v>
      </c>
      <c r="B916" s="121" t="s">
        <v>13</v>
      </c>
      <c r="C916" s="158">
        <v>0</v>
      </c>
      <c r="D916" s="158">
        <v>0</v>
      </c>
      <c r="E916" s="158">
        <v>0</v>
      </c>
      <c r="F916" s="158">
        <v>0</v>
      </c>
      <c r="G916" s="158">
        <v>0</v>
      </c>
      <c r="H916" s="158">
        <v>0</v>
      </c>
      <c r="I916" s="158">
        <v>0</v>
      </c>
      <c r="J916" s="158">
        <v>0</v>
      </c>
      <c r="K916" s="158">
        <v>0</v>
      </c>
      <c r="L916" s="158">
        <v>0</v>
      </c>
      <c r="M916" s="158">
        <v>0</v>
      </c>
      <c r="N916" s="158">
        <v>0</v>
      </c>
      <c r="O916" s="158">
        <v>0</v>
      </c>
      <c r="P916" s="158">
        <v>0</v>
      </c>
      <c r="Q916" s="158">
        <v>0</v>
      </c>
      <c r="R916" s="158">
        <v>0</v>
      </c>
      <c r="S916" s="158">
        <v>0</v>
      </c>
      <c r="T916" s="158">
        <v>0</v>
      </c>
      <c r="U916" s="158">
        <v>0</v>
      </c>
      <c r="V916" s="158">
        <v>0</v>
      </c>
      <c r="W916" s="158">
        <v>0</v>
      </c>
      <c r="X916" s="158">
        <v>120.21738524309124</v>
      </c>
      <c r="Y916" s="158">
        <v>0</v>
      </c>
      <c r="Z916" s="158">
        <v>0</v>
      </c>
      <c r="AB916" s="6">
        <f t="shared" si="213"/>
        <v>120.21738524309124</v>
      </c>
    </row>
    <row r="917" spans="1:28" x14ac:dyDescent="0.2">
      <c r="A917" s="2" t="str">
        <f>'Scenario List'!$A$21</f>
        <v>19- SCC on Net P/S</v>
      </c>
      <c r="B917" s="121" t="s">
        <v>14</v>
      </c>
      <c r="C917" s="158">
        <v>0</v>
      </c>
      <c r="D917" s="158">
        <v>0</v>
      </c>
      <c r="E917" s="158">
        <v>0</v>
      </c>
      <c r="F917" s="158">
        <v>0</v>
      </c>
      <c r="G917" s="158">
        <v>0</v>
      </c>
      <c r="H917" s="158">
        <v>0</v>
      </c>
      <c r="I917" s="158">
        <v>0</v>
      </c>
      <c r="J917" s="158">
        <v>0</v>
      </c>
      <c r="K917" s="158">
        <v>0</v>
      </c>
      <c r="L917" s="158">
        <v>0</v>
      </c>
      <c r="M917" s="158">
        <v>0</v>
      </c>
      <c r="N917" s="158">
        <v>0</v>
      </c>
      <c r="O917" s="158">
        <v>0</v>
      </c>
      <c r="P917" s="158">
        <v>0</v>
      </c>
      <c r="Q917" s="158">
        <v>0</v>
      </c>
      <c r="R917" s="158">
        <v>0</v>
      </c>
      <c r="S917" s="158">
        <v>0</v>
      </c>
      <c r="T917" s="158">
        <v>0</v>
      </c>
      <c r="U917" s="158">
        <v>0</v>
      </c>
      <c r="V917" s="158">
        <v>0</v>
      </c>
      <c r="W917" s="158">
        <v>0</v>
      </c>
      <c r="X917" s="158">
        <v>60.108692621545622</v>
      </c>
      <c r="Y917" s="158">
        <v>0</v>
      </c>
      <c r="Z917" s="158">
        <v>0</v>
      </c>
      <c r="AB917" s="6">
        <f t="shared" si="213"/>
        <v>60.108692621545622</v>
      </c>
    </row>
    <row r="918" spans="1:28" x14ac:dyDescent="0.2">
      <c r="A918" s="2" t="str">
        <f>'Scenario List'!$A$21</f>
        <v>19- SCC on Net P/S</v>
      </c>
      <c r="B918" s="121" t="s">
        <v>15</v>
      </c>
      <c r="C918" s="158">
        <v>0</v>
      </c>
      <c r="D918" s="158">
        <v>100</v>
      </c>
      <c r="E918" s="158">
        <v>100</v>
      </c>
      <c r="F918" s="158">
        <v>0</v>
      </c>
      <c r="G918" s="158">
        <v>0</v>
      </c>
      <c r="H918" s="158">
        <v>100</v>
      </c>
      <c r="I918" s="158">
        <v>0</v>
      </c>
      <c r="J918" s="158">
        <v>0</v>
      </c>
      <c r="K918" s="158">
        <v>0</v>
      </c>
      <c r="L918" s="158">
        <v>100</v>
      </c>
      <c r="M918" s="158">
        <v>0</v>
      </c>
      <c r="N918" s="158">
        <v>0</v>
      </c>
      <c r="O918" s="158">
        <v>0</v>
      </c>
      <c r="P918" s="158">
        <v>0</v>
      </c>
      <c r="Q918" s="158">
        <v>0</v>
      </c>
      <c r="R918" s="158">
        <v>0</v>
      </c>
      <c r="S918" s="158">
        <v>0</v>
      </c>
      <c r="T918" s="158">
        <v>0</v>
      </c>
      <c r="U918" s="158">
        <v>0</v>
      </c>
      <c r="V918" s="158">
        <v>116.10774764074634</v>
      </c>
      <c r="W918" s="158">
        <v>0</v>
      </c>
      <c r="X918" s="158">
        <v>0</v>
      </c>
      <c r="Y918" s="158">
        <v>0</v>
      </c>
      <c r="Z918" s="158">
        <v>100</v>
      </c>
      <c r="AB918" s="6">
        <f t="shared" si="213"/>
        <v>616.10774764074631</v>
      </c>
    </row>
    <row r="919" spans="1:28" x14ac:dyDescent="0.2">
      <c r="A919" s="2" t="str">
        <f>'Scenario List'!$A$21</f>
        <v>19- SCC on Net P/S</v>
      </c>
      <c r="B919" s="121" t="s">
        <v>16</v>
      </c>
      <c r="C919" s="158">
        <v>0</v>
      </c>
      <c r="D919" s="158">
        <v>0</v>
      </c>
      <c r="E919" s="158">
        <v>0</v>
      </c>
      <c r="F919" s="158">
        <v>0</v>
      </c>
      <c r="G919" s="158">
        <v>0</v>
      </c>
      <c r="H919" s="158">
        <v>0</v>
      </c>
      <c r="I919" s="158">
        <v>0</v>
      </c>
      <c r="J919" s="158">
        <v>0</v>
      </c>
      <c r="K919" s="158">
        <v>0</v>
      </c>
      <c r="L919" s="158">
        <v>0</v>
      </c>
      <c r="M919" s="158">
        <v>0</v>
      </c>
      <c r="N919" s="158">
        <v>0</v>
      </c>
      <c r="O919" s="158">
        <v>0</v>
      </c>
      <c r="P919" s="158">
        <v>0</v>
      </c>
      <c r="Q919" s="158">
        <v>0</v>
      </c>
      <c r="R919" s="158">
        <v>0</v>
      </c>
      <c r="S919" s="158">
        <v>0</v>
      </c>
      <c r="T919" s="158">
        <v>0</v>
      </c>
      <c r="U919" s="158">
        <v>0</v>
      </c>
      <c r="V919" s="158">
        <v>0</v>
      </c>
      <c r="W919" s="158">
        <v>0</v>
      </c>
      <c r="X919" s="158">
        <v>0</v>
      </c>
      <c r="Y919" s="158">
        <v>11.835256058458727</v>
      </c>
      <c r="Z919" s="158">
        <v>10</v>
      </c>
      <c r="AB919" s="6">
        <f t="shared" si="213"/>
        <v>21.835256058458725</v>
      </c>
    </row>
    <row r="920" spans="1:28" x14ac:dyDescent="0.2">
      <c r="A920" s="2" t="str">
        <f>'Scenario List'!$A$21</f>
        <v>19- SCC on Net P/S</v>
      </c>
      <c r="B920" s="121" t="s">
        <v>17</v>
      </c>
      <c r="C920" s="158">
        <v>0</v>
      </c>
      <c r="D920" s="158">
        <v>0</v>
      </c>
      <c r="E920" s="158">
        <v>0</v>
      </c>
      <c r="F920" s="158">
        <v>0</v>
      </c>
      <c r="G920" s="158">
        <v>0</v>
      </c>
      <c r="H920" s="158">
        <v>0</v>
      </c>
      <c r="I920" s="158">
        <v>0</v>
      </c>
      <c r="J920" s="158">
        <v>0</v>
      </c>
      <c r="K920" s="158">
        <v>0</v>
      </c>
      <c r="L920" s="158">
        <v>0</v>
      </c>
      <c r="M920" s="158">
        <v>0</v>
      </c>
      <c r="N920" s="158">
        <v>0</v>
      </c>
      <c r="O920" s="158">
        <v>0</v>
      </c>
      <c r="P920" s="158">
        <v>0</v>
      </c>
      <c r="Q920" s="158">
        <v>0</v>
      </c>
      <c r="R920" s="158">
        <v>0</v>
      </c>
      <c r="S920" s="158">
        <v>0</v>
      </c>
      <c r="T920" s="158">
        <v>0</v>
      </c>
      <c r="U920" s="158">
        <v>0</v>
      </c>
      <c r="V920" s="158">
        <v>0</v>
      </c>
      <c r="W920" s="158">
        <v>0</v>
      </c>
      <c r="X920" s="158">
        <v>0</v>
      </c>
      <c r="Y920" s="158">
        <v>0</v>
      </c>
      <c r="Z920" s="158">
        <v>0</v>
      </c>
      <c r="AB920" s="6">
        <f t="shared" si="213"/>
        <v>0</v>
      </c>
    </row>
    <row r="921" spans="1:28" x14ac:dyDescent="0.2">
      <c r="A921" s="2" t="str">
        <f>'Scenario List'!$A$21</f>
        <v>19- SCC on Net P/S</v>
      </c>
      <c r="B921" s="121" t="s">
        <v>18</v>
      </c>
      <c r="C921" s="158">
        <v>0</v>
      </c>
      <c r="D921" s="158">
        <v>0</v>
      </c>
      <c r="E921" s="158">
        <v>0</v>
      </c>
      <c r="F921" s="158">
        <v>0</v>
      </c>
      <c r="G921" s="158">
        <v>0</v>
      </c>
      <c r="H921" s="158">
        <v>0</v>
      </c>
      <c r="I921" s="158">
        <v>0</v>
      </c>
      <c r="J921" s="158">
        <v>0</v>
      </c>
      <c r="K921" s="158">
        <v>0</v>
      </c>
      <c r="L921" s="158">
        <v>0</v>
      </c>
      <c r="M921" s="158">
        <v>0</v>
      </c>
      <c r="N921" s="158">
        <v>0</v>
      </c>
      <c r="O921" s="158">
        <v>0</v>
      </c>
      <c r="P921" s="158">
        <v>0</v>
      </c>
      <c r="Q921" s="158">
        <v>0</v>
      </c>
      <c r="R921" s="158">
        <v>0</v>
      </c>
      <c r="S921" s="158">
        <v>0</v>
      </c>
      <c r="T921" s="158">
        <v>0</v>
      </c>
      <c r="U921" s="158">
        <v>0</v>
      </c>
      <c r="V921" s="158">
        <v>0</v>
      </c>
      <c r="W921" s="158">
        <v>0</v>
      </c>
      <c r="X921" s="158">
        <v>0</v>
      </c>
      <c r="Y921" s="158">
        <v>0</v>
      </c>
      <c r="Z921" s="158">
        <v>0</v>
      </c>
      <c r="AB921" s="6">
        <f t="shared" si="213"/>
        <v>0</v>
      </c>
    </row>
    <row r="922" spans="1:28" x14ac:dyDescent="0.2">
      <c r="A922" s="2" t="str">
        <f>'Scenario List'!$A$21</f>
        <v>19- SCC on Net P/S</v>
      </c>
      <c r="B922" s="122" t="s">
        <v>19</v>
      </c>
      <c r="C922" s="158">
        <v>0</v>
      </c>
      <c r="D922" s="158">
        <v>0</v>
      </c>
      <c r="E922" s="158">
        <v>0</v>
      </c>
      <c r="F922" s="158">
        <v>0</v>
      </c>
      <c r="G922" s="158">
        <v>0</v>
      </c>
      <c r="H922" s="158">
        <v>0</v>
      </c>
      <c r="I922" s="158">
        <v>0</v>
      </c>
      <c r="J922" s="158">
        <v>0</v>
      </c>
      <c r="K922" s="158">
        <v>0</v>
      </c>
      <c r="L922" s="158">
        <v>0</v>
      </c>
      <c r="M922" s="158">
        <v>0</v>
      </c>
      <c r="N922" s="158">
        <v>0</v>
      </c>
      <c r="O922" s="158">
        <v>0</v>
      </c>
      <c r="P922" s="158">
        <v>0</v>
      </c>
      <c r="Q922" s="158">
        <v>0</v>
      </c>
      <c r="R922" s="158">
        <v>0</v>
      </c>
      <c r="S922" s="158">
        <v>0</v>
      </c>
      <c r="T922" s="158">
        <v>0</v>
      </c>
      <c r="U922" s="158">
        <v>0</v>
      </c>
      <c r="V922" s="158">
        <v>0</v>
      </c>
      <c r="W922" s="158">
        <v>0</v>
      </c>
      <c r="X922" s="158">
        <v>0</v>
      </c>
      <c r="Y922" s="158">
        <v>0</v>
      </c>
      <c r="Z922" s="158">
        <v>0</v>
      </c>
      <c r="AB922" s="6">
        <f t="shared" si="213"/>
        <v>0</v>
      </c>
    </row>
    <row r="923" spans="1:28" x14ac:dyDescent="0.2">
      <c r="A923" s="2" t="str">
        <f>'Scenario List'!$A$21</f>
        <v>19- SCC on Net P/S</v>
      </c>
      <c r="B923" s="121" t="s">
        <v>20</v>
      </c>
      <c r="C923" s="158">
        <v>0</v>
      </c>
      <c r="D923" s="158">
        <v>0</v>
      </c>
      <c r="E923" s="158">
        <v>0</v>
      </c>
      <c r="F923" s="158">
        <v>0</v>
      </c>
      <c r="G923" s="158">
        <v>0</v>
      </c>
      <c r="H923" s="158">
        <v>0</v>
      </c>
      <c r="I923" s="158">
        <v>0</v>
      </c>
      <c r="J923" s="158">
        <v>0</v>
      </c>
      <c r="K923" s="158">
        <v>0</v>
      </c>
      <c r="L923" s="158">
        <v>75</v>
      </c>
      <c r="M923" s="158">
        <v>0</v>
      </c>
      <c r="N923" s="158">
        <v>0</v>
      </c>
      <c r="O923" s="158">
        <v>0</v>
      </c>
      <c r="P923" s="158">
        <v>0</v>
      </c>
      <c r="Q923" s="158">
        <v>0</v>
      </c>
      <c r="R923" s="158">
        <v>0</v>
      </c>
      <c r="S923" s="158">
        <v>0</v>
      </c>
      <c r="T923" s="158">
        <v>0</v>
      </c>
      <c r="U923" s="158">
        <v>0</v>
      </c>
      <c r="V923" s="158">
        <v>0</v>
      </c>
      <c r="W923" s="158">
        <v>0</v>
      </c>
      <c r="X923" s="158">
        <v>0</v>
      </c>
      <c r="Y923" s="158">
        <v>0</v>
      </c>
      <c r="Z923" s="158">
        <v>0</v>
      </c>
      <c r="AB923" s="6">
        <f t="shared" si="213"/>
        <v>75</v>
      </c>
    </row>
    <row r="924" spans="1:28" x14ac:dyDescent="0.2">
      <c r="A924" s="2" t="str">
        <f>'Scenario List'!$A$21</f>
        <v>19- SCC on Net P/S</v>
      </c>
      <c r="B924" s="121" t="s">
        <v>21</v>
      </c>
      <c r="C924" s="158">
        <v>0</v>
      </c>
      <c r="D924" s="158">
        <v>0</v>
      </c>
      <c r="E924" s="158">
        <v>0</v>
      </c>
      <c r="F924" s="158">
        <v>0</v>
      </c>
      <c r="G924" s="158">
        <v>1.2566000000000002</v>
      </c>
      <c r="H924" s="158">
        <v>29.0976</v>
      </c>
      <c r="I924" s="158">
        <v>37.354100000000003</v>
      </c>
      <c r="J924" s="158">
        <v>43.160299999999999</v>
      </c>
      <c r="K924" s="158">
        <v>49.6282</v>
      </c>
      <c r="L924" s="158">
        <v>51.657400000000003</v>
      </c>
      <c r="M924" s="158">
        <v>51.495100000000001</v>
      </c>
      <c r="N924" s="158">
        <v>51.308700000000002</v>
      </c>
      <c r="O924" s="158">
        <v>51.098200000000006</v>
      </c>
      <c r="P924" s="158">
        <v>50.842700000000001</v>
      </c>
      <c r="Q924" s="158">
        <v>50.749499999999998</v>
      </c>
      <c r="R924" s="158">
        <v>50.563100000000006</v>
      </c>
      <c r="S924" s="158">
        <v>50.3767</v>
      </c>
      <c r="T924" s="158">
        <v>50.190300000000001</v>
      </c>
      <c r="U924" s="158">
        <v>50.003900000000002</v>
      </c>
      <c r="V924" s="158">
        <v>49.817499999999995</v>
      </c>
      <c r="W924" s="158">
        <v>49.631100000000004</v>
      </c>
      <c r="X924" s="158">
        <v>49.375600000000006</v>
      </c>
      <c r="Y924" s="158">
        <v>49.165700000000001</v>
      </c>
      <c r="Z924" s="158">
        <v>48.910150000000002</v>
      </c>
      <c r="AB924" s="6">
        <f>Z924</f>
        <v>48.910150000000002</v>
      </c>
    </row>
    <row r="925" spans="1:28" x14ac:dyDescent="0.2">
      <c r="A925" s="2" t="str">
        <f>'Scenario List'!$A$21</f>
        <v>19- SCC on Net P/S</v>
      </c>
      <c r="B925" s="121" t="s">
        <v>22</v>
      </c>
      <c r="C925" s="158">
        <v>3.3997814085681659</v>
      </c>
      <c r="D925" s="158">
        <v>4.1851561487729931</v>
      </c>
      <c r="E925" s="158">
        <v>4.860846485777226</v>
      </c>
      <c r="F925" s="158">
        <v>5.7161371596209616</v>
      </c>
      <c r="G925" s="158">
        <v>6.6594715641737636</v>
      </c>
      <c r="H925" s="158">
        <v>7.3464620793154332</v>
      </c>
      <c r="I925" s="158">
        <v>7.703234855123668</v>
      </c>
      <c r="J925" s="158">
        <v>7.5525353395074717</v>
      </c>
      <c r="K925" s="158">
        <v>7.0644390931249319</v>
      </c>
      <c r="L925" s="158">
        <v>6.2312646378752348</v>
      </c>
      <c r="M925" s="158">
        <v>5.1910374354736177</v>
      </c>
      <c r="N925" s="158">
        <v>4.247485033908319</v>
      </c>
      <c r="O925" s="158">
        <v>3.4563113548077382</v>
      </c>
      <c r="P925" s="158">
        <v>2.7994247497817355</v>
      </c>
      <c r="Q925" s="158">
        <v>2.2497065654653881</v>
      </c>
      <c r="R925" s="158">
        <v>1.7899332987946224</v>
      </c>
      <c r="S925" s="158">
        <v>1.6053784368526749</v>
      </c>
      <c r="T925" s="158">
        <v>1.355312167701058</v>
      </c>
      <c r="U925" s="158">
        <v>1.182312279696589</v>
      </c>
      <c r="V925" s="158">
        <v>0.68621336179202785</v>
      </c>
      <c r="W925" s="158">
        <v>0.5102207471605027</v>
      </c>
      <c r="X925" s="158">
        <v>6.8394935238430321E-2</v>
      </c>
      <c r="Y925" s="158">
        <v>-0.20655225720582848</v>
      </c>
      <c r="Z925" s="158">
        <v>-0.34547605209351673</v>
      </c>
      <c r="AB925" s="6">
        <f t="shared" si="213"/>
        <v>85.309030829233208</v>
      </c>
    </row>
    <row r="926" spans="1:28" x14ac:dyDescent="0.2">
      <c r="A926" s="2" t="str">
        <f>'Scenario List'!$A$21</f>
        <v>19- SCC on Net P/S</v>
      </c>
      <c r="B926" s="121" t="s">
        <v>23</v>
      </c>
      <c r="C926" s="158">
        <v>4.2414811488530857</v>
      </c>
      <c r="D926" s="158">
        <v>4.9798894034664185</v>
      </c>
      <c r="E926" s="158">
        <v>5.5875874417119853</v>
      </c>
      <c r="F926" s="158">
        <v>6.5877013356452228</v>
      </c>
      <c r="G926" s="158">
        <v>7.076668729100998</v>
      </c>
      <c r="H926" s="158">
        <v>7.6155754329787797</v>
      </c>
      <c r="I926" s="158">
        <v>7.8769417743460934</v>
      </c>
      <c r="J926" s="158">
        <v>7.6857981943020661</v>
      </c>
      <c r="K926" s="158">
        <v>7.6723446196924669</v>
      </c>
      <c r="L926" s="158">
        <v>6.3797926621630907</v>
      </c>
      <c r="M926" s="158">
        <v>5.3412400764395898</v>
      </c>
      <c r="N926" s="158">
        <v>4.4275641602684459</v>
      </c>
      <c r="O926" s="158">
        <v>3.6711524723757805</v>
      </c>
      <c r="P926" s="158">
        <v>3.0677216265783898</v>
      </c>
      <c r="Q926" s="158">
        <v>2.5826125653212273</v>
      </c>
      <c r="R926" s="158">
        <v>1.9906730770353533</v>
      </c>
      <c r="S926" s="158">
        <v>1.825012615884404</v>
      </c>
      <c r="T926" s="158">
        <v>1.586999084247779</v>
      </c>
      <c r="U926" s="158">
        <v>1.4706672695580352</v>
      </c>
      <c r="V926" s="158">
        <v>0.43813547670576725</v>
      </c>
      <c r="W926" s="158">
        <v>0.17392344023308226</v>
      </c>
      <c r="X926" s="158">
        <v>-0.14761376411125582</v>
      </c>
      <c r="Y926" s="158">
        <v>-0.29773802583925146</v>
      </c>
      <c r="Z926" s="158">
        <v>-0.31760947823850927</v>
      </c>
      <c r="AB926" s="6">
        <f t="shared" si="213"/>
        <v>91.516521338719045</v>
      </c>
    </row>
    <row r="927" spans="1:28" x14ac:dyDescent="0.2">
      <c r="A927" s="2" t="str">
        <f>'Scenario List'!$A$21</f>
        <v>19- SCC on Net P/S</v>
      </c>
      <c r="B927" s="121"/>
      <c r="C927" s="158"/>
      <c r="D927" s="158"/>
      <c r="E927" s="158"/>
      <c r="F927" s="158"/>
      <c r="G927" s="158"/>
      <c r="H927" s="158"/>
      <c r="I927" s="158"/>
      <c r="J927" s="158"/>
      <c r="K927" s="158"/>
      <c r="L927" s="158"/>
      <c r="M927" s="158"/>
      <c r="N927" s="158"/>
      <c r="O927" s="158"/>
      <c r="P927" s="158"/>
      <c r="Q927" s="158"/>
      <c r="R927" s="158"/>
      <c r="S927" s="158"/>
      <c r="T927" s="158"/>
      <c r="U927" s="158"/>
      <c r="V927" s="158"/>
      <c r="W927" s="158"/>
      <c r="X927" s="158"/>
      <c r="Y927" s="158"/>
      <c r="Z927" s="158"/>
      <c r="AB927" s="6"/>
    </row>
    <row r="928" spans="1:28" x14ac:dyDescent="0.2">
      <c r="A928" s="2" t="str">
        <f>'Scenario List'!$A$21</f>
        <v>19- SCC on Net P/S</v>
      </c>
      <c r="B928" s="120" t="s">
        <v>8</v>
      </c>
      <c r="C928" s="158"/>
      <c r="D928" s="158"/>
      <c r="E928" s="158"/>
      <c r="F928" s="158"/>
      <c r="G928" s="158"/>
      <c r="H928" s="158"/>
      <c r="I928" s="158"/>
      <c r="J928" s="158"/>
      <c r="K928" s="158"/>
      <c r="L928" s="158"/>
      <c r="M928" s="158"/>
      <c r="N928" s="158"/>
      <c r="O928" s="158"/>
      <c r="P928" s="158"/>
      <c r="Q928" s="158"/>
      <c r="R928" s="158"/>
      <c r="S928" s="158"/>
      <c r="T928" s="158"/>
      <c r="U928" s="158"/>
      <c r="V928" s="158"/>
      <c r="W928" s="158"/>
      <c r="X928" s="158"/>
      <c r="Y928" s="158"/>
      <c r="Z928" s="158"/>
      <c r="AB928" s="6"/>
    </row>
    <row r="929" spans="1:29" x14ac:dyDescent="0.2">
      <c r="A929" s="2" t="str">
        <f>'Scenario List'!$A$21</f>
        <v>19- SCC on Net P/S</v>
      </c>
      <c r="B929" s="123" t="s">
        <v>12</v>
      </c>
      <c r="C929" s="158">
        <v>0</v>
      </c>
      <c r="D929" s="158">
        <v>0</v>
      </c>
      <c r="E929" s="158">
        <v>0</v>
      </c>
      <c r="F929" s="158">
        <v>3.4788072412596336E-4</v>
      </c>
      <c r="G929" s="158">
        <v>2.0041899128120938E-4</v>
      </c>
      <c r="H929" s="158">
        <v>91.79779183942955</v>
      </c>
      <c r="I929" s="158">
        <v>0</v>
      </c>
      <c r="J929" s="158">
        <v>0</v>
      </c>
      <c r="K929" s="158">
        <v>0</v>
      </c>
      <c r="L929" s="158">
        <v>9.2077211470031352E-5</v>
      </c>
      <c r="M929" s="158">
        <v>0</v>
      </c>
      <c r="N929" s="158">
        <v>0</v>
      </c>
      <c r="O929" s="158">
        <v>0</v>
      </c>
      <c r="P929" s="158">
        <v>0</v>
      </c>
      <c r="Q929" s="158">
        <v>0</v>
      </c>
      <c r="R929" s="158">
        <v>0</v>
      </c>
      <c r="S929" s="158">
        <v>0</v>
      </c>
      <c r="T929" s="158">
        <v>0</v>
      </c>
      <c r="U929" s="158">
        <v>3.3745119894765621E-4</v>
      </c>
      <c r="V929" s="158">
        <v>0</v>
      </c>
      <c r="W929" s="158">
        <v>0</v>
      </c>
      <c r="X929" s="158">
        <v>0</v>
      </c>
      <c r="Y929" s="158">
        <v>3.823931704526962E-4</v>
      </c>
      <c r="Z929" s="158">
        <v>0</v>
      </c>
      <c r="AB929" s="6">
        <f t="shared" ref="AB929:AB940" si="214">SUM(C929:Z929)</f>
        <v>91.799152060725831</v>
      </c>
    </row>
    <row r="930" spans="1:29" x14ac:dyDescent="0.2">
      <c r="A930" s="2" t="str">
        <f>'Scenario List'!$A$21</f>
        <v>19- SCC on Net P/S</v>
      </c>
      <c r="B930" s="121" t="s">
        <v>13</v>
      </c>
      <c r="C930" s="158">
        <v>0</v>
      </c>
      <c r="D930" s="158">
        <v>0</v>
      </c>
      <c r="E930" s="158">
        <v>0</v>
      </c>
      <c r="F930" s="158">
        <v>0</v>
      </c>
      <c r="G930" s="158">
        <v>0</v>
      </c>
      <c r="H930" s="158">
        <v>0</v>
      </c>
      <c r="I930" s="158">
        <v>0</v>
      </c>
      <c r="J930" s="158">
        <v>0</v>
      </c>
      <c r="K930" s="158">
        <v>0</v>
      </c>
      <c r="L930" s="158">
        <v>0</v>
      </c>
      <c r="M930" s="158">
        <v>0</v>
      </c>
      <c r="N930" s="158">
        <v>0</v>
      </c>
      <c r="O930" s="158">
        <v>0</v>
      </c>
      <c r="P930" s="158">
        <v>0</v>
      </c>
      <c r="Q930" s="158">
        <v>0</v>
      </c>
      <c r="R930" s="158">
        <v>0</v>
      </c>
      <c r="S930" s="158">
        <v>0</v>
      </c>
      <c r="T930" s="158">
        <v>0</v>
      </c>
      <c r="U930" s="158">
        <v>0</v>
      </c>
      <c r="V930" s="158">
        <v>0</v>
      </c>
      <c r="W930" s="158">
        <v>0</v>
      </c>
      <c r="X930" s="158">
        <v>0</v>
      </c>
      <c r="Y930" s="158">
        <v>0</v>
      </c>
      <c r="Z930" s="158">
        <v>0</v>
      </c>
      <c r="AB930" s="6">
        <f t="shared" si="214"/>
        <v>0</v>
      </c>
    </row>
    <row r="931" spans="1:29" x14ac:dyDescent="0.2">
      <c r="A931" s="2" t="str">
        <f>'Scenario List'!$A$21</f>
        <v>19- SCC on Net P/S</v>
      </c>
      <c r="B931" s="121" t="s">
        <v>14</v>
      </c>
      <c r="C931" s="158">
        <v>0</v>
      </c>
      <c r="D931" s="158">
        <v>0</v>
      </c>
      <c r="E931" s="158">
        <v>0</v>
      </c>
      <c r="F931" s="158">
        <v>0</v>
      </c>
      <c r="G931" s="158">
        <v>0</v>
      </c>
      <c r="H931" s="158">
        <v>0</v>
      </c>
      <c r="I931" s="158">
        <v>0</v>
      </c>
      <c r="J931" s="158">
        <v>0</v>
      </c>
      <c r="K931" s="158">
        <v>0</v>
      </c>
      <c r="L931" s="158">
        <v>0</v>
      </c>
      <c r="M931" s="158">
        <v>0</v>
      </c>
      <c r="N931" s="158">
        <v>0</v>
      </c>
      <c r="O931" s="158">
        <v>0</v>
      </c>
      <c r="P931" s="158">
        <v>0</v>
      </c>
      <c r="Q931" s="158">
        <v>0</v>
      </c>
      <c r="R931" s="158">
        <v>0</v>
      </c>
      <c r="S931" s="158">
        <v>0</v>
      </c>
      <c r="T931" s="158">
        <v>0</v>
      </c>
      <c r="U931" s="158">
        <v>0</v>
      </c>
      <c r="V931" s="158">
        <v>0</v>
      </c>
      <c r="W931" s="158">
        <v>0</v>
      </c>
      <c r="X931" s="158">
        <v>0</v>
      </c>
      <c r="Y931" s="158">
        <v>0</v>
      </c>
      <c r="Z931" s="158">
        <v>0</v>
      </c>
      <c r="AB931" s="6">
        <f t="shared" si="214"/>
        <v>0</v>
      </c>
    </row>
    <row r="932" spans="1:29" x14ac:dyDescent="0.2">
      <c r="A932" s="2" t="str">
        <f>'Scenario List'!$A$21</f>
        <v>19- SCC on Net P/S</v>
      </c>
      <c r="B932" s="121" t="s">
        <v>15</v>
      </c>
      <c r="C932" s="158">
        <v>0</v>
      </c>
      <c r="D932" s="158">
        <v>0</v>
      </c>
      <c r="E932" s="158">
        <v>0</v>
      </c>
      <c r="F932" s="158">
        <v>0</v>
      </c>
      <c r="G932" s="158">
        <v>0</v>
      </c>
      <c r="H932" s="158">
        <v>0</v>
      </c>
      <c r="I932" s="158">
        <v>0</v>
      </c>
      <c r="J932" s="158">
        <v>0</v>
      </c>
      <c r="K932" s="158">
        <v>0</v>
      </c>
      <c r="L932" s="158">
        <v>0</v>
      </c>
      <c r="M932" s="158">
        <v>0</v>
      </c>
      <c r="N932" s="158">
        <v>0</v>
      </c>
      <c r="O932" s="158">
        <v>0</v>
      </c>
      <c r="P932" s="158">
        <v>0</v>
      </c>
      <c r="Q932" s="158">
        <v>0</v>
      </c>
      <c r="R932" s="158">
        <v>0</v>
      </c>
      <c r="S932" s="158">
        <v>0</v>
      </c>
      <c r="T932" s="158">
        <v>0</v>
      </c>
      <c r="U932" s="158">
        <v>0</v>
      </c>
      <c r="V932" s="158">
        <v>0</v>
      </c>
      <c r="W932" s="158">
        <v>0</v>
      </c>
      <c r="X932" s="158">
        <v>0</v>
      </c>
      <c r="Y932" s="158">
        <v>0</v>
      </c>
      <c r="Z932" s="158">
        <v>0</v>
      </c>
      <c r="AB932" s="6">
        <f t="shared" si="214"/>
        <v>0</v>
      </c>
    </row>
    <row r="933" spans="1:29" x14ac:dyDescent="0.2">
      <c r="A933" s="2" t="str">
        <f>'Scenario List'!$A$21</f>
        <v>19- SCC on Net P/S</v>
      </c>
      <c r="B933" s="121" t="s">
        <v>16</v>
      </c>
      <c r="C933" s="158">
        <v>0</v>
      </c>
      <c r="D933" s="158">
        <v>0</v>
      </c>
      <c r="E933" s="158">
        <v>0</v>
      </c>
      <c r="F933" s="158">
        <v>0</v>
      </c>
      <c r="G933" s="158">
        <v>0</v>
      </c>
      <c r="H933" s="158">
        <v>0</v>
      </c>
      <c r="I933" s="158">
        <v>0</v>
      </c>
      <c r="J933" s="158">
        <v>0</v>
      </c>
      <c r="K933" s="158">
        <v>0</v>
      </c>
      <c r="L933" s="158">
        <v>0</v>
      </c>
      <c r="M933" s="158">
        <v>0</v>
      </c>
      <c r="N933" s="158">
        <v>0</v>
      </c>
      <c r="O933" s="158">
        <v>0</v>
      </c>
      <c r="P933" s="158">
        <v>0</v>
      </c>
      <c r="Q933" s="158">
        <v>0</v>
      </c>
      <c r="R933" s="158">
        <v>0</v>
      </c>
      <c r="S933" s="158">
        <v>0</v>
      </c>
      <c r="T933" s="158">
        <v>0</v>
      </c>
      <c r="U933" s="158">
        <v>0</v>
      </c>
      <c r="V933" s="158">
        <v>0</v>
      </c>
      <c r="W933" s="158">
        <v>0</v>
      </c>
      <c r="X933" s="158">
        <v>12.264201856354838</v>
      </c>
      <c r="Y933" s="158">
        <v>10.692024974110035</v>
      </c>
      <c r="Z933" s="158">
        <v>11.413269530000498</v>
      </c>
      <c r="AB933" s="6">
        <f t="shared" si="214"/>
        <v>34.369496360465369</v>
      </c>
    </row>
    <row r="934" spans="1:29" x14ac:dyDescent="0.2">
      <c r="A934" s="2" t="str">
        <f>'Scenario List'!$A$21</f>
        <v>19- SCC on Net P/S</v>
      </c>
      <c r="B934" s="121" t="s">
        <v>17</v>
      </c>
      <c r="C934" s="158">
        <v>0</v>
      </c>
      <c r="D934" s="158">
        <v>0</v>
      </c>
      <c r="E934" s="158">
        <v>0</v>
      </c>
      <c r="F934" s="158">
        <v>0</v>
      </c>
      <c r="G934" s="158">
        <v>0</v>
      </c>
      <c r="H934" s="158">
        <v>0</v>
      </c>
      <c r="I934" s="158">
        <v>0</v>
      </c>
      <c r="J934" s="158">
        <v>0</v>
      </c>
      <c r="K934" s="158">
        <v>0</v>
      </c>
      <c r="L934" s="158">
        <v>0</v>
      </c>
      <c r="M934" s="158">
        <v>0</v>
      </c>
      <c r="N934" s="158">
        <v>0</v>
      </c>
      <c r="O934" s="158">
        <v>0</v>
      </c>
      <c r="P934" s="158">
        <v>0</v>
      </c>
      <c r="Q934" s="158">
        <v>0</v>
      </c>
      <c r="R934" s="158">
        <v>0</v>
      </c>
      <c r="S934" s="158">
        <v>0</v>
      </c>
      <c r="T934" s="158">
        <v>0</v>
      </c>
      <c r="U934" s="158">
        <v>0</v>
      </c>
      <c r="V934" s="158">
        <v>0</v>
      </c>
      <c r="W934" s="158">
        <v>0</v>
      </c>
      <c r="X934" s="158">
        <v>0</v>
      </c>
      <c r="Y934" s="158">
        <v>0</v>
      </c>
      <c r="Z934" s="158">
        <v>0</v>
      </c>
      <c r="AB934" s="6">
        <f t="shared" si="214"/>
        <v>0</v>
      </c>
    </row>
    <row r="935" spans="1:29" x14ac:dyDescent="0.2">
      <c r="A935" s="2" t="str">
        <f>'Scenario List'!$A$21</f>
        <v>19- SCC on Net P/S</v>
      </c>
      <c r="B935" s="121" t="s">
        <v>18</v>
      </c>
      <c r="C935" s="158">
        <v>0</v>
      </c>
      <c r="D935" s="158">
        <v>0</v>
      </c>
      <c r="E935" s="158">
        <v>0</v>
      </c>
      <c r="F935" s="158">
        <v>0</v>
      </c>
      <c r="G935" s="158">
        <v>0</v>
      </c>
      <c r="H935" s="158">
        <v>0</v>
      </c>
      <c r="I935" s="158">
        <v>0</v>
      </c>
      <c r="J935" s="158">
        <v>0</v>
      </c>
      <c r="K935" s="158">
        <v>0</v>
      </c>
      <c r="L935" s="158">
        <v>0</v>
      </c>
      <c r="M935" s="158">
        <v>0</v>
      </c>
      <c r="N935" s="158">
        <v>0</v>
      </c>
      <c r="O935" s="158">
        <v>0</v>
      </c>
      <c r="P935" s="158">
        <v>0</v>
      </c>
      <c r="Q935" s="158">
        <v>0</v>
      </c>
      <c r="R935" s="158">
        <v>0</v>
      </c>
      <c r="S935" s="158">
        <v>0</v>
      </c>
      <c r="T935" s="158">
        <v>0</v>
      </c>
      <c r="U935" s="158">
        <v>0</v>
      </c>
      <c r="V935" s="158">
        <v>0</v>
      </c>
      <c r="W935" s="158">
        <v>0</v>
      </c>
      <c r="X935" s="158">
        <v>0</v>
      </c>
      <c r="Y935" s="158">
        <v>0</v>
      </c>
      <c r="Z935" s="158">
        <v>0</v>
      </c>
      <c r="AB935" s="6">
        <f t="shared" si="214"/>
        <v>0</v>
      </c>
    </row>
    <row r="936" spans="1:29" x14ac:dyDescent="0.2">
      <c r="A936" s="2" t="str">
        <f>'Scenario List'!$A$21</f>
        <v>19- SCC on Net P/S</v>
      </c>
      <c r="B936" s="122" t="s">
        <v>19</v>
      </c>
      <c r="C936" s="158">
        <v>0</v>
      </c>
      <c r="D936" s="158">
        <v>0</v>
      </c>
      <c r="E936" s="158">
        <v>0</v>
      </c>
      <c r="F936" s="158">
        <v>0</v>
      </c>
      <c r="G936" s="158">
        <v>0</v>
      </c>
      <c r="H936" s="158">
        <v>0</v>
      </c>
      <c r="I936" s="158">
        <v>0</v>
      </c>
      <c r="J936" s="158">
        <v>0</v>
      </c>
      <c r="K936" s="158">
        <v>0</v>
      </c>
      <c r="L936" s="158">
        <v>0</v>
      </c>
      <c r="M936" s="158">
        <v>0</v>
      </c>
      <c r="N936" s="158">
        <v>0</v>
      </c>
      <c r="O936" s="158">
        <v>0</v>
      </c>
      <c r="P936" s="158">
        <v>0</v>
      </c>
      <c r="Q936" s="158">
        <v>0</v>
      </c>
      <c r="R936" s="158">
        <v>0</v>
      </c>
      <c r="S936" s="158">
        <v>0</v>
      </c>
      <c r="T936" s="158">
        <v>0</v>
      </c>
      <c r="U936" s="158">
        <v>0</v>
      </c>
      <c r="V936" s="158">
        <v>0</v>
      </c>
      <c r="W936" s="158">
        <v>0</v>
      </c>
      <c r="X936" s="158">
        <v>0</v>
      </c>
      <c r="Y936" s="158">
        <v>0</v>
      </c>
      <c r="Z936" s="158">
        <v>0</v>
      </c>
      <c r="AB936" s="6">
        <f t="shared" si="214"/>
        <v>0</v>
      </c>
    </row>
    <row r="937" spans="1:29" x14ac:dyDescent="0.2">
      <c r="A937" s="2" t="str">
        <f>'Scenario List'!$A$21</f>
        <v>19- SCC on Net P/S</v>
      </c>
      <c r="B937" s="121" t="s">
        <v>20</v>
      </c>
      <c r="C937" s="158">
        <v>0</v>
      </c>
      <c r="D937" s="158">
        <v>0</v>
      </c>
      <c r="E937" s="158">
        <v>0</v>
      </c>
      <c r="F937" s="158">
        <v>0</v>
      </c>
      <c r="G937" s="158">
        <v>0</v>
      </c>
      <c r="H937" s="158">
        <v>0</v>
      </c>
      <c r="I937" s="158">
        <v>0</v>
      </c>
      <c r="J937" s="158">
        <v>0</v>
      </c>
      <c r="K937" s="158">
        <v>0</v>
      </c>
      <c r="L937" s="158">
        <v>0</v>
      </c>
      <c r="M937" s="158">
        <v>0</v>
      </c>
      <c r="N937" s="158">
        <v>0</v>
      </c>
      <c r="O937" s="158">
        <v>0</v>
      </c>
      <c r="P937" s="158">
        <v>0</v>
      </c>
      <c r="Q937" s="158">
        <v>0</v>
      </c>
      <c r="R937" s="158">
        <v>0</v>
      </c>
      <c r="S937" s="158">
        <v>0</v>
      </c>
      <c r="T937" s="158">
        <v>0</v>
      </c>
      <c r="U937" s="158">
        <v>0</v>
      </c>
      <c r="V937" s="158">
        <v>0</v>
      </c>
      <c r="W937" s="158">
        <v>0</v>
      </c>
      <c r="X937" s="158">
        <v>0</v>
      </c>
      <c r="Y937" s="158">
        <v>0</v>
      </c>
      <c r="Z937" s="158">
        <v>0</v>
      </c>
      <c r="AB937" s="6">
        <f t="shared" si="214"/>
        <v>0</v>
      </c>
    </row>
    <row r="938" spans="1:29" x14ac:dyDescent="0.2">
      <c r="A938" s="2" t="str">
        <f>'Scenario List'!$A$21</f>
        <v>19- SCC on Net P/S</v>
      </c>
      <c r="B938" s="121" t="s">
        <v>21</v>
      </c>
      <c r="C938" s="158">
        <v>0.77980000000000016</v>
      </c>
      <c r="D938" s="158">
        <v>2.5065000000000004</v>
      </c>
      <c r="E938" s="158">
        <v>6.1262000000000008</v>
      </c>
      <c r="F938" s="158">
        <v>7.7210000000000001</v>
      </c>
      <c r="G938" s="158">
        <v>9.0178000000000011</v>
      </c>
      <c r="H938" s="158">
        <v>9.6651000000000007</v>
      </c>
      <c r="I938" s="158">
        <v>9.757200000000001</v>
      </c>
      <c r="J938" s="158">
        <v>9.6088000000000005</v>
      </c>
      <c r="K938" s="158">
        <v>9.4788999999999994</v>
      </c>
      <c r="L938" s="158">
        <v>9.2748000000000008</v>
      </c>
      <c r="M938" s="158">
        <v>9.1636000000000006</v>
      </c>
      <c r="N938" s="158">
        <v>10.606999999999999</v>
      </c>
      <c r="O938" s="158">
        <v>12.3721</v>
      </c>
      <c r="P938" s="158">
        <v>15.1799</v>
      </c>
      <c r="Q938" s="158">
        <v>16.168500000000002</v>
      </c>
      <c r="R938" s="158">
        <v>16.020099999999999</v>
      </c>
      <c r="S938" s="158">
        <v>15.871700000000001</v>
      </c>
      <c r="T938" s="158">
        <v>15.667600000000002</v>
      </c>
      <c r="U938" s="158">
        <v>15.519200000000001</v>
      </c>
      <c r="V938" s="158">
        <v>15.315100000000001</v>
      </c>
      <c r="W938" s="158">
        <v>15.148200000000001</v>
      </c>
      <c r="X938" s="158">
        <v>15.1112</v>
      </c>
      <c r="Y938" s="158">
        <v>15.0185</v>
      </c>
      <c r="Z938" s="158">
        <v>15</v>
      </c>
      <c r="AB938" s="6">
        <f>Z938</f>
        <v>15</v>
      </c>
    </row>
    <row r="939" spans="1:29" x14ac:dyDescent="0.2">
      <c r="A939" s="2" t="str">
        <f>'Scenario List'!$A$21</f>
        <v>19- SCC on Net P/S</v>
      </c>
      <c r="B939" s="121" t="s">
        <v>22</v>
      </c>
      <c r="C939" s="158">
        <v>1.4511996174530883</v>
      </c>
      <c r="D939" s="158">
        <v>1.7318168625508406</v>
      </c>
      <c r="E939" s="158">
        <v>1.9157553673903212</v>
      </c>
      <c r="F939" s="158">
        <v>2.1432379128536541</v>
      </c>
      <c r="G939" s="158">
        <v>2.4504706073910443</v>
      </c>
      <c r="H939" s="158">
        <v>2.6538883121506256</v>
      </c>
      <c r="I939" s="158">
        <v>2.7344041464141124</v>
      </c>
      <c r="J939" s="158">
        <v>2.6365530797597732</v>
      </c>
      <c r="K939" s="158">
        <v>2.4161196853761169</v>
      </c>
      <c r="L939" s="158">
        <v>2.06746908793275</v>
      </c>
      <c r="M939" s="158">
        <v>1.6263543002172831</v>
      </c>
      <c r="N939" s="158">
        <v>1.2807633264772278</v>
      </c>
      <c r="O939" s="158">
        <v>0.99117803117571057</v>
      </c>
      <c r="P939" s="158">
        <v>0.77889801782542278</v>
      </c>
      <c r="Q939" s="158">
        <v>0.61243408991087378</v>
      </c>
      <c r="R939" s="158">
        <v>0.47237036280879607</v>
      </c>
      <c r="S939" s="158">
        <v>0.36342904422023992</v>
      </c>
      <c r="T939" s="158">
        <v>0.30874591402904983</v>
      </c>
      <c r="U939" s="158">
        <v>0.27919156373863885</v>
      </c>
      <c r="V939" s="158">
        <v>9.7615813465999679E-2</v>
      </c>
      <c r="W939" s="158">
        <v>0.10080213793458626</v>
      </c>
      <c r="X939" s="158">
        <v>0.10459741567036218</v>
      </c>
      <c r="Y939" s="158">
        <v>0.10016290961431551</v>
      </c>
      <c r="Z939" s="158">
        <v>6.8049221939983084E-2</v>
      </c>
      <c r="AB939" s="6">
        <f t="shared" si="214"/>
        <v>29.385506828300816</v>
      </c>
    </row>
    <row r="940" spans="1:29" x14ac:dyDescent="0.2">
      <c r="A940" s="2" t="str">
        <f>'Scenario List'!$A$21</f>
        <v>19- SCC on Net P/S</v>
      </c>
      <c r="B940" s="121" t="s">
        <v>23</v>
      </c>
      <c r="C940" s="158">
        <v>0.65689495347632143</v>
      </c>
      <c r="D940" s="158">
        <v>0.7186558187251314</v>
      </c>
      <c r="E940" s="158">
        <v>0.71160667742672801</v>
      </c>
      <c r="F940" s="158">
        <v>0.82495613209428154</v>
      </c>
      <c r="G940" s="158">
        <v>0.76862138659220802</v>
      </c>
      <c r="H940" s="158">
        <v>0.78283343464971189</v>
      </c>
      <c r="I940" s="158">
        <v>0.81024036102726349</v>
      </c>
      <c r="J940" s="158">
        <v>0.82631446335500147</v>
      </c>
      <c r="K940" s="158">
        <v>1.0118402173524563</v>
      </c>
      <c r="L940" s="158">
        <v>0.86867512367024169</v>
      </c>
      <c r="M940" s="158">
        <v>0.80714379775783129</v>
      </c>
      <c r="N940" s="158">
        <v>0.77738924823128563</v>
      </c>
      <c r="O940" s="158">
        <v>0.72706260006189716</v>
      </c>
      <c r="P940" s="158">
        <v>0.65364504545607005</v>
      </c>
      <c r="Q940" s="158">
        <v>0.54714361145282808</v>
      </c>
      <c r="R940" s="158">
        <v>0.42912204952453159</v>
      </c>
      <c r="S940" s="158">
        <v>0.34341715397525441</v>
      </c>
      <c r="T940" s="158">
        <v>0.29816259549049562</v>
      </c>
      <c r="U940" s="158">
        <v>0.32696532598080985</v>
      </c>
      <c r="V940" s="158">
        <v>0.12470166829644036</v>
      </c>
      <c r="W940" s="158">
        <v>9.022961572520849E-2</v>
      </c>
      <c r="X940" s="158">
        <v>8.9855499583396892E-2</v>
      </c>
      <c r="Y940" s="158">
        <v>7.7279467719208128E-2</v>
      </c>
      <c r="Z940" s="158">
        <v>7.5058891842235909E-2</v>
      </c>
      <c r="AB940" s="6">
        <f t="shared" si="214"/>
        <v>13.347815139466839</v>
      </c>
    </row>
    <row r="941" spans="1:29" x14ac:dyDescent="0.2">
      <c r="A941" s="2" t="str">
        <f>'Scenario List'!$A$21</f>
        <v>19- SCC on Net P/S</v>
      </c>
      <c r="C941" s="158"/>
      <c r="D941" s="158"/>
      <c r="E941" s="158"/>
      <c r="F941" s="158"/>
      <c r="G941" s="158"/>
      <c r="H941" s="158"/>
      <c r="I941" s="158"/>
      <c r="J941" s="158"/>
      <c r="K941" s="158"/>
      <c r="L941" s="158"/>
      <c r="M941" s="158"/>
      <c r="N941" s="158"/>
      <c r="O941" s="158"/>
      <c r="P941" s="158"/>
      <c r="Q941" s="158"/>
      <c r="R941" s="158"/>
      <c r="S941" s="158"/>
      <c r="T941" s="158"/>
      <c r="U941" s="158"/>
      <c r="V941" s="158"/>
      <c r="W941" s="158"/>
      <c r="X941" s="158"/>
      <c r="Y941" s="158"/>
      <c r="Z941" s="158"/>
      <c r="AB941" s="6"/>
    </row>
    <row r="942" spans="1:29" x14ac:dyDescent="0.2">
      <c r="A942" s="2" t="str">
        <f>'Scenario List'!$A$21</f>
        <v>19- SCC on Net P/S</v>
      </c>
      <c r="B942" s="124" t="s">
        <v>35</v>
      </c>
      <c r="C942" s="158"/>
      <c r="D942" s="158"/>
      <c r="E942" s="158"/>
      <c r="F942" s="158"/>
      <c r="G942" s="158"/>
      <c r="H942" s="158"/>
      <c r="I942" s="158"/>
      <c r="J942" s="158"/>
      <c r="K942" s="158"/>
      <c r="L942" s="158"/>
      <c r="M942" s="158"/>
      <c r="N942" s="158"/>
      <c r="O942" s="158"/>
      <c r="P942" s="158"/>
      <c r="Q942" s="158"/>
      <c r="R942" s="158"/>
      <c r="S942" s="158"/>
      <c r="T942" s="158"/>
      <c r="U942" s="158"/>
      <c r="V942" s="158"/>
      <c r="W942" s="158"/>
      <c r="X942" s="158"/>
      <c r="Y942" s="158"/>
      <c r="Z942" s="158"/>
      <c r="AB942" s="6"/>
    </row>
    <row r="943" spans="1:29" x14ac:dyDescent="0.2">
      <c r="A943" s="2" t="str">
        <f>'Scenario List'!$A$21</f>
        <v>19- SCC on Net P/S</v>
      </c>
      <c r="B943" s="121" t="s">
        <v>1</v>
      </c>
      <c r="C943" s="158">
        <v>31.698461052206802</v>
      </c>
      <c r="D943" s="158">
        <v>69.176319610983796</v>
      </c>
      <c r="E943" s="158">
        <v>110.92973641583723</v>
      </c>
      <c r="F943" s="158">
        <v>159.89856158398925</v>
      </c>
      <c r="G943" s="158">
        <v>215.02142308927878</v>
      </c>
      <c r="H943" s="158">
        <v>274.45343582452688</v>
      </c>
      <c r="I943" s="158">
        <v>336.34054035408752</v>
      </c>
      <c r="J943" s="158">
        <v>396.71233088091049</v>
      </c>
      <c r="K943" s="158">
        <v>454.44102443445399</v>
      </c>
      <c r="L943" s="158">
        <v>507.32548178351732</v>
      </c>
      <c r="M943" s="158">
        <v>553.83998711528398</v>
      </c>
      <c r="N943" s="158">
        <v>594.59909125656009</v>
      </c>
      <c r="O943" s="158">
        <v>630.46716292136659</v>
      </c>
      <c r="P943" s="158">
        <v>661.81827049151457</v>
      </c>
      <c r="Q943" s="158">
        <v>689.05838800063771</v>
      </c>
      <c r="R943" s="158">
        <v>710.86271719002775</v>
      </c>
      <c r="S943" s="158">
        <v>731.97706965000077</v>
      </c>
      <c r="T943" s="158">
        <v>748.64388144527697</v>
      </c>
      <c r="U943" s="158">
        <v>762.75616415034506</v>
      </c>
      <c r="V943" s="158">
        <v>770.67030759982231</v>
      </c>
      <c r="W943" s="158">
        <v>776.64945685475288</v>
      </c>
      <c r="X943" s="158">
        <v>778.28789906665156</v>
      </c>
      <c r="Y943" s="158">
        <v>777.86099949529796</v>
      </c>
      <c r="Z943" s="158">
        <v>775.37363243232107</v>
      </c>
      <c r="AB943" s="6">
        <f>Z943/8.76</f>
        <v>88.512971738849444</v>
      </c>
      <c r="AC943" s="191"/>
    </row>
    <row r="944" spans="1:29" x14ac:dyDescent="0.2">
      <c r="A944" s="2" t="str">
        <f>'Scenario List'!$A$21</f>
        <v>19- SCC on Net P/S</v>
      </c>
      <c r="B944" s="121" t="s">
        <v>2</v>
      </c>
      <c r="C944" s="158">
        <v>12.597710905311375</v>
      </c>
      <c r="D944" s="158">
        <v>26.582530561585788</v>
      </c>
      <c r="E944" s="158">
        <v>40.43193475298083</v>
      </c>
      <c r="F944" s="158">
        <v>55.457112146141</v>
      </c>
      <c r="G944" s="158">
        <v>71.498731913221505</v>
      </c>
      <c r="H944" s="158">
        <v>88.22625247177011</v>
      </c>
      <c r="I944" s="158">
        <v>105.24742438620309</v>
      </c>
      <c r="J944" s="158">
        <v>121.56766056514674</v>
      </c>
      <c r="K944" s="158">
        <v>137.47093040687054</v>
      </c>
      <c r="L944" s="158">
        <v>152.06230422641349</v>
      </c>
      <c r="M944" s="158">
        <v>164.08554328983118</v>
      </c>
      <c r="N944" s="158">
        <v>175.52382896421506</v>
      </c>
      <c r="O944" s="158">
        <v>185.76125748193988</v>
      </c>
      <c r="P944" s="158">
        <v>194.93793987982798</v>
      </c>
      <c r="Q944" s="158">
        <v>202.99491656739625</v>
      </c>
      <c r="R944" s="158">
        <v>208.82442692054383</v>
      </c>
      <c r="S944" s="158">
        <v>213.93264531508888</v>
      </c>
      <c r="T944" s="158">
        <v>219.09827632147037</v>
      </c>
      <c r="U944" s="158">
        <v>224.15105136816925</v>
      </c>
      <c r="V944" s="158">
        <v>227.74172753576917</v>
      </c>
      <c r="W944" s="158">
        <v>231.29909589100507</v>
      </c>
      <c r="X944" s="158">
        <v>235.13786978755675</v>
      </c>
      <c r="Y944" s="158">
        <v>239.08939816931289</v>
      </c>
      <c r="Z944" s="158">
        <v>242.37418006169182</v>
      </c>
      <c r="AB944" s="6">
        <f t="shared" ref="AB944:AB945" si="215">Z944/8.76</f>
        <v>27.668285395170301</v>
      </c>
    </row>
    <row r="945" spans="1:28" x14ac:dyDescent="0.2">
      <c r="A945" s="2" t="str">
        <f>'Scenario List'!$A$21</f>
        <v>19- SCC on Net P/S</v>
      </c>
      <c r="B945" s="121" t="s">
        <v>4</v>
      </c>
      <c r="C945" s="158">
        <v>44.296171957518176</v>
      </c>
      <c r="D945" s="158">
        <v>95.758850172569581</v>
      </c>
      <c r="E945" s="158">
        <v>151.36167116881805</v>
      </c>
      <c r="F945" s="158">
        <v>215.35567373013026</v>
      </c>
      <c r="G945" s="158">
        <v>286.5201550025003</v>
      </c>
      <c r="H945" s="158">
        <v>362.679688296297</v>
      </c>
      <c r="I945" s="158">
        <v>441.5879647402906</v>
      </c>
      <c r="J945" s="158">
        <v>518.27999144605724</v>
      </c>
      <c r="K945" s="158">
        <v>591.91195484132459</v>
      </c>
      <c r="L945" s="158">
        <v>659.38778600993078</v>
      </c>
      <c r="M945" s="158">
        <v>717.92553040511518</v>
      </c>
      <c r="N945" s="158">
        <v>770.12292022077509</v>
      </c>
      <c r="O945" s="158">
        <v>816.22842040330647</v>
      </c>
      <c r="P945" s="158">
        <v>856.7562103713426</v>
      </c>
      <c r="Q945" s="158">
        <v>892.05330456803392</v>
      </c>
      <c r="R945" s="158">
        <v>919.68714411057158</v>
      </c>
      <c r="S945" s="158">
        <v>945.90971496508962</v>
      </c>
      <c r="T945" s="158">
        <v>967.74215776674737</v>
      </c>
      <c r="U945" s="158">
        <v>986.90721551851425</v>
      </c>
      <c r="V945" s="158">
        <v>998.41203513559151</v>
      </c>
      <c r="W945" s="158">
        <v>1007.948552745758</v>
      </c>
      <c r="X945" s="158">
        <v>1013.4257688542083</v>
      </c>
      <c r="Y945" s="158">
        <v>1016.9503976646108</v>
      </c>
      <c r="Z945" s="158">
        <v>1017.7478124940129</v>
      </c>
      <c r="AB945" s="6">
        <f t="shared" si="215"/>
        <v>116.18125713401975</v>
      </c>
    </row>
    <row r="946" spans="1:28" x14ac:dyDescent="0.2">
      <c r="A946" s="2" t="str">
        <f>'Scenario List'!$A$21</f>
        <v>19- SCC on Net P/S</v>
      </c>
      <c r="B946" s="127"/>
      <c r="C946" s="158"/>
      <c r="D946" s="158"/>
      <c r="E946" s="158"/>
      <c r="F946" s="158"/>
      <c r="G946" s="158"/>
      <c r="H946" s="158"/>
      <c r="I946" s="158"/>
      <c r="J946" s="158"/>
      <c r="K946" s="158"/>
      <c r="L946" s="158"/>
      <c r="M946" s="158"/>
      <c r="N946" s="158"/>
      <c r="O946" s="158"/>
      <c r="P946" s="158"/>
      <c r="Q946" s="158"/>
      <c r="R946" s="158"/>
      <c r="S946" s="158"/>
      <c r="T946" s="158"/>
      <c r="U946" s="158"/>
      <c r="V946" s="158"/>
      <c r="W946" s="158"/>
      <c r="X946" s="158"/>
      <c r="Y946" s="158"/>
      <c r="Z946" s="158"/>
      <c r="AB946" s="6"/>
    </row>
    <row r="947" spans="1:28" x14ac:dyDescent="0.2">
      <c r="A947" s="2" t="str">
        <f>'Scenario List'!$A$21</f>
        <v>19- SCC on Net P/S</v>
      </c>
      <c r="B947" s="126" t="s">
        <v>36</v>
      </c>
      <c r="C947" s="158"/>
      <c r="D947" s="158"/>
      <c r="E947" s="158"/>
      <c r="F947" s="158"/>
      <c r="G947" s="158"/>
      <c r="H947" s="158"/>
      <c r="I947" s="158"/>
      <c r="J947" s="158"/>
      <c r="K947" s="158"/>
      <c r="L947" s="158"/>
      <c r="M947" s="158"/>
      <c r="N947" s="158"/>
      <c r="O947" s="158"/>
      <c r="P947" s="158"/>
      <c r="Q947" s="158"/>
      <c r="R947" s="158"/>
      <c r="S947" s="158"/>
      <c r="T947" s="158"/>
      <c r="U947" s="158"/>
      <c r="V947" s="158"/>
      <c r="W947" s="158"/>
      <c r="X947" s="158"/>
      <c r="Y947" s="158"/>
      <c r="Z947" s="158"/>
      <c r="AB947" s="6"/>
    </row>
    <row r="948" spans="1:28" x14ac:dyDescent="0.2">
      <c r="A948" s="2" t="str">
        <f>'Scenario List'!$A$21</f>
        <v>19- SCC on Net P/S</v>
      </c>
      <c r="B948" s="121" t="s">
        <v>1</v>
      </c>
      <c r="C948" s="158">
        <v>3.8258201851175335</v>
      </c>
      <c r="D948" s="158">
        <v>8.3493410187870811</v>
      </c>
      <c r="E948" s="158">
        <v>13.318177699985338</v>
      </c>
      <c r="F948" s="158">
        <v>19.300500738393797</v>
      </c>
      <c r="G948" s="158">
        <v>25.955098555628663</v>
      </c>
      <c r="H948" s="158">
        <v>33.129742004659605</v>
      </c>
      <c r="I948" s="158">
        <v>40.48406151095152</v>
      </c>
      <c r="J948" s="158">
        <v>47.888030922444685</v>
      </c>
      <c r="K948" s="158">
        <v>54.85556948791438</v>
      </c>
      <c r="L948" s="158">
        <v>61.238551702655975</v>
      </c>
      <c r="M948" s="158">
        <v>66.669827472931843</v>
      </c>
      <c r="N948" s="158">
        <v>71.775145623423654</v>
      </c>
      <c r="O948" s="158">
        <v>76.099654643080015</v>
      </c>
      <c r="P948" s="158">
        <v>79.883613473097839</v>
      </c>
      <c r="Q948" s="158">
        <v>82.952333768560521</v>
      </c>
      <c r="R948" s="158">
        <v>85.809111443521118</v>
      </c>
      <c r="S948" s="158">
        <v>88.358041410925026</v>
      </c>
      <c r="T948" s="158">
        <v>90.37557363938086</v>
      </c>
      <c r="U948" s="158">
        <v>91.809666005801461</v>
      </c>
      <c r="V948" s="158">
        <v>93.023565816387986</v>
      </c>
      <c r="W948" s="158">
        <v>93.753702639188404</v>
      </c>
      <c r="X948" s="158">
        <v>93.953670356622155</v>
      </c>
      <c r="Y948" s="158">
        <v>93.639866241778179</v>
      </c>
      <c r="Z948" s="158">
        <v>93.589376403595438</v>
      </c>
      <c r="AB948" s="6">
        <f>Z948</f>
        <v>93.589376403595438</v>
      </c>
    </row>
    <row r="949" spans="1:28" x14ac:dyDescent="0.2">
      <c r="A949" s="2" t="str">
        <f>'Scenario List'!$A$21</f>
        <v>19- SCC on Net P/S</v>
      </c>
      <c r="B949" s="121" t="s">
        <v>2</v>
      </c>
      <c r="C949" s="158">
        <v>1.520470554972263</v>
      </c>
      <c r="D949" s="158">
        <v>3.208418922098434</v>
      </c>
      <c r="E949" s="158">
        <v>4.8542411547417483</v>
      </c>
      <c r="F949" s="158">
        <v>6.6939315984000496</v>
      </c>
      <c r="G949" s="158">
        <v>8.6305662326474781</v>
      </c>
      <c r="H949" s="158">
        <v>10.649941304784697</v>
      </c>
      <c r="I949" s="158">
        <v>12.66824153352016</v>
      </c>
      <c r="J949" s="158">
        <v>14.674703645802754</v>
      </c>
      <c r="K949" s="158">
        <v>16.594114021477402</v>
      </c>
      <c r="L949" s="158">
        <v>18.355228770802828</v>
      </c>
      <c r="M949" s="158">
        <v>19.752193984610624</v>
      </c>
      <c r="N949" s="158">
        <v>21.187802957558674</v>
      </c>
      <c r="O949" s="158">
        <v>22.422052046195162</v>
      </c>
      <c r="P949" s="158">
        <v>23.529642101051401</v>
      </c>
      <c r="Q949" s="158">
        <v>24.437554735062836</v>
      </c>
      <c r="R949" s="158">
        <v>25.207452984152301</v>
      </c>
      <c r="S949" s="158">
        <v>25.824127992066451</v>
      </c>
      <c r="T949" s="158">
        <v>26.449334452217581</v>
      </c>
      <c r="U949" s="158">
        <v>26.980094200726171</v>
      </c>
      <c r="V949" s="158">
        <v>27.489507992777384</v>
      </c>
      <c r="W949" s="158">
        <v>27.921408385062346</v>
      </c>
      <c r="X949" s="158">
        <v>28.385467553680307</v>
      </c>
      <c r="Y949" s="158">
        <v>28.781876554973163</v>
      </c>
      <c r="Z949" s="158">
        <v>29.255119621683097</v>
      </c>
      <c r="AB949" s="6">
        <f t="shared" ref="AB949:AB950" si="216">Z949</f>
        <v>29.255119621683097</v>
      </c>
    </row>
    <row r="950" spans="1:28" x14ac:dyDescent="0.2">
      <c r="A950" s="2" t="str">
        <f>'Scenario List'!$A$21</f>
        <v>19- SCC on Net P/S</v>
      </c>
      <c r="B950" s="121" t="s">
        <v>4</v>
      </c>
      <c r="C950" s="158">
        <v>5.3462907400897963</v>
      </c>
      <c r="D950" s="158">
        <v>11.557759940885514</v>
      </c>
      <c r="E950" s="158">
        <v>18.172418854727084</v>
      </c>
      <c r="F950" s="158">
        <v>25.994432336793846</v>
      </c>
      <c r="G950" s="158">
        <v>34.585664788276141</v>
      </c>
      <c r="H950" s="158">
        <v>43.779683309444302</v>
      </c>
      <c r="I950" s="158">
        <v>53.15230304447168</v>
      </c>
      <c r="J950" s="158">
        <v>62.562734568247436</v>
      </c>
      <c r="K950" s="158">
        <v>71.449683509391775</v>
      </c>
      <c r="L950" s="158">
        <v>79.593780473458807</v>
      </c>
      <c r="M950" s="158">
        <v>86.422021457542471</v>
      </c>
      <c r="N950" s="158">
        <v>92.962948580982328</v>
      </c>
      <c r="O950" s="158">
        <v>98.521706689275177</v>
      </c>
      <c r="P950" s="158">
        <v>103.41325557414925</v>
      </c>
      <c r="Q950" s="158">
        <v>107.38988850362335</v>
      </c>
      <c r="R950" s="158">
        <v>111.01656442767342</v>
      </c>
      <c r="S950" s="158">
        <v>114.18216940299148</v>
      </c>
      <c r="T950" s="158">
        <v>116.82490809159845</v>
      </c>
      <c r="U950" s="158">
        <v>118.78976020652763</v>
      </c>
      <c r="V950" s="158">
        <v>120.51307380916538</v>
      </c>
      <c r="W950" s="158">
        <v>121.67511102425075</v>
      </c>
      <c r="X950" s="158">
        <v>122.33913791030247</v>
      </c>
      <c r="Y950" s="158">
        <v>122.42174279675135</v>
      </c>
      <c r="Z950" s="158">
        <v>122.84449602527853</v>
      </c>
      <c r="AB950" s="6">
        <f t="shared" si="216"/>
        <v>122.84449602527853</v>
      </c>
    </row>
    <row r="951" spans="1:28" x14ac:dyDescent="0.2">
      <c r="C951" s="158"/>
      <c r="D951" s="158"/>
      <c r="E951" s="158"/>
      <c r="F951" s="158"/>
      <c r="G951" s="158"/>
      <c r="H951" s="158"/>
      <c r="I951" s="158"/>
      <c r="J951" s="158"/>
      <c r="K951" s="158"/>
      <c r="L951" s="158"/>
      <c r="M951" s="158"/>
      <c r="N951" s="158"/>
      <c r="O951" s="158"/>
      <c r="P951" s="158"/>
      <c r="Q951" s="158"/>
      <c r="R951" s="158"/>
      <c r="S951" s="158"/>
      <c r="T951" s="158"/>
      <c r="U951" s="158"/>
      <c r="V951" s="158"/>
      <c r="W951" s="158"/>
      <c r="X951" s="158"/>
      <c r="Y951" s="158"/>
      <c r="Z951" s="158"/>
    </row>
    <row r="952" spans="1:28" x14ac:dyDescent="0.2">
      <c r="C952" s="158"/>
      <c r="D952" s="158"/>
      <c r="E952" s="158"/>
      <c r="F952" s="158"/>
      <c r="G952" s="158"/>
      <c r="H952" s="158"/>
      <c r="I952" s="158"/>
      <c r="J952" s="158"/>
      <c r="K952" s="158"/>
      <c r="L952" s="158"/>
      <c r="M952" s="158"/>
      <c r="N952" s="158"/>
      <c r="O952" s="158"/>
      <c r="P952" s="158"/>
      <c r="Q952" s="158"/>
      <c r="R952" s="158"/>
      <c r="S952" s="158"/>
      <c r="T952" s="158"/>
      <c r="U952" s="158"/>
      <c r="V952" s="158"/>
      <c r="W952" s="158"/>
      <c r="X952" s="158"/>
      <c r="Y952" s="158"/>
      <c r="Z952" s="158"/>
    </row>
    <row r="953" spans="1:28" x14ac:dyDescent="0.2">
      <c r="A953" s="2" t="str">
        <f>'Scenario List'!$A$22</f>
        <v>20- Use Avg Mrkt for EE SCC</v>
      </c>
      <c r="B953" s="125" t="s">
        <v>11</v>
      </c>
      <c r="C953" s="158"/>
      <c r="D953" s="158"/>
      <c r="E953" s="158"/>
      <c r="F953" s="158"/>
      <c r="G953" s="158"/>
      <c r="H953" s="158"/>
      <c r="I953" s="158"/>
      <c r="J953" s="158"/>
      <c r="K953" s="158"/>
      <c r="L953" s="158"/>
      <c r="M953" s="158"/>
      <c r="N953" s="158"/>
      <c r="O953" s="158"/>
      <c r="P953" s="158"/>
      <c r="Q953" s="158"/>
      <c r="R953" s="158"/>
      <c r="S953" s="158"/>
      <c r="T953" s="158"/>
      <c r="U953" s="158"/>
      <c r="V953" s="158"/>
      <c r="W953" s="158"/>
      <c r="X953" s="158"/>
      <c r="Y953" s="158"/>
      <c r="Z953" s="158"/>
      <c r="AB953" s="6"/>
    </row>
    <row r="954" spans="1:28" x14ac:dyDescent="0.2">
      <c r="A954" s="2" t="str">
        <f>'Scenario List'!$A$22</f>
        <v>20- Use Avg Mrkt for EE SCC</v>
      </c>
      <c r="B954" s="123" t="s">
        <v>12</v>
      </c>
      <c r="C954" s="158">
        <v>0</v>
      </c>
      <c r="D954" s="158">
        <v>0</v>
      </c>
      <c r="E954" s="158">
        <v>0</v>
      </c>
      <c r="F954" s="158">
        <v>0</v>
      </c>
      <c r="G954" s="158">
        <v>0</v>
      </c>
      <c r="H954" s="158">
        <v>0</v>
      </c>
      <c r="I954" s="158">
        <v>0</v>
      </c>
      <c r="J954" s="158">
        <v>0</v>
      </c>
      <c r="K954" s="158">
        <v>0</v>
      </c>
      <c r="L954" s="158">
        <v>0</v>
      </c>
      <c r="M954" s="158">
        <v>0</v>
      </c>
      <c r="N954" s="158">
        <v>0</v>
      </c>
      <c r="O954" s="158">
        <v>0</v>
      </c>
      <c r="P954" s="158">
        <v>0</v>
      </c>
      <c r="Q954" s="158">
        <v>86.054644081330636</v>
      </c>
      <c r="R954" s="158">
        <v>0</v>
      </c>
      <c r="S954" s="158">
        <v>0</v>
      </c>
      <c r="T954" s="158">
        <v>0</v>
      </c>
      <c r="U954" s="158">
        <v>0</v>
      </c>
      <c r="V954" s="158">
        <v>0</v>
      </c>
      <c r="W954" s="158">
        <v>0</v>
      </c>
      <c r="X954" s="158">
        <v>0</v>
      </c>
      <c r="Y954" s="158">
        <v>0</v>
      </c>
      <c r="Z954" s="158">
        <v>0</v>
      </c>
      <c r="AB954" s="6">
        <f>SUM(C954:Z954)</f>
        <v>86.054644081330636</v>
      </c>
    </row>
    <row r="955" spans="1:28" x14ac:dyDescent="0.2">
      <c r="A955" s="2" t="str">
        <f>'Scenario List'!$A$22</f>
        <v>20- Use Avg Mrkt for EE SCC</v>
      </c>
      <c r="B955" s="121" t="s">
        <v>13</v>
      </c>
      <c r="C955" s="158">
        <v>0</v>
      </c>
      <c r="D955" s="158">
        <v>0</v>
      </c>
      <c r="E955" s="158">
        <v>0</v>
      </c>
      <c r="F955" s="158">
        <v>0</v>
      </c>
      <c r="G955" s="158">
        <v>0</v>
      </c>
      <c r="H955" s="158">
        <v>0</v>
      </c>
      <c r="I955" s="158">
        <v>0</v>
      </c>
      <c r="J955" s="158">
        <v>0</v>
      </c>
      <c r="K955" s="158">
        <v>0</v>
      </c>
      <c r="L955" s="158">
        <v>0</v>
      </c>
      <c r="M955" s="158">
        <v>0</v>
      </c>
      <c r="N955" s="158">
        <v>0</v>
      </c>
      <c r="O955" s="158">
        <v>0</v>
      </c>
      <c r="P955" s="158">
        <v>0</v>
      </c>
      <c r="Q955" s="158">
        <v>0</v>
      </c>
      <c r="R955" s="158">
        <v>0</v>
      </c>
      <c r="S955" s="158">
        <v>100.77885619710034</v>
      </c>
      <c r="T955" s="158">
        <v>0</v>
      </c>
      <c r="U955" s="158">
        <v>0</v>
      </c>
      <c r="V955" s="158">
        <v>0</v>
      </c>
      <c r="W955" s="158">
        <v>0</v>
      </c>
      <c r="X955" s="158">
        <v>0</v>
      </c>
      <c r="Y955" s="158">
        <v>0</v>
      </c>
      <c r="Z955" s="158">
        <v>0</v>
      </c>
      <c r="AB955" s="6">
        <f t="shared" ref="AB955:AB962" si="217">SUM(C955:Z955)</f>
        <v>100.77885619710034</v>
      </c>
    </row>
    <row r="956" spans="1:28" x14ac:dyDescent="0.2">
      <c r="A956" s="2" t="str">
        <f>'Scenario List'!$A$22</f>
        <v>20- Use Avg Mrkt for EE SCC</v>
      </c>
      <c r="B956" s="121" t="s">
        <v>14</v>
      </c>
      <c r="C956" s="158">
        <v>0</v>
      </c>
      <c r="D956" s="158">
        <v>0</v>
      </c>
      <c r="E956" s="158">
        <v>0</v>
      </c>
      <c r="F956" s="158">
        <v>0</v>
      </c>
      <c r="G956" s="158">
        <v>0</v>
      </c>
      <c r="H956" s="158">
        <v>0</v>
      </c>
      <c r="I956" s="158">
        <v>0</v>
      </c>
      <c r="J956" s="158">
        <v>0</v>
      </c>
      <c r="K956" s="158">
        <v>0</v>
      </c>
      <c r="L956" s="158">
        <v>0</v>
      </c>
      <c r="M956" s="158">
        <v>0</v>
      </c>
      <c r="N956" s="158">
        <v>0</v>
      </c>
      <c r="O956" s="158">
        <v>0</v>
      </c>
      <c r="P956" s="158">
        <v>0</v>
      </c>
      <c r="Q956" s="158">
        <v>0</v>
      </c>
      <c r="R956" s="158">
        <v>0</v>
      </c>
      <c r="S956" s="158">
        <v>50.389428098550169</v>
      </c>
      <c r="T956" s="158">
        <v>0</v>
      </c>
      <c r="U956" s="158">
        <v>0</v>
      </c>
      <c r="V956" s="158">
        <v>0</v>
      </c>
      <c r="W956" s="158">
        <v>0</v>
      </c>
      <c r="X956" s="158">
        <v>0</v>
      </c>
      <c r="Y956" s="158">
        <v>0</v>
      </c>
      <c r="Z956" s="158">
        <v>0</v>
      </c>
      <c r="AB956" s="6">
        <f t="shared" si="217"/>
        <v>50.389428098550169</v>
      </c>
    </row>
    <row r="957" spans="1:28" x14ac:dyDescent="0.2">
      <c r="A957" s="2" t="str">
        <f>'Scenario List'!$A$22</f>
        <v>20- Use Avg Mrkt for EE SCC</v>
      </c>
      <c r="B957" s="121" t="s">
        <v>15</v>
      </c>
      <c r="C957" s="158">
        <v>0</v>
      </c>
      <c r="D957" s="158">
        <v>0</v>
      </c>
      <c r="E957" s="158">
        <v>0</v>
      </c>
      <c r="F957" s="158">
        <v>0</v>
      </c>
      <c r="G957" s="158">
        <v>0</v>
      </c>
      <c r="H957" s="158">
        <v>0</v>
      </c>
      <c r="I957" s="158">
        <v>0</v>
      </c>
      <c r="J957" s="158">
        <v>0</v>
      </c>
      <c r="K957" s="158">
        <v>0</v>
      </c>
      <c r="L957" s="158">
        <v>0</v>
      </c>
      <c r="M957" s="158">
        <v>0</v>
      </c>
      <c r="N957" s="158">
        <v>0</v>
      </c>
      <c r="O957" s="158">
        <v>0</v>
      </c>
      <c r="P957" s="158">
        <v>0</v>
      </c>
      <c r="Q957" s="158">
        <v>0</v>
      </c>
      <c r="R957" s="158">
        <v>0</v>
      </c>
      <c r="S957" s="158">
        <v>0</v>
      </c>
      <c r="T957" s="158">
        <v>0</v>
      </c>
      <c r="U957" s="158">
        <v>0</v>
      </c>
      <c r="V957" s="158">
        <v>0</v>
      </c>
      <c r="W957" s="158">
        <v>0</v>
      </c>
      <c r="X957" s="158">
        <v>0</v>
      </c>
      <c r="Y957" s="158">
        <v>0</v>
      </c>
      <c r="Z957" s="158">
        <v>0</v>
      </c>
      <c r="AB957" s="6">
        <f t="shared" si="217"/>
        <v>0</v>
      </c>
    </row>
    <row r="958" spans="1:28" x14ac:dyDescent="0.2">
      <c r="A958" s="2" t="str">
        <f>'Scenario List'!$A$22</f>
        <v>20- Use Avg Mrkt for EE SCC</v>
      </c>
      <c r="B958" s="121" t="s">
        <v>16</v>
      </c>
      <c r="C958" s="158">
        <v>0</v>
      </c>
      <c r="D958" s="158">
        <v>0</v>
      </c>
      <c r="E958" s="158">
        <v>0</v>
      </c>
      <c r="F958" s="158">
        <v>0</v>
      </c>
      <c r="G958" s="158">
        <v>0</v>
      </c>
      <c r="H958" s="158">
        <v>0</v>
      </c>
      <c r="I958" s="158">
        <v>0</v>
      </c>
      <c r="J958" s="158">
        <v>0</v>
      </c>
      <c r="K958" s="158">
        <v>0</v>
      </c>
      <c r="L958" s="158">
        <v>0</v>
      </c>
      <c r="M958" s="158">
        <v>0</v>
      </c>
      <c r="N958" s="158">
        <v>0</v>
      </c>
      <c r="O958" s="158">
        <v>0</v>
      </c>
      <c r="P958" s="158">
        <v>0</v>
      </c>
      <c r="Q958" s="158">
        <v>0</v>
      </c>
      <c r="R958" s="158">
        <v>0</v>
      </c>
      <c r="S958" s="158">
        <v>0</v>
      </c>
      <c r="T958" s="158">
        <v>0</v>
      </c>
      <c r="U958" s="158">
        <v>0</v>
      </c>
      <c r="V958" s="158">
        <v>0</v>
      </c>
      <c r="W958" s="158">
        <v>0</v>
      </c>
      <c r="X958" s="158">
        <v>0</v>
      </c>
      <c r="Y958" s="158">
        <v>0</v>
      </c>
      <c r="Z958" s="158">
        <v>0</v>
      </c>
      <c r="AB958" s="6">
        <f t="shared" si="217"/>
        <v>0</v>
      </c>
    </row>
    <row r="959" spans="1:28" x14ac:dyDescent="0.2">
      <c r="A959" s="2" t="str">
        <f>'Scenario List'!$A$22</f>
        <v>20- Use Avg Mrkt for EE SCC</v>
      </c>
      <c r="B959" s="121" t="s">
        <v>17</v>
      </c>
      <c r="C959" s="158">
        <v>0</v>
      </c>
      <c r="D959" s="158">
        <v>0</v>
      </c>
      <c r="E959" s="158">
        <v>0</v>
      </c>
      <c r="F959" s="158">
        <v>0</v>
      </c>
      <c r="G959" s="158">
        <v>0</v>
      </c>
      <c r="H959" s="158">
        <v>0</v>
      </c>
      <c r="I959" s="158">
        <v>0</v>
      </c>
      <c r="J959" s="158">
        <v>0</v>
      </c>
      <c r="K959" s="158">
        <v>0</v>
      </c>
      <c r="L959" s="158">
        <v>0</v>
      </c>
      <c r="M959" s="158">
        <v>0</v>
      </c>
      <c r="N959" s="158">
        <v>0</v>
      </c>
      <c r="O959" s="158">
        <v>0</v>
      </c>
      <c r="P959" s="158">
        <v>0</v>
      </c>
      <c r="Q959" s="158">
        <v>0</v>
      </c>
      <c r="R959" s="158">
        <v>0</v>
      </c>
      <c r="S959" s="158">
        <v>0</v>
      </c>
      <c r="T959" s="158">
        <v>0</v>
      </c>
      <c r="U959" s="158">
        <v>0</v>
      </c>
      <c r="V959" s="158">
        <v>0</v>
      </c>
      <c r="W959" s="158">
        <v>0</v>
      </c>
      <c r="X959" s="158">
        <v>0</v>
      </c>
      <c r="Y959" s="158">
        <v>0</v>
      </c>
      <c r="Z959" s="158">
        <v>0</v>
      </c>
      <c r="AB959" s="6">
        <f t="shared" si="217"/>
        <v>0</v>
      </c>
    </row>
    <row r="960" spans="1:28" x14ac:dyDescent="0.2">
      <c r="A960" s="2" t="str">
        <f>'Scenario List'!$A$22</f>
        <v>20- Use Avg Mrkt for EE SCC</v>
      </c>
      <c r="B960" s="121" t="s">
        <v>18</v>
      </c>
      <c r="C960" s="158">
        <v>0</v>
      </c>
      <c r="D960" s="158">
        <v>0</v>
      </c>
      <c r="E960" s="158">
        <v>0</v>
      </c>
      <c r="F960" s="158">
        <v>0</v>
      </c>
      <c r="G960" s="158">
        <v>0</v>
      </c>
      <c r="H960" s="158">
        <v>0</v>
      </c>
      <c r="I960" s="158">
        <v>0</v>
      </c>
      <c r="J960" s="158">
        <v>0</v>
      </c>
      <c r="K960" s="158">
        <v>0</v>
      </c>
      <c r="L960" s="158">
        <v>0</v>
      </c>
      <c r="M960" s="158">
        <v>0</v>
      </c>
      <c r="N960" s="158">
        <v>0</v>
      </c>
      <c r="O960" s="158">
        <v>0</v>
      </c>
      <c r="P960" s="158">
        <v>0</v>
      </c>
      <c r="Q960" s="158">
        <v>0</v>
      </c>
      <c r="R960" s="158">
        <v>0</v>
      </c>
      <c r="S960" s="158">
        <v>0</v>
      </c>
      <c r="T960" s="158">
        <v>0</v>
      </c>
      <c r="U960" s="158">
        <v>0</v>
      </c>
      <c r="V960" s="158">
        <v>0</v>
      </c>
      <c r="W960" s="158">
        <v>0</v>
      </c>
      <c r="X960" s="158">
        <v>0</v>
      </c>
      <c r="Y960" s="158">
        <v>0</v>
      </c>
      <c r="Z960" s="158">
        <v>0</v>
      </c>
      <c r="AB960" s="6">
        <f t="shared" si="217"/>
        <v>0</v>
      </c>
    </row>
    <row r="961" spans="1:28" x14ac:dyDescent="0.2">
      <c r="A961" s="2" t="str">
        <f>'Scenario List'!$A$22</f>
        <v>20- Use Avg Mrkt for EE SCC</v>
      </c>
      <c r="B961" s="122" t="s">
        <v>19</v>
      </c>
      <c r="C961" s="158">
        <v>0</v>
      </c>
      <c r="D961" s="158">
        <v>0</v>
      </c>
      <c r="E961" s="158">
        <v>0</v>
      </c>
      <c r="F961" s="158">
        <v>0</v>
      </c>
      <c r="G961" s="158">
        <v>12</v>
      </c>
      <c r="H961" s="158">
        <v>0</v>
      </c>
      <c r="I961" s="158">
        <v>0</v>
      </c>
      <c r="J961" s="158">
        <v>0</v>
      </c>
      <c r="K961" s="158">
        <v>0</v>
      </c>
      <c r="L961" s="158">
        <v>0</v>
      </c>
      <c r="M961" s="158">
        <v>0</v>
      </c>
      <c r="N961" s="158">
        <v>0</v>
      </c>
      <c r="O961" s="158">
        <v>0</v>
      </c>
      <c r="P961" s="158">
        <v>5</v>
      </c>
      <c r="Q961" s="158">
        <v>0</v>
      </c>
      <c r="R961" s="158">
        <v>0</v>
      </c>
      <c r="S961" s="158">
        <v>0</v>
      </c>
      <c r="T961" s="158">
        <v>0</v>
      </c>
      <c r="U961" s="158">
        <v>0</v>
      </c>
      <c r="V961" s="158">
        <v>0</v>
      </c>
      <c r="W961" s="158">
        <v>0</v>
      </c>
      <c r="X961" s="158">
        <v>0</v>
      </c>
      <c r="Y961" s="158">
        <v>0</v>
      </c>
      <c r="Z961" s="158">
        <v>0</v>
      </c>
      <c r="AB961" s="6">
        <f t="shared" si="217"/>
        <v>17</v>
      </c>
    </row>
    <row r="962" spans="1:28" x14ac:dyDescent="0.2">
      <c r="A962" s="2" t="str">
        <f>'Scenario List'!$A$22</f>
        <v>20- Use Avg Mrkt for EE SCC</v>
      </c>
      <c r="B962" s="121" t="s">
        <v>20</v>
      </c>
      <c r="C962" s="158">
        <v>0</v>
      </c>
      <c r="D962" s="158">
        <v>0</v>
      </c>
      <c r="E962" s="158">
        <v>0</v>
      </c>
      <c r="F962" s="158">
        <v>0</v>
      </c>
      <c r="G962" s="158">
        <v>0</v>
      </c>
      <c r="H962" s="158">
        <v>0</v>
      </c>
      <c r="I962" s="158">
        <v>0</v>
      </c>
      <c r="J962" s="158">
        <v>0</v>
      </c>
      <c r="K962" s="158">
        <v>0</v>
      </c>
      <c r="L962" s="158">
        <v>0</v>
      </c>
      <c r="M962" s="158">
        <v>0</v>
      </c>
      <c r="N962" s="158">
        <v>0</v>
      </c>
      <c r="O962" s="158">
        <v>0</v>
      </c>
      <c r="P962" s="158">
        <v>0</v>
      </c>
      <c r="Q962" s="158">
        <v>0</v>
      </c>
      <c r="R962" s="158">
        <v>0</v>
      </c>
      <c r="S962" s="158">
        <v>0</v>
      </c>
      <c r="T962" s="158">
        <v>0</v>
      </c>
      <c r="U962" s="158">
        <v>0</v>
      </c>
      <c r="V962" s="158">
        <v>0</v>
      </c>
      <c r="W962" s="158">
        <v>0</v>
      </c>
      <c r="X962" s="158">
        <v>0</v>
      </c>
      <c r="Y962" s="158">
        <v>0</v>
      </c>
      <c r="Z962" s="158">
        <v>0</v>
      </c>
      <c r="AB962" s="6">
        <f t="shared" si="217"/>
        <v>0</v>
      </c>
    </row>
    <row r="963" spans="1:28" x14ac:dyDescent="0.2">
      <c r="A963" s="2" t="str">
        <f>'Scenario List'!$A$22</f>
        <v>20- Use Avg Mrkt for EE SCC</v>
      </c>
      <c r="B963" s="122"/>
      <c r="C963" s="158"/>
      <c r="D963" s="158"/>
      <c r="E963" s="158"/>
      <c r="F963" s="158"/>
      <c r="G963" s="158"/>
      <c r="H963" s="158"/>
      <c r="I963" s="158"/>
      <c r="J963" s="158"/>
      <c r="K963" s="158"/>
      <c r="L963" s="158"/>
      <c r="M963" s="158"/>
      <c r="N963" s="158"/>
      <c r="O963" s="158"/>
      <c r="P963" s="158"/>
      <c r="Q963" s="158"/>
      <c r="R963" s="158"/>
      <c r="S963" s="158"/>
      <c r="T963" s="158"/>
      <c r="U963" s="158"/>
      <c r="V963" s="158"/>
      <c r="W963" s="158"/>
      <c r="X963" s="158"/>
      <c r="Y963" s="158"/>
      <c r="Z963" s="158"/>
      <c r="AB963" s="6"/>
    </row>
    <row r="964" spans="1:28" x14ac:dyDescent="0.2">
      <c r="A964" s="2" t="str">
        <f>'Scenario List'!$A$22</f>
        <v>20- Use Avg Mrkt for EE SCC</v>
      </c>
      <c r="B964" s="125" t="s">
        <v>9</v>
      </c>
      <c r="C964" s="158"/>
      <c r="D964" s="158"/>
      <c r="E964" s="158"/>
      <c r="F964" s="158"/>
      <c r="G964" s="158"/>
      <c r="H964" s="158"/>
      <c r="I964" s="158"/>
      <c r="J964" s="158"/>
      <c r="K964" s="158"/>
      <c r="L964" s="158"/>
      <c r="M964" s="158"/>
      <c r="N964" s="158"/>
      <c r="O964" s="158"/>
      <c r="P964" s="158"/>
      <c r="Q964" s="158"/>
      <c r="R964" s="158"/>
      <c r="S964" s="158"/>
      <c r="T964" s="158"/>
      <c r="U964" s="158"/>
      <c r="V964" s="158"/>
      <c r="W964" s="158"/>
      <c r="X964" s="158"/>
      <c r="Y964" s="158"/>
      <c r="Z964" s="158"/>
      <c r="AB964" s="6"/>
    </row>
    <row r="965" spans="1:28" x14ac:dyDescent="0.2">
      <c r="A965" s="2" t="str">
        <f>'Scenario List'!$A$22</f>
        <v>20- Use Avg Mrkt for EE SCC</v>
      </c>
      <c r="B965" s="123" t="s">
        <v>12</v>
      </c>
      <c r="C965" s="158">
        <v>0</v>
      </c>
      <c r="D965" s="158">
        <v>0</v>
      </c>
      <c r="E965" s="158">
        <v>0</v>
      </c>
      <c r="F965" s="158">
        <v>0</v>
      </c>
      <c r="G965" s="158">
        <v>0</v>
      </c>
      <c r="H965" s="158">
        <v>84.084999524857182</v>
      </c>
      <c r="I965" s="158">
        <v>0</v>
      </c>
      <c r="J965" s="158">
        <v>0</v>
      </c>
      <c r="K965" s="158">
        <v>0</v>
      </c>
      <c r="L965" s="158">
        <v>0</v>
      </c>
      <c r="M965" s="158">
        <v>0</v>
      </c>
      <c r="N965" s="158">
        <v>0</v>
      </c>
      <c r="O965" s="158">
        <v>0</v>
      </c>
      <c r="P965" s="158">
        <v>0</v>
      </c>
      <c r="Q965" s="158">
        <v>0</v>
      </c>
      <c r="R965" s="158">
        <v>0</v>
      </c>
      <c r="S965" s="158">
        <v>0</v>
      </c>
      <c r="T965" s="158">
        <v>0</v>
      </c>
      <c r="U965" s="158">
        <v>0</v>
      </c>
      <c r="V965" s="158">
        <v>0</v>
      </c>
      <c r="W965" s="158">
        <v>0</v>
      </c>
      <c r="X965" s="158">
        <v>0</v>
      </c>
      <c r="Y965" s="158">
        <v>0</v>
      </c>
      <c r="Z965" s="158">
        <v>0</v>
      </c>
      <c r="AB965" s="6">
        <f t="shared" ref="AB965:AB976" si="218">SUM(C965:Z965)</f>
        <v>84.084999524857182</v>
      </c>
    </row>
    <row r="966" spans="1:28" x14ac:dyDescent="0.2">
      <c r="A966" s="2" t="str">
        <f>'Scenario List'!$A$22</f>
        <v>20- Use Avg Mrkt for EE SCC</v>
      </c>
      <c r="B966" s="121" t="s">
        <v>13</v>
      </c>
      <c r="C966" s="158">
        <v>0</v>
      </c>
      <c r="D966" s="158">
        <v>0</v>
      </c>
      <c r="E966" s="158">
        <v>0</v>
      </c>
      <c r="F966" s="158">
        <v>0</v>
      </c>
      <c r="G966" s="158">
        <v>0</v>
      </c>
      <c r="H966" s="158">
        <v>0</v>
      </c>
      <c r="I966" s="158">
        <v>0</v>
      </c>
      <c r="J966" s="158">
        <v>0</v>
      </c>
      <c r="K966" s="158">
        <v>0</v>
      </c>
      <c r="L966" s="158">
        <v>0</v>
      </c>
      <c r="M966" s="158">
        <v>0</v>
      </c>
      <c r="N966" s="158">
        <v>0</v>
      </c>
      <c r="O966" s="158">
        <v>0</v>
      </c>
      <c r="P966" s="158">
        <v>0</v>
      </c>
      <c r="Q966" s="158">
        <v>0</v>
      </c>
      <c r="R966" s="158">
        <v>0</v>
      </c>
      <c r="S966" s="158">
        <v>0</v>
      </c>
      <c r="T966" s="158">
        <v>0</v>
      </c>
      <c r="U966" s="158">
        <v>0</v>
      </c>
      <c r="V966" s="158">
        <v>0</v>
      </c>
      <c r="W966" s="158">
        <v>117.8686456345899</v>
      </c>
      <c r="X966" s="158">
        <v>121.55657593388314</v>
      </c>
      <c r="Y966" s="158">
        <v>0</v>
      </c>
      <c r="Z966" s="158">
        <v>149.47358544835413</v>
      </c>
      <c r="AB966" s="6">
        <f t="shared" si="218"/>
        <v>388.89880701682716</v>
      </c>
    </row>
    <row r="967" spans="1:28" x14ac:dyDescent="0.2">
      <c r="A967" s="2" t="str">
        <f>'Scenario List'!$A$22</f>
        <v>20- Use Avg Mrkt for EE SCC</v>
      </c>
      <c r="B967" s="121" t="s">
        <v>14</v>
      </c>
      <c r="C967" s="158">
        <v>0</v>
      </c>
      <c r="D967" s="158">
        <v>0</v>
      </c>
      <c r="E967" s="158">
        <v>0</v>
      </c>
      <c r="F967" s="158">
        <v>0</v>
      </c>
      <c r="G967" s="158">
        <v>0</v>
      </c>
      <c r="H967" s="158">
        <v>0</v>
      </c>
      <c r="I967" s="158">
        <v>0</v>
      </c>
      <c r="J967" s="158">
        <v>0</v>
      </c>
      <c r="K967" s="158">
        <v>0</v>
      </c>
      <c r="L967" s="158">
        <v>0</v>
      </c>
      <c r="M967" s="158">
        <v>0</v>
      </c>
      <c r="N967" s="158">
        <v>0</v>
      </c>
      <c r="O967" s="158">
        <v>0</v>
      </c>
      <c r="P967" s="158">
        <v>0</v>
      </c>
      <c r="Q967" s="158">
        <v>0</v>
      </c>
      <c r="R967" s="158">
        <v>0</v>
      </c>
      <c r="S967" s="158">
        <v>0</v>
      </c>
      <c r="T967" s="158">
        <v>0</v>
      </c>
      <c r="U967" s="158">
        <v>0</v>
      </c>
      <c r="V967" s="158">
        <v>0</v>
      </c>
      <c r="W967" s="158">
        <v>58.934322817294948</v>
      </c>
      <c r="X967" s="158">
        <v>60.778287966941569</v>
      </c>
      <c r="Y967" s="158">
        <v>0</v>
      </c>
      <c r="Z967" s="158">
        <v>74.736792724177064</v>
      </c>
      <c r="AB967" s="6">
        <f t="shared" si="218"/>
        <v>194.44940350841358</v>
      </c>
    </row>
    <row r="968" spans="1:28" x14ac:dyDescent="0.2">
      <c r="A968" s="2" t="str">
        <f>'Scenario List'!$A$22</f>
        <v>20- Use Avg Mrkt for EE SCC</v>
      </c>
      <c r="B968" s="121" t="s">
        <v>15</v>
      </c>
      <c r="C968" s="158">
        <v>0</v>
      </c>
      <c r="D968" s="158">
        <v>100</v>
      </c>
      <c r="E968" s="158">
        <v>100</v>
      </c>
      <c r="F968" s="158">
        <v>0</v>
      </c>
      <c r="G968" s="158">
        <v>0</v>
      </c>
      <c r="H968" s="158">
        <v>0</v>
      </c>
      <c r="I968" s="158">
        <v>100</v>
      </c>
      <c r="J968" s="158">
        <v>0</v>
      </c>
      <c r="K968" s="158">
        <v>0</v>
      </c>
      <c r="L968" s="158">
        <v>0</v>
      </c>
      <c r="M968" s="158">
        <v>0</v>
      </c>
      <c r="N968" s="158">
        <v>0</v>
      </c>
      <c r="O968" s="158">
        <v>0</v>
      </c>
      <c r="P968" s="158">
        <v>0</v>
      </c>
      <c r="Q968" s="158">
        <v>0</v>
      </c>
      <c r="R968" s="158">
        <v>0</v>
      </c>
      <c r="S968" s="158">
        <v>0</v>
      </c>
      <c r="T968" s="158">
        <v>0</v>
      </c>
      <c r="U968" s="158">
        <v>0</v>
      </c>
      <c r="V968" s="158">
        <v>100</v>
      </c>
      <c r="W968" s="158">
        <v>0</v>
      </c>
      <c r="X968" s="158">
        <v>0</v>
      </c>
      <c r="Y968" s="158">
        <v>0</v>
      </c>
      <c r="Z968" s="158">
        <v>0</v>
      </c>
      <c r="AB968" s="6">
        <f t="shared" si="218"/>
        <v>400</v>
      </c>
    </row>
    <row r="969" spans="1:28" x14ac:dyDescent="0.2">
      <c r="A969" s="2" t="str">
        <f>'Scenario List'!$A$22</f>
        <v>20- Use Avg Mrkt for EE SCC</v>
      </c>
      <c r="B969" s="121" t="s">
        <v>16</v>
      </c>
      <c r="C969" s="158">
        <v>0</v>
      </c>
      <c r="D969" s="158">
        <v>0</v>
      </c>
      <c r="E969" s="158">
        <v>0</v>
      </c>
      <c r="F969" s="158">
        <v>0</v>
      </c>
      <c r="G969" s="158">
        <v>0</v>
      </c>
      <c r="H969" s="158">
        <v>0</v>
      </c>
      <c r="I969" s="158">
        <v>0</v>
      </c>
      <c r="J969" s="158">
        <v>0</v>
      </c>
      <c r="K969" s="158">
        <v>0</v>
      </c>
      <c r="L969" s="158">
        <v>0</v>
      </c>
      <c r="M969" s="158">
        <v>0</v>
      </c>
      <c r="N969" s="158">
        <v>0</v>
      </c>
      <c r="O969" s="158">
        <v>0</v>
      </c>
      <c r="P969" s="158">
        <v>0</v>
      </c>
      <c r="Q969" s="158">
        <v>0</v>
      </c>
      <c r="R969" s="158">
        <v>0</v>
      </c>
      <c r="S969" s="158">
        <v>0</v>
      </c>
      <c r="T969" s="158">
        <v>0</v>
      </c>
      <c r="U969" s="158">
        <v>0</v>
      </c>
      <c r="V969" s="158">
        <v>0</v>
      </c>
      <c r="W969" s="158">
        <v>0</v>
      </c>
      <c r="X969" s="158">
        <v>0</v>
      </c>
      <c r="Y969" s="158">
        <v>12.240618187340267</v>
      </c>
      <c r="Z969" s="158">
        <v>0</v>
      </c>
      <c r="AB969" s="6">
        <f t="shared" si="218"/>
        <v>12.240618187340267</v>
      </c>
    </row>
    <row r="970" spans="1:28" x14ac:dyDescent="0.2">
      <c r="A970" s="2" t="str">
        <f>'Scenario List'!$A$22</f>
        <v>20- Use Avg Mrkt for EE SCC</v>
      </c>
      <c r="B970" s="121" t="s">
        <v>17</v>
      </c>
      <c r="C970" s="158">
        <v>0</v>
      </c>
      <c r="D970" s="158">
        <v>0</v>
      </c>
      <c r="E970" s="158">
        <v>0</v>
      </c>
      <c r="F970" s="158">
        <v>0</v>
      </c>
      <c r="G970" s="158">
        <v>0</v>
      </c>
      <c r="H970" s="158">
        <v>0</v>
      </c>
      <c r="I970" s="158">
        <v>0</v>
      </c>
      <c r="J970" s="158">
        <v>0</v>
      </c>
      <c r="K970" s="158">
        <v>0</v>
      </c>
      <c r="L970" s="158">
        <v>0</v>
      </c>
      <c r="M970" s="158">
        <v>0</v>
      </c>
      <c r="N970" s="158">
        <v>0</v>
      </c>
      <c r="O970" s="158">
        <v>0</v>
      </c>
      <c r="P970" s="158">
        <v>0</v>
      </c>
      <c r="Q970" s="158">
        <v>0</v>
      </c>
      <c r="R970" s="158">
        <v>0</v>
      </c>
      <c r="S970" s="158">
        <v>0</v>
      </c>
      <c r="T970" s="158">
        <v>0</v>
      </c>
      <c r="U970" s="158">
        <v>0</v>
      </c>
      <c r="V970" s="158">
        <v>0</v>
      </c>
      <c r="W970" s="158">
        <v>0</v>
      </c>
      <c r="X970" s="158">
        <v>0</v>
      </c>
      <c r="Y970" s="158">
        <v>0</v>
      </c>
      <c r="Z970" s="158">
        <v>0</v>
      </c>
      <c r="AB970" s="6">
        <f t="shared" si="218"/>
        <v>0</v>
      </c>
    </row>
    <row r="971" spans="1:28" x14ac:dyDescent="0.2">
      <c r="A971" s="2" t="str">
        <f>'Scenario List'!$A$22</f>
        <v>20- Use Avg Mrkt for EE SCC</v>
      </c>
      <c r="B971" s="121" t="s">
        <v>18</v>
      </c>
      <c r="C971" s="158">
        <v>0</v>
      </c>
      <c r="D971" s="158">
        <v>0</v>
      </c>
      <c r="E971" s="158">
        <v>0</v>
      </c>
      <c r="F971" s="158">
        <v>0</v>
      </c>
      <c r="G971" s="158">
        <v>0</v>
      </c>
      <c r="H971" s="158">
        <v>0</v>
      </c>
      <c r="I971" s="158">
        <v>0</v>
      </c>
      <c r="J971" s="158">
        <v>0</v>
      </c>
      <c r="K971" s="158">
        <v>0</v>
      </c>
      <c r="L971" s="158">
        <v>0</v>
      </c>
      <c r="M971" s="158">
        <v>0</v>
      </c>
      <c r="N971" s="158">
        <v>0</v>
      </c>
      <c r="O971" s="158">
        <v>0</v>
      </c>
      <c r="P971" s="158">
        <v>0</v>
      </c>
      <c r="Q971" s="158">
        <v>0</v>
      </c>
      <c r="R971" s="158">
        <v>0</v>
      </c>
      <c r="S971" s="158">
        <v>0</v>
      </c>
      <c r="T971" s="158">
        <v>0</v>
      </c>
      <c r="U971" s="158">
        <v>0</v>
      </c>
      <c r="V971" s="158">
        <v>0</v>
      </c>
      <c r="W971" s="158">
        <v>0</v>
      </c>
      <c r="X971" s="158">
        <v>0</v>
      </c>
      <c r="Y971" s="158">
        <v>0</v>
      </c>
      <c r="Z971" s="158">
        <v>0</v>
      </c>
      <c r="AB971" s="6">
        <f t="shared" si="218"/>
        <v>0</v>
      </c>
    </row>
    <row r="972" spans="1:28" x14ac:dyDescent="0.2">
      <c r="A972" s="2" t="str">
        <f>'Scenario List'!$A$22</f>
        <v>20- Use Avg Mrkt for EE SCC</v>
      </c>
      <c r="B972" s="122" t="s">
        <v>19</v>
      </c>
      <c r="C972" s="158">
        <v>0</v>
      </c>
      <c r="D972" s="158">
        <v>0</v>
      </c>
      <c r="E972" s="158">
        <v>0</v>
      </c>
      <c r="F972" s="158">
        <v>0</v>
      </c>
      <c r="G972" s="158">
        <v>0</v>
      </c>
      <c r="H972" s="158">
        <v>0</v>
      </c>
      <c r="I972" s="158">
        <v>0</v>
      </c>
      <c r="J972" s="158">
        <v>0</v>
      </c>
      <c r="K972" s="158">
        <v>0</v>
      </c>
      <c r="L972" s="158">
        <v>0</v>
      </c>
      <c r="M972" s="158">
        <v>0</v>
      </c>
      <c r="N972" s="158">
        <v>0</v>
      </c>
      <c r="O972" s="158">
        <v>0</v>
      </c>
      <c r="P972" s="158">
        <v>0</v>
      </c>
      <c r="Q972" s="158">
        <v>0</v>
      </c>
      <c r="R972" s="158">
        <v>0</v>
      </c>
      <c r="S972" s="158">
        <v>0</v>
      </c>
      <c r="T972" s="158">
        <v>0</v>
      </c>
      <c r="U972" s="158">
        <v>0</v>
      </c>
      <c r="V972" s="158">
        <v>0</v>
      </c>
      <c r="W972" s="158">
        <v>0</v>
      </c>
      <c r="X972" s="158">
        <v>0</v>
      </c>
      <c r="Y972" s="158">
        <v>0</v>
      </c>
      <c r="Z972" s="158">
        <v>0</v>
      </c>
      <c r="AB972" s="6">
        <f t="shared" si="218"/>
        <v>0</v>
      </c>
    </row>
    <row r="973" spans="1:28" x14ac:dyDescent="0.2">
      <c r="A973" s="2" t="str">
        <f>'Scenario List'!$A$22</f>
        <v>20- Use Avg Mrkt for EE SCC</v>
      </c>
      <c r="B973" s="121" t="s">
        <v>20</v>
      </c>
      <c r="C973" s="158">
        <v>0</v>
      </c>
      <c r="D973" s="158">
        <v>0</v>
      </c>
      <c r="E973" s="158">
        <v>0</v>
      </c>
      <c r="F973" s="158">
        <v>0</v>
      </c>
      <c r="G973" s="158">
        <v>0</v>
      </c>
      <c r="H973" s="158">
        <v>0</v>
      </c>
      <c r="I973" s="158">
        <v>0</v>
      </c>
      <c r="J973" s="158">
        <v>0</v>
      </c>
      <c r="K973" s="158">
        <v>0</v>
      </c>
      <c r="L973" s="158">
        <v>75</v>
      </c>
      <c r="M973" s="158">
        <v>0</v>
      </c>
      <c r="N973" s="158">
        <v>0</v>
      </c>
      <c r="O973" s="158">
        <v>0</v>
      </c>
      <c r="P973" s="158">
        <v>0</v>
      </c>
      <c r="Q973" s="158">
        <v>0</v>
      </c>
      <c r="R973" s="158">
        <v>0</v>
      </c>
      <c r="S973" s="158">
        <v>0</v>
      </c>
      <c r="T973" s="158">
        <v>0</v>
      </c>
      <c r="U973" s="158">
        <v>0</v>
      </c>
      <c r="V973" s="158">
        <v>0</v>
      </c>
      <c r="W973" s="158">
        <v>0</v>
      </c>
      <c r="X973" s="158">
        <v>0</v>
      </c>
      <c r="Y973" s="158">
        <v>0</v>
      </c>
      <c r="Z973" s="158">
        <v>0</v>
      </c>
      <c r="AB973" s="6">
        <f t="shared" si="218"/>
        <v>75</v>
      </c>
    </row>
    <row r="974" spans="1:28" x14ac:dyDescent="0.2">
      <c r="A974" s="2" t="str">
        <f>'Scenario List'!$A$22</f>
        <v>20- Use Avg Mrkt for EE SCC</v>
      </c>
      <c r="B974" s="121" t="s">
        <v>21</v>
      </c>
      <c r="C974" s="158">
        <v>0</v>
      </c>
      <c r="D974" s="158">
        <v>0</v>
      </c>
      <c r="E974" s="158">
        <v>0</v>
      </c>
      <c r="F974" s="158">
        <v>1.2566000000000002</v>
      </c>
      <c r="G974" s="158">
        <v>4.0975999999999999</v>
      </c>
      <c r="H974" s="158">
        <v>34.349000000000004</v>
      </c>
      <c r="I974" s="158">
        <v>36.5777</v>
      </c>
      <c r="J974" s="158">
        <v>37.464700000000001</v>
      </c>
      <c r="K974" s="158">
        <v>37.3474</v>
      </c>
      <c r="L974" s="158">
        <v>37.185100000000006</v>
      </c>
      <c r="M974" s="158">
        <v>40.561399999999999</v>
      </c>
      <c r="N974" s="158">
        <v>45.043599999999998</v>
      </c>
      <c r="O974" s="158">
        <v>52.6691</v>
      </c>
      <c r="P974" s="158">
        <v>55.837600000000002</v>
      </c>
      <c r="Q974" s="158">
        <v>56.278500000000001</v>
      </c>
      <c r="R974" s="158">
        <v>56.161799999999999</v>
      </c>
      <c r="S974" s="158">
        <v>56.045099999999998</v>
      </c>
      <c r="T974" s="158">
        <v>55.928399999999996</v>
      </c>
      <c r="U974" s="158">
        <v>55.811700000000002</v>
      </c>
      <c r="V974" s="158">
        <v>55.985399999999998</v>
      </c>
      <c r="W974" s="158">
        <v>56.142800000000001</v>
      </c>
      <c r="X974" s="158">
        <v>56.5124</v>
      </c>
      <c r="Y974" s="158">
        <v>56.4071</v>
      </c>
      <c r="Z974" s="158">
        <v>56.25515</v>
      </c>
      <c r="AB974" s="6">
        <f>Z974</f>
        <v>56.25515</v>
      </c>
    </row>
    <row r="975" spans="1:28" x14ac:dyDescent="0.2">
      <c r="A975" s="2" t="str">
        <f>'Scenario List'!$A$22</f>
        <v>20- Use Avg Mrkt for EE SCC</v>
      </c>
      <c r="B975" s="121" t="s">
        <v>22</v>
      </c>
      <c r="C975" s="158">
        <v>3.3528467107871145</v>
      </c>
      <c r="D975" s="158">
        <v>4.0994007722130092</v>
      </c>
      <c r="E975" s="158">
        <v>4.7195732180483621</v>
      </c>
      <c r="F975" s="158">
        <v>5.5053224361051889</v>
      </c>
      <c r="G975" s="158">
        <v>6.3816945969525349</v>
      </c>
      <c r="H975" s="158">
        <v>7.0019210998252746</v>
      </c>
      <c r="I975" s="158">
        <v>7.3066822735593639</v>
      </c>
      <c r="J975" s="158">
        <v>7.1341787876555642</v>
      </c>
      <c r="K975" s="158">
        <v>6.6528896006496367</v>
      </c>
      <c r="L975" s="158">
        <v>5.85051670029398</v>
      </c>
      <c r="M975" s="158">
        <v>4.8608042299769281</v>
      </c>
      <c r="N975" s="158">
        <v>3.9749235811063457</v>
      </c>
      <c r="O975" s="158">
        <v>3.2423561590302938</v>
      </c>
      <c r="P975" s="158">
        <v>2.639702074899887</v>
      </c>
      <c r="Q975" s="158">
        <v>2.1350885879808033</v>
      </c>
      <c r="R975" s="158">
        <v>1.7121341756349437</v>
      </c>
      <c r="S975" s="158">
        <v>1.5553771053739922</v>
      </c>
      <c r="T975" s="158">
        <v>1.3245665275762093</v>
      </c>
      <c r="U975" s="158">
        <v>1.1613341708161187</v>
      </c>
      <c r="V975" s="158">
        <v>0.68538483419985141</v>
      </c>
      <c r="W975" s="158">
        <v>0.50881180157615802</v>
      </c>
      <c r="X975" s="158">
        <v>6.7644249006619361E-2</v>
      </c>
      <c r="Y975" s="158">
        <v>-0.20518665567483652</v>
      </c>
      <c r="Z975" s="158">
        <v>-0.34493502820652111</v>
      </c>
      <c r="AB975" s="6">
        <f t="shared" si="218"/>
        <v>81.323032009386822</v>
      </c>
    </row>
    <row r="976" spans="1:28" x14ac:dyDescent="0.2">
      <c r="A976" s="2" t="str">
        <f>'Scenario List'!$A$22</f>
        <v>20- Use Avg Mrkt for EE SCC</v>
      </c>
      <c r="B976" s="121" t="s">
        <v>23</v>
      </c>
      <c r="C976" s="158">
        <v>3.7847161082429648</v>
      </c>
      <c r="D976" s="158">
        <v>4.4332232827799096</v>
      </c>
      <c r="E976" s="158">
        <v>4.9501172898051884</v>
      </c>
      <c r="F976" s="158">
        <v>5.8571359504776801</v>
      </c>
      <c r="G976" s="158">
        <v>6.2493230397073809</v>
      </c>
      <c r="H976" s="158">
        <v>6.6966963503669135</v>
      </c>
      <c r="I976" s="158">
        <v>6.8841725058169025</v>
      </c>
      <c r="J976" s="158">
        <v>6.6753000385835009</v>
      </c>
      <c r="K976" s="158">
        <v>6.6910848637467097</v>
      </c>
      <c r="L976" s="158">
        <v>5.4507289131371053</v>
      </c>
      <c r="M976" s="158">
        <v>4.4968372502801657</v>
      </c>
      <c r="N976" s="158">
        <v>3.6687099637533436</v>
      </c>
      <c r="O976" s="158">
        <v>3.0035934638563191</v>
      </c>
      <c r="P976" s="158">
        <v>2.4940177542451636</v>
      </c>
      <c r="Q976" s="158">
        <v>2.0997512455893173</v>
      </c>
      <c r="R976" s="158">
        <v>1.6149587051958889</v>
      </c>
      <c r="S976" s="158">
        <v>1.5450676867556723</v>
      </c>
      <c r="T976" s="158">
        <v>1.3828945355075604</v>
      </c>
      <c r="U976" s="158">
        <v>1.3114829140076836</v>
      </c>
      <c r="V976" s="158">
        <v>0.43410799908244257</v>
      </c>
      <c r="W976" s="158">
        <v>0.16846309077560306</v>
      </c>
      <c r="X976" s="158">
        <v>-0.14100277861665234</v>
      </c>
      <c r="Y976" s="158">
        <v>-0.28841320811599758</v>
      </c>
      <c r="Z976" s="158">
        <v>-0.31170972394744467</v>
      </c>
      <c r="AB976" s="6">
        <f t="shared" si="218"/>
        <v>79.151257241033321</v>
      </c>
    </row>
    <row r="977" spans="1:28" x14ac:dyDescent="0.2">
      <c r="A977" s="2" t="str">
        <f>'Scenario List'!$A$22</f>
        <v>20- Use Avg Mrkt for EE SCC</v>
      </c>
      <c r="B977" s="121"/>
      <c r="C977" s="158"/>
      <c r="D977" s="158"/>
      <c r="E977" s="158"/>
      <c r="F977" s="158"/>
      <c r="G977" s="158"/>
      <c r="H977" s="158"/>
      <c r="I977" s="158"/>
      <c r="J977" s="158"/>
      <c r="K977" s="158"/>
      <c r="L977" s="158"/>
      <c r="M977" s="158"/>
      <c r="N977" s="158"/>
      <c r="O977" s="158"/>
      <c r="P977" s="158"/>
      <c r="Q977" s="158"/>
      <c r="R977" s="158"/>
      <c r="S977" s="158"/>
      <c r="T977" s="158"/>
      <c r="U977" s="158"/>
      <c r="V977" s="158"/>
      <c r="W977" s="158"/>
      <c r="X977" s="158"/>
      <c r="Y977" s="158"/>
      <c r="Z977" s="158"/>
      <c r="AB977" s="6"/>
    </row>
    <row r="978" spans="1:28" x14ac:dyDescent="0.2">
      <c r="A978" s="2" t="str">
        <f>'Scenario List'!$A$22</f>
        <v>20- Use Avg Mrkt for EE SCC</v>
      </c>
      <c r="B978" s="120" t="s">
        <v>8</v>
      </c>
      <c r="C978" s="158"/>
      <c r="D978" s="158"/>
      <c r="E978" s="158"/>
      <c r="F978" s="158"/>
      <c r="G978" s="158"/>
      <c r="H978" s="158"/>
      <c r="I978" s="158"/>
      <c r="J978" s="158"/>
      <c r="K978" s="158"/>
      <c r="L978" s="158"/>
      <c r="M978" s="158"/>
      <c r="N978" s="158"/>
      <c r="O978" s="158"/>
      <c r="P978" s="158"/>
      <c r="Q978" s="158"/>
      <c r="R978" s="158"/>
      <c r="S978" s="158"/>
      <c r="T978" s="158"/>
      <c r="U978" s="158"/>
      <c r="V978" s="158"/>
      <c r="W978" s="158"/>
      <c r="X978" s="158"/>
      <c r="Y978" s="158"/>
      <c r="Z978" s="158"/>
      <c r="AB978" s="6"/>
    </row>
    <row r="979" spans="1:28" x14ac:dyDescent="0.2">
      <c r="A979" s="2" t="str">
        <f>'Scenario List'!$A$22</f>
        <v>20- Use Avg Mrkt for EE SCC</v>
      </c>
      <c r="B979" s="123" t="s">
        <v>12</v>
      </c>
      <c r="C979" s="158">
        <v>0</v>
      </c>
      <c r="D979" s="158">
        <v>0</v>
      </c>
      <c r="E979" s="158">
        <v>0</v>
      </c>
      <c r="F979" s="158">
        <v>0</v>
      </c>
      <c r="G979" s="158">
        <v>0</v>
      </c>
      <c r="H979" s="158">
        <v>95.645570153910484</v>
      </c>
      <c r="I979" s="158">
        <v>0</v>
      </c>
      <c r="J979" s="158">
        <v>0</v>
      </c>
      <c r="K979" s="158">
        <v>0</v>
      </c>
      <c r="L979" s="158">
        <v>36.501682764033134</v>
      </c>
      <c r="M979" s="158">
        <v>0</v>
      </c>
      <c r="N979" s="158">
        <v>0</v>
      </c>
      <c r="O979" s="158">
        <v>0</v>
      </c>
      <c r="P979" s="158">
        <v>0</v>
      </c>
      <c r="Q979" s="158">
        <v>0</v>
      </c>
      <c r="R979" s="158">
        <v>0</v>
      </c>
      <c r="S979" s="158">
        <v>0</v>
      </c>
      <c r="T979" s="158">
        <v>0</v>
      </c>
      <c r="U979" s="158">
        <v>0</v>
      </c>
      <c r="V979" s="158">
        <v>36.4</v>
      </c>
      <c r="W979" s="158">
        <v>0</v>
      </c>
      <c r="X979" s="158">
        <v>0</v>
      </c>
      <c r="Y979" s="158">
        <v>0</v>
      </c>
      <c r="Z979" s="158">
        <v>0</v>
      </c>
      <c r="AB979" s="6">
        <f t="shared" ref="AB979:AB990" si="219">SUM(C979:Z979)</f>
        <v>168.54725291794361</v>
      </c>
    </row>
    <row r="980" spans="1:28" x14ac:dyDescent="0.2">
      <c r="A980" s="2" t="str">
        <f>'Scenario List'!$A$22</f>
        <v>20- Use Avg Mrkt for EE SCC</v>
      </c>
      <c r="B980" s="121" t="s">
        <v>13</v>
      </c>
      <c r="C980" s="158">
        <v>0</v>
      </c>
      <c r="D980" s="158">
        <v>0</v>
      </c>
      <c r="E980" s="158">
        <v>0</v>
      </c>
      <c r="F980" s="158">
        <v>0</v>
      </c>
      <c r="G980" s="158">
        <v>0</v>
      </c>
      <c r="H980" s="158">
        <v>0</v>
      </c>
      <c r="I980" s="158">
        <v>0</v>
      </c>
      <c r="J980" s="158">
        <v>0</v>
      </c>
      <c r="K980" s="158">
        <v>0</v>
      </c>
      <c r="L980" s="158">
        <v>0</v>
      </c>
      <c r="M980" s="158">
        <v>0</v>
      </c>
      <c r="N980" s="158">
        <v>0</v>
      </c>
      <c r="O980" s="158">
        <v>0</v>
      </c>
      <c r="P980" s="158">
        <v>0</v>
      </c>
      <c r="Q980" s="158">
        <v>0</v>
      </c>
      <c r="R980" s="158">
        <v>0</v>
      </c>
      <c r="S980" s="158">
        <v>0</v>
      </c>
      <c r="T980" s="158">
        <v>0</v>
      </c>
      <c r="U980" s="158">
        <v>0</v>
      </c>
      <c r="V980" s="158">
        <v>0</v>
      </c>
      <c r="W980" s="158">
        <v>0</v>
      </c>
      <c r="X980" s="158">
        <v>0</v>
      </c>
      <c r="Y980" s="158">
        <v>0</v>
      </c>
      <c r="Z980" s="158">
        <v>0</v>
      </c>
      <c r="AB980" s="6">
        <f t="shared" si="219"/>
        <v>0</v>
      </c>
    </row>
    <row r="981" spans="1:28" x14ac:dyDescent="0.2">
      <c r="A981" s="2" t="str">
        <f>'Scenario List'!$A$22</f>
        <v>20- Use Avg Mrkt for EE SCC</v>
      </c>
      <c r="B981" s="121" t="s">
        <v>14</v>
      </c>
      <c r="C981" s="158">
        <v>0</v>
      </c>
      <c r="D981" s="158">
        <v>0</v>
      </c>
      <c r="E981" s="158">
        <v>0</v>
      </c>
      <c r="F981" s="158">
        <v>0</v>
      </c>
      <c r="G981" s="158">
        <v>0</v>
      </c>
      <c r="H981" s="158">
        <v>0</v>
      </c>
      <c r="I981" s="158">
        <v>0</v>
      </c>
      <c r="J981" s="158">
        <v>0</v>
      </c>
      <c r="K981" s="158">
        <v>0</v>
      </c>
      <c r="L981" s="158">
        <v>0</v>
      </c>
      <c r="M981" s="158">
        <v>0</v>
      </c>
      <c r="N981" s="158">
        <v>0</v>
      </c>
      <c r="O981" s="158">
        <v>0</v>
      </c>
      <c r="P981" s="158">
        <v>0</v>
      </c>
      <c r="Q981" s="158">
        <v>0</v>
      </c>
      <c r="R981" s="158">
        <v>0</v>
      </c>
      <c r="S981" s="158">
        <v>0</v>
      </c>
      <c r="T981" s="158">
        <v>0</v>
      </c>
      <c r="U981" s="158">
        <v>0</v>
      </c>
      <c r="V981" s="158">
        <v>0</v>
      </c>
      <c r="W981" s="158">
        <v>0</v>
      </c>
      <c r="X981" s="158">
        <v>0</v>
      </c>
      <c r="Y981" s="158">
        <v>0</v>
      </c>
      <c r="Z981" s="158">
        <v>0</v>
      </c>
      <c r="AB981" s="6">
        <f t="shared" si="219"/>
        <v>0</v>
      </c>
    </row>
    <row r="982" spans="1:28" x14ac:dyDescent="0.2">
      <c r="A982" s="2" t="str">
        <f>'Scenario List'!$A$22</f>
        <v>20- Use Avg Mrkt for EE SCC</v>
      </c>
      <c r="B982" s="121" t="s">
        <v>15</v>
      </c>
      <c r="C982" s="158">
        <v>0</v>
      </c>
      <c r="D982" s="158">
        <v>0</v>
      </c>
      <c r="E982" s="158">
        <v>0</v>
      </c>
      <c r="F982" s="158">
        <v>0</v>
      </c>
      <c r="G982" s="158">
        <v>0</v>
      </c>
      <c r="H982" s="158">
        <v>0</v>
      </c>
      <c r="I982" s="158">
        <v>0</v>
      </c>
      <c r="J982" s="158">
        <v>0</v>
      </c>
      <c r="K982" s="158">
        <v>0</v>
      </c>
      <c r="L982" s="158">
        <v>0</v>
      </c>
      <c r="M982" s="158">
        <v>0</v>
      </c>
      <c r="N982" s="158">
        <v>0</v>
      </c>
      <c r="O982" s="158">
        <v>0</v>
      </c>
      <c r="P982" s="158">
        <v>0</v>
      </c>
      <c r="Q982" s="158">
        <v>0</v>
      </c>
      <c r="R982" s="158">
        <v>0</v>
      </c>
      <c r="S982" s="158">
        <v>0</v>
      </c>
      <c r="T982" s="158">
        <v>0</v>
      </c>
      <c r="U982" s="158">
        <v>0</v>
      </c>
      <c r="V982" s="158">
        <v>0</v>
      </c>
      <c r="W982" s="158">
        <v>0</v>
      </c>
      <c r="X982" s="158">
        <v>0</v>
      </c>
      <c r="Y982" s="158">
        <v>0</v>
      </c>
      <c r="Z982" s="158">
        <v>0</v>
      </c>
      <c r="AB982" s="6">
        <f t="shared" si="219"/>
        <v>0</v>
      </c>
    </row>
    <row r="983" spans="1:28" x14ac:dyDescent="0.2">
      <c r="A983" s="2" t="str">
        <f>'Scenario List'!$A$22</f>
        <v>20- Use Avg Mrkt for EE SCC</v>
      </c>
      <c r="B983" s="121" t="s">
        <v>16</v>
      </c>
      <c r="C983" s="158">
        <v>0</v>
      </c>
      <c r="D983" s="158">
        <v>0</v>
      </c>
      <c r="E983" s="158">
        <v>0</v>
      </c>
      <c r="F983" s="158">
        <v>0</v>
      </c>
      <c r="G983" s="158">
        <v>0</v>
      </c>
      <c r="H983" s="158">
        <v>0</v>
      </c>
      <c r="I983" s="158">
        <v>0</v>
      </c>
      <c r="J983" s="158">
        <v>0</v>
      </c>
      <c r="K983" s="158">
        <v>0</v>
      </c>
      <c r="L983" s="158">
        <v>0</v>
      </c>
      <c r="M983" s="158">
        <v>0</v>
      </c>
      <c r="N983" s="158">
        <v>0</v>
      </c>
      <c r="O983" s="158">
        <v>0</v>
      </c>
      <c r="P983" s="158">
        <v>0</v>
      </c>
      <c r="Q983" s="158">
        <v>0</v>
      </c>
      <c r="R983" s="158">
        <v>0</v>
      </c>
      <c r="S983" s="158">
        <v>0</v>
      </c>
      <c r="T983" s="158">
        <v>0</v>
      </c>
      <c r="U983" s="158">
        <v>0</v>
      </c>
      <c r="V983" s="158">
        <v>0</v>
      </c>
      <c r="W983" s="158">
        <v>0</v>
      </c>
      <c r="X983" s="158">
        <v>0</v>
      </c>
      <c r="Y983" s="158">
        <v>0</v>
      </c>
      <c r="Z983" s="158">
        <v>10.053252234768976</v>
      </c>
      <c r="AB983" s="6">
        <f t="shared" si="219"/>
        <v>10.053252234768976</v>
      </c>
    </row>
    <row r="984" spans="1:28" x14ac:dyDescent="0.2">
      <c r="A984" s="2" t="str">
        <f>'Scenario List'!$A$22</f>
        <v>20- Use Avg Mrkt for EE SCC</v>
      </c>
      <c r="B984" s="121" t="s">
        <v>17</v>
      </c>
      <c r="C984" s="158">
        <v>0</v>
      </c>
      <c r="D984" s="158">
        <v>0</v>
      </c>
      <c r="E984" s="158">
        <v>0</v>
      </c>
      <c r="F984" s="158">
        <v>0</v>
      </c>
      <c r="G984" s="158">
        <v>0</v>
      </c>
      <c r="H984" s="158">
        <v>0</v>
      </c>
      <c r="I984" s="158">
        <v>0</v>
      </c>
      <c r="J984" s="158">
        <v>0</v>
      </c>
      <c r="K984" s="158">
        <v>0</v>
      </c>
      <c r="L984" s="158">
        <v>0</v>
      </c>
      <c r="M984" s="158">
        <v>0</v>
      </c>
      <c r="N984" s="158">
        <v>0</v>
      </c>
      <c r="O984" s="158">
        <v>0</v>
      </c>
      <c r="P984" s="158">
        <v>0</v>
      </c>
      <c r="Q984" s="158">
        <v>0</v>
      </c>
      <c r="R984" s="158">
        <v>0</v>
      </c>
      <c r="S984" s="158">
        <v>0</v>
      </c>
      <c r="T984" s="158">
        <v>0</v>
      </c>
      <c r="U984" s="158">
        <v>0</v>
      </c>
      <c r="V984" s="158">
        <v>0</v>
      </c>
      <c r="W984" s="158">
        <v>0</v>
      </c>
      <c r="X984" s="158">
        <v>0</v>
      </c>
      <c r="Y984" s="158">
        <v>0</v>
      </c>
      <c r="Z984" s="158">
        <v>0</v>
      </c>
      <c r="AB984" s="6">
        <f t="shared" si="219"/>
        <v>0</v>
      </c>
    </row>
    <row r="985" spans="1:28" x14ac:dyDescent="0.2">
      <c r="A985" s="2" t="str">
        <f>'Scenario List'!$A$22</f>
        <v>20- Use Avg Mrkt for EE SCC</v>
      </c>
      <c r="B985" s="121" t="s">
        <v>18</v>
      </c>
      <c r="C985" s="158">
        <v>0</v>
      </c>
      <c r="D985" s="158">
        <v>0</v>
      </c>
      <c r="E985" s="158">
        <v>0</v>
      </c>
      <c r="F985" s="158">
        <v>0</v>
      </c>
      <c r="G985" s="158">
        <v>0</v>
      </c>
      <c r="H985" s="158">
        <v>0</v>
      </c>
      <c r="I985" s="158">
        <v>0</v>
      </c>
      <c r="J985" s="158">
        <v>0</v>
      </c>
      <c r="K985" s="158">
        <v>0</v>
      </c>
      <c r="L985" s="158">
        <v>0</v>
      </c>
      <c r="M985" s="158">
        <v>0</v>
      </c>
      <c r="N985" s="158">
        <v>0</v>
      </c>
      <c r="O985" s="158">
        <v>0</v>
      </c>
      <c r="P985" s="158">
        <v>0</v>
      </c>
      <c r="Q985" s="158">
        <v>0</v>
      </c>
      <c r="R985" s="158">
        <v>0</v>
      </c>
      <c r="S985" s="158">
        <v>0</v>
      </c>
      <c r="T985" s="158">
        <v>0</v>
      </c>
      <c r="U985" s="158">
        <v>0</v>
      </c>
      <c r="V985" s="158">
        <v>0</v>
      </c>
      <c r="W985" s="158">
        <v>0</v>
      </c>
      <c r="X985" s="158">
        <v>0</v>
      </c>
      <c r="Y985" s="158">
        <v>0</v>
      </c>
      <c r="Z985" s="158">
        <v>0</v>
      </c>
      <c r="AB985" s="6">
        <f t="shared" si="219"/>
        <v>0</v>
      </c>
    </row>
    <row r="986" spans="1:28" x14ac:dyDescent="0.2">
      <c r="A986" s="2" t="str">
        <f>'Scenario List'!$A$22</f>
        <v>20- Use Avg Mrkt for EE SCC</v>
      </c>
      <c r="B986" s="122" t="s">
        <v>19</v>
      </c>
      <c r="C986" s="158">
        <v>0</v>
      </c>
      <c r="D986" s="158">
        <v>0</v>
      </c>
      <c r="E986" s="158">
        <v>0</v>
      </c>
      <c r="F986" s="158">
        <v>0</v>
      </c>
      <c r="G986" s="158">
        <v>0</v>
      </c>
      <c r="H986" s="158">
        <v>0</v>
      </c>
      <c r="I986" s="158">
        <v>0</v>
      </c>
      <c r="J986" s="158">
        <v>0</v>
      </c>
      <c r="K986" s="158">
        <v>0</v>
      </c>
      <c r="L986" s="158">
        <v>0</v>
      </c>
      <c r="M986" s="158">
        <v>0</v>
      </c>
      <c r="N986" s="158">
        <v>0</v>
      </c>
      <c r="O986" s="158">
        <v>0</v>
      </c>
      <c r="P986" s="158">
        <v>0</v>
      </c>
      <c r="Q986" s="158">
        <v>0</v>
      </c>
      <c r="R986" s="158">
        <v>0</v>
      </c>
      <c r="S986" s="158">
        <v>0</v>
      </c>
      <c r="T986" s="158">
        <v>0</v>
      </c>
      <c r="U986" s="158">
        <v>0</v>
      </c>
      <c r="V986" s="158">
        <v>0</v>
      </c>
      <c r="W986" s="158">
        <v>0</v>
      </c>
      <c r="X986" s="158">
        <v>0</v>
      </c>
      <c r="Y986" s="158">
        <v>0</v>
      </c>
      <c r="Z986" s="158">
        <v>0</v>
      </c>
      <c r="AB986" s="6">
        <f t="shared" si="219"/>
        <v>0</v>
      </c>
    </row>
    <row r="987" spans="1:28" x14ac:dyDescent="0.2">
      <c r="A987" s="2" t="str">
        <f>'Scenario List'!$A$22</f>
        <v>20- Use Avg Mrkt for EE SCC</v>
      </c>
      <c r="B987" s="121" t="s">
        <v>20</v>
      </c>
      <c r="C987" s="158">
        <v>0</v>
      </c>
      <c r="D987" s="158">
        <v>0</v>
      </c>
      <c r="E987" s="158">
        <v>0</v>
      </c>
      <c r="F987" s="158">
        <v>0</v>
      </c>
      <c r="G987" s="158">
        <v>0</v>
      </c>
      <c r="H987" s="158">
        <v>0</v>
      </c>
      <c r="I987" s="158">
        <v>0</v>
      </c>
      <c r="J987" s="158">
        <v>0</v>
      </c>
      <c r="K987" s="158">
        <v>0</v>
      </c>
      <c r="L987" s="158">
        <v>0</v>
      </c>
      <c r="M987" s="158">
        <v>0</v>
      </c>
      <c r="N987" s="158">
        <v>0</v>
      </c>
      <c r="O987" s="158">
        <v>0</v>
      </c>
      <c r="P987" s="158">
        <v>0</v>
      </c>
      <c r="Q987" s="158">
        <v>0</v>
      </c>
      <c r="R987" s="158">
        <v>0</v>
      </c>
      <c r="S987" s="158">
        <v>0</v>
      </c>
      <c r="T987" s="158">
        <v>0</v>
      </c>
      <c r="U987" s="158">
        <v>0</v>
      </c>
      <c r="V987" s="158">
        <v>0</v>
      </c>
      <c r="W987" s="158">
        <v>0</v>
      </c>
      <c r="X987" s="158">
        <v>0</v>
      </c>
      <c r="Y987" s="158">
        <v>0</v>
      </c>
      <c r="Z987" s="158">
        <v>0</v>
      </c>
      <c r="AB987" s="6">
        <f t="shared" si="219"/>
        <v>0</v>
      </c>
    </row>
    <row r="988" spans="1:28" x14ac:dyDescent="0.2">
      <c r="A988" s="2" t="str">
        <f>'Scenario List'!$A$22</f>
        <v>20- Use Avg Mrkt for EE SCC</v>
      </c>
      <c r="B988" s="121" t="s">
        <v>21</v>
      </c>
      <c r="C988" s="158">
        <v>0</v>
      </c>
      <c r="D988" s="158">
        <v>0</v>
      </c>
      <c r="E988" s="158">
        <v>2.5935999999999999</v>
      </c>
      <c r="F988" s="158">
        <v>6.7518000000000011</v>
      </c>
      <c r="G988" s="158">
        <v>13.901199999999999</v>
      </c>
      <c r="H988" s="158">
        <v>16.799500000000002</v>
      </c>
      <c r="I988" s="158">
        <v>17.504300000000001</v>
      </c>
      <c r="J988" s="158">
        <v>17.4116</v>
      </c>
      <c r="K988" s="158">
        <v>17.281700000000001</v>
      </c>
      <c r="L988" s="158">
        <v>17.133300000000002</v>
      </c>
      <c r="M988" s="158">
        <v>16.9664</v>
      </c>
      <c r="N988" s="158">
        <v>17.073500000000003</v>
      </c>
      <c r="O988" s="158">
        <v>17.621700000000001</v>
      </c>
      <c r="P988" s="158">
        <v>18.757000000000001</v>
      </c>
      <c r="Q988" s="158">
        <v>19.231000000000002</v>
      </c>
      <c r="R988" s="158">
        <v>19.432700000000001</v>
      </c>
      <c r="S988" s="158">
        <v>19.3232</v>
      </c>
      <c r="T988" s="158">
        <v>19.213699999999999</v>
      </c>
      <c r="U988" s="158">
        <v>19.104199999999999</v>
      </c>
      <c r="V988" s="158">
        <v>18.939</v>
      </c>
      <c r="W988" s="158">
        <v>18.811</v>
      </c>
      <c r="X988" s="158">
        <v>18.645800000000001</v>
      </c>
      <c r="Y988" s="158">
        <v>18.536299999999997</v>
      </c>
      <c r="Z988" s="158">
        <v>18.517800000000001</v>
      </c>
      <c r="AB988" s="6">
        <f>Z988</f>
        <v>18.517800000000001</v>
      </c>
    </row>
    <row r="989" spans="1:28" x14ac:dyDescent="0.2">
      <c r="A989" s="2" t="str">
        <f>'Scenario List'!$A$22</f>
        <v>20- Use Avg Mrkt for EE SCC</v>
      </c>
      <c r="B989" s="121" t="s">
        <v>22</v>
      </c>
      <c r="C989" s="158">
        <v>1.3304056904417063</v>
      </c>
      <c r="D989" s="158">
        <v>1.5769263757058924</v>
      </c>
      <c r="E989" s="158">
        <v>1.7245457546652361</v>
      </c>
      <c r="F989" s="158">
        <v>1.9109873558392803</v>
      </c>
      <c r="G989" s="158">
        <v>2.1687936885224266</v>
      </c>
      <c r="H989" s="158">
        <v>2.3299203781839335</v>
      </c>
      <c r="I989" s="158">
        <v>2.3769418480944786</v>
      </c>
      <c r="J989" s="158">
        <v>2.2575705159421968</v>
      </c>
      <c r="K989" s="158">
        <v>2.0279758095792317</v>
      </c>
      <c r="L989" s="158">
        <v>1.6819746087394556</v>
      </c>
      <c r="M989" s="158">
        <v>1.2564271775906697</v>
      </c>
      <c r="N989" s="158">
        <v>0.93629113944430742</v>
      </c>
      <c r="O989" s="158">
        <v>0.68393460738731093</v>
      </c>
      <c r="P989" s="158">
        <v>0.51862634408516328</v>
      </c>
      <c r="Q989" s="158">
        <v>0.40291455744281635</v>
      </c>
      <c r="R989" s="158">
        <v>0.316156652837698</v>
      </c>
      <c r="S989" s="158">
        <v>0.25898017656560413</v>
      </c>
      <c r="T989" s="158">
        <v>0.24472287314096164</v>
      </c>
      <c r="U989" s="158">
        <v>0.23972025256919238</v>
      </c>
      <c r="V989" s="158">
        <v>0.10580750934497729</v>
      </c>
      <c r="W989" s="158">
        <v>0.10268813765744511</v>
      </c>
      <c r="X989" s="158">
        <v>0.10672599546305506</v>
      </c>
      <c r="Y989" s="158">
        <v>0.11138870082036689</v>
      </c>
      <c r="Z989" s="158">
        <v>7.8978141370754429E-2</v>
      </c>
      <c r="AB989" s="6">
        <f t="shared" si="219"/>
        <v>24.749404291434161</v>
      </c>
    </row>
    <row r="990" spans="1:28" x14ac:dyDescent="0.2">
      <c r="A990" s="2" t="str">
        <f>'Scenario List'!$A$22</f>
        <v>20- Use Avg Mrkt for EE SCC</v>
      </c>
      <c r="B990" s="121" t="s">
        <v>23</v>
      </c>
      <c r="C990" s="158">
        <v>0.65349239626903632</v>
      </c>
      <c r="D990" s="158">
        <v>0.71313084291415507</v>
      </c>
      <c r="E990" s="158">
        <v>0.70344884013051856</v>
      </c>
      <c r="F990" s="158">
        <v>0.81383434835689528</v>
      </c>
      <c r="G990" s="158">
        <v>0.75428935897645655</v>
      </c>
      <c r="H990" s="158">
        <v>0.76633742412861761</v>
      </c>
      <c r="I990" s="158">
        <v>0.79158163275403393</v>
      </c>
      <c r="J990" s="158">
        <v>0.80656921504380463</v>
      </c>
      <c r="K990" s="158">
        <v>0.9921957536045829</v>
      </c>
      <c r="L990" s="158">
        <v>0.85018374055533652</v>
      </c>
      <c r="M990" s="158">
        <v>0.79074199905691955</v>
      </c>
      <c r="N990" s="158">
        <v>0.76344426154122225</v>
      </c>
      <c r="O990" s="158">
        <v>0.71589562839144882</v>
      </c>
      <c r="P990" s="158">
        <v>0.64479261707911384</v>
      </c>
      <c r="Q990" s="158">
        <v>0.53990556180542448</v>
      </c>
      <c r="R990" s="158">
        <v>0.42277119359455106</v>
      </c>
      <c r="S990" s="158">
        <v>0.33767474148549148</v>
      </c>
      <c r="T990" s="158">
        <v>0.29281398175135642</v>
      </c>
      <c r="U990" s="158">
        <v>0.32183698233768432</v>
      </c>
      <c r="V990" s="158">
        <v>0.1233378200792199</v>
      </c>
      <c r="W990" s="158">
        <v>8.3919285353616146E-2</v>
      </c>
      <c r="X990" s="158">
        <v>8.3715675120458855E-2</v>
      </c>
      <c r="Y990" s="158">
        <v>7.7455065913568433E-2</v>
      </c>
      <c r="Z990" s="158">
        <v>7.5228728275542167E-2</v>
      </c>
      <c r="AB990" s="6">
        <f t="shared" si="219"/>
        <v>13.118597094519055</v>
      </c>
    </row>
    <row r="991" spans="1:28" x14ac:dyDescent="0.2">
      <c r="A991" s="2" t="str">
        <f>'Scenario List'!$A$22</f>
        <v>20- Use Avg Mrkt for EE SCC</v>
      </c>
      <c r="C991" s="158"/>
      <c r="D991" s="158"/>
      <c r="E991" s="158"/>
      <c r="F991" s="158"/>
      <c r="G991" s="158"/>
      <c r="H991" s="158"/>
      <c r="I991" s="158"/>
      <c r="J991" s="158"/>
      <c r="K991" s="158"/>
      <c r="L991" s="158"/>
      <c r="M991" s="158"/>
      <c r="N991" s="158"/>
      <c r="O991" s="158"/>
      <c r="P991" s="158"/>
      <c r="Q991" s="158"/>
      <c r="R991" s="158"/>
      <c r="S991" s="158"/>
      <c r="T991" s="158"/>
      <c r="U991" s="158"/>
      <c r="V991" s="158"/>
      <c r="W991" s="158"/>
      <c r="X991" s="158"/>
      <c r="Y991" s="158"/>
      <c r="Z991" s="158"/>
      <c r="AB991" s="6"/>
    </row>
    <row r="992" spans="1:28" x14ac:dyDescent="0.2">
      <c r="A992" s="2" t="str">
        <f>'Scenario List'!$A$22</f>
        <v>20- Use Avg Mrkt for EE SCC</v>
      </c>
      <c r="B992" s="124" t="s">
        <v>35</v>
      </c>
      <c r="C992" s="158"/>
      <c r="D992" s="158"/>
      <c r="E992" s="158"/>
      <c r="F992" s="158"/>
      <c r="G992" s="158"/>
      <c r="H992" s="158"/>
      <c r="I992" s="158"/>
      <c r="J992" s="158"/>
      <c r="K992" s="158"/>
      <c r="L992" s="158"/>
      <c r="M992" s="158"/>
      <c r="N992" s="158"/>
      <c r="O992" s="158"/>
      <c r="P992" s="158"/>
      <c r="Q992" s="158"/>
      <c r="R992" s="158"/>
      <c r="S992" s="158"/>
      <c r="T992" s="158"/>
      <c r="U992" s="158"/>
      <c r="V992" s="158"/>
      <c r="W992" s="158"/>
      <c r="X992" s="158"/>
      <c r="Y992" s="158"/>
      <c r="Z992" s="158"/>
      <c r="AB992" s="6"/>
    </row>
    <row r="993" spans="1:30" x14ac:dyDescent="0.2">
      <c r="A993" s="2" t="str">
        <f>'Scenario List'!$A$22</f>
        <v>20- Use Avg Mrkt for EE SCC</v>
      </c>
      <c r="B993" s="121" t="s">
        <v>1</v>
      </c>
      <c r="C993" s="158">
        <v>29.725230324164379</v>
      </c>
      <c r="D993" s="158">
        <v>64.533871858054098</v>
      </c>
      <c r="E993" s="158">
        <v>102.87955707935633</v>
      </c>
      <c r="F993" s="158">
        <v>147.33239697489265</v>
      </c>
      <c r="G993" s="158">
        <v>196.93999381066206</v>
      </c>
      <c r="H993" s="158">
        <v>249.9558561590718</v>
      </c>
      <c r="I993" s="158">
        <v>304.59302027592264</v>
      </c>
      <c r="J993" s="158">
        <v>357.31286360545238</v>
      </c>
      <c r="K993" s="158">
        <v>407.3459324512703</v>
      </c>
      <c r="L993" s="158">
        <v>452.39781020684245</v>
      </c>
      <c r="M993" s="158">
        <v>491.32920019919044</v>
      </c>
      <c r="N993" s="158">
        <v>524.82877059705618</v>
      </c>
      <c r="O993" s="158">
        <v>553.85242548928647</v>
      </c>
      <c r="P993" s="158">
        <v>579.11356100761509</v>
      </c>
      <c r="Q993" s="158">
        <v>600.84292044389213</v>
      </c>
      <c r="R993" s="158">
        <v>617.77121043973148</v>
      </c>
      <c r="S993" s="158">
        <v>633.86984320497936</v>
      </c>
      <c r="T993" s="158">
        <v>648.74472310370618</v>
      </c>
      <c r="U993" s="158">
        <v>662.53445449909509</v>
      </c>
      <c r="V993" s="158">
        <v>671.51951445941086</v>
      </c>
      <c r="W993" s="158">
        <v>679.12223368138325</v>
      </c>
      <c r="X993" s="158">
        <v>682.95927045436372</v>
      </c>
      <c r="Y993" s="158">
        <v>685.51841928670581</v>
      </c>
      <c r="Z993" s="158">
        <v>686.44640009799912</v>
      </c>
      <c r="AB993" s="6">
        <f>Z993/8.76</f>
        <v>78.361461198401727</v>
      </c>
      <c r="AC993" s="191">
        <f>AB993-AB43</f>
        <v>-10.35391238874297</v>
      </c>
      <c r="AD993" s="2">
        <f>AC993/AB43</f>
        <v>-0.11670933650042481</v>
      </c>
    </row>
    <row r="994" spans="1:30" x14ac:dyDescent="0.2">
      <c r="A994" s="2" t="str">
        <f>'Scenario List'!$A$22</f>
        <v>20- Use Avg Mrkt for EE SCC</v>
      </c>
      <c r="B994" s="121" t="s">
        <v>2</v>
      </c>
      <c r="C994" s="158">
        <v>12.24435979431677</v>
      </c>
      <c r="D994" s="158">
        <v>25.773018487421222</v>
      </c>
      <c r="E994" s="158">
        <v>39.056648091795402</v>
      </c>
      <c r="F994" s="158">
        <v>53.393075089468468</v>
      </c>
      <c r="G994" s="158">
        <v>68.599593340659979</v>
      </c>
      <c r="H994" s="158">
        <v>84.369663805905205</v>
      </c>
      <c r="I994" s="158">
        <v>100.33533596763147</v>
      </c>
      <c r="J994" s="158">
        <v>115.53807446250192</v>
      </c>
      <c r="K994" s="158">
        <v>130.29893208323605</v>
      </c>
      <c r="L994" s="158">
        <v>143.75858636701406</v>
      </c>
      <c r="M994" s="158">
        <v>154.6991178187285</v>
      </c>
      <c r="N994" s="158">
        <v>165.13264150987496</v>
      </c>
      <c r="O994" s="158">
        <v>174.47796353895743</v>
      </c>
      <c r="P994" s="158">
        <v>182.90040944532629</v>
      </c>
      <c r="Q994" s="158">
        <v>190.35094917666783</v>
      </c>
      <c r="R994" s="158">
        <v>195.72756888343372</v>
      </c>
      <c r="S994" s="158">
        <v>200.53741700895904</v>
      </c>
      <c r="T994" s="158">
        <v>205.50709082838043</v>
      </c>
      <c r="U994" s="158">
        <v>210.43098603457028</v>
      </c>
      <c r="V994" s="158">
        <v>214.03586536249122</v>
      </c>
      <c r="W994" s="158">
        <v>217.56682327655039</v>
      </c>
      <c r="X994" s="158">
        <v>221.37613867516569</v>
      </c>
      <c r="Y994" s="158">
        <v>225.34331697495705</v>
      </c>
      <c r="Z994" s="158">
        <v>228.64061541585639</v>
      </c>
      <c r="AB994" s="6">
        <f t="shared" ref="AB994:AB995" si="220">Z994/8.76</f>
        <v>26.100526873956209</v>
      </c>
    </row>
    <row r="995" spans="1:30" x14ac:dyDescent="0.2">
      <c r="A995" s="2" t="str">
        <f>'Scenario List'!$A$22</f>
        <v>20- Use Avg Mrkt for EE SCC</v>
      </c>
      <c r="B995" s="121" t="s">
        <v>4</v>
      </c>
      <c r="C995" s="158">
        <v>41.96959011848115</v>
      </c>
      <c r="D995" s="158">
        <v>90.306890345475324</v>
      </c>
      <c r="E995" s="158">
        <v>141.93620517115173</v>
      </c>
      <c r="F995" s="158">
        <v>200.7254720643611</v>
      </c>
      <c r="G995" s="158">
        <v>265.53958715132205</v>
      </c>
      <c r="H995" s="158">
        <v>334.32551996497699</v>
      </c>
      <c r="I995" s="158">
        <v>404.92835624355411</v>
      </c>
      <c r="J995" s="158">
        <v>472.8509380679543</v>
      </c>
      <c r="K995" s="158">
        <v>537.64486453450638</v>
      </c>
      <c r="L995" s="158">
        <v>596.15639657385645</v>
      </c>
      <c r="M995" s="158">
        <v>646.02831801791899</v>
      </c>
      <c r="N995" s="158">
        <v>689.96141210693111</v>
      </c>
      <c r="O995" s="158">
        <v>728.33038902824387</v>
      </c>
      <c r="P995" s="158">
        <v>762.01397045294141</v>
      </c>
      <c r="Q995" s="158">
        <v>791.19386962056001</v>
      </c>
      <c r="R995" s="158">
        <v>813.49877932316519</v>
      </c>
      <c r="S995" s="158">
        <v>834.40726021393834</v>
      </c>
      <c r="T995" s="158">
        <v>854.25181393208663</v>
      </c>
      <c r="U995" s="158">
        <v>872.9654405336654</v>
      </c>
      <c r="V995" s="158">
        <v>885.55537982190208</v>
      </c>
      <c r="W995" s="158">
        <v>896.68905695793364</v>
      </c>
      <c r="X995" s="158">
        <v>904.33540912952935</v>
      </c>
      <c r="Y995" s="158">
        <v>910.86173626166283</v>
      </c>
      <c r="Z995" s="158">
        <v>915.08701551385548</v>
      </c>
      <c r="AB995" s="6">
        <f t="shared" si="220"/>
        <v>104.46198807235794</v>
      </c>
    </row>
    <row r="996" spans="1:30" x14ac:dyDescent="0.2">
      <c r="A996" s="2" t="str">
        <f>'Scenario List'!$A$22</f>
        <v>20- Use Avg Mrkt for EE SCC</v>
      </c>
      <c r="B996" s="127"/>
      <c r="C996" s="158"/>
      <c r="D996" s="158"/>
      <c r="E996" s="158"/>
      <c r="F996" s="158"/>
      <c r="G996" s="158"/>
      <c r="H996" s="158"/>
      <c r="I996" s="158"/>
      <c r="J996" s="158"/>
      <c r="K996" s="158"/>
      <c r="L996" s="158"/>
      <c r="M996" s="158"/>
      <c r="N996" s="158"/>
      <c r="O996" s="158"/>
      <c r="P996" s="158"/>
      <c r="Q996" s="158"/>
      <c r="R996" s="158"/>
      <c r="S996" s="158"/>
      <c r="T996" s="158"/>
      <c r="U996" s="158"/>
      <c r="V996" s="158"/>
      <c r="W996" s="158"/>
      <c r="X996" s="158"/>
      <c r="Y996" s="158"/>
      <c r="Z996" s="158"/>
      <c r="AB996" s="6"/>
    </row>
    <row r="997" spans="1:30" x14ac:dyDescent="0.2">
      <c r="A997" s="2" t="str">
        <f>'Scenario List'!$A$22</f>
        <v>20- Use Avg Mrkt for EE SCC</v>
      </c>
      <c r="B997" s="126" t="s">
        <v>36</v>
      </c>
      <c r="C997" s="158"/>
      <c r="D997" s="158"/>
      <c r="E997" s="158"/>
      <c r="F997" s="158"/>
      <c r="G997" s="158"/>
      <c r="H997" s="158"/>
      <c r="I997" s="158"/>
      <c r="J997" s="158"/>
      <c r="K997" s="158"/>
      <c r="L997" s="158"/>
      <c r="M997" s="158"/>
      <c r="N997" s="158"/>
      <c r="O997" s="158"/>
      <c r="P997" s="158"/>
      <c r="Q997" s="158"/>
      <c r="R997" s="158"/>
      <c r="S997" s="158"/>
      <c r="T997" s="158"/>
      <c r="U997" s="158"/>
      <c r="V997" s="158"/>
      <c r="W997" s="158"/>
      <c r="X997" s="158"/>
      <c r="Y997" s="158"/>
      <c r="Z997" s="158"/>
      <c r="AB997" s="6"/>
    </row>
    <row r="998" spans="1:30" x14ac:dyDescent="0.2">
      <c r="A998" s="2" t="str">
        <f>'Scenario List'!$A$22</f>
        <v>20- Use Avg Mrkt for EE SCC</v>
      </c>
      <c r="B998" s="121" t="s">
        <v>1</v>
      </c>
      <c r="C998" s="158">
        <v>3.5876626942284515</v>
      </c>
      <c r="D998" s="158">
        <v>7.7890137323820179</v>
      </c>
      <c r="E998" s="158">
        <v>12.351676540024988</v>
      </c>
      <c r="F998" s="158">
        <v>17.78370617242609</v>
      </c>
      <c r="G998" s="158">
        <v>23.772500783692855</v>
      </c>
      <c r="H998" s="158">
        <v>30.172597410652688</v>
      </c>
      <c r="I998" s="158">
        <v>36.662730444790093</v>
      </c>
      <c r="J998" s="158">
        <v>43.132033288024346</v>
      </c>
      <c r="K998" s="158">
        <v>49.170721615655722</v>
      </c>
      <c r="L998" s="158">
        <v>54.608309034912267</v>
      </c>
      <c r="M998" s="158">
        <v>59.144940365014051</v>
      </c>
      <c r="N998" s="158">
        <v>63.353042395943135</v>
      </c>
      <c r="O998" s="158">
        <v>66.851980216809011</v>
      </c>
      <c r="P998" s="158">
        <v>69.900886583569672</v>
      </c>
      <c r="Q998" s="158">
        <v>72.33250962049425</v>
      </c>
      <c r="R998" s="158">
        <v>74.571921358834075</v>
      </c>
      <c r="S998" s="158">
        <v>76.515372102875375</v>
      </c>
      <c r="T998" s="158">
        <v>78.315842751336788</v>
      </c>
      <c r="U998" s="158">
        <v>79.746411558213637</v>
      </c>
      <c r="V998" s="158">
        <v>81.055594246068381</v>
      </c>
      <c r="W998" s="158">
        <v>81.980645695775308</v>
      </c>
      <c r="X998" s="158">
        <v>82.445750782222177</v>
      </c>
      <c r="Y998" s="158">
        <v>82.523552575501469</v>
      </c>
      <c r="Z998" s="158">
        <v>82.855655431734448</v>
      </c>
      <c r="AB998" s="6">
        <f>Z998</f>
        <v>82.855655431734448</v>
      </c>
    </row>
    <row r="999" spans="1:30" x14ac:dyDescent="0.2">
      <c r="A999" s="2" t="str">
        <f>'Scenario List'!$A$22</f>
        <v>20- Use Avg Mrkt for EE SCC</v>
      </c>
      <c r="B999" s="121" t="s">
        <v>2</v>
      </c>
      <c r="C999" s="158">
        <v>1.4778231276839038</v>
      </c>
      <c r="D999" s="158">
        <v>3.1107136321374389</v>
      </c>
      <c r="E999" s="158">
        <v>4.6891248141292952</v>
      </c>
      <c r="F999" s="158">
        <v>6.444792717213458</v>
      </c>
      <c r="G999" s="158">
        <v>8.2806130684643193</v>
      </c>
      <c r="H999" s="158">
        <v>10.184405913929224</v>
      </c>
      <c r="I999" s="158">
        <v>12.076991696449278</v>
      </c>
      <c r="J999" s="158">
        <v>13.946858849318026</v>
      </c>
      <c r="K999" s="158">
        <v>15.728382207544128</v>
      </c>
      <c r="L999" s="158">
        <v>17.352898563241748</v>
      </c>
      <c r="M999" s="158">
        <v>18.62228032488116</v>
      </c>
      <c r="N999" s="158">
        <v>19.933463683074752</v>
      </c>
      <c r="O999" s="158">
        <v>21.060117876113075</v>
      </c>
      <c r="P999" s="158">
        <v>22.076673104462305</v>
      </c>
      <c r="Q999" s="158">
        <v>22.915409991715585</v>
      </c>
      <c r="R999" s="158">
        <v>23.626515169170599</v>
      </c>
      <c r="S999" s="158">
        <v>24.207170048359625</v>
      </c>
      <c r="T999" s="158">
        <v>24.80861953312154</v>
      </c>
      <c r="U999" s="158">
        <v>25.328669177817783</v>
      </c>
      <c r="V999" s="158">
        <v>25.83514534331055</v>
      </c>
      <c r="W999" s="158">
        <v>26.263708901862131</v>
      </c>
      <c r="X999" s="158">
        <v>26.724173384747928</v>
      </c>
      <c r="Y999" s="158">
        <v>27.127106351526443</v>
      </c>
      <c r="Z999" s="158">
        <v>27.59744685949461</v>
      </c>
      <c r="AB999" s="6">
        <f t="shared" ref="AB999:AB1000" si="221">Z999</f>
        <v>27.59744685949461</v>
      </c>
    </row>
    <row r="1000" spans="1:30" x14ac:dyDescent="0.2">
      <c r="A1000" s="2" t="str">
        <f>'Scenario List'!$A$22</f>
        <v>20- Use Avg Mrkt for EE SCC</v>
      </c>
      <c r="B1000" s="121" t="s">
        <v>4</v>
      </c>
      <c r="C1000" s="158">
        <v>5.0654858219123557</v>
      </c>
      <c r="D1000" s="158">
        <v>10.899727364519457</v>
      </c>
      <c r="E1000" s="158">
        <v>17.040801354154283</v>
      </c>
      <c r="F1000" s="158">
        <v>24.228498889639546</v>
      </c>
      <c r="G1000" s="158">
        <v>32.053113852157175</v>
      </c>
      <c r="H1000" s="158">
        <v>40.35700332458191</v>
      </c>
      <c r="I1000" s="158">
        <v>48.739722141239369</v>
      </c>
      <c r="J1000" s="158">
        <v>57.078892137342372</v>
      </c>
      <c r="K1000" s="158">
        <v>64.899103823199852</v>
      </c>
      <c r="L1000" s="158">
        <v>71.961207598154019</v>
      </c>
      <c r="M1000" s="158">
        <v>77.767220689895211</v>
      </c>
      <c r="N1000" s="158">
        <v>83.286506079017883</v>
      </c>
      <c r="O1000" s="158">
        <v>87.912098092922093</v>
      </c>
      <c r="P1000" s="158">
        <v>91.977559688031974</v>
      </c>
      <c r="Q1000" s="158">
        <v>95.247919612209841</v>
      </c>
      <c r="R1000" s="158">
        <v>98.198436528004677</v>
      </c>
      <c r="S1000" s="158">
        <v>100.722542151235</v>
      </c>
      <c r="T1000" s="158">
        <v>103.12446228445833</v>
      </c>
      <c r="U1000" s="158">
        <v>105.07508073603142</v>
      </c>
      <c r="V1000" s="158">
        <v>106.89073958937894</v>
      </c>
      <c r="W1000" s="158">
        <v>108.24435459763744</v>
      </c>
      <c r="X1000" s="158">
        <v>109.16992416697011</v>
      </c>
      <c r="Y1000" s="158">
        <v>109.65065892702791</v>
      </c>
      <c r="Z1000" s="158">
        <v>110.45310229122906</v>
      </c>
      <c r="AB1000" s="6">
        <f t="shared" si="221"/>
        <v>110.45310229122906</v>
      </c>
    </row>
    <row r="1003" spans="1:30" x14ac:dyDescent="0.2">
      <c r="A1003" s="2" t="str">
        <f>'Scenario List'!$A$23</f>
        <v>1a- LCP w/ Climate Shift</v>
      </c>
      <c r="B1003" s="125" t="s">
        <v>11</v>
      </c>
      <c r="C1003" s="158"/>
      <c r="D1003" s="158"/>
      <c r="E1003" s="158"/>
      <c r="F1003" s="158"/>
      <c r="G1003" s="158"/>
      <c r="H1003" s="158"/>
      <c r="I1003" s="158"/>
      <c r="J1003" s="158"/>
      <c r="K1003" s="158"/>
      <c r="L1003" s="158"/>
      <c r="M1003" s="158"/>
      <c r="N1003" s="158"/>
      <c r="O1003" s="158"/>
      <c r="P1003" s="158"/>
      <c r="Q1003" s="158"/>
      <c r="R1003" s="158"/>
      <c r="S1003" s="158"/>
      <c r="T1003" s="158"/>
      <c r="U1003" s="158"/>
      <c r="V1003" s="158"/>
      <c r="W1003" s="158"/>
      <c r="X1003" s="158"/>
      <c r="Y1003" s="158"/>
      <c r="Z1003" s="158"/>
      <c r="AB1003" s="6"/>
    </row>
    <row r="1004" spans="1:30" x14ac:dyDescent="0.2">
      <c r="A1004" s="2" t="str">
        <f>'Scenario List'!$A$23</f>
        <v>1a- LCP w/ Climate Shift</v>
      </c>
      <c r="B1004" s="123" t="s">
        <v>12</v>
      </c>
      <c r="C1004" s="158">
        <v>0</v>
      </c>
      <c r="D1004" s="158">
        <v>0</v>
      </c>
      <c r="E1004" s="158">
        <v>0</v>
      </c>
      <c r="F1004" s="158">
        <v>0</v>
      </c>
      <c r="G1004" s="158">
        <v>0</v>
      </c>
      <c r="H1004" s="158">
        <v>84.868231918255049</v>
      </c>
      <c r="I1004" s="158">
        <v>0</v>
      </c>
      <c r="J1004" s="158">
        <v>0</v>
      </c>
      <c r="K1004" s="158">
        <v>0</v>
      </c>
      <c r="L1004" s="158">
        <v>0</v>
      </c>
      <c r="M1004" s="158">
        <v>0</v>
      </c>
      <c r="N1004" s="158">
        <v>0</v>
      </c>
      <c r="O1004" s="158">
        <v>0</v>
      </c>
      <c r="P1004" s="158">
        <v>0</v>
      </c>
      <c r="Q1004" s="158">
        <v>86.654112369835502</v>
      </c>
      <c r="R1004" s="158">
        <v>0</v>
      </c>
      <c r="S1004" s="158">
        <v>0</v>
      </c>
      <c r="T1004" s="158">
        <v>0</v>
      </c>
      <c r="U1004" s="158">
        <v>0</v>
      </c>
      <c r="V1004" s="158">
        <v>0</v>
      </c>
      <c r="W1004" s="158">
        <v>0</v>
      </c>
      <c r="X1004" s="158">
        <v>0</v>
      </c>
      <c r="Y1004" s="158">
        <v>0</v>
      </c>
      <c r="Z1004" s="158">
        <v>0</v>
      </c>
      <c r="AB1004" s="6">
        <f>SUM(C1004:Z1004)</f>
        <v>171.52234428809055</v>
      </c>
    </row>
    <row r="1005" spans="1:30" x14ac:dyDescent="0.2">
      <c r="A1005" s="2" t="str">
        <f>'Scenario List'!$A$23</f>
        <v>1a- LCP w/ Climate Shift</v>
      </c>
      <c r="B1005" s="121" t="s">
        <v>13</v>
      </c>
      <c r="C1005" s="158">
        <v>0</v>
      </c>
      <c r="D1005" s="158">
        <v>0</v>
      </c>
      <c r="E1005" s="158">
        <v>0</v>
      </c>
      <c r="F1005" s="158">
        <v>0</v>
      </c>
      <c r="G1005" s="158">
        <v>0</v>
      </c>
      <c r="H1005" s="158">
        <v>0</v>
      </c>
      <c r="I1005" s="158">
        <v>0</v>
      </c>
      <c r="J1005" s="158">
        <v>0</v>
      </c>
      <c r="K1005" s="158">
        <v>0</v>
      </c>
      <c r="L1005" s="158">
        <v>0</v>
      </c>
      <c r="M1005" s="158">
        <v>0</v>
      </c>
      <c r="N1005" s="158">
        <v>0</v>
      </c>
      <c r="O1005" s="158">
        <v>0</v>
      </c>
      <c r="P1005" s="158">
        <v>0</v>
      </c>
      <c r="Q1005" s="158">
        <v>0</v>
      </c>
      <c r="R1005" s="158">
        <v>0</v>
      </c>
      <c r="S1005" s="158">
        <v>0</v>
      </c>
      <c r="T1005" s="158">
        <v>0</v>
      </c>
      <c r="U1005" s="158">
        <v>0</v>
      </c>
      <c r="V1005" s="158">
        <v>0</v>
      </c>
      <c r="W1005" s="158">
        <v>0</v>
      </c>
      <c r="X1005" s="158">
        <v>0</v>
      </c>
      <c r="Y1005" s="158">
        <v>0</v>
      </c>
      <c r="Z1005" s="158">
        <v>0</v>
      </c>
      <c r="AB1005" s="6">
        <f t="shared" ref="AB1005:AB1012" si="222">SUM(C1005:Z1005)</f>
        <v>0</v>
      </c>
    </row>
    <row r="1006" spans="1:30" x14ac:dyDescent="0.2">
      <c r="A1006" s="2" t="str">
        <f>'Scenario List'!$A$23</f>
        <v>1a- LCP w/ Climate Shift</v>
      </c>
      <c r="B1006" s="121" t="s">
        <v>14</v>
      </c>
      <c r="C1006" s="158">
        <v>0</v>
      </c>
      <c r="D1006" s="158">
        <v>0</v>
      </c>
      <c r="E1006" s="158">
        <v>0</v>
      </c>
      <c r="F1006" s="158">
        <v>0</v>
      </c>
      <c r="G1006" s="158">
        <v>0</v>
      </c>
      <c r="H1006" s="158">
        <v>0</v>
      </c>
      <c r="I1006" s="158">
        <v>0</v>
      </c>
      <c r="J1006" s="158">
        <v>0</v>
      </c>
      <c r="K1006" s="158">
        <v>0</v>
      </c>
      <c r="L1006" s="158">
        <v>0</v>
      </c>
      <c r="M1006" s="158">
        <v>0</v>
      </c>
      <c r="N1006" s="158">
        <v>0</v>
      </c>
      <c r="O1006" s="158">
        <v>0</v>
      </c>
      <c r="P1006" s="158">
        <v>0</v>
      </c>
      <c r="Q1006" s="158">
        <v>0</v>
      </c>
      <c r="R1006" s="158">
        <v>0</v>
      </c>
      <c r="S1006" s="158">
        <v>0</v>
      </c>
      <c r="T1006" s="158">
        <v>0</v>
      </c>
      <c r="U1006" s="158">
        <v>0</v>
      </c>
      <c r="V1006" s="158">
        <v>0</v>
      </c>
      <c r="W1006" s="158">
        <v>0</v>
      </c>
      <c r="X1006" s="158">
        <v>0</v>
      </c>
      <c r="Y1006" s="158">
        <v>0</v>
      </c>
      <c r="Z1006" s="158">
        <v>0</v>
      </c>
      <c r="AB1006" s="6">
        <f t="shared" si="222"/>
        <v>0</v>
      </c>
    </row>
    <row r="1007" spans="1:30" x14ac:dyDescent="0.2">
      <c r="A1007" s="2" t="str">
        <f>'Scenario List'!$A$23</f>
        <v>1a- LCP w/ Climate Shift</v>
      </c>
      <c r="B1007" s="121" t="s">
        <v>15</v>
      </c>
      <c r="C1007" s="158">
        <v>0</v>
      </c>
      <c r="D1007" s="158">
        <v>0</v>
      </c>
      <c r="E1007" s="158">
        <v>0</v>
      </c>
      <c r="F1007" s="158">
        <v>0</v>
      </c>
      <c r="G1007" s="158">
        <v>0</v>
      </c>
      <c r="H1007" s="158">
        <v>0</v>
      </c>
      <c r="I1007" s="158">
        <v>0</v>
      </c>
      <c r="J1007" s="158">
        <v>0</v>
      </c>
      <c r="K1007" s="158">
        <v>0</v>
      </c>
      <c r="L1007" s="158">
        <v>0</v>
      </c>
      <c r="M1007" s="158">
        <v>0</v>
      </c>
      <c r="N1007" s="158">
        <v>0</v>
      </c>
      <c r="O1007" s="158">
        <v>0</v>
      </c>
      <c r="P1007" s="158">
        <v>0</v>
      </c>
      <c r="Q1007" s="158">
        <v>0</v>
      </c>
      <c r="R1007" s="158">
        <v>0</v>
      </c>
      <c r="S1007" s="158">
        <v>0</v>
      </c>
      <c r="T1007" s="158">
        <v>0</v>
      </c>
      <c r="U1007" s="158">
        <v>0</v>
      </c>
      <c r="V1007" s="158">
        <v>0</v>
      </c>
      <c r="W1007" s="158">
        <v>0</v>
      </c>
      <c r="X1007" s="158">
        <v>0</v>
      </c>
      <c r="Y1007" s="158">
        <v>0</v>
      </c>
      <c r="Z1007" s="158">
        <v>0</v>
      </c>
      <c r="AB1007" s="6">
        <f t="shared" si="222"/>
        <v>0</v>
      </c>
    </row>
    <row r="1008" spans="1:30" x14ac:dyDescent="0.2">
      <c r="A1008" s="2" t="str">
        <f>'Scenario List'!$A$23</f>
        <v>1a- LCP w/ Climate Shift</v>
      </c>
      <c r="B1008" s="121" t="s">
        <v>16</v>
      </c>
      <c r="C1008" s="158">
        <v>0</v>
      </c>
      <c r="D1008" s="158">
        <v>0</v>
      </c>
      <c r="E1008" s="158">
        <v>0</v>
      </c>
      <c r="F1008" s="158">
        <v>0</v>
      </c>
      <c r="G1008" s="158">
        <v>0</v>
      </c>
      <c r="H1008" s="158">
        <v>0</v>
      </c>
      <c r="I1008" s="158">
        <v>0</v>
      </c>
      <c r="J1008" s="158">
        <v>0</v>
      </c>
      <c r="K1008" s="158">
        <v>0</v>
      </c>
      <c r="L1008" s="158">
        <v>0</v>
      </c>
      <c r="M1008" s="158">
        <v>0</v>
      </c>
      <c r="N1008" s="158">
        <v>0</v>
      </c>
      <c r="O1008" s="158">
        <v>0</v>
      </c>
      <c r="P1008" s="158">
        <v>0</v>
      </c>
      <c r="Q1008" s="158">
        <v>0</v>
      </c>
      <c r="R1008" s="158">
        <v>0</v>
      </c>
      <c r="S1008" s="158">
        <v>0</v>
      </c>
      <c r="T1008" s="158">
        <v>0</v>
      </c>
      <c r="U1008" s="158">
        <v>0</v>
      </c>
      <c r="V1008" s="158">
        <v>0</v>
      </c>
      <c r="W1008" s="158">
        <v>0</v>
      </c>
      <c r="X1008" s="158">
        <v>0</v>
      </c>
      <c r="Y1008" s="158">
        <v>0</v>
      </c>
      <c r="Z1008" s="158">
        <v>0</v>
      </c>
      <c r="AB1008" s="6">
        <f t="shared" si="222"/>
        <v>0</v>
      </c>
    </row>
    <row r="1009" spans="1:28" x14ac:dyDescent="0.2">
      <c r="A1009" s="2" t="str">
        <f>'Scenario List'!$A$23</f>
        <v>1a- LCP w/ Climate Shift</v>
      </c>
      <c r="B1009" s="121" t="s">
        <v>17</v>
      </c>
      <c r="C1009" s="158">
        <v>0</v>
      </c>
      <c r="D1009" s="158">
        <v>0</v>
      </c>
      <c r="E1009" s="158">
        <v>0</v>
      </c>
      <c r="F1009" s="158">
        <v>0</v>
      </c>
      <c r="G1009" s="158">
        <v>0</v>
      </c>
      <c r="H1009" s="158">
        <v>0</v>
      </c>
      <c r="I1009" s="158">
        <v>0</v>
      </c>
      <c r="J1009" s="158">
        <v>0</v>
      </c>
      <c r="K1009" s="158">
        <v>0</v>
      </c>
      <c r="L1009" s="158">
        <v>0</v>
      </c>
      <c r="M1009" s="158">
        <v>0</v>
      </c>
      <c r="N1009" s="158">
        <v>0</v>
      </c>
      <c r="O1009" s="158">
        <v>0</v>
      </c>
      <c r="P1009" s="158">
        <v>0</v>
      </c>
      <c r="Q1009" s="158">
        <v>0</v>
      </c>
      <c r="R1009" s="158">
        <v>0</v>
      </c>
      <c r="S1009" s="158">
        <v>0</v>
      </c>
      <c r="T1009" s="158">
        <v>0</v>
      </c>
      <c r="U1009" s="158">
        <v>0</v>
      </c>
      <c r="V1009" s="158">
        <v>0</v>
      </c>
      <c r="W1009" s="158">
        <v>0</v>
      </c>
      <c r="X1009" s="158">
        <v>0</v>
      </c>
      <c r="Y1009" s="158">
        <v>0</v>
      </c>
      <c r="Z1009" s="158">
        <v>0</v>
      </c>
      <c r="AB1009" s="6">
        <f t="shared" si="222"/>
        <v>0</v>
      </c>
    </row>
    <row r="1010" spans="1:28" x14ac:dyDescent="0.2">
      <c r="A1010" s="2" t="str">
        <f>'Scenario List'!$A$23</f>
        <v>1a- LCP w/ Climate Shift</v>
      </c>
      <c r="B1010" s="121" t="s">
        <v>18</v>
      </c>
      <c r="C1010" s="158">
        <v>0</v>
      </c>
      <c r="D1010" s="158">
        <v>0</v>
      </c>
      <c r="E1010" s="158">
        <v>0</v>
      </c>
      <c r="F1010" s="158">
        <v>0</v>
      </c>
      <c r="G1010" s="158">
        <v>0</v>
      </c>
      <c r="H1010" s="158">
        <v>0</v>
      </c>
      <c r="I1010" s="158">
        <v>0</v>
      </c>
      <c r="J1010" s="158">
        <v>0</v>
      </c>
      <c r="K1010" s="158">
        <v>0</v>
      </c>
      <c r="L1010" s="158">
        <v>0</v>
      </c>
      <c r="M1010" s="158">
        <v>0</v>
      </c>
      <c r="N1010" s="158">
        <v>0</v>
      </c>
      <c r="O1010" s="158">
        <v>0</v>
      </c>
      <c r="P1010" s="158">
        <v>0</v>
      </c>
      <c r="Q1010" s="158">
        <v>0</v>
      </c>
      <c r="R1010" s="158">
        <v>0</v>
      </c>
      <c r="S1010" s="158">
        <v>0</v>
      </c>
      <c r="T1010" s="158">
        <v>0</v>
      </c>
      <c r="U1010" s="158">
        <v>0</v>
      </c>
      <c r="V1010" s="158">
        <v>0</v>
      </c>
      <c r="W1010" s="158">
        <v>0</v>
      </c>
      <c r="X1010" s="158">
        <v>0</v>
      </c>
      <c r="Y1010" s="158">
        <v>0</v>
      </c>
      <c r="Z1010" s="158">
        <v>0</v>
      </c>
      <c r="AB1010" s="6">
        <f t="shared" si="222"/>
        <v>0</v>
      </c>
    </row>
    <row r="1011" spans="1:28" x14ac:dyDescent="0.2">
      <c r="A1011" s="2" t="str">
        <f>'Scenario List'!$A$23</f>
        <v>1a- LCP w/ Climate Shift</v>
      </c>
      <c r="B1011" s="122" t="s">
        <v>19</v>
      </c>
      <c r="C1011" s="158">
        <v>0</v>
      </c>
      <c r="D1011" s="158">
        <v>0</v>
      </c>
      <c r="E1011" s="158">
        <v>0</v>
      </c>
      <c r="F1011" s="158">
        <v>0</v>
      </c>
      <c r="G1011" s="158">
        <v>0</v>
      </c>
      <c r="H1011" s="158">
        <v>0</v>
      </c>
      <c r="I1011" s="158">
        <v>0</v>
      </c>
      <c r="J1011" s="158">
        <v>0</v>
      </c>
      <c r="K1011" s="158">
        <v>0</v>
      </c>
      <c r="L1011" s="158">
        <v>16.3</v>
      </c>
      <c r="M1011" s="158">
        <v>0</v>
      </c>
      <c r="N1011" s="158">
        <v>0</v>
      </c>
      <c r="O1011" s="158">
        <v>0</v>
      </c>
      <c r="P1011" s="158">
        <v>5</v>
      </c>
      <c r="Q1011" s="158">
        <v>0</v>
      </c>
      <c r="R1011" s="158">
        <v>0</v>
      </c>
      <c r="S1011" s="158">
        <v>0</v>
      </c>
      <c r="T1011" s="158">
        <v>0</v>
      </c>
      <c r="U1011" s="158">
        <v>0</v>
      </c>
      <c r="V1011" s="158">
        <v>0</v>
      </c>
      <c r="W1011" s="158">
        <v>0</v>
      </c>
      <c r="X1011" s="158">
        <v>0</v>
      </c>
      <c r="Y1011" s="158">
        <v>0</v>
      </c>
      <c r="Z1011" s="158">
        <v>0</v>
      </c>
      <c r="AB1011" s="6">
        <f t="shared" si="222"/>
        <v>21.3</v>
      </c>
    </row>
    <row r="1012" spans="1:28" x14ac:dyDescent="0.2">
      <c r="A1012" s="2" t="str">
        <f>'Scenario List'!$A$23</f>
        <v>1a- LCP w/ Climate Shift</v>
      </c>
      <c r="B1012" s="121" t="s">
        <v>20</v>
      </c>
      <c r="C1012" s="158">
        <v>0</v>
      </c>
      <c r="D1012" s="158">
        <v>0</v>
      </c>
      <c r="E1012" s="158">
        <v>0</v>
      </c>
      <c r="F1012" s="158">
        <v>0</v>
      </c>
      <c r="G1012" s="158">
        <v>0</v>
      </c>
      <c r="H1012" s="158">
        <v>0</v>
      </c>
      <c r="I1012" s="158">
        <v>0</v>
      </c>
      <c r="J1012" s="158">
        <v>0</v>
      </c>
      <c r="K1012" s="158">
        <v>0</v>
      </c>
      <c r="L1012" s="158">
        <v>0</v>
      </c>
      <c r="M1012" s="158">
        <v>0</v>
      </c>
      <c r="N1012" s="158">
        <v>0</v>
      </c>
      <c r="O1012" s="158">
        <v>0</v>
      </c>
      <c r="P1012" s="158">
        <v>0</v>
      </c>
      <c r="Q1012" s="158">
        <v>0</v>
      </c>
      <c r="R1012" s="158">
        <v>0</v>
      </c>
      <c r="S1012" s="158">
        <v>0</v>
      </c>
      <c r="T1012" s="158">
        <v>0</v>
      </c>
      <c r="U1012" s="158">
        <v>0</v>
      </c>
      <c r="V1012" s="158">
        <v>0</v>
      </c>
      <c r="W1012" s="158">
        <v>0</v>
      </c>
      <c r="X1012" s="158">
        <v>0</v>
      </c>
      <c r="Y1012" s="158">
        <v>0</v>
      </c>
      <c r="Z1012" s="158">
        <v>0</v>
      </c>
      <c r="AB1012" s="6">
        <f t="shared" si="222"/>
        <v>0</v>
      </c>
    </row>
    <row r="1013" spans="1:28" x14ac:dyDescent="0.2">
      <c r="A1013" s="2" t="str">
        <f>'Scenario List'!$A$23</f>
        <v>1a- LCP w/ Climate Shift</v>
      </c>
      <c r="B1013" s="122"/>
      <c r="C1013" s="158"/>
      <c r="D1013" s="158"/>
      <c r="E1013" s="158"/>
      <c r="F1013" s="158"/>
      <c r="G1013" s="158"/>
      <c r="H1013" s="158"/>
      <c r="I1013" s="158"/>
      <c r="J1013" s="158"/>
      <c r="K1013" s="158"/>
      <c r="L1013" s="158"/>
      <c r="M1013" s="158"/>
      <c r="N1013" s="158"/>
      <c r="O1013" s="158"/>
      <c r="P1013" s="158"/>
      <c r="Q1013" s="158"/>
      <c r="R1013" s="158"/>
      <c r="S1013" s="158"/>
      <c r="T1013" s="158"/>
      <c r="U1013" s="158"/>
      <c r="V1013" s="158"/>
      <c r="W1013" s="158"/>
      <c r="X1013" s="158"/>
      <c r="Y1013" s="158"/>
      <c r="Z1013" s="158"/>
      <c r="AB1013" s="6"/>
    </row>
    <row r="1014" spans="1:28" x14ac:dyDescent="0.2">
      <c r="A1014" s="2" t="str">
        <f>'Scenario List'!$A$23</f>
        <v>1a- LCP w/ Climate Shift</v>
      </c>
      <c r="B1014" s="125" t="s">
        <v>9</v>
      </c>
      <c r="C1014" s="158"/>
      <c r="D1014" s="158"/>
      <c r="E1014" s="158"/>
      <c r="F1014" s="158"/>
      <c r="G1014" s="158"/>
      <c r="H1014" s="158"/>
      <c r="I1014" s="158"/>
      <c r="J1014" s="158"/>
      <c r="K1014" s="158"/>
      <c r="L1014" s="158"/>
      <c r="M1014" s="158"/>
      <c r="N1014" s="158"/>
      <c r="O1014" s="158"/>
      <c r="P1014" s="158"/>
      <c r="Q1014" s="158"/>
      <c r="R1014" s="158"/>
      <c r="S1014" s="158"/>
      <c r="T1014" s="158"/>
      <c r="U1014" s="158"/>
      <c r="V1014" s="158"/>
      <c r="W1014" s="158"/>
      <c r="X1014" s="158"/>
      <c r="Y1014" s="158"/>
      <c r="Z1014" s="158"/>
      <c r="AB1014" s="6"/>
    </row>
    <row r="1015" spans="1:28" x14ac:dyDescent="0.2">
      <c r="A1015" s="2" t="str">
        <f>'Scenario List'!$A$23</f>
        <v>1a- LCP w/ Climate Shift</v>
      </c>
      <c r="B1015" s="123" t="s">
        <v>12</v>
      </c>
      <c r="C1015" s="158">
        <v>0</v>
      </c>
      <c r="D1015" s="158">
        <v>0</v>
      </c>
      <c r="E1015" s="158">
        <v>0</v>
      </c>
      <c r="F1015" s="158">
        <v>0</v>
      </c>
      <c r="G1015" s="158">
        <v>0</v>
      </c>
      <c r="H1015" s="158">
        <v>0</v>
      </c>
      <c r="I1015" s="158">
        <v>0</v>
      </c>
      <c r="J1015" s="158">
        <v>0</v>
      </c>
      <c r="K1015" s="158">
        <v>0</v>
      </c>
      <c r="L1015" s="158">
        <v>0</v>
      </c>
      <c r="M1015" s="158">
        <v>0</v>
      </c>
      <c r="N1015" s="158">
        <v>0</v>
      </c>
      <c r="O1015" s="158">
        <v>0</v>
      </c>
      <c r="P1015" s="158">
        <v>0</v>
      </c>
      <c r="Q1015" s="158">
        <v>0</v>
      </c>
      <c r="R1015" s="158">
        <v>0</v>
      </c>
      <c r="S1015" s="158">
        <v>0</v>
      </c>
      <c r="T1015" s="158">
        <v>0</v>
      </c>
      <c r="U1015" s="158">
        <v>0</v>
      </c>
      <c r="V1015" s="158">
        <v>0</v>
      </c>
      <c r="W1015" s="158">
        <v>0</v>
      </c>
      <c r="X1015" s="158">
        <v>0</v>
      </c>
      <c r="Y1015" s="158">
        <v>0</v>
      </c>
      <c r="Z1015" s="158">
        <v>0</v>
      </c>
      <c r="AB1015" s="6">
        <f t="shared" ref="AB1015:AB1023" si="223">SUM(C1015:Z1015)</f>
        <v>0</v>
      </c>
    </row>
    <row r="1016" spans="1:28" x14ac:dyDescent="0.2">
      <c r="A1016" s="2" t="str">
        <f>'Scenario List'!$A$23</f>
        <v>1a- LCP w/ Climate Shift</v>
      </c>
      <c r="B1016" s="121" t="s">
        <v>13</v>
      </c>
      <c r="C1016" s="158">
        <v>0</v>
      </c>
      <c r="D1016" s="158">
        <v>0</v>
      </c>
      <c r="E1016" s="158">
        <v>0</v>
      </c>
      <c r="F1016" s="158">
        <v>0</v>
      </c>
      <c r="G1016" s="158">
        <v>0</v>
      </c>
      <c r="H1016" s="158">
        <v>0</v>
      </c>
      <c r="I1016" s="158">
        <v>0</v>
      </c>
      <c r="J1016" s="158">
        <v>0</v>
      </c>
      <c r="K1016" s="158">
        <v>0</v>
      </c>
      <c r="L1016" s="158">
        <v>0</v>
      </c>
      <c r="M1016" s="158">
        <v>0</v>
      </c>
      <c r="N1016" s="158">
        <v>0</v>
      </c>
      <c r="O1016" s="158">
        <v>0</v>
      </c>
      <c r="P1016" s="158">
        <v>0</v>
      </c>
      <c r="Q1016" s="158">
        <v>0</v>
      </c>
      <c r="R1016" s="158">
        <v>0</v>
      </c>
      <c r="S1016" s="158">
        <v>0</v>
      </c>
      <c r="T1016" s="158">
        <v>5</v>
      </c>
      <c r="U1016" s="158">
        <v>5.0199672194998666</v>
      </c>
      <c r="V1016" s="158">
        <v>0</v>
      </c>
      <c r="W1016" s="158">
        <v>100</v>
      </c>
      <c r="X1016" s="158">
        <v>122.32003593628622</v>
      </c>
      <c r="Y1016" s="158">
        <v>0</v>
      </c>
      <c r="Z1016" s="158">
        <v>139.70749445708594</v>
      </c>
      <c r="AB1016" s="6">
        <f t="shared" si="223"/>
        <v>372.04749761287201</v>
      </c>
    </row>
    <row r="1017" spans="1:28" x14ac:dyDescent="0.2">
      <c r="A1017" s="2" t="str">
        <f>'Scenario List'!$A$23</f>
        <v>1a- LCP w/ Climate Shift</v>
      </c>
      <c r="B1017" s="121" t="s">
        <v>14</v>
      </c>
      <c r="C1017" s="158">
        <v>0</v>
      </c>
      <c r="D1017" s="158">
        <v>0</v>
      </c>
      <c r="E1017" s="158">
        <v>0</v>
      </c>
      <c r="F1017" s="158">
        <v>0</v>
      </c>
      <c r="G1017" s="158">
        <v>0</v>
      </c>
      <c r="H1017" s="158">
        <v>0</v>
      </c>
      <c r="I1017" s="158">
        <v>0</v>
      </c>
      <c r="J1017" s="158">
        <v>0</v>
      </c>
      <c r="K1017" s="158">
        <v>0</v>
      </c>
      <c r="L1017" s="158">
        <v>0</v>
      </c>
      <c r="M1017" s="158">
        <v>0</v>
      </c>
      <c r="N1017" s="158">
        <v>0</v>
      </c>
      <c r="O1017" s="158">
        <v>0</v>
      </c>
      <c r="P1017" s="158">
        <v>0</v>
      </c>
      <c r="Q1017" s="158">
        <v>0</v>
      </c>
      <c r="R1017" s="158">
        <v>0</v>
      </c>
      <c r="S1017" s="158">
        <v>0</v>
      </c>
      <c r="T1017" s="158">
        <v>0</v>
      </c>
      <c r="U1017" s="158">
        <v>0</v>
      </c>
      <c r="V1017" s="158">
        <v>0</v>
      </c>
      <c r="W1017" s="158">
        <v>50</v>
      </c>
      <c r="X1017" s="158">
        <v>61.160017968143109</v>
      </c>
      <c r="Y1017" s="158">
        <v>0</v>
      </c>
      <c r="Z1017" s="158">
        <v>0</v>
      </c>
      <c r="AB1017" s="6">
        <f t="shared" si="223"/>
        <v>111.16001796814311</v>
      </c>
    </row>
    <row r="1018" spans="1:28" x14ac:dyDescent="0.2">
      <c r="A1018" s="2" t="str">
        <f>'Scenario List'!$A$23</f>
        <v>1a- LCP w/ Climate Shift</v>
      </c>
      <c r="B1018" s="121" t="s">
        <v>15</v>
      </c>
      <c r="C1018" s="158">
        <v>0</v>
      </c>
      <c r="D1018" s="158">
        <v>100</v>
      </c>
      <c r="E1018" s="158">
        <v>0</v>
      </c>
      <c r="F1018" s="158">
        <v>100</v>
      </c>
      <c r="G1018" s="158">
        <v>0</v>
      </c>
      <c r="H1018" s="158">
        <v>0</v>
      </c>
      <c r="I1018" s="158">
        <v>100</v>
      </c>
      <c r="J1018" s="158">
        <v>0</v>
      </c>
      <c r="K1018" s="158">
        <v>0</v>
      </c>
      <c r="L1018" s="158">
        <v>0</v>
      </c>
      <c r="M1018" s="158">
        <v>0</v>
      </c>
      <c r="N1018" s="158">
        <v>0</v>
      </c>
      <c r="O1018" s="158">
        <v>0</v>
      </c>
      <c r="P1018" s="158">
        <v>0</v>
      </c>
      <c r="Q1018" s="158">
        <v>0</v>
      </c>
      <c r="R1018" s="158">
        <v>0</v>
      </c>
      <c r="S1018" s="158">
        <v>0</v>
      </c>
      <c r="T1018" s="158">
        <v>0</v>
      </c>
      <c r="U1018" s="158">
        <v>0</v>
      </c>
      <c r="V1018" s="158">
        <v>100</v>
      </c>
      <c r="W1018" s="158">
        <v>0</v>
      </c>
      <c r="X1018" s="158">
        <v>0</v>
      </c>
      <c r="Y1018" s="158">
        <v>0</v>
      </c>
      <c r="Z1018" s="158">
        <v>0</v>
      </c>
      <c r="AB1018" s="6">
        <f t="shared" si="223"/>
        <v>400</v>
      </c>
    </row>
    <row r="1019" spans="1:28" x14ac:dyDescent="0.2">
      <c r="A1019" s="2" t="str">
        <f>'Scenario List'!$A$23</f>
        <v>1a- LCP w/ Climate Shift</v>
      </c>
      <c r="B1019" s="121" t="s">
        <v>16</v>
      </c>
      <c r="C1019" s="158">
        <v>0</v>
      </c>
      <c r="D1019" s="158">
        <v>0</v>
      </c>
      <c r="E1019" s="158">
        <v>0</v>
      </c>
      <c r="F1019" s="158">
        <v>0</v>
      </c>
      <c r="G1019" s="158">
        <v>0</v>
      </c>
      <c r="H1019" s="158">
        <v>0</v>
      </c>
      <c r="I1019" s="158">
        <v>0</v>
      </c>
      <c r="J1019" s="158">
        <v>0</v>
      </c>
      <c r="K1019" s="158">
        <v>0</v>
      </c>
      <c r="L1019" s="158">
        <v>0</v>
      </c>
      <c r="M1019" s="158">
        <v>0</v>
      </c>
      <c r="N1019" s="158">
        <v>0</v>
      </c>
      <c r="O1019" s="158">
        <v>0</v>
      </c>
      <c r="P1019" s="158">
        <v>0</v>
      </c>
      <c r="Q1019" s="158">
        <v>0</v>
      </c>
      <c r="R1019" s="158">
        <v>0</v>
      </c>
      <c r="S1019" s="158">
        <v>0</v>
      </c>
      <c r="T1019" s="158">
        <v>0</v>
      </c>
      <c r="U1019" s="158">
        <v>0</v>
      </c>
      <c r="V1019" s="158">
        <v>0</v>
      </c>
      <c r="W1019" s="158">
        <v>0</v>
      </c>
      <c r="X1019" s="158">
        <v>0</v>
      </c>
      <c r="Y1019" s="158">
        <v>10.954219225851624</v>
      </c>
      <c r="Z1019" s="158">
        <v>10</v>
      </c>
      <c r="AB1019" s="6">
        <f t="shared" si="223"/>
        <v>20.954219225851624</v>
      </c>
    </row>
    <row r="1020" spans="1:28" x14ac:dyDescent="0.2">
      <c r="A1020" s="2" t="str">
        <f>'Scenario List'!$A$23</f>
        <v>1a- LCP w/ Climate Shift</v>
      </c>
      <c r="B1020" s="121" t="s">
        <v>17</v>
      </c>
      <c r="C1020" s="158">
        <v>0</v>
      </c>
      <c r="D1020" s="158">
        <v>0</v>
      </c>
      <c r="E1020" s="158">
        <v>0</v>
      </c>
      <c r="F1020" s="158">
        <v>0</v>
      </c>
      <c r="G1020" s="158">
        <v>0</v>
      </c>
      <c r="H1020" s="158">
        <v>0</v>
      </c>
      <c r="I1020" s="158">
        <v>0</v>
      </c>
      <c r="J1020" s="158">
        <v>0</v>
      </c>
      <c r="K1020" s="158">
        <v>0</v>
      </c>
      <c r="L1020" s="158">
        <v>0</v>
      </c>
      <c r="M1020" s="158">
        <v>0</v>
      </c>
      <c r="N1020" s="158">
        <v>0</v>
      </c>
      <c r="O1020" s="158">
        <v>0</v>
      </c>
      <c r="P1020" s="158">
        <v>0</v>
      </c>
      <c r="Q1020" s="158">
        <v>0</v>
      </c>
      <c r="R1020" s="158">
        <v>0</v>
      </c>
      <c r="S1020" s="158">
        <v>0</v>
      </c>
      <c r="T1020" s="158">
        <v>0</v>
      </c>
      <c r="U1020" s="158">
        <v>0</v>
      </c>
      <c r="V1020" s="158">
        <v>0</v>
      </c>
      <c r="W1020" s="158">
        <v>0</v>
      </c>
      <c r="X1020" s="158">
        <v>0</v>
      </c>
      <c r="Y1020" s="158">
        <v>0</v>
      </c>
      <c r="Z1020" s="158">
        <v>0</v>
      </c>
      <c r="AB1020" s="6">
        <f t="shared" si="223"/>
        <v>0</v>
      </c>
    </row>
    <row r="1021" spans="1:28" x14ac:dyDescent="0.2">
      <c r="A1021" s="2" t="str">
        <f>'Scenario List'!$A$23</f>
        <v>1a- LCP w/ Climate Shift</v>
      </c>
      <c r="B1021" s="121" t="s">
        <v>18</v>
      </c>
      <c r="C1021" s="158">
        <v>0</v>
      </c>
      <c r="D1021" s="158">
        <v>0</v>
      </c>
      <c r="E1021" s="158">
        <v>0</v>
      </c>
      <c r="F1021" s="158">
        <v>0</v>
      </c>
      <c r="G1021" s="158">
        <v>0</v>
      </c>
      <c r="H1021" s="158">
        <v>0</v>
      </c>
      <c r="I1021" s="158">
        <v>0</v>
      </c>
      <c r="J1021" s="158">
        <v>0</v>
      </c>
      <c r="K1021" s="158">
        <v>0</v>
      </c>
      <c r="L1021" s="158">
        <v>0</v>
      </c>
      <c r="M1021" s="158">
        <v>0</v>
      </c>
      <c r="N1021" s="158">
        <v>0</v>
      </c>
      <c r="O1021" s="158">
        <v>0</v>
      </c>
      <c r="P1021" s="158">
        <v>0</v>
      </c>
      <c r="Q1021" s="158">
        <v>0</v>
      </c>
      <c r="R1021" s="158">
        <v>0</v>
      </c>
      <c r="S1021" s="158">
        <v>0</v>
      </c>
      <c r="T1021" s="158">
        <v>0</v>
      </c>
      <c r="U1021" s="158">
        <v>0</v>
      </c>
      <c r="V1021" s="158">
        <v>0</v>
      </c>
      <c r="W1021" s="158">
        <v>0</v>
      </c>
      <c r="X1021" s="158">
        <v>0</v>
      </c>
      <c r="Y1021" s="158">
        <v>0</v>
      </c>
      <c r="Z1021" s="158">
        <v>0</v>
      </c>
      <c r="AB1021" s="6">
        <f t="shared" si="223"/>
        <v>0</v>
      </c>
    </row>
    <row r="1022" spans="1:28" x14ac:dyDescent="0.2">
      <c r="A1022" s="2" t="str">
        <f>'Scenario List'!$A$23</f>
        <v>1a- LCP w/ Climate Shift</v>
      </c>
      <c r="B1022" s="122" t="s">
        <v>19</v>
      </c>
      <c r="C1022" s="158">
        <v>0</v>
      </c>
      <c r="D1022" s="158">
        <v>0</v>
      </c>
      <c r="E1022" s="158">
        <v>0</v>
      </c>
      <c r="F1022" s="158">
        <v>0</v>
      </c>
      <c r="G1022" s="158">
        <v>0</v>
      </c>
      <c r="H1022" s="158">
        <v>0</v>
      </c>
      <c r="I1022" s="158">
        <v>0</v>
      </c>
      <c r="J1022" s="158">
        <v>0</v>
      </c>
      <c r="K1022" s="158">
        <v>0</v>
      </c>
      <c r="L1022" s="158">
        <v>0</v>
      </c>
      <c r="M1022" s="158">
        <v>0</v>
      </c>
      <c r="N1022" s="158">
        <v>0</v>
      </c>
      <c r="O1022" s="158">
        <v>0</v>
      </c>
      <c r="P1022" s="158">
        <v>0</v>
      </c>
      <c r="Q1022" s="158">
        <v>0</v>
      </c>
      <c r="R1022" s="158">
        <v>0</v>
      </c>
      <c r="S1022" s="158">
        <v>0</v>
      </c>
      <c r="T1022" s="158">
        <v>0</v>
      </c>
      <c r="U1022" s="158">
        <v>0</v>
      </c>
      <c r="V1022" s="158">
        <v>0</v>
      </c>
      <c r="W1022" s="158">
        <v>0</v>
      </c>
      <c r="X1022" s="158">
        <v>0</v>
      </c>
      <c r="Y1022" s="158">
        <v>0</v>
      </c>
      <c r="Z1022" s="158">
        <v>0</v>
      </c>
      <c r="AB1022" s="6">
        <f t="shared" si="223"/>
        <v>0</v>
      </c>
    </row>
    <row r="1023" spans="1:28" x14ac:dyDescent="0.2">
      <c r="A1023" s="2" t="str">
        <f>'Scenario List'!$A$23</f>
        <v>1a- LCP w/ Climate Shift</v>
      </c>
      <c r="B1023" s="121" t="s">
        <v>20</v>
      </c>
      <c r="C1023" s="158">
        <v>0</v>
      </c>
      <c r="D1023" s="158">
        <v>0</v>
      </c>
      <c r="E1023" s="158">
        <v>0</v>
      </c>
      <c r="F1023" s="158">
        <v>0</v>
      </c>
      <c r="G1023" s="158">
        <v>0</v>
      </c>
      <c r="H1023" s="158">
        <v>0</v>
      </c>
      <c r="I1023" s="158">
        <v>0</v>
      </c>
      <c r="J1023" s="158">
        <v>0</v>
      </c>
      <c r="K1023" s="158">
        <v>0</v>
      </c>
      <c r="L1023" s="158">
        <v>75</v>
      </c>
      <c r="M1023" s="158">
        <v>0</v>
      </c>
      <c r="N1023" s="158">
        <v>0</v>
      </c>
      <c r="O1023" s="158">
        <v>0</v>
      </c>
      <c r="P1023" s="158">
        <v>0</v>
      </c>
      <c r="Q1023" s="158">
        <v>0</v>
      </c>
      <c r="R1023" s="158">
        <v>0</v>
      </c>
      <c r="S1023" s="158">
        <v>0</v>
      </c>
      <c r="T1023" s="158">
        <v>0</v>
      </c>
      <c r="U1023" s="158">
        <v>0</v>
      </c>
      <c r="V1023" s="158">
        <v>0</v>
      </c>
      <c r="W1023" s="158">
        <v>0</v>
      </c>
      <c r="X1023" s="158">
        <v>0</v>
      </c>
      <c r="Y1023" s="158">
        <v>0</v>
      </c>
      <c r="Z1023" s="158">
        <v>0</v>
      </c>
      <c r="AB1023" s="6">
        <f t="shared" si="223"/>
        <v>75</v>
      </c>
    </row>
    <row r="1024" spans="1:28" x14ac:dyDescent="0.2">
      <c r="A1024" s="2" t="str">
        <f>'Scenario List'!$A$23</f>
        <v>1a- LCP w/ Climate Shift</v>
      </c>
      <c r="B1024" s="121" t="s">
        <v>21</v>
      </c>
      <c r="C1024" s="158">
        <v>0</v>
      </c>
      <c r="D1024" s="158">
        <v>0.28920000000000001</v>
      </c>
      <c r="E1024" s="158">
        <v>1.9555000000000002</v>
      </c>
      <c r="F1024" s="158">
        <v>5.1339000000000006</v>
      </c>
      <c r="G1024" s="158">
        <v>10.264800000000001</v>
      </c>
      <c r="H1024" s="158">
        <v>36.842799999999997</v>
      </c>
      <c r="I1024" s="158">
        <v>37.416499999999999</v>
      </c>
      <c r="J1024" s="158">
        <v>37.323300000000003</v>
      </c>
      <c r="K1024" s="158">
        <v>37.136899999999997</v>
      </c>
      <c r="L1024" s="158">
        <v>36.926400000000001</v>
      </c>
      <c r="M1024" s="158">
        <v>36.74</v>
      </c>
      <c r="N1024" s="158">
        <v>36.508600000000001</v>
      </c>
      <c r="O1024" s="158">
        <v>36.391300000000001</v>
      </c>
      <c r="P1024" s="158">
        <v>36.204900000000002</v>
      </c>
      <c r="Q1024" s="158">
        <v>36.018500000000003</v>
      </c>
      <c r="R1024" s="158">
        <v>35.832099999999997</v>
      </c>
      <c r="S1024" s="158">
        <v>38.650800000000004</v>
      </c>
      <c r="T1024" s="158">
        <v>42.041899999999998</v>
      </c>
      <c r="U1024" s="158">
        <v>47.436400000000006</v>
      </c>
      <c r="V1024" s="158">
        <v>49.303300000000007</v>
      </c>
      <c r="W1024" s="158">
        <v>49.116900000000001</v>
      </c>
      <c r="X1024" s="158">
        <v>48.861400000000003</v>
      </c>
      <c r="Y1024" s="158">
        <v>48.699699999999993</v>
      </c>
      <c r="Z1024" s="158">
        <v>48.699649999999998</v>
      </c>
      <c r="AB1024" s="6">
        <f>Z1024</f>
        <v>48.699649999999998</v>
      </c>
    </row>
    <row r="1025" spans="1:28" x14ac:dyDescent="0.2">
      <c r="A1025" s="2" t="str">
        <f>'Scenario List'!$A$23</f>
        <v>1a- LCP w/ Climate Shift</v>
      </c>
      <c r="B1025" s="121" t="s">
        <v>22</v>
      </c>
      <c r="C1025" s="158">
        <v>3.4031880202098144</v>
      </c>
      <c r="D1025" s="158">
        <v>4.191361304574813</v>
      </c>
      <c r="E1025" s="158">
        <v>4.8712916291541317</v>
      </c>
      <c r="F1025" s="158">
        <v>5.7326626422490357</v>
      </c>
      <c r="G1025" s="158">
        <v>6.6843567628136</v>
      </c>
      <c r="H1025" s="158">
        <v>7.38210875185273</v>
      </c>
      <c r="I1025" s="158">
        <v>7.7518634391653123</v>
      </c>
      <c r="J1025" s="158">
        <v>7.6156266741821028</v>
      </c>
      <c r="K1025" s="158">
        <v>7.1421589433683437</v>
      </c>
      <c r="L1025" s="158">
        <v>6.3220054544229782</v>
      </c>
      <c r="M1025" s="158">
        <v>5.291175745144244</v>
      </c>
      <c r="N1025" s="158">
        <v>4.351589292154074</v>
      </c>
      <c r="O1025" s="158">
        <v>3.5578212037509331</v>
      </c>
      <c r="P1025" s="158">
        <v>2.8917065690937989</v>
      </c>
      <c r="Q1025" s="158">
        <v>2.3286023559899149</v>
      </c>
      <c r="R1025" s="158">
        <v>1.8523437008926038</v>
      </c>
      <c r="S1025" s="158">
        <v>1.6501490627259159</v>
      </c>
      <c r="T1025" s="158">
        <v>1.3850139032512061</v>
      </c>
      <c r="U1025" s="158">
        <v>1.2024643826335364</v>
      </c>
      <c r="V1025" s="158">
        <v>0.68676970336785814</v>
      </c>
      <c r="W1025" s="158">
        <v>0.51076138659540504</v>
      </c>
      <c r="X1025" s="158">
        <v>6.88950275450253E-2</v>
      </c>
      <c r="Y1025" s="158">
        <v>-0.2066939220437547</v>
      </c>
      <c r="Z1025" s="158">
        <v>-0.34561956449331888</v>
      </c>
      <c r="AB1025" s="6">
        <f t="shared" ref="AB1025:AB1026" si="224">SUM(C1025:Z1025)</f>
        <v>86.321602468600304</v>
      </c>
    </row>
    <row r="1026" spans="1:28" x14ac:dyDescent="0.2">
      <c r="A1026" s="2" t="str">
        <f>'Scenario List'!$A$23</f>
        <v>1a- LCP w/ Climate Shift</v>
      </c>
      <c r="B1026" s="121" t="s">
        <v>23</v>
      </c>
      <c r="C1026" s="158">
        <v>4.454005273370071</v>
      </c>
      <c r="D1026" s="158">
        <v>5.2251308024845242</v>
      </c>
      <c r="E1026" s="158">
        <v>5.8737472910562101</v>
      </c>
      <c r="F1026" s="158">
        <v>6.9241070912822273</v>
      </c>
      <c r="G1026" s="158">
        <v>7.4633755719202348</v>
      </c>
      <c r="H1026" s="158">
        <v>8.0391458293681097</v>
      </c>
      <c r="I1026" s="158">
        <v>8.3298983531257136</v>
      </c>
      <c r="J1026" s="158">
        <v>8.1540478637326359</v>
      </c>
      <c r="K1026" s="158">
        <v>8.1353051288886036</v>
      </c>
      <c r="L1026" s="158">
        <v>6.8188669877755999</v>
      </c>
      <c r="M1026" s="158">
        <v>5.7395628798866625</v>
      </c>
      <c r="N1026" s="158">
        <v>4.7766387860422697</v>
      </c>
      <c r="O1026" s="158">
        <v>3.9655349361995889</v>
      </c>
      <c r="P1026" s="158">
        <v>3.3074349076695313</v>
      </c>
      <c r="Q1026" s="158">
        <v>2.7704851311757039</v>
      </c>
      <c r="R1026" s="158">
        <v>2.1191437315340664</v>
      </c>
      <c r="S1026" s="158">
        <v>1.9119737261835894</v>
      </c>
      <c r="T1026" s="158">
        <v>1.6412310852194025</v>
      </c>
      <c r="U1026" s="158">
        <v>1.5057752558129494</v>
      </c>
      <c r="V1026" s="158">
        <v>0.42766499808719516</v>
      </c>
      <c r="W1026" s="158">
        <v>0.1641689512263298</v>
      </c>
      <c r="X1026" s="158">
        <v>-0.15961171579080258</v>
      </c>
      <c r="Y1026" s="158">
        <v>-0.31289122548773207</v>
      </c>
      <c r="Z1026" s="158">
        <v>-0.33119069088252218</v>
      </c>
      <c r="AB1026" s="6">
        <f t="shared" si="224"/>
        <v>96.943550949880162</v>
      </c>
    </row>
    <row r="1027" spans="1:28" x14ac:dyDescent="0.2">
      <c r="A1027" s="2" t="str">
        <f>'Scenario List'!$A$23</f>
        <v>1a- LCP w/ Climate Shift</v>
      </c>
      <c r="B1027" s="121"/>
      <c r="C1027" s="158"/>
      <c r="D1027" s="158"/>
      <c r="E1027" s="158"/>
      <c r="F1027" s="158"/>
      <c r="G1027" s="158"/>
      <c r="H1027" s="158"/>
      <c r="I1027" s="158"/>
      <c r="J1027" s="158"/>
      <c r="K1027" s="158"/>
      <c r="L1027" s="158"/>
      <c r="M1027" s="158"/>
      <c r="N1027" s="158"/>
      <c r="O1027" s="158"/>
      <c r="P1027" s="158"/>
      <c r="Q1027" s="158"/>
      <c r="R1027" s="158"/>
      <c r="S1027" s="158"/>
      <c r="T1027" s="158"/>
      <c r="U1027" s="158"/>
      <c r="V1027" s="158"/>
      <c r="W1027" s="158"/>
      <c r="X1027" s="158"/>
      <c r="Y1027" s="158"/>
      <c r="Z1027" s="158"/>
      <c r="AB1027" s="6"/>
    </row>
    <row r="1028" spans="1:28" x14ac:dyDescent="0.2">
      <c r="A1028" s="2" t="str">
        <f>'Scenario List'!$A$23</f>
        <v>1a- LCP w/ Climate Shift</v>
      </c>
      <c r="B1028" s="120" t="s">
        <v>8</v>
      </c>
      <c r="C1028" s="158"/>
      <c r="D1028" s="158"/>
      <c r="E1028" s="158"/>
      <c r="F1028" s="158"/>
      <c r="G1028" s="158"/>
      <c r="H1028" s="158"/>
      <c r="I1028" s="158"/>
      <c r="J1028" s="158"/>
      <c r="K1028" s="158"/>
      <c r="L1028" s="158"/>
      <c r="M1028" s="158"/>
      <c r="N1028" s="158"/>
      <c r="O1028" s="158"/>
      <c r="P1028" s="158"/>
      <c r="Q1028" s="158"/>
      <c r="R1028" s="158"/>
      <c r="S1028" s="158"/>
      <c r="T1028" s="158"/>
      <c r="U1028" s="158"/>
      <c r="V1028" s="158"/>
      <c r="W1028" s="158"/>
      <c r="X1028" s="158"/>
      <c r="Y1028" s="158"/>
      <c r="Z1028" s="158"/>
      <c r="AB1028" s="6"/>
    </row>
    <row r="1029" spans="1:28" x14ac:dyDescent="0.2">
      <c r="A1029" s="2" t="str">
        <f>'Scenario List'!$A$23</f>
        <v>1a- LCP w/ Climate Shift</v>
      </c>
      <c r="B1029" s="123" t="s">
        <v>12</v>
      </c>
      <c r="C1029" s="158">
        <v>0</v>
      </c>
      <c r="D1029" s="158">
        <v>0</v>
      </c>
      <c r="E1029" s="158">
        <v>0</v>
      </c>
      <c r="F1029" s="158">
        <v>0</v>
      </c>
      <c r="G1029" s="158">
        <v>0</v>
      </c>
      <c r="H1029" s="158">
        <v>84.006716261875809</v>
      </c>
      <c r="I1029" s="158">
        <v>0</v>
      </c>
      <c r="J1029" s="158">
        <v>0</v>
      </c>
      <c r="K1029" s="158">
        <v>0</v>
      </c>
      <c r="L1029" s="158">
        <v>0</v>
      </c>
      <c r="M1029" s="158">
        <v>0</v>
      </c>
      <c r="N1029" s="158">
        <v>0</v>
      </c>
      <c r="O1029" s="158">
        <v>0</v>
      </c>
      <c r="P1029" s="158">
        <v>0</v>
      </c>
      <c r="Q1029" s="158">
        <v>0</v>
      </c>
      <c r="R1029" s="158">
        <v>0</v>
      </c>
      <c r="S1029" s="158">
        <v>0</v>
      </c>
      <c r="T1029" s="158">
        <v>0</v>
      </c>
      <c r="U1029" s="158">
        <v>0</v>
      </c>
      <c r="V1029" s="158">
        <v>36.4</v>
      </c>
      <c r="W1029" s="158">
        <v>0</v>
      </c>
      <c r="X1029" s="158">
        <v>0</v>
      </c>
      <c r="Y1029" s="158">
        <v>0</v>
      </c>
      <c r="Z1029" s="158">
        <v>0</v>
      </c>
      <c r="AB1029" s="6">
        <f t="shared" ref="AB1029:AB1037" si="225">SUM(C1029:Z1029)</f>
        <v>120.4067162618758</v>
      </c>
    </row>
    <row r="1030" spans="1:28" x14ac:dyDescent="0.2">
      <c r="A1030" s="2" t="str">
        <f>'Scenario List'!$A$23</f>
        <v>1a- LCP w/ Climate Shift</v>
      </c>
      <c r="B1030" s="121" t="s">
        <v>13</v>
      </c>
      <c r="C1030" s="158">
        <v>0</v>
      </c>
      <c r="D1030" s="158">
        <v>0</v>
      </c>
      <c r="E1030" s="158">
        <v>0</v>
      </c>
      <c r="F1030" s="158">
        <v>0</v>
      </c>
      <c r="G1030" s="158">
        <v>0</v>
      </c>
      <c r="H1030" s="158">
        <v>0</v>
      </c>
      <c r="I1030" s="158">
        <v>0</v>
      </c>
      <c r="J1030" s="158">
        <v>0</v>
      </c>
      <c r="K1030" s="158">
        <v>0</v>
      </c>
      <c r="L1030" s="158">
        <v>0</v>
      </c>
      <c r="M1030" s="158">
        <v>0</v>
      </c>
      <c r="N1030" s="158">
        <v>0</v>
      </c>
      <c r="O1030" s="158">
        <v>0</v>
      </c>
      <c r="P1030" s="158">
        <v>0</v>
      </c>
      <c r="Q1030" s="158">
        <v>0</v>
      </c>
      <c r="R1030" s="158">
        <v>0</v>
      </c>
      <c r="S1030" s="158">
        <v>0</v>
      </c>
      <c r="T1030" s="158">
        <v>0</v>
      </c>
      <c r="U1030" s="158">
        <v>0</v>
      </c>
      <c r="V1030" s="158">
        <v>0</v>
      </c>
      <c r="W1030" s="158">
        <v>0</v>
      </c>
      <c r="X1030" s="158">
        <v>0</v>
      </c>
      <c r="Y1030" s="158">
        <v>0</v>
      </c>
      <c r="Z1030" s="158">
        <v>5.3015246568310648</v>
      </c>
      <c r="AB1030" s="6">
        <f t="shared" si="225"/>
        <v>5.3015246568310648</v>
      </c>
    </row>
    <row r="1031" spans="1:28" x14ac:dyDescent="0.2">
      <c r="A1031" s="2" t="str">
        <f>'Scenario List'!$A$23</f>
        <v>1a- LCP w/ Climate Shift</v>
      </c>
      <c r="B1031" s="121" t="s">
        <v>14</v>
      </c>
      <c r="C1031" s="158">
        <v>0</v>
      </c>
      <c r="D1031" s="158">
        <v>0</v>
      </c>
      <c r="E1031" s="158">
        <v>0</v>
      </c>
      <c r="F1031" s="158">
        <v>0</v>
      </c>
      <c r="G1031" s="158">
        <v>0</v>
      </c>
      <c r="H1031" s="158">
        <v>0</v>
      </c>
      <c r="I1031" s="158">
        <v>0</v>
      </c>
      <c r="J1031" s="158">
        <v>0</v>
      </c>
      <c r="K1031" s="158">
        <v>0</v>
      </c>
      <c r="L1031" s="158">
        <v>0</v>
      </c>
      <c r="M1031" s="158">
        <v>0</v>
      </c>
      <c r="N1031" s="158">
        <v>0</v>
      </c>
      <c r="O1031" s="158">
        <v>0</v>
      </c>
      <c r="P1031" s="158">
        <v>0</v>
      </c>
      <c r="Q1031" s="158">
        <v>0</v>
      </c>
      <c r="R1031" s="158">
        <v>0</v>
      </c>
      <c r="S1031" s="158">
        <v>0</v>
      </c>
      <c r="T1031" s="158">
        <v>0</v>
      </c>
      <c r="U1031" s="158">
        <v>0</v>
      </c>
      <c r="V1031" s="158">
        <v>0</v>
      </c>
      <c r="W1031" s="158">
        <v>0</v>
      </c>
      <c r="X1031" s="158">
        <v>0</v>
      </c>
      <c r="Y1031" s="158">
        <v>0</v>
      </c>
      <c r="Z1031" s="158">
        <v>0</v>
      </c>
      <c r="AB1031" s="6">
        <f t="shared" si="225"/>
        <v>0</v>
      </c>
    </row>
    <row r="1032" spans="1:28" x14ac:dyDescent="0.2">
      <c r="A1032" s="2" t="str">
        <f>'Scenario List'!$A$23</f>
        <v>1a- LCP w/ Climate Shift</v>
      </c>
      <c r="B1032" s="121" t="s">
        <v>15</v>
      </c>
      <c r="C1032" s="158">
        <v>0</v>
      </c>
      <c r="D1032" s="158">
        <v>0</v>
      </c>
      <c r="E1032" s="158">
        <v>0</v>
      </c>
      <c r="F1032" s="158">
        <v>0</v>
      </c>
      <c r="G1032" s="158">
        <v>0</v>
      </c>
      <c r="H1032" s="158">
        <v>0</v>
      </c>
      <c r="I1032" s="158">
        <v>0</v>
      </c>
      <c r="J1032" s="158">
        <v>0</v>
      </c>
      <c r="K1032" s="158">
        <v>0</v>
      </c>
      <c r="L1032" s="158">
        <v>0</v>
      </c>
      <c r="M1032" s="158">
        <v>0</v>
      </c>
      <c r="N1032" s="158">
        <v>0</v>
      </c>
      <c r="O1032" s="158">
        <v>0</v>
      </c>
      <c r="P1032" s="158">
        <v>0</v>
      </c>
      <c r="Q1032" s="158">
        <v>0</v>
      </c>
      <c r="R1032" s="158">
        <v>0</v>
      </c>
      <c r="S1032" s="158">
        <v>0</v>
      </c>
      <c r="T1032" s="158">
        <v>0</v>
      </c>
      <c r="U1032" s="158">
        <v>0</v>
      </c>
      <c r="V1032" s="158">
        <v>0</v>
      </c>
      <c r="W1032" s="158">
        <v>0</v>
      </c>
      <c r="X1032" s="158">
        <v>0</v>
      </c>
      <c r="Y1032" s="158">
        <v>0</v>
      </c>
      <c r="Z1032" s="158">
        <v>0</v>
      </c>
      <c r="AB1032" s="6">
        <f t="shared" si="225"/>
        <v>0</v>
      </c>
    </row>
    <row r="1033" spans="1:28" x14ac:dyDescent="0.2">
      <c r="A1033" s="2" t="str">
        <f>'Scenario List'!$A$23</f>
        <v>1a- LCP w/ Climate Shift</v>
      </c>
      <c r="B1033" s="121" t="s">
        <v>16</v>
      </c>
      <c r="C1033" s="158">
        <v>0</v>
      </c>
      <c r="D1033" s="158">
        <v>0</v>
      </c>
      <c r="E1033" s="158">
        <v>0</v>
      </c>
      <c r="F1033" s="158">
        <v>0</v>
      </c>
      <c r="G1033" s="158">
        <v>0</v>
      </c>
      <c r="H1033" s="158">
        <v>0</v>
      </c>
      <c r="I1033" s="158">
        <v>0</v>
      </c>
      <c r="J1033" s="158">
        <v>0</v>
      </c>
      <c r="K1033" s="158">
        <v>0</v>
      </c>
      <c r="L1033" s="158">
        <v>0</v>
      </c>
      <c r="M1033" s="158">
        <v>0</v>
      </c>
      <c r="N1033" s="158">
        <v>0</v>
      </c>
      <c r="O1033" s="158">
        <v>0</v>
      </c>
      <c r="P1033" s="158">
        <v>0</v>
      </c>
      <c r="Q1033" s="158">
        <v>0</v>
      </c>
      <c r="R1033" s="158">
        <v>0</v>
      </c>
      <c r="S1033" s="158">
        <v>0</v>
      </c>
      <c r="T1033" s="158">
        <v>0</v>
      </c>
      <c r="U1033" s="158">
        <v>0</v>
      </c>
      <c r="V1033" s="158">
        <v>0</v>
      </c>
      <c r="W1033" s="158">
        <v>0</v>
      </c>
      <c r="X1033" s="158">
        <v>0</v>
      </c>
      <c r="Y1033" s="158">
        <v>0</v>
      </c>
      <c r="Z1033" s="158">
        <v>0</v>
      </c>
      <c r="AB1033" s="6">
        <f t="shared" si="225"/>
        <v>0</v>
      </c>
    </row>
    <row r="1034" spans="1:28" x14ac:dyDescent="0.2">
      <c r="A1034" s="2" t="str">
        <f>'Scenario List'!$A$23</f>
        <v>1a- LCP w/ Climate Shift</v>
      </c>
      <c r="B1034" s="121" t="s">
        <v>17</v>
      </c>
      <c r="C1034" s="158">
        <v>0</v>
      </c>
      <c r="D1034" s="158">
        <v>0</v>
      </c>
      <c r="E1034" s="158">
        <v>0</v>
      </c>
      <c r="F1034" s="158">
        <v>0</v>
      </c>
      <c r="G1034" s="158">
        <v>0</v>
      </c>
      <c r="H1034" s="158">
        <v>0</v>
      </c>
      <c r="I1034" s="158">
        <v>0</v>
      </c>
      <c r="J1034" s="158">
        <v>0</v>
      </c>
      <c r="K1034" s="158">
        <v>0</v>
      </c>
      <c r="L1034" s="158">
        <v>0</v>
      </c>
      <c r="M1034" s="158">
        <v>0</v>
      </c>
      <c r="N1034" s="158">
        <v>0</v>
      </c>
      <c r="O1034" s="158">
        <v>0</v>
      </c>
      <c r="P1034" s="158">
        <v>0</v>
      </c>
      <c r="Q1034" s="158">
        <v>0</v>
      </c>
      <c r="R1034" s="158">
        <v>0</v>
      </c>
      <c r="S1034" s="158">
        <v>0</v>
      </c>
      <c r="T1034" s="158">
        <v>0</v>
      </c>
      <c r="U1034" s="158">
        <v>0</v>
      </c>
      <c r="V1034" s="158">
        <v>0</v>
      </c>
      <c r="W1034" s="158">
        <v>0</v>
      </c>
      <c r="X1034" s="158">
        <v>0</v>
      </c>
      <c r="Y1034" s="158">
        <v>0</v>
      </c>
      <c r="Z1034" s="158">
        <v>0</v>
      </c>
      <c r="AB1034" s="6">
        <f t="shared" si="225"/>
        <v>0</v>
      </c>
    </row>
    <row r="1035" spans="1:28" x14ac:dyDescent="0.2">
      <c r="A1035" s="2" t="str">
        <f>'Scenario List'!$A$23</f>
        <v>1a- LCP w/ Climate Shift</v>
      </c>
      <c r="B1035" s="121" t="s">
        <v>18</v>
      </c>
      <c r="C1035" s="158">
        <v>0</v>
      </c>
      <c r="D1035" s="158">
        <v>0</v>
      </c>
      <c r="E1035" s="158">
        <v>0</v>
      </c>
      <c r="F1035" s="158">
        <v>0</v>
      </c>
      <c r="G1035" s="158">
        <v>0</v>
      </c>
      <c r="H1035" s="158">
        <v>0</v>
      </c>
      <c r="I1035" s="158">
        <v>0</v>
      </c>
      <c r="J1035" s="158">
        <v>0</v>
      </c>
      <c r="K1035" s="158">
        <v>0</v>
      </c>
      <c r="L1035" s="158">
        <v>0</v>
      </c>
      <c r="M1035" s="158">
        <v>0</v>
      </c>
      <c r="N1035" s="158">
        <v>0</v>
      </c>
      <c r="O1035" s="158">
        <v>0</v>
      </c>
      <c r="P1035" s="158">
        <v>0</v>
      </c>
      <c r="Q1035" s="158">
        <v>0</v>
      </c>
      <c r="R1035" s="158">
        <v>0</v>
      </c>
      <c r="S1035" s="158">
        <v>0</v>
      </c>
      <c r="T1035" s="158">
        <v>0</v>
      </c>
      <c r="U1035" s="158">
        <v>0</v>
      </c>
      <c r="V1035" s="158">
        <v>0</v>
      </c>
      <c r="W1035" s="158">
        <v>0</v>
      </c>
      <c r="X1035" s="158">
        <v>0</v>
      </c>
      <c r="Y1035" s="158">
        <v>0</v>
      </c>
      <c r="Z1035" s="158">
        <v>0</v>
      </c>
      <c r="AB1035" s="6">
        <f t="shared" si="225"/>
        <v>0</v>
      </c>
    </row>
    <row r="1036" spans="1:28" x14ac:dyDescent="0.2">
      <c r="A1036" s="2" t="str">
        <f>'Scenario List'!$A$23</f>
        <v>1a- LCP w/ Climate Shift</v>
      </c>
      <c r="B1036" s="122" t="s">
        <v>19</v>
      </c>
      <c r="C1036" s="158">
        <v>0</v>
      </c>
      <c r="D1036" s="158">
        <v>0</v>
      </c>
      <c r="E1036" s="158">
        <v>0</v>
      </c>
      <c r="F1036" s="158">
        <v>0</v>
      </c>
      <c r="G1036" s="158">
        <v>0</v>
      </c>
      <c r="H1036" s="158">
        <v>0</v>
      </c>
      <c r="I1036" s="158">
        <v>0</v>
      </c>
      <c r="J1036" s="158">
        <v>0</v>
      </c>
      <c r="K1036" s="158">
        <v>0</v>
      </c>
      <c r="L1036" s="158">
        <v>0</v>
      </c>
      <c r="M1036" s="158">
        <v>0</v>
      </c>
      <c r="N1036" s="158">
        <v>0</v>
      </c>
      <c r="O1036" s="158">
        <v>0</v>
      </c>
      <c r="P1036" s="158">
        <v>0</v>
      </c>
      <c r="Q1036" s="158">
        <v>0</v>
      </c>
      <c r="R1036" s="158">
        <v>0</v>
      </c>
      <c r="S1036" s="158">
        <v>0</v>
      </c>
      <c r="T1036" s="158">
        <v>0</v>
      </c>
      <c r="U1036" s="158">
        <v>0</v>
      </c>
      <c r="V1036" s="158">
        <v>0</v>
      </c>
      <c r="W1036" s="158">
        <v>0</v>
      </c>
      <c r="X1036" s="158">
        <v>0</v>
      </c>
      <c r="Y1036" s="158">
        <v>0</v>
      </c>
      <c r="Z1036" s="158">
        <v>0</v>
      </c>
      <c r="AB1036" s="6">
        <f t="shared" si="225"/>
        <v>0</v>
      </c>
    </row>
    <row r="1037" spans="1:28" x14ac:dyDescent="0.2">
      <c r="A1037" s="2" t="str">
        <f>'Scenario List'!$A$23</f>
        <v>1a- LCP w/ Climate Shift</v>
      </c>
      <c r="B1037" s="121" t="s">
        <v>20</v>
      </c>
      <c r="C1037" s="158">
        <v>0</v>
      </c>
      <c r="D1037" s="158">
        <v>0</v>
      </c>
      <c r="E1037" s="158">
        <v>0</v>
      </c>
      <c r="F1037" s="158">
        <v>0</v>
      </c>
      <c r="G1037" s="158">
        <v>0</v>
      </c>
      <c r="H1037" s="158">
        <v>0</v>
      </c>
      <c r="I1037" s="158">
        <v>0</v>
      </c>
      <c r="J1037" s="158">
        <v>0</v>
      </c>
      <c r="K1037" s="158">
        <v>0</v>
      </c>
      <c r="L1037" s="158">
        <v>0</v>
      </c>
      <c r="M1037" s="158">
        <v>0</v>
      </c>
      <c r="N1037" s="158">
        <v>0</v>
      </c>
      <c r="O1037" s="158">
        <v>0</v>
      </c>
      <c r="P1037" s="158">
        <v>0</v>
      </c>
      <c r="Q1037" s="158">
        <v>0</v>
      </c>
      <c r="R1037" s="158">
        <v>0</v>
      </c>
      <c r="S1037" s="158">
        <v>0</v>
      </c>
      <c r="T1037" s="158">
        <v>0</v>
      </c>
      <c r="U1037" s="158">
        <v>0</v>
      </c>
      <c r="V1037" s="158">
        <v>0</v>
      </c>
      <c r="W1037" s="158">
        <v>0</v>
      </c>
      <c r="X1037" s="158">
        <v>0</v>
      </c>
      <c r="Y1037" s="158">
        <v>0</v>
      </c>
      <c r="Z1037" s="158">
        <v>0</v>
      </c>
      <c r="AB1037" s="6">
        <f t="shared" si="225"/>
        <v>0</v>
      </c>
    </row>
    <row r="1038" spans="1:28" x14ac:dyDescent="0.2">
      <c r="A1038" s="2" t="str">
        <f>'Scenario List'!$A$23</f>
        <v>1a- LCP w/ Climate Shift</v>
      </c>
      <c r="B1038" s="121" t="s">
        <v>21</v>
      </c>
      <c r="C1038" s="158">
        <v>0</v>
      </c>
      <c r="D1038" s="158">
        <v>0</v>
      </c>
      <c r="E1038" s="158">
        <v>0</v>
      </c>
      <c r="F1038" s="158">
        <v>0</v>
      </c>
      <c r="G1038" s="158">
        <v>0</v>
      </c>
      <c r="H1038" s="158">
        <v>0</v>
      </c>
      <c r="I1038" s="158">
        <v>0</v>
      </c>
      <c r="J1038" s="158">
        <v>0</v>
      </c>
      <c r="K1038" s="158">
        <v>0.222</v>
      </c>
      <c r="L1038" s="158">
        <v>1.5383</v>
      </c>
      <c r="M1038" s="158">
        <v>4.0605000000000002</v>
      </c>
      <c r="N1038" s="158">
        <v>8.1612000000000009</v>
      </c>
      <c r="O1038" s="158">
        <v>9.423</v>
      </c>
      <c r="P1038" s="158">
        <v>9.8873000000000015</v>
      </c>
      <c r="Q1038" s="158">
        <v>9.8131000000000022</v>
      </c>
      <c r="R1038" s="158">
        <v>9.6646999999999998</v>
      </c>
      <c r="S1038" s="158">
        <v>11.089600000000001</v>
      </c>
      <c r="T1038" s="158">
        <v>12.8362</v>
      </c>
      <c r="U1038" s="158">
        <v>15.6068</v>
      </c>
      <c r="V1038" s="158">
        <v>16.6511</v>
      </c>
      <c r="W1038" s="158">
        <v>16.502700000000001</v>
      </c>
      <c r="X1038" s="158">
        <v>16.354299999999999</v>
      </c>
      <c r="Y1038" s="158">
        <v>16.2059</v>
      </c>
      <c r="Z1038" s="158">
        <v>16.057500000000001</v>
      </c>
      <c r="AB1038" s="6">
        <f>Z1038</f>
        <v>16.057500000000001</v>
      </c>
    </row>
    <row r="1039" spans="1:28" x14ac:dyDescent="0.2">
      <c r="A1039" s="2" t="str">
        <f>'Scenario List'!$A$23</f>
        <v>1a- LCP w/ Climate Shift</v>
      </c>
      <c r="B1039" s="121" t="s">
        <v>22</v>
      </c>
      <c r="C1039" s="158">
        <v>1.2908039765553798</v>
      </c>
      <c r="D1039" s="158">
        <v>1.5262992756944345</v>
      </c>
      <c r="E1039" s="158">
        <v>1.6628544485918999</v>
      </c>
      <c r="F1039" s="158">
        <v>1.8370308629169525</v>
      </c>
      <c r="G1039" s="158">
        <v>2.080428322019845</v>
      </c>
      <c r="H1039" s="158">
        <v>2.2349059952833823</v>
      </c>
      <c r="I1039" s="158">
        <v>2.2785634239479577</v>
      </c>
      <c r="J1039" s="158">
        <v>2.1626385770193401</v>
      </c>
      <c r="K1039" s="158">
        <v>1.9436211963828409</v>
      </c>
      <c r="L1039" s="158">
        <v>1.6143485649892249</v>
      </c>
      <c r="M1039" s="158">
        <v>1.2041865616213627</v>
      </c>
      <c r="N1039" s="158">
        <v>0.89357361052538664</v>
      </c>
      <c r="O1039" s="158">
        <v>0.64965691576973583</v>
      </c>
      <c r="P1039" s="158">
        <v>0.49111496437243574</v>
      </c>
      <c r="Q1039" s="158">
        <v>0.38099542106045803</v>
      </c>
      <c r="R1039" s="158">
        <v>0.2993647437360849</v>
      </c>
      <c r="S1039" s="158">
        <v>0.24671086787513374</v>
      </c>
      <c r="T1039" s="158">
        <v>0.23599276918880463</v>
      </c>
      <c r="U1039" s="158">
        <v>0.23314205538280675</v>
      </c>
      <c r="V1039" s="158">
        <v>0.10328639487200064</v>
      </c>
      <c r="W1039" s="158">
        <v>0.10031368974293642</v>
      </c>
      <c r="X1039" s="158">
        <v>0.10456648096578647</v>
      </c>
      <c r="Y1039" s="158">
        <v>0.113275887586191</v>
      </c>
      <c r="Z1039" s="158">
        <v>8.0846422361002368E-2</v>
      </c>
      <c r="AB1039" s="6">
        <f t="shared" ref="AB1039:AB1040" si="226">SUM(C1039:Z1039)</f>
        <v>23.768521428461383</v>
      </c>
    </row>
    <row r="1040" spans="1:28" x14ac:dyDescent="0.2">
      <c r="A1040" s="2" t="str">
        <f>'Scenario List'!$A$23</f>
        <v>1a- LCP w/ Climate Shift</v>
      </c>
      <c r="B1040" s="121" t="s">
        <v>23</v>
      </c>
      <c r="C1040" s="158">
        <v>1.2436974896055426</v>
      </c>
      <c r="D1040" s="158">
        <v>1.4677226249038433</v>
      </c>
      <c r="E1040" s="158">
        <v>1.6367800662250347</v>
      </c>
      <c r="F1040" s="158">
        <v>1.9592586015533486</v>
      </c>
      <c r="G1040" s="158">
        <v>2.1779453004336613</v>
      </c>
      <c r="H1040" s="158">
        <v>2.4346207579391947</v>
      </c>
      <c r="I1040" s="158">
        <v>2.6469556342809675</v>
      </c>
      <c r="J1040" s="158">
        <v>2.7558473312237393</v>
      </c>
      <c r="K1040" s="158">
        <v>2.9291905888226211</v>
      </c>
      <c r="L1040" s="158">
        <v>2.6787329181941786</v>
      </c>
      <c r="M1040" s="158">
        <v>2.4420108805102636</v>
      </c>
      <c r="N1040" s="158">
        <v>2.2265894836283202</v>
      </c>
      <c r="O1040" s="158">
        <v>1.9770225952921017</v>
      </c>
      <c r="P1040" s="158">
        <v>1.7041447492422144</v>
      </c>
      <c r="Q1040" s="158">
        <v>1.4029218489645103</v>
      </c>
      <c r="R1040" s="158">
        <v>1.0825967542866586</v>
      </c>
      <c r="S1040" s="158">
        <v>0.80048806476823842</v>
      </c>
      <c r="T1040" s="158">
        <v>0.58701560496066207</v>
      </c>
      <c r="U1040" s="158">
        <v>0.46313413762936051</v>
      </c>
      <c r="V1040" s="158">
        <v>5.2631952913969826E-2</v>
      </c>
      <c r="W1040" s="158">
        <v>1.4002126582646213E-2</v>
      </c>
      <c r="X1040" s="158">
        <v>1.6686722489204442E-2</v>
      </c>
      <c r="Y1040" s="158">
        <v>6.9793187027755721E-3</v>
      </c>
      <c r="Z1040" s="158">
        <v>1.110868870920001E-2</v>
      </c>
      <c r="AB1040" s="6">
        <f t="shared" si="226"/>
        <v>34.718084241862257</v>
      </c>
    </row>
    <row r="1041" spans="1:28" x14ac:dyDescent="0.2">
      <c r="A1041" s="2" t="str">
        <f>'Scenario List'!$A$23</f>
        <v>1a- LCP w/ Climate Shift</v>
      </c>
      <c r="C1041" s="158"/>
      <c r="D1041" s="158"/>
      <c r="E1041" s="158"/>
      <c r="F1041" s="158"/>
      <c r="G1041" s="158"/>
      <c r="H1041" s="158"/>
      <c r="I1041" s="158"/>
      <c r="J1041" s="158"/>
      <c r="K1041" s="158"/>
      <c r="L1041" s="158"/>
      <c r="M1041" s="158"/>
      <c r="N1041" s="158"/>
      <c r="O1041" s="158"/>
      <c r="P1041" s="158"/>
      <c r="Q1041" s="158"/>
      <c r="R1041" s="158"/>
      <c r="S1041" s="158"/>
      <c r="T1041" s="158"/>
      <c r="U1041" s="158"/>
      <c r="V1041" s="158"/>
      <c r="W1041" s="158"/>
      <c r="X1041" s="158"/>
      <c r="Y1041" s="158"/>
      <c r="Z1041" s="158"/>
      <c r="AB1041" s="6"/>
    </row>
    <row r="1042" spans="1:28" x14ac:dyDescent="0.2">
      <c r="A1042" s="2" t="str">
        <f>'Scenario List'!$A$23</f>
        <v>1a- LCP w/ Climate Shift</v>
      </c>
      <c r="B1042" s="124" t="s">
        <v>35</v>
      </c>
      <c r="C1042" s="158"/>
      <c r="D1042" s="158"/>
      <c r="E1042" s="158"/>
      <c r="F1042" s="158"/>
      <c r="G1042" s="158"/>
      <c r="H1042" s="158"/>
      <c r="I1042" s="158"/>
      <c r="J1042" s="158"/>
      <c r="K1042" s="158"/>
      <c r="L1042" s="158"/>
      <c r="M1042" s="158"/>
      <c r="N1042" s="158"/>
      <c r="O1042" s="158"/>
      <c r="P1042" s="158"/>
      <c r="Q1042" s="158"/>
      <c r="R1042" s="158"/>
      <c r="S1042" s="158"/>
      <c r="T1042" s="158"/>
      <c r="U1042" s="158"/>
      <c r="V1042" s="158"/>
      <c r="W1042" s="158"/>
      <c r="X1042" s="158"/>
      <c r="Y1042" s="158"/>
      <c r="Z1042" s="158"/>
      <c r="AB1042" s="6"/>
    </row>
    <row r="1043" spans="1:28" x14ac:dyDescent="0.2">
      <c r="A1043" s="2" t="str">
        <f>'Scenario List'!$A$23</f>
        <v>1a- LCP w/ Climate Shift</v>
      </c>
      <c r="B1043" s="121" t="s">
        <v>1</v>
      </c>
      <c r="C1043" s="158">
        <v>32.409378022607576</v>
      </c>
      <c r="D1043" s="158">
        <v>70.734443979647125</v>
      </c>
      <c r="E1043" s="158">
        <v>113.50602608539219</v>
      </c>
      <c r="F1043" s="158">
        <v>163.69914599425243</v>
      </c>
      <c r="G1043" s="158">
        <v>220.27154002893565</v>
      </c>
      <c r="H1043" s="158">
        <v>281.34980402168395</v>
      </c>
      <c r="I1043" s="158">
        <v>345.05404844640532</v>
      </c>
      <c r="J1043" s="158">
        <v>407.3703075143261</v>
      </c>
      <c r="K1043" s="158">
        <v>467.12707332025974</v>
      </c>
      <c r="L1043" s="158">
        <v>522.06897655620492</v>
      </c>
      <c r="M1043" s="158">
        <v>570.60221266548842</v>
      </c>
      <c r="N1043" s="158">
        <v>613.30378878759677</v>
      </c>
      <c r="O1043" s="158">
        <v>650.99534938791498</v>
      </c>
      <c r="P1043" s="158">
        <v>683.98766129340288</v>
      </c>
      <c r="Q1043" s="158">
        <v>712.68991452823639</v>
      </c>
      <c r="R1043" s="158">
        <v>735.72958902979349</v>
      </c>
      <c r="S1043" s="158">
        <v>757.9701406375118</v>
      </c>
      <c r="T1043" s="158">
        <v>775.54985839668234</v>
      </c>
      <c r="U1043" s="158">
        <v>790.43461837253335</v>
      </c>
      <c r="V1043" s="158">
        <v>798.81808047063623</v>
      </c>
      <c r="W1043" s="158">
        <v>805.19301305181091</v>
      </c>
      <c r="X1043" s="158">
        <v>807.18896472199822</v>
      </c>
      <c r="Y1043" s="158">
        <v>807.07315344455901</v>
      </c>
      <c r="Z1043" s="158">
        <v>804.82333227406946</v>
      </c>
      <c r="AB1043" s="6">
        <f>Z1043/8.76</f>
        <v>91.874809620327568</v>
      </c>
    </row>
    <row r="1044" spans="1:28" x14ac:dyDescent="0.2">
      <c r="A1044" s="2" t="str">
        <f>'Scenario List'!$A$23</f>
        <v>1a- LCP w/ Climate Shift</v>
      </c>
      <c r="B1044" s="121" t="s">
        <v>2</v>
      </c>
      <c r="C1044" s="158">
        <v>12.88829276173772</v>
      </c>
      <c r="D1044" s="158">
        <v>27.182714099087075</v>
      </c>
      <c r="E1044" s="158">
        <v>41.351154896160949</v>
      </c>
      <c r="F1044" s="158">
        <v>56.708010931107403</v>
      </c>
      <c r="G1044" s="158">
        <v>73.111608567559813</v>
      </c>
      <c r="H1044" s="158">
        <v>90.226944237618881</v>
      </c>
      <c r="I1044" s="158">
        <v>107.63501878490905</v>
      </c>
      <c r="J1044" s="158">
        <v>124.30371039508171</v>
      </c>
      <c r="K1044" s="158">
        <v>140.4752780918848</v>
      </c>
      <c r="L1044" s="158">
        <v>155.23141925742686</v>
      </c>
      <c r="M1044" s="158">
        <v>167.30304475597885</v>
      </c>
      <c r="N1044" s="158">
        <v>178.69257829187066</v>
      </c>
      <c r="O1044" s="158">
        <v>188.82940897494797</v>
      </c>
      <c r="P1044" s="158">
        <v>197.90002093969147</v>
      </c>
      <c r="Q1044" s="158">
        <v>205.87145050473981</v>
      </c>
      <c r="R1044" s="158">
        <v>211.63514309607996</v>
      </c>
      <c r="S1044" s="158">
        <v>216.71560117714523</v>
      </c>
      <c r="T1044" s="158">
        <v>221.8588164070718</v>
      </c>
      <c r="U1044" s="158">
        <v>226.86557924920888</v>
      </c>
      <c r="V1044" s="158">
        <v>230.39996045886019</v>
      </c>
      <c r="W1044" s="158">
        <v>233.86295623789977</v>
      </c>
      <c r="X1044" s="158">
        <v>237.60819550474938</v>
      </c>
      <c r="Y1044" s="158">
        <v>241.52162549672988</v>
      </c>
      <c r="Z1044" s="158">
        <v>244.77089191635747</v>
      </c>
      <c r="AB1044" s="6">
        <f t="shared" ref="AB1044:AB1045" si="227">Z1044/8.76</f>
        <v>27.941882638853592</v>
      </c>
    </row>
    <row r="1045" spans="1:28" x14ac:dyDescent="0.2">
      <c r="A1045" s="2" t="str">
        <f>'Scenario List'!$A$23</f>
        <v>1a- LCP w/ Climate Shift</v>
      </c>
      <c r="B1045" s="121" t="s">
        <v>4</v>
      </c>
      <c r="C1045" s="158">
        <v>45.2976707843453</v>
      </c>
      <c r="D1045" s="158">
        <v>97.917158078734204</v>
      </c>
      <c r="E1045" s="158">
        <v>154.85718098155314</v>
      </c>
      <c r="F1045" s="158">
        <v>220.40715692535983</v>
      </c>
      <c r="G1045" s="158">
        <v>293.38314859649546</v>
      </c>
      <c r="H1045" s="158">
        <v>371.5767482593028</v>
      </c>
      <c r="I1045" s="158">
        <v>452.68906723131437</v>
      </c>
      <c r="J1045" s="158">
        <v>531.67401790940778</v>
      </c>
      <c r="K1045" s="158">
        <v>607.60235141214457</v>
      </c>
      <c r="L1045" s="158">
        <v>677.30039581363178</v>
      </c>
      <c r="M1045" s="158">
        <v>737.90525742146724</v>
      </c>
      <c r="N1045" s="158">
        <v>791.9963670794674</v>
      </c>
      <c r="O1045" s="158">
        <v>839.82475836286289</v>
      </c>
      <c r="P1045" s="158">
        <v>881.88768223309432</v>
      </c>
      <c r="Q1045" s="158">
        <v>918.56136503297625</v>
      </c>
      <c r="R1045" s="158">
        <v>947.36473212587339</v>
      </c>
      <c r="S1045" s="158">
        <v>974.68574181465704</v>
      </c>
      <c r="T1045" s="158">
        <v>997.40867480375414</v>
      </c>
      <c r="U1045" s="158">
        <v>1017.3001976217422</v>
      </c>
      <c r="V1045" s="158">
        <v>1029.2180409294965</v>
      </c>
      <c r="W1045" s="158">
        <v>1039.0559692897107</v>
      </c>
      <c r="X1045" s="158">
        <v>1044.7971602267476</v>
      </c>
      <c r="Y1045" s="158">
        <v>1048.594778941289</v>
      </c>
      <c r="Z1045" s="158">
        <v>1049.594224190427</v>
      </c>
      <c r="AB1045" s="6">
        <f t="shared" si="227"/>
        <v>119.81669225918117</v>
      </c>
    </row>
    <row r="1046" spans="1:28" x14ac:dyDescent="0.2">
      <c r="A1046" s="2" t="str">
        <f>'Scenario List'!$A$23</f>
        <v>1a- LCP w/ Climate Shift</v>
      </c>
      <c r="B1046" s="127"/>
      <c r="C1046" s="158"/>
      <c r="D1046" s="158"/>
      <c r="E1046" s="158"/>
      <c r="F1046" s="158"/>
      <c r="G1046" s="158"/>
      <c r="H1046" s="158"/>
      <c r="I1046" s="158"/>
      <c r="J1046" s="158"/>
      <c r="K1046" s="158"/>
      <c r="L1046" s="158"/>
      <c r="M1046" s="158"/>
      <c r="N1046" s="158"/>
      <c r="O1046" s="158"/>
      <c r="P1046" s="158"/>
      <c r="Q1046" s="158"/>
      <c r="R1046" s="158"/>
      <c r="S1046" s="158"/>
      <c r="T1046" s="158"/>
      <c r="U1046" s="158"/>
      <c r="V1046" s="158"/>
      <c r="W1046" s="158"/>
      <c r="X1046" s="158"/>
      <c r="Y1046" s="158"/>
      <c r="Z1046" s="158"/>
      <c r="AB1046" s="6"/>
    </row>
    <row r="1047" spans="1:28" x14ac:dyDescent="0.2">
      <c r="A1047" s="2" t="str">
        <f>'Scenario List'!$A$23</f>
        <v>1a- LCP w/ Climate Shift</v>
      </c>
      <c r="B1047" s="126" t="s">
        <v>36</v>
      </c>
      <c r="C1047" s="158"/>
      <c r="D1047" s="158"/>
      <c r="E1047" s="158"/>
      <c r="F1047" s="158"/>
      <c r="G1047" s="158"/>
      <c r="H1047" s="158"/>
      <c r="I1047" s="158"/>
      <c r="J1047" s="158"/>
      <c r="K1047" s="158"/>
      <c r="L1047" s="158"/>
      <c r="M1047" s="158"/>
      <c r="N1047" s="158"/>
      <c r="O1047" s="158"/>
      <c r="P1047" s="158"/>
      <c r="Q1047" s="158"/>
      <c r="R1047" s="158"/>
      <c r="S1047" s="158"/>
      <c r="T1047" s="158"/>
      <c r="U1047" s="158"/>
      <c r="V1047" s="158"/>
      <c r="W1047" s="158"/>
      <c r="X1047" s="158"/>
      <c r="Y1047" s="158"/>
      <c r="Z1047" s="158"/>
      <c r="AB1047" s="6"/>
    </row>
    <row r="1048" spans="1:28" x14ac:dyDescent="0.2">
      <c r="A1048" s="2" t="str">
        <f>'Scenario List'!$A$23</f>
        <v>1a- LCP w/ Climate Shift</v>
      </c>
      <c r="B1048" s="121" t="s">
        <v>1</v>
      </c>
      <c r="C1048" s="158">
        <v>3.9116237353536905</v>
      </c>
      <c r="D1048" s="158">
        <v>8.537401207256357</v>
      </c>
      <c r="E1048" s="158">
        <v>13.627485958838019</v>
      </c>
      <c r="F1048" s="158">
        <v>19.759248969084307</v>
      </c>
      <c r="G1048" s="158">
        <v>26.588836815935824</v>
      </c>
      <c r="H1048" s="158">
        <v>33.962214363602961</v>
      </c>
      <c r="I1048" s="158">
        <v>41.53287411383964</v>
      </c>
      <c r="J1048" s="158">
        <v>49.1745790704651</v>
      </c>
      <c r="K1048" s="158">
        <v>56.386902265469921</v>
      </c>
      <c r="L1048" s="158">
        <v>63.018218404476272</v>
      </c>
      <c r="M1048" s="158">
        <v>68.687620899721537</v>
      </c>
      <c r="N1048" s="158">
        <v>74.0330239297882</v>
      </c>
      <c r="O1048" s="158">
        <v>78.577480598859282</v>
      </c>
      <c r="P1048" s="158">
        <v>82.559530903477707</v>
      </c>
      <c r="Q1048" s="158">
        <v>85.797216452110604</v>
      </c>
      <c r="R1048" s="158">
        <v>88.81082207674288</v>
      </c>
      <c r="S1048" s="158">
        <v>91.495703692900335</v>
      </c>
      <c r="T1048" s="158">
        <v>93.623637453936936</v>
      </c>
      <c r="U1048" s="158">
        <v>95.14120202888509</v>
      </c>
      <c r="V1048" s="158">
        <v>96.421135667479916</v>
      </c>
      <c r="W1048" s="158">
        <v>97.199355058493978</v>
      </c>
      <c r="X1048" s="158">
        <v>97.442560777241411</v>
      </c>
      <c r="Y1048" s="158">
        <v>97.156461353524207</v>
      </c>
      <c r="Z1048" s="158">
        <v>97.144022742053266</v>
      </c>
      <c r="AB1048" s="6">
        <f>Z1048</f>
        <v>97.144022742053266</v>
      </c>
    </row>
    <row r="1049" spans="1:28" x14ac:dyDescent="0.2">
      <c r="A1049" s="2" t="str">
        <f>'Scenario List'!$A$23</f>
        <v>1a- LCP w/ Climate Shift</v>
      </c>
      <c r="B1049" s="121" t="s">
        <v>2</v>
      </c>
      <c r="C1049" s="158">
        <v>1.5555420977173147</v>
      </c>
      <c r="D1049" s="158">
        <v>3.2808589862221198</v>
      </c>
      <c r="E1049" s="158">
        <v>4.9646023401896828</v>
      </c>
      <c r="F1049" s="158">
        <v>6.8449209048937067</v>
      </c>
      <c r="G1049" s="158">
        <v>8.8252555427635322</v>
      </c>
      <c r="H1049" s="158">
        <v>10.891448217730741</v>
      </c>
      <c r="I1049" s="158">
        <v>12.955627402611812</v>
      </c>
      <c r="J1049" s="158">
        <v>15.00497832763665</v>
      </c>
      <c r="K1049" s="158">
        <v>16.95676878709029</v>
      </c>
      <c r="L1049" s="158">
        <v>18.737768228501881</v>
      </c>
      <c r="M1049" s="158">
        <v>20.139508502580448</v>
      </c>
      <c r="N1049" s="158">
        <v>21.570308494114347</v>
      </c>
      <c r="O1049" s="158">
        <v>22.792388968944124</v>
      </c>
      <c r="P1049" s="158">
        <v>23.887174899724943</v>
      </c>
      <c r="Q1049" s="158">
        <v>24.783846438962527</v>
      </c>
      <c r="R1049" s="158">
        <v>25.546737984913161</v>
      </c>
      <c r="S1049" s="158">
        <v>26.160062735789953</v>
      </c>
      <c r="T1049" s="158">
        <v>26.782584212182357</v>
      </c>
      <c r="U1049" s="158">
        <v>27.306830200820375</v>
      </c>
      <c r="V1049" s="158">
        <v>27.810369329769301</v>
      </c>
      <c r="W1049" s="158">
        <v>28.23090631678642</v>
      </c>
      <c r="X1049" s="158">
        <v>28.683681323141375</v>
      </c>
      <c r="Y1049" s="158">
        <v>29.074671079646201</v>
      </c>
      <c r="Z1049" s="158">
        <v>29.544408241407783</v>
      </c>
      <c r="AB1049" s="6">
        <f t="shared" ref="AB1049:AB1050" si="228">Z1049</f>
        <v>29.544408241407783</v>
      </c>
    </row>
    <row r="1050" spans="1:28" x14ac:dyDescent="0.2">
      <c r="A1050" s="2" t="str">
        <f>'Scenario List'!$A$23</f>
        <v>1a- LCP w/ Climate Shift</v>
      </c>
      <c r="B1050" s="121" t="s">
        <v>4</v>
      </c>
      <c r="C1050" s="158">
        <v>5.4671658330710056</v>
      </c>
      <c r="D1050" s="158">
        <v>11.818260193478476</v>
      </c>
      <c r="E1050" s="158">
        <v>18.592088299027701</v>
      </c>
      <c r="F1050" s="158">
        <v>26.604169873978016</v>
      </c>
      <c r="G1050" s="158">
        <v>35.414092358699357</v>
      </c>
      <c r="H1050" s="158">
        <v>44.853662581333701</v>
      </c>
      <c r="I1050" s="158">
        <v>54.48850151645145</v>
      </c>
      <c r="J1050" s="158">
        <v>64.17955739810175</v>
      </c>
      <c r="K1050" s="158">
        <v>73.343671052560211</v>
      </c>
      <c r="L1050" s="158">
        <v>81.75598663297815</v>
      </c>
      <c r="M1050" s="158">
        <v>88.827129402301978</v>
      </c>
      <c r="N1050" s="158">
        <v>95.603332423902543</v>
      </c>
      <c r="O1050" s="158">
        <v>101.36986956780341</v>
      </c>
      <c r="P1050" s="158">
        <v>106.44670580320265</v>
      </c>
      <c r="Q1050" s="158">
        <v>110.58106289107313</v>
      </c>
      <c r="R1050" s="158">
        <v>114.35756006165605</v>
      </c>
      <c r="S1050" s="158">
        <v>117.65576642869028</v>
      </c>
      <c r="T1050" s="158">
        <v>120.40622166611929</v>
      </c>
      <c r="U1050" s="158">
        <v>122.44803222970546</v>
      </c>
      <c r="V1050" s="158">
        <v>124.23150499724922</v>
      </c>
      <c r="W1050" s="158">
        <v>125.43026137528039</v>
      </c>
      <c r="X1050" s="158">
        <v>126.12624210038278</v>
      </c>
      <c r="Y1050" s="158">
        <v>126.23113243317042</v>
      </c>
      <c r="Z1050" s="158">
        <v>126.68843098346105</v>
      </c>
      <c r="AB1050" s="6">
        <f t="shared" si="228"/>
        <v>126.68843098346105</v>
      </c>
    </row>
    <row r="1052" spans="1:28" x14ac:dyDescent="0.2">
      <c r="A1052" s="2" t="str">
        <f>'Scenario List'!$A$24</f>
        <v>1b- LCP w/ SCC</v>
      </c>
      <c r="B1052" s="125" t="s">
        <v>11</v>
      </c>
      <c r="C1052" s="158"/>
      <c r="D1052" s="158"/>
      <c r="E1052" s="158"/>
      <c r="F1052" s="158"/>
      <c r="G1052" s="158"/>
      <c r="H1052" s="158"/>
      <c r="I1052" s="158"/>
      <c r="J1052" s="158"/>
      <c r="K1052" s="158"/>
      <c r="L1052" s="158"/>
      <c r="M1052" s="158"/>
      <c r="N1052" s="158"/>
      <c r="O1052" s="158"/>
      <c r="P1052" s="158"/>
      <c r="Q1052" s="158"/>
      <c r="R1052" s="158"/>
      <c r="S1052" s="158"/>
      <c r="T1052" s="158"/>
      <c r="U1052" s="158"/>
      <c r="V1052" s="158"/>
      <c r="W1052" s="158"/>
      <c r="X1052" s="158"/>
      <c r="Y1052" s="158"/>
      <c r="Z1052" s="158"/>
      <c r="AB1052" s="6"/>
    </row>
    <row r="1053" spans="1:28" x14ac:dyDescent="0.2">
      <c r="A1053" s="2" t="str">
        <f>'Scenario List'!$A$24</f>
        <v>1b- LCP w/ SCC</v>
      </c>
      <c r="B1053" s="123" t="s">
        <v>12</v>
      </c>
      <c r="C1053" s="158">
        <v>0</v>
      </c>
      <c r="D1053" s="158">
        <v>0</v>
      </c>
      <c r="E1053" s="158">
        <v>0</v>
      </c>
      <c r="F1053" s="158">
        <v>0</v>
      </c>
      <c r="G1053" s="158">
        <v>0</v>
      </c>
      <c r="H1053" s="158">
        <v>125.47435154162204</v>
      </c>
      <c r="I1053" s="158">
        <v>0</v>
      </c>
      <c r="J1053" s="158">
        <v>0</v>
      </c>
      <c r="K1053" s="158">
        <v>0</v>
      </c>
      <c r="L1053" s="158">
        <v>55.199999999999982</v>
      </c>
      <c r="M1053" s="158">
        <v>0</v>
      </c>
      <c r="N1053" s="158">
        <v>0</v>
      </c>
      <c r="O1053" s="158">
        <v>0</v>
      </c>
      <c r="P1053" s="158">
        <v>0</v>
      </c>
      <c r="Q1053" s="158">
        <v>66.057917080738747</v>
      </c>
      <c r="R1053" s="158">
        <v>0</v>
      </c>
      <c r="S1053" s="158">
        <v>0</v>
      </c>
      <c r="T1053" s="158">
        <v>0</v>
      </c>
      <c r="U1053" s="158">
        <v>0</v>
      </c>
      <c r="V1053" s="158">
        <v>0</v>
      </c>
      <c r="W1053" s="158">
        <v>0</v>
      </c>
      <c r="X1053" s="158">
        <v>0</v>
      </c>
      <c r="Y1053" s="158">
        <v>0</v>
      </c>
      <c r="Z1053" s="158">
        <v>0</v>
      </c>
      <c r="AB1053" s="6">
        <f>SUM(C1053:Z1053)</f>
        <v>246.73226862236078</v>
      </c>
    </row>
    <row r="1054" spans="1:28" x14ac:dyDescent="0.2">
      <c r="A1054" s="2" t="str">
        <f>'Scenario List'!$A$24</f>
        <v>1b- LCP w/ SCC</v>
      </c>
      <c r="B1054" s="121" t="s">
        <v>13</v>
      </c>
      <c r="C1054" s="158">
        <v>0</v>
      </c>
      <c r="D1054" s="158">
        <v>0</v>
      </c>
      <c r="E1054" s="158">
        <v>0</v>
      </c>
      <c r="F1054" s="158">
        <v>0</v>
      </c>
      <c r="G1054" s="158">
        <v>0</v>
      </c>
      <c r="H1054" s="158">
        <v>0</v>
      </c>
      <c r="I1054" s="158">
        <v>0</v>
      </c>
      <c r="J1054" s="158">
        <v>0</v>
      </c>
      <c r="K1054" s="158">
        <v>0</v>
      </c>
      <c r="L1054" s="158">
        <v>0</v>
      </c>
      <c r="M1054" s="158">
        <v>0</v>
      </c>
      <c r="N1054" s="158">
        <v>0</v>
      </c>
      <c r="O1054" s="158">
        <v>0</v>
      </c>
      <c r="P1054" s="158">
        <v>100</v>
      </c>
      <c r="Q1054" s="158">
        <v>0</v>
      </c>
      <c r="R1054" s="158">
        <v>111.19190126689651</v>
      </c>
      <c r="S1054" s="158">
        <v>0</v>
      </c>
      <c r="T1054" s="158">
        <v>100</v>
      </c>
      <c r="U1054" s="158">
        <v>0</v>
      </c>
      <c r="V1054" s="158">
        <v>100</v>
      </c>
      <c r="W1054" s="158">
        <v>0</v>
      </c>
      <c r="X1054" s="158">
        <v>0</v>
      </c>
      <c r="Y1054" s="158">
        <v>0</v>
      </c>
      <c r="Z1054" s="158">
        <v>0</v>
      </c>
      <c r="AB1054" s="6">
        <f t="shared" ref="AB1054:AB1061" si="229">SUM(C1054:Z1054)</f>
        <v>411.19190126689648</v>
      </c>
    </row>
    <row r="1055" spans="1:28" x14ac:dyDescent="0.2">
      <c r="A1055" s="2" t="str">
        <f>'Scenario List'!$A$24</f>
        <v>1b- LCP w/ SCC</v>
      </c>
      <c r="B1055" s="121" t="s">
        <v>14</v>
      </c>
      <c r="C1055" s="158">
        <v>0</v>
      </c>
      <c r="D1055" s="158">
        <v>0</v>
      </c>
      <c r="E1055" s="158">
        <v>0</v>
      </c>
      <c r="F1055" s="158">
        <v>0</v>
      </c>
      <c r="G1055" s="158">
        <v>0</v>
      </c>
      <c r="H1055" s="158">
        <v>0</v>
      </c>
      <c r="I1055" s="158">
        <v>0</v>
      </c>
      <c r="J1055" s="158">
        <v>0</v>
      </c>
      <c r="K1055" s="158">
        <v>0</v>
      </c>
      <c r="L1055" s="158">
        <v>0</v>
      </c>
      <c r="M1055" s="158">
        <v>0</v>
      </c>
      <c r="N1055" s="158">
        <v>0</v>
      </c>
      <c r="O1055" s="158">
        <v>0</v>
      </c>
      <c r="P1055" s="158">
        <v>50</v>
      </c>
      <c r="Q1055" s="158">
        <v>0</v>
      </c>
      <c r="R1055" s="158">
        <v>55.595950633448254</v>
      </c>
      <c r="S1055" s="158">
        <v>0</v>
      </c>
      <c r="T1055" s="158">
        <v>50</v>
      </c>
      <c r="U1055" s="158">
        <v>0</v>
      </c>
      <c r="V1055" s="158">
        <v>50</v>
      </c>
      <c r="W1055" s="158">
        <v>0</v>
      </c>
      <c r="X1055" s="158">
        <v>0</v>
      </c>
      <c r="Y1055" s="158">
        <v>0</v>
      </c>
      <c r="Z1055" s="158">
        <v>0</v>
      </c>
      <c r="AB1055" s="6">
        <f t="shared" si="229"/>
        <v>205.59595063344824</v>
      </c>
    </row>
    <row r="1056" spans="1:28" x14ac:dyDescent="0.2">
      <c r="A1056" s="2" t="str">
        <f>'Scenario List'!$A$24</f>
        <v>1b- LCP w/ SCC</v>
      </c>
      <c r="B1056" s="121" t="s">
        <v>15</v>
      </c>
      <c r="C1056" s="158">
        <v>0</v>
      </c>
      <c r="D1056" s="158">
        <v>0</v>
      </c>
      <c r="E1056" s="158">
        <v>0</v>
      </c>
      <c r="F1056" s="158">
        <v>0</v>
      </c>
      <c r="G1056" s="158">
        <v>200</v>
      </c>
      <c r="H1056" s="158">
        <v>0</v>
      </c>
      <c r="I1056" s="158">
        <v>0</v>
      </c>
      <c r="J1056" s="158">
        <v>0</v>
      </c>
      <c r="K1056" s="158">
        <v>0</v>
      </c>
      <c r="L1056" s="158">
        <v>0</v>
      </c>
      <c r="M1056" s="158">
        <v>0</v>
      </c>
      <c r="N1056" s="158">
        <v>0</v>
      </c>
      <c r="O1056" s="158">
        <v>0</v>
      </c>
      <c r="P1056" s="158">
        <v>0</v>
      </c>
      <c r="Q1056" s="158">
        <v>0</v>
      </c>
      <c r="R1056" s="158">
        <v>0</v>
      </c>
      <c r="S1056" s="158">
        <v>0</v>
      </c>
      <c r="T1056" s="158">
        <v>0</v>
      </c>
      <c r="U1056" s="158">
        <v>0</v>
      </c>
      <c r="V1056" s="158">
        <v>0</v>
      </c>
      <c r="W1056" s="158">
        <v>0</v>
      </c>
      <c r="X1056" s="158">
        <v>0</v>
      </c>
      <c r="Y1056" s="158">
        <v>123.17809351281426</v>
      </c>
      <c r="Z1056" s="158">
        <v>0</v>
      </c>
      <c r="AB1056" s="6">
        <f t="shared" si="229"/>
        <v>323.17809351281426</v>
      </c>
    </row>
    <row r="1057" spans="1:28" x14ac:dyDescent="0.2">
      <c r="A1057" s="2" t="str">
        <f>'Scenario List'!$A$24</f>
        <v>1b- LCP w/ SCC</v>
      </c>
      <c r="B1057" s="121" t="s">
        <v>16</v>
      </c>
      <c r="C1057" s="158">
        <v>0</v>
      </c>
      <c r="D1057" s="158">
        <v>0</v>
      </c>
      <c r="E1057" s="158">
        <v>0</v>
      </c>
      <c r="F1057" s="158">
        <v>0</v>
      </c>
      <c r="G1057" s="158">
        <v>0</v>
      </c>
      <c r="H1057" s="158">
        <v>0</v>
      </c>
      <c r="I1057" s="158">
        <v>0</v>
      </c>
      <c r="J1057" s="158">
        <v>0</v>
      </c>
      <c r="K1057" s="158">
        <v>0</v>
      </c>
      <c r="L1057" s="158">
        <v>0</v>
      </c>
      <c r="M1057" s="158">
        <v>0</v>
      </c>
      <c r="N1057" s="158">
        <v>0</v>
      </c>
      <c r="O1057" s="158">
        <v>0</v>
      </c>
      <c r="P1057" s="158">
        <v>0</v>
      </c>
      <c r="Q1057" s="158">
        <v>0</v>
      </c>
      <c r="R1057" s="158">
        <v>0</v>
      </c>
      <c r="S1057" s="158">
        <v>0</v>
      </c>
      <c r="T1057" s="158">
        <v>0</v>
      </c>
      <c r="U1057" s="158">
        <v>0</v>
      </c>
      <c r="V1057" s="158">
        <v>0</v>
      </c>
      <c r="W1057" s="158">
        <v>0</v>
      </c>
      <c r="X1057" s="158">
        <v>0</v>
      </c>
      <c r="Y1057" s="158">
        <v>0</v>
      </c>
      <c r="Z1057" s="158">
        <v>8.8270980843888722</v>
      </c>
      <c r="AB1057" s="6">
        <f t="shared" si="229"/>
        <v>8.8270980843888722</v>
      </c>
    </row>
    <row r="1058" spans="1:28" x14ac:dyDescent="0.2">
      <c r="A1058" s="2" t="str">
        <f>'Scenario List'!$A$24</f>
        <v>1b- LCP w/ SCC</v>
      </c>
      <c r="B1058" s="121" t="s">
        <v>17</v>
      </c>
      <c r="C1058" s="158">
        <v>0</v>
      </c>
      <c r="D1058" s="158">
        <v>0</v>
      </c>
      <c r="E1058" s="158">
        <v>0</v>
      </c>
      <c r="F1058" s="158">
        <v>0</v>
      </c>
      <c r="G1058" s="158">
        <v>0</v>
      </c>
      <c r="H1058" s="158">
        <v>0</v>
      </c>
      <c r="I1058" s="158">
        <v>0</v>
      </c>
      <c r="J1058" s="158">
        <v>0</v>
      </c>
      <c r="K1058" s="158">
        <v>0</v>
      </c>
      <c r="L1058" s="158">
        <v>0</v>
      </c>
      <c r="M1058" s="158">
        <v>0</v>
      </c>
      <c r="N1058" s="158">
        <v>0</v>
      </c>
      <c r="O1058" s="158">
        <v>0</v>
      </c>
      <c r="P1058" s="158">
        <v>0</v>
      </c>
      <c r="Q1058" s="158">
        <v>0</v>
      </c>
      <c r="R1058" s="158">
        <v>0</v>
      </c>
      <c r="S1058" s="158">
        <v>0</v>
      </c>
      <c r="T1058" s="158">
        <v>0</v>
      </c>
      <c r="U1058" s="158">
        <v>0</v>
      </c>
      <c r="V1058" s="158">
        <v>0</v>
      </c>
      <c r="W1058" s="158">
        <v>0</v>
      </c>
      <c r="X1058" s="158">
        <v>0</v>
      </c>
      <c r="Y1058" s="158">
        <v>0</v>
      </c>
      <c r="Z1058" s="158">
        <v>0</v>
      </c>
      <c r="AB1058" s="6">
        <f t="shared" si="229"/>
        <v>0</v>
      </c>
    </row>
    <row r="1059" spans="1:28" x14ac:dyDescent="0.2">
      <c r="A1059" s="2" t="str">
        <f>'Scenario List'!$A$24</f>
        <v>1b- LCP w/ SCC</v>
      </c>
      <c r="B1059" s="121" t="s">
        <v>18</v>
      </c>
      <c r="C1059" s="158">
        <v>0</v>
      </c>
      <c r="D1059" s="158">
        <v>0</v>
      </c>
      <c r="E1059" s="158">
        <v>0</v>
      </c>
      <c r="F1059" s="158">
        <v>0</v>
      </c>
      <c r="G1059" s="158">
        <v>0</v>
      </c>
      <c r="H1059" s="158">
        <v>0</v>
      </c>
      <c r="I1059" s="158">
        <v>0</v>
      </c>
      <c r="J1059" s="158">
        <v>0</v>
      </c>
      <c r="K1059" s="158">
        <v>0</v>
      </c>
      <c r="L1059" s="158">
        <v>0</v>
      </c>
      <c r="M1059" s="158">
        <v>0</v>
      </c>
      <c r="N1059" s="158">
        <v>0</v>
      </c>
      <c r="O1059" s="158">
        <v>0</v>
      </c>
      <c r="P1059" s="158">
        <v>0</v>
      </c>
      <c r="Q1059" s="158">
        <v>0</v>
      </c>
      <c r="R1059" s="158">
        <v>0</v>
      </c>
      <c r="S1059" s="158">
        <v>0</v>
      </c>
      <c r="T1059" s="158">
        <v>0</v>
      </c>
      <c r="U1059" s="158">
        <v>0</v>
      </c>
      <c r="V1059" s="158">
        <v>0</v>
      </c>
      <c r="W1059" s="158">
        <v>0</v>
      </c>
      <c r="X1059" s="158">
        <v>0</v>
      </c>
      <c r="Y1059" s="158">
        <v>0</v>
      </c>
      <c r="Z1059" s="158">
        <v>0</v>
      </c>
      <c r="AB1059" s="6">
        <f t="shared" si="229"/>
        <v>0</v>
      </c>
    </row>
    <row r="1060" spans="1:28" x14ac:dyDescent="0.2">
      <c r="A1060" s="2" t="str">
        <f>'Scenario List'!$A$24</f>
        <v>1b- LCP w/ SCC</v>
      </c>
      <c r="B1060" s="122" t="s">
        <v>19</v>
      </c>
      <c r="C1060" s="158">
        <v>0</v>
      </c>
      <c r="D1060" s="158">
        <v>0</v>
      </c>
      <c r="E1060" s="158">
        <v>0</v>
      </c>
      <c r="F1060" s="158">
        <v>0</v>
      </c>
      <c r="G1060" s="158">
        <v>12</v>
      </c>
      <c r="H1060" s="158">
        <v>0</v>
      </c>
      <c r="I1060" s="158">
        <v>0</v>
      </c>
      <c r="J1060" s="158">
        <v>5</v>
      </c>
      <c r="K1060" s="158">
        <v>0</v>
      </c>
      <c r="L1060" s="158">
        <v>0</v>
      </c>
      <c r="M1060" s="158">
        <v>0</v>
      </c>
      <c r="N1060" s="158">
        <v>0</v>
      </c>
      <c r="O1060" s="158">
        <v>0</v>
      </c>
      <c r="P1060" s="158">
        <v>0</v>
      </c>
      <c r="Q1060" s="158">
        <v>0</v>
      </c>
      <c r="R1060" s="158">
        <v>0</v>
      </c>
      <c r="S1060" s="158">
        <v>0</v>
      </c>
      <c r="T1060" s="158">
        <v>0</v>
      </c>
      <c r="U1060" s="158">
        <v>0</v>
      </c>
      <c r="V1060" s="158">
        <v>0</v>
      </c>
      <c r="W1060" s="158">
        <v>0</v>
      </c>
      <c r="X1060" s="158">
        <v>0</v>
      </c>
      <c r="Y1060" s="158">
        <v>0</v>
      </c>
      <c r="Z1060" s="158">
        <v>0</v>
      </c>
      <c r="AB1060" s="6">
        <f t="shared" si="229"/>
        <v>17</v>
      </c>
    </row>
    <row r="1061" spans="1:28" x14ac:dyDescent="0.2">
      <c r="A1061" s="2" t="str">
        <f>'Scenario List'!$A$24</f>
        <v>1b- LCP w/ SCC</v>
      </c>
      <c r="B1061" s="121" t="s">
        <v>20</v>
      </c>
      <c r="C1061" s="158">
        <v>0</v>
      </c>
      <c r="D1061" s="158">
        <v>0</v>
      </c>
      <c r="E1061" s="158">
        <v>0</v>
      </c>
      <c r="F1061" s="158">
        <v>0</v>
      </c>
      <c r="G1061" s="158">
        <v>0</v>
      </c>
      <c r="H1061" s="158">
        <v>0</v>
      </c>
      <c r="I1061" s="158">
        <v>0</v>
      </c>
      <c r="J1061" s="158">
        <v>0</v>
      </c>
      <c r="K1061" s="158">
        <v>0</v>
      </c>
      <c r="L1061" s="158">
        <v>75</v>
      </c>
      <c r="M1061" s="158">
        <v>0</v>
      </c>
      <c r="N1061" s="158">
        <v>0</v>
      </c>
      <c r="O1061" s="158">
        <v>0</v>
      </c>
      <c r="P1061" s="158">
        <v>0</v>
      </c>
      <c r="Q1061" s="158">
        <v>0</v>
      </c>
      <c r="R1061" s="158">
        <v>0</v>
      </c>
      <c r="S1061" s="158">
        <v>0</v>
      </c>
      <c r="T1061" s="158">
        <v>0</v>
      </c>
      <c r="U1061" s="158">
        <v>0</v>
      </c>
      <c r="V1061" s="158">
        <v>0</v>
      </c>
      <c r="W1061" s="158">
        <v>0</v>
      </c>
      <c r="X1061" s="158">
        <v>0</v>
      </c>
      <c r="Y1061" s="158">
        <v>0</v>
      </c>
      <c r="Z1061" s="158">
        <v>0</v>
      </c>
      <c r="AB1061" s="6">
        <f t="shared" si="229"/>
        <v>75</v>
      </c>
    </row>
    <row r="1062" spans="1:28" x14ac:dyDescent="0.2">
      <c r="A1062" s="2" t="str">
        <f>'Scenario List'!$A$24</f>
        <v>1b- LCP w/ SCC</v>
      </c>
      <c r="B1062" s="122"/>
      <c r="C1062" s="158"/>
      <c r="D1062" s="158"/>
      <c r="E1062" s="158"/>
      <c r="F1062" s="158"/>
      <c r="G1062" s="158"/>
      <c r="H1062" s="158"/>
      <c r="I1062" s="158"/>
      <c r="J1062" s="158"/>
      <c r="K1062" s="158"/>
      <c r="L1062" s="158"/>
      <c r="M1062" s="158"/>
      <c r="N1062" s="158"/>
      <c r="O1062" s="158"/>
      <c r="P1062" s="158"/>
      <c r="Q1062" s="158"/>
      <c r="R1062" s="158"/>
      <c r="S1062" s="158"/>
      <c r="T1062" s="158"/>
      <c r="U1062" s="158"/>
      <c r="V1062" s="158"/>
      <c r="W1062" s="158"/>
      <c r="X1062" s="158"/>
      <c r="Y1062" s="158"/>
      <c r="Z1062" s="158"/>
      <c r="AB1062" s="6"/>
    </row>
    <row r="1063" spans="1:28" x14ac:dyDescent="0.2">
      <c r="A1063" s="2" t="str">
        <f>'Scenario List'!$A$24</f>
        <v>1b- LCP w/ SCC</v>
      </c>
      <c r="B1063" s="125" t="s">
        <v>9</v>
      </c>
      <c r="C1063" s="158"/>
      <c r="D1063" s="158"/>
      <c r="E1063" s="158"/>
      <c r="F1063" s="158"/>
      <c r="G1063" s="158"/>
      <c r="H1063" s="158"/>
      <c r="I1063" s="158"/>
      <c r="J1063" s="158"/>
      <c r="K1063" s="158"/>
      <c r="L1063" s="158"/>
      <c r="M1063" s="158"/>
      <c r="N1063" s="158"/>
      <c r="O1063" s="158"/>
      <c r="P1063" s="158"/>
      <c r="Q1063" s="158"/>
      <c r="R1063" s="158"/>
      <c r="S1063" s="158"/>
      <c r="T1063" s="158"/>
      <c r="U1063" s="158"/>
      <c r="V1063" s="158"/>
      <c r="W1063" s="158"/>
      <c r="X1063" s="158"/>
      <c r="Y1063" s="158"/>
      <c r="Z1063" s="158"/>
      <c r="AB1063" s="6"/>
    </row>
    <row r="1064" spans="1:28" x14ac:dyDescent="0.2">
      <c r="A1064" s="2" t="str">
        <f>'Scenario List'!$A$24</f>
        <v>1b- LCP w/ SCC</v>
      </c>
      <c r="B1064" s="123" t="s">
        <v>12</v>
      </c>
      <c r="C1064" s="158">
        <v>0</v>
      </c>
      <c r="D1064" s="158">
        <v>0</v>
      </c>
      <c r="E1064" s="158">
        <v>0</v>
      </c>
      <c r="F1064" s="158">
        <v>0</v>
      </c>
      <c r="G1064" s="158">
        <v>0</v>
      </c>
      <c r="H1064" s="158">
        <v>0</v>
      </c>
      <c r="I1064" s="158">
        <v>0</v>
      </c>
      <c r="J1064" s="158">
        <v>0</v>
      </c>
      <c r="K1064" s="158">
        <v>0</v>
      </c>
      <c r="L1064" s="158">
        <v>0</v>
      </c>
      <c r="M1064" s="158">
        <v>0</v>
      </c>
      <c r="N1064" s="158">
        <v>0</v>
      </c>
      <c r="O1064" s="158">
        <v>0</v>
      </c>
      <c r="P1064" s="158">
        <v>0</v>
      </c>
      <c r="Q1064" s="158">
        <v>0</v>
      </c>
      <c r="R1064" s="158">
        <v>0</v>
      </c>
      <c r="S1064" s="158">
        <v>0</v>
      </c>
      <c r="T1064" s="158">
        <v>0</v>
      </c>
      <c r="U1064" s="158">
        <v>0</v>
      </c>
      <c r="V1064" s="158">
        <v>0</v>
      </c>
      <c r="W1064" s="158">
        <v>0</v>
      </c>
      <c r="X1064" s="158">
        <v>0</v>
      </c>
      <c r="Y1064" s="158">
        <v>0</v>
      </c>
      <c r="Z1064" s="158">
        <v>0</v>
      </c>
      <c r="AB1064" s="6">
        <f t="shared" ref="AB1064:AB1072" si="230">SUM(C1064:Z1064)</f>
        <v>0</v>
      </c>
    </row>
    <row r="1065" spans="1:28" x14ac:dyDescent="0.2">
      <c r="A1065" s="2" t="str">
        <f>'Scenario List'!$A$24</f>
        <v>1b- LCP w/ SCC</v>
      </c>
      <c r="B1065" s="121" t="s">
        <v>13</v>
      </c>
      <c r="C1065" s="158">
        <v>0</v>
      </c>
      <c r="D1065" s="158">
        <v>0</v>
      </c>
      <c r="E1065" s="158">
        <v>0</v>
      </c>
      <c r="F1065" s="158">
        <v>0</v>
      </c>
      <c r="G1065" s="158">
        <v>0</v>
      </c>
      <c r="H1065" s="158">
        <v>0</v>
      </c>
      <c r="I1065" s="158">
        <v>0</v>
      </c>
      <c r="J1065" s="158">
        <v>0</v>
      </c>
      <c r="K1065" s="158">
        <v>0</v>
      </c>
      <c r="L1065" s="158">
        <v>0</v>
      </c>
      <c r="M1065" s="158">
        <v>0</v>
      </c>
      <c r="N1065" s="158">
        <v>0</v>
      </c>
      <c r="O1065" s="158">
        <v>0</v>
      </c>
      <c r="P1065" s="158">
        <v>0</v>
      </c>
      <c r="Q1065" s="158">
        <v>0</v>
      </c>
      <c r="R1065" s="158">
        <v>0</v>
      </c>
      <c r="S1065" s="158">
        <v>0</v>
      </c>
      <c r="T1065" s="158">
        <v>0</v>
      </c>
      <c r="U1065" s="158">
        <v>0</v>
      </c>
      <c r="V1065" s="158">
        <v>0</v>
      </c>
      <c r="W1065" s="158">
        <v>0</v>
      </c>
      <c r="X1065" s="158">
        <v>0</v>
      </c>
      <c r="Y1065" s="158">
        <v>0</v>
      </c>
      <c r="Z1065" s="158">
        <v>0</v>
      </c>
      <c r="AB1065" s="6">
        <f t="shared" si="230"/>
        <v>0</v>
      </c>
    </row>
    <row r="1066" spans="1:28" x14ac:dyDescent="0.2">
      <c r="A1066" s="2" t="str">
        <f>'Scenario List'!$A$24</f>
        <v>1b- LCP w/ SCC</v>
      </c>
      <c r="B1066" s="121" t="s">
        <v>14</v>
      </c>
      <c r="C1066" s="158">
        <v>0</v>
      </c>
      <c r="D1066" s="158">
        <v>0</v>
      </c>
      <c r="E1066" s="158">
        <v>0</v>
      </c>
      <c r="F1066" s="158">
        <v>0</v>
      </c>
      <c r="G1066" s="158">
        <v>0</v>
      </c>
      <c r="H1066" s="158">
        <v>0</v>
      </c>
      <c r="I1066" s="158">
        <v>0</v>
      </c>
      <c r="J1066" s="158">
        <v>0</v>
      </c>
      <c r="K1066" s="158">
        <v>0</v>
      </c>
      <c r="L1066" s="158">
        <v>0</v>
      </c>
      <c r="M1066" s="158">
        <v>0</v>
      </c>
      <c r="N1066" s="158">
        <v>0</v>
      </c>
      <c r="O1066" s="158">
        <v>0</v>
      </c>
      <c r="P1066" s="158">
        <v>0</v>
      </c>
      <c r="Q1066" s="158">
        <v>0</v>
      </c>
      <c r="R1066" s="158">
        <v>0</v>
      </c>
      <c r="S1066" s="158">
        <v>0</v>
      </c>
      <c r="T1066" s="158">
        <v>0</v>
      </c>
      <c r="U1066" s="158">
        <v>0</v>
      </c>
      <c r="V1066" s="158">
        <v>0</v>
      </c>
      <c r="W1066" s="158">
        <v>0</v>
      </c>
      <c r="X1066" s="158">
        <v>0</v>
      </c>
      <c r="Y1066" s="158">
        <v>0</v>
      </c>
      <c r="Z1066" s="158">
        <v>0</v>
      </c>
      <c r="AB1066" s="6">
        <f t="shared" si="230"/>
        <v>0</v>
      </c>
    </row>
    <row r="1067" spans="1:28" x14ac:dyDescent="0.2">
      <c r="A1067" s="2" t="str">
        <f>'Scenario List'!$A$24</f>
        <v>1b- LCP w/ SCC</v>
      </c>
      <c r="B1067" s="121" t="s">
        <v>15</v>
      </c>
      <c r="C1067" s="158">
        <v>0</v>
      </c>
      <c r="D1067" s="158">
        <v>350</v>
      </c>
      <c r="E1067" s="158">
        <v>0</v>
      </c>
      <c r="F1067" s="158">
        <v>0</v>
      </c>
      <c r="G1067" s="158">
        <v>0</v>
      </c>
      <c r="H1067" s="158">
        <v>0</v>
      </c>
      <c r="I1067" s="158">
        <v>0</v>
      </c>
      <c r="J1067" s="158">
        <v>0</v>
      </c>
      <c r="K1067" s="158">
        <v>0</v>
      </c>
      <c r="L1067" s="158">
        <v>0</v>
      </c>
      <c r="M1067" s="158">
        <v>0</v>
      </c>
      <c r="N1067" s="158">
        <v>0</v>
      </c>
      <c r="O1067" s="158">
        <v>0</v>
      </c>
      <c r="P1067" s="158">
        <v>0</v>
      </c>
      <c r="Q1067" s="158">
        <v>0</v>
      </c>
      <c r="R1067" s="158">
        <v>0</v>
      </c>
      <c r="S1067" s="158">
        <v>0</v>
      </c>
      <c r="T1067" s="158">
        <v>0</v>
      </c>
      <c r="U1067" s="158">
        <v>0</v>
      </c>
      <c r="V1067" s="158">
        <v>0</v>
      </c>
      <c r="W1067" s="158">
        <v>0</v>
      </c>
      <c r="X1067" s="158">
        <v>0</v>
      </c>
      <c r="Y1067" s="158">
        <v>0</v>
      </c>
      <c r="Z1067" s="158">
        <v>0</v>
      </c>
      <c r="AB1067" s="6">
        <f t="shared" si="230"/>
        <v>350</v>
      </c>
    </row>
    <row r="1068" spans="1:28" x14ac:dyDescent="0.2">
      <c r="A1068" s="2" t="str">
        <f>'Scenario List'!$A$24</f>
        <v>1b- LCP w/ SCC</v>
      </c>
      <c r="B1068" s="121" t="s">
        <v>16</v>
      </c>
      <c r="C1068" s="158">
        <v>0</v>
      </c>
      <c r="D1068" s="158">
        <v>0</v>
      </c>
      <c r="E1068" s="158">
        <v>0</v>
      </c>
      <c r="F1068" s="158">
        <v>0</v>
      </c>
      <c r="G1068" s="158">
        <v>0</v>
      </c>
      <c r="H1068" s="158">
        <v>0</v>
      </c>
      <c r="I1068" s="158">
        <v>0</v>
      </c>
      <c r="J1068" s="158">
        <v>0</v>
      </c>
      <c r="K1068" s="158">
        <v>0</v>
      </c>
      <c r="L1068" s="158">
        <v>0</v>
      </c>
      <c r="M1068" s="158">
        <v>0</v>
      </c>
      <c r="N1068" s="158">
        <v>0</v>
      </c>
      <c r="O1068" s="158">
        <v>0</v>
      </c>
      <c r="P1068" s="158">
        <v>0</v>
      </c>
      <c r="Q1068" s="158">
        <v>0</v>
      </c>
      <c r="R1068" s="158">
        <v>0</v>
      </c>
      <c r="S1068" s="158">
        <v>0</v>
      </c>
      <c r="T1068" s="158">
        <v>0</v>
      </c>
      <c r="U1068" s="158">
        <v>20.217451490763519</v>
      </c>
      <c r="V1068" s="158">
        <v>104.28943124684658</v>
      </c>
      <c r="W1068" s="158">
        <v>149.86872918664676</v>
      </c>
      <c r="X1068" s="158">
        <v>149.91207683631683</v>
      </c>
      <c r="Y1068" s="158">
        <v>225</v>
      </c>
      <c r="Z1068" s="158">
        <v>216.17290191561113</v>
      </c>
      <c r="AB1068" s="6">
        <f t="shared" si="230"/>
        <v>865.46059067618489</v>
      </c>
    </row>
    <row r="1069" spans="1:28" x14ac:dyDescent="0.2">
      <c r="A1069" s="2" t="str">
        <f>'Scenario List'!$A$24</f>
        <v>1b- LCP w/ SCC</v>
      </c>
      <c r="B1069" s="121" t="s">
        <v>17</v>
      </c>
      <c r="C1069" s="158">
        <v>0</v>
      </c>
      <c r="D1069" s="158">
        <v>0</v>
      </c>
      <c r="E1069" s="158">
        <v>0</v>
      </c>
      <c r="F1069" s="158">
        <v>0</v>
      </c>
      <c r="G1069" s="158">
        <v>0</v>
      </c>
      <c r="H1069" s="158">
        <v>0</v>
      </c>
      <c r="I1069" s="158">
        <v>0</v>
      </c>
      <c r="J1069" s="158">
        <v>0</v>
      </c>
      <c r="K1069" s="158">
        <v>0</v>
      </c>
      <c r="L1069" s="158">
        <v>0</v>
      </c>
      <c r="M1069" s="158">
        <v>0</v>
      </c>
      <c r="N1069" s="158">
        <v>0</v>
      </c>
      <c r="O1069" s="158">
        <v>0</v>
      </c>
      <c r="P1069" s="158">
        <v>0</v>
      </c>
      <c r="Q1069" s="158">
        <v>0</v>
      </c>
      <c r="R1069" s="158">
        <v>0</v>
      </c>
      <c r="S1069" s="158">
        <v>0</v>
      </c>
      <c r="T1069" s="158">
        <v>0</v>
      </c>
      <c r="U1069" s="158">
        <v>0</v>
      </c>
      <c r="V1069" s="158">
        <v>0</v>
      </c>
      <c r="W1069" s="158">
        <v>0</v>
      </c>
      <c r="X1069" s="158">
        <v>0</v>
      </c>
      <c r="Y1069" s="158">
        <v>0</v>
      </c>
      <c r="Z1069" s="158">
        <v>0</v>
      </c>
      <c r="AB1069" s="6">
        <f t="shared" si="230"/>
        <v>0</v>
      </c>
    </row>
    <row r="1070" spans="1:28" x14ac:dyDescent="0.2">
      <c r="A1070" s="2" t="str">
        <f>'Scenario List'!$A$24</f>
        <v>1b- LCP w/ SCC</v>
      </c>
      <c r="B1070" s="121" t="s">
        <v>18</v>
      </c>
      <c r="C1070" s="158">
        <v>0</v>
      </c>
      <c r="D1070" s="158">
        <v>0</v>
      </c>
      <c r="E1070" s="158">
        <v>0</v>
      </c>
      <c r="F1070" s="158">
        <v>0</v>
      </c>
      <c r="G1070" s="158">
        <v>0</v>
      </c>
      <c r="H1070" s="158">
        <v>0</v>
      </c>
      <c r="I1070" s="158">
        <v>0</v>
      </c>
      <c r="J1070" s="158">
        <v>0</v>
      </c>
      <c r="K1070" s="158">
        <v>0</v>
      </c>
      <c r="L1070" s="158">
        <v>0</v>
      </c>
      <c r="M1070" s="158">
        <v>0</v>
      </c>
      <c r="N1070" s="158">
        <v>0</v>
      </c>
      <c r="O1070" s="158">
        <v>0</v>
      </c>
      <c r="P1070" s="158">
        <v>0</v>
      </c>
      <c r="Q1070" s="158">
        <v>0</v>
      </c>
      <c r="R1070" s="158">
        <v>0</v>
      </c>
      <c r="S1070" s="158">
        <v>0</v>
      </c>
      <c r="T1070" s="158">
        <v>0</v>
      </c>
      <c r="U1070" s="158">
        <v>0</v>
      </c>
      <c r="V1070" s="158">
        <v>0</v>
      </c>
      <c r="W1070" s="158">
        <v>0</v>
      </c>
      <c r="X1070" s="158">
        <v>0</v>
      </c>
      <c r="Y1070" s="158">
        <v>0</v>
      </c>
      <c r="Z1070" s="158">
        <v>0</v>
      </c>
      <c r="AB1070" s="6">
        <f t="shared" si="230"/>
        <v>0</v>
      </c>
    </row>
    <row r="1071" spans="1:28" x14ac:dyDescent="0.2">
      <c r="A1071" s="2" t="str">
        <f>'Scenario List'!$A$24</f>
        <v>1b- LCP w/ SCC</v>
      </c>
      <c r="B1071" s="122" t="s">
        <v>19</v>
      </c>
      <c r="C1071" s="158">
        <v>0</v>
      </c>
      <c r="D1071" s="158">
        <v>0</v>
      </c>
      <c r="E1071" s="158">
        <v>0</v>
      </c>
      <c r="F1071" s="158">
        <v>0</v>
      </c>
      <c r="G1071" s="158">
        <v>0</v>
      </c>
      <c r="H1071" s="158">
        <v>0</v>
      </c>
      <c r="I1071" s="158">
        <v>0</v>
      </c>
      <c r="J1071" s="158">
        <v>0</v>
      </c>
      <c r="K1071" s="158">
        <v>0</v>
      </c>
      <c r="L1071" s="158">
        <v>0</v>
      </c>
      <c r="M1071" s="158">
        <v>0</v>
      </c>
      <c r="N1071" s="158">
        <v>0</v>
      </c>
      <c r="O1071" s="158">
        <v>0</v>
      </c>
      <c r="P1071" s="158">
        <v>0</v>
      </c>
      <c r="Q1071" s="158">
        <v>0</v>
      </c>
      <c r="R1071" s="158">
        <v>0</v>
      </c>
      <c r="S1071" s="158">
        <v>0</v>
      </c>
      <c r="T1071" s="158">
        <v>0</v>
      </c>
      <c r="U1071" s="158">
        <v>0</v>
      </c>
      <c r="V1071" s="158">
        <v>0</v>
      </c>
      <c r="W1071" s="158">
        <v>0</v>
      </c>
      <c r="X1071" s="158">
        <v>0</v>
      </c>
      <c r="Y1071" s="158">
        <v>0</v>
      </c>
      <c r="Z1071" s="158">
        <v>0</v>
      </c>
      <c r="AB1071" s="6">
        <f t="shared" si="230"/>
        <v>0</v>
      </c>
    </row>
    <row r="1072" spans="1:28" x14ac:dyDescent="0.2">
      <c r="A1072" s="2" t="str">
        <f>'Scenario List'!$A$24</f>
        <v>1b- LCP w/ SCC</v>
      </c>
      <c r="B1072" s="121" t="s">
        <v>20</v>
      </c>
      <c r="C1072" s="158">
        <v>0</v>
      </c>
      <c r="D1072" s="158">
        <v>0</v>
      </c>
      <c r="E1072" s="158">
        <v>0</v>
      </c>
      <c r="F1072" s="158">
        <v>0</v>
      </c>
      <c r="G1072" s="158">
        <v>0</v>
      </c>
      <c r="H1072" s="158">
        <v>0</v>
      </c>
      <c r="I1072" s="158">
        <v>0</v>
      </c>
      <c r="J1072" s="158">
        <v>0</v>
      </c>
      <c r="K1072" s="158">
        <v>0</v>
      </c>
      <c r="L1072" s="158">
        <v>0</v>
      </c>
      <c r="M1072" s="158">
        <v>0</v>
      </c>
      <c r="N1072" s="158">
        <v>0</v>
      </c>
      <c r="O1072" s="158">
        <v>0</v>
      </c>
      <c r="P1072" s="158">
        <v>0</v>
      </c>
      <c r="Q1072" s="158">
        <v>0</v>
      </c>
      <c r="R1072" s="158">
        <v>0</v>
      </c>
      <c r="S1072" s="158">
        <v>0</v>
      </c>
      <c r="T1072" s="158">
        <v>0</v>
      </c>
      <c r="U1072" s="158">
        <v>0</v>
      </c>
      <c r="V1072" s="158">
        <v>0</v>
      </c>
      <c r="W1072" s="158">
        <v>0</v>
      </c>
      <c r="X1072" s="158">
        <v>0</v>
      </c>
      <c r="Y1072" s="158">
        <v>0</v>
      </c>
      <c r="Z1072" s="158">
        <v>0</v>
      </c>
      <c r="AB1072" s="6">
        <f t="shared" si="230"/>
        <v>0</v>
      </c>
    </row>
    <row r="1073" spans="1:28" x14ac:dyDescent="0.2">
      <c r="A1073" s="2" t="str">
        <f>'Scenario List'!$A$24</f>
        <v>1b- LCP w/ SCC</v>
      </c>
      <c r="B1073" s="121" t="s">
        <v>21</v>
      </c>
      <c r="C1073" s="158">
        <v>0</v>
      </c>
      <c r="D1073" s="158">
        <v>0</v>
      </c>
      <c r="E1073" s="158">
        <v>0</v>
      </c>
      <c r="F1073" s="158">
        <v>0</v>
      </c>
      <c r="G1073" s="158">
        <v>0</v>
      </c>
      <c r="H1073" s="158">
        <v>25</v>
      </c>
      <c r="I1073" s="158">
        <v>26.256599999999999</v>
      </c>
      <c r="J1073" s="158">
        <v>29.0976</v>
      </c>
      <c r="K1073" s="158">
        <v>34.349000000000004</v>
      </c>
      <c r="L1073" s="158">
        <v>36.5777</v>
      </c>
      <c r="M1073" s="158">
        <v>37.464700000000001</v>
      </c>
      <c r="N1073" s="158">
        <v>37.3474</v>
      </c>
      <c r="O1073" s="158">
        <v>37.185100000000006</v>
      </c>
      <c r="P1073" s="158">
        <v>36.998699999999999</v>
      </c>
      <c r="Q1073" s="158">
        <v>36.788200000000003</v>
      </c>
      <c r="R1073" s="158">
        <v>36.532699999999998</v>
      </c>
      <c r="S1073" s="158">
        <v>36.439499999999995</v>
      </c>
      <c r="T1073" s="158">
        <v>36.253100000000003</v>
      </c>
      <c r="U1073" s="158">
        <v>36.066699999999997</v>
      </c>
      <c r="V1073" s="158">
        <v>35.880299999999998</v>
      </c>
      <c r="W1073" s="158">
        <v>35.693899999999999</v>
      </c>
      <c r="X1073" s="158">
        <v>35.5075</v>
      </c>
      <c r="Y1073" s="158">
        <v>35.3217</v>
      </c>
      <c r="Z1073" s="158">
        <v>35.06615</v>
      </c>
      <c r="AB1073" s="6">
        <f>Z1073</f>
        <v>35.06615</v>
      </c>
    </row>
    <row r="1074" spans="1:28" x14ac:dyDescent="0.2">
      <c r="A1074" s="2" t="str">
        <f>'Scenario List'!$A$24</f>
        <v>1b- LCP w/ SCC</v>
      </c>
      <c r="B1074" s="121" t="s">
        <v>22</v>
      </c>
      <c r="C1074" s="158">
        <v>3.4165479728751018</v>
      </c>
      <c r="D1074" s="158">
        <v>4.2099979960335601</v>
      </c>
      <c r="E1074" s="158">
        <v>4.8965795818299416</v>
      </c>
      <c r="F1074" s="158">
        <v>5.766163646945353</v>
      </c>
      <c r="G1074" s="158">
        <v>6.7278006876544296</v>
      </c>
      <c r="H1074" s="158">
        <v>7.4344790370928351</v>
      </c>
      <c r="I1074" s="158">
        <v>7.8106191436460932</v>
      </c>
      <c r="J1074" s="158">
        <v>7.6770503379311563</v>
      </c>
      <c r="K1074" s="158">
        <v>7.2021937218954619</v>
      </c>
      <c r="L1074" s="158">
        <v>6.3772294808357302</v>
      </c>
      <c r="M1074" s="158">
        <v>5.3391975445101494</v>
      </c>
      <c r="N1074" s="158">
        <v>4.3921214104831279</v>
      </c>
      <c r="O1074" s="158">
        <v>3.5919191941530073</v>
      </c>
      <c r="P1074" s="158">
        <v>2.9209960163278055</v>
      </c>
      <c r="Q1074" s="158">
        <v>2.3543653084594069</v>
      </c>
      <c r="R1074" s="158">
        <v>1.8765013550563339</v>
      </c>
      <c r="S1074" s="158">
        <v>1.673570172504057</v>
      </c>
      <c r="T1074" s="158">
        <v>1.4089027696350627</v>
      </c>
      <c r="U1074" s="158">
        <v>1.2280624542776479</v>
      </c>
      <c r="V1074" s="158">
        <v>0.71300715466924203</v>
      </c>
      <c r="W1074" s="158">
        <v>0.53990182716300694</v>
      </c>
      <c r="X1074" s="158">
        <v>9.6364975345039738E-2</v>
      </c>
      <c r="Y1074" s="158">
        <v>-0.1758343469903707</v>
      </c>
      <c r="Z1074" s="158">
        <v>-0.31001357283993514</v>
      </c>
      <c r="AB1074" s="6">
        <f t="shared" ref="AB1074:AB1075" si="231">SUM(C1074:Z1074)</f>
        <v>87.167723869493244</v>
      </c>
    </row>
    <row r="1075" spans="1:28" x14ac:dyDescent="0.2">
      <c r="A1075" s="2" t="str">
        <f>'Scenario List'!$A$24</f>
        <v>1b- LCP w/ SCC</v>
      </c>
      <c r="B1075" s="121" t="s">
        <v>23</v>
      </c>
      <c r="C1075" s="158">
        <v>4.7161651864602741</v>
      </c>
      <c r="D1075" s="158">
        <v>5.5670560834460607</v>
      </c>
      <c r="E1075" s="158">
        <v>6.3228384126954609</v>
      </c>
      <c r="F1075" s="158">
        <v>7.5128759199141015</v>
      </c>
      <c r="G1075" s="158">
        <v>8.2210782813698557</v>
      </c>
      <c r="H1075" s="158">
        <v>8.9696687484541329</v>
      </c>
      <c r="I1075" s="158">
        <v>9.4485193324147687</v>
      </c>
      <c r="J1075" s="158">
        <v>9.4515990954774836</v>
      </c>
      <c r="K1075" s="158">
        <v>9.5838669524983544</v>
      </c>
      <c r="L1075" s="158">
        <v>8.369542633343741</v>
      </c>
      <c r="M1075" s="158">
        <v>7.3400123430388931</v>
      </c>
      <c r="N1075" s="158">
        <v>6.3717409317759177</v>
      </c>
      <c r="O1075" s="158">
        <v>5.4729504606166302</v>
      </c>
      <c r="P1075" s="158">
        <v>4.6487801730441021</v>
      </c>
      <c r="Q1075" s="158">
        <v>3.9025983003357396</v>
      </c>
      <c r="R1075" s="158">
        <v>3.0023137455357443</v>
      </c>
      <c r="S1075" s="158">
        <v>2.5501840603966599</v>
      </c>
      <c r="T1075" s="158">
        <v>2.0783038114842327</v>
      </c>
      <c r="U1075" s="158">
        <v>1.8229042907263278</v>
      </c>
      <c r="V1075" s="158">
        <v>0.4658920484028215</v>
      </c>
      <c r="W1075" s="158">
        <v>0.20801154471745065</v>
      </c>
      <c r="X1075" s="158">
        <v>-0.18237851028753482</v>
      </c>
      <c r="Y1075" s="158">
        <v>-0.34011779461452818</v>
      </c>
      <c r="Z1075" s="158">
        <v>-0.34629958028344276</v>
      </c>
      <c r="AB1075" s="6">
        <f t="shared" si="231"/>
        <v>115.15810647096325</v>
      </c>
    </row>
    <row r="1076" spans="1:28" x14ac:dyDescent="0.2">
      <c r="A1076" s="2" t="str">
        <f>'Scenario List'!$A$24</f>
        <v>1b- LCP w/ SCC</v>
      </c>
      <c r="B1076" s="121"/>
      <c r="C1076" s="158"/>
      <c r="D1076" s="158"/>
      <c r="E1076" s="158"/>
      <c r="F1076" s="158"/>
      <c r="G1076" s="158"/>
      <c r="H1076" s="158"/>
      <c r="I1076" s="158"/>
      <c r="J1076" s="158"/>
      <c r="K1076" s="158"/>
      <c r="L1076" s="158"/>
      <c r="M1076" s="158"/>
      <c r="N1076" s="158"/>
      <c r="O1076" s="158"/>
      <c r="P1076" s="158"/>
      <c r="Q1076" s="158"/>
      <c r="R1076" s="158"/>
      <c r="S1076" s="158"/>
      <c r="T1076" s="158"/>
      <c r="U1076" s="158"/>
      <c r="V1076" s="158"/>
      <c r="W1076" s="158"/>
      <c r="X1076" s="158"/>
      <c r="Y1076" s="158"/>
      <c r="Z1076" s="158"/>
      <c r="AB1076" s="6"/>
    </row>
    <row r="1077" spans="1:28" x14ac:dyDescent="0.2">
      <c r="A1077" s="2" t="str">
        <f>'Scenario List'!$A$24</f>
        <v>1b- LCP w/ SCC</v>
      </c>
      <c r="B1077" s="120" t="s">
        <v>8</v>
      </c>
      <c r="C1077" s="158"/>
      <c r="D1077" s="158"/>
      <c r="E1077" s="158"/>
      <c r="F1077" s="158"/>
      <c r="G1077" s="158"/>
      <c r="H1077" s="158"/>
      <c r="I1077" s="158"/>
      <c r="J1077" s="158"/>
      <c r="K1077" s="158"/>
      <c r="L1077" s="158"/>
      <c r="M1077" s="158"/>
      <c r="N1077" s="158"/>
      <c r="O1077" s="158"/>
      <c r="P1077" s="158"/>
      <c r="Q1077" s="158"/>
      <c r="R1077" s="158"/>
      <c r="S1077" s="158"/>
      <c r="T1077" s="158"/>
      <c r="U1077" s="158"/>
      <c r="V1077" s="158"/>
      <c r="W1077" s="158"/>
      <c r="X1077" s="158"/>
      <c r="Y1077" s="158"/>
      <c r="Z1077" s="158"/>
      <c r="AB1077" s="6"/>
    </row>
    <row r="1078" spans="1:28" x14ac:dyDescent="0.2">
      <c r="A1078" s="2" t="str">
        <f>'Scenario List'!$A$24</f>
        <v>1b- LCP w/ SCC</v>
      </c>
      <c r="B1078" s="123" t="s">
        <v>12</v>
      </c>
      <c r="C1078" s="158">
        <v>0</v>
      </c>
      <c r="D1078" s="158">
        <v>0</v>
      </c>
      <c r="E1078" s="158">
        <v>0</v>
      </c>
      <c r="F1078" s="158">
        <v>0</v>
      </c>
      <c r="G1078" s="158">
        <v>0</v>
      </c>
      <c r="H1078" s="158">
        <v>0</v>
      </c>
      <c r="I1078" s="158">
        <v>0</v>
      </c>
      <c r="J1078" s="158">
        <v>0</v>
      </c>
      <c r="K1078" s="158">
        <v>0</v>
      </c>
      <c r="L1078" s="158">
        <v>0</v>
      </c>
      <c r="M1078" s="158">
        <v>0</v>
      </c>
      <c r="N1078" s="158">
        <v>0</v>
      </c>
      <c r="O1078" s="158">
        <v>0</v>
      </c>
      <c r="P1078" s="158">
        <v>0</v>
      </c>
      <c r="Q1078" s="158">
        <v>0</v>
      </c>
      <c r="R1078" s="158">
        <v>0</v>
      </c>
      <c r="S1078" s="158">
        <v>0</v>
      </c>
      <c r="T1078" s="158">
        <v>0</v>
      </c>
      <c r="U1078" s="158">
        <v>0</v>
      </c>
      <c r="V1078" s="158">
        <v>0</v>
      </c>
      <c r="W1078" s="158">
        <v>0</v>
      </c>
      <c r="X1078" s="158">
        <v>0</v>
      </c>
      <c r="Y1078" s="158">
        <v>0</v>
      </c>
      <c r="Z1078" s="158">
        <v>0</v>
      </c>
      <c r="AB1078" s="6">
        <f t="shared" ref="AB1078:AB1086" si="232">SUM(C1078:Z1078)</f>
        <v>0</v>
      </c>
    </row>
    <row r="1079" spans="1:28" x14ac:dyDescent="0.2">
      <c r="A1079" s="2" t="str">
        <f>'Scenario List'!$A$24</f>
        <v>1b- LCP w/ SCC</v>
      </c>
      <c r="B1079" s="121" t="s">
        <v>13</v>
      </c>
      <c r="C1079" s="158">
        <v>0</v>
      </c>
      <c r="D1079" s="158">
        <v>0</v>
      </c>
      <c r="E1079" s="158">
        <v>0</v>
      </c>
      <c r="F1079" s="158">
        <v>0</v>
      </c>
      <c r="G1079" s="158">
        <v>0</v>
      </c>
      <c r="H1079" s="158">
        <v>0</v>
      </c>
      <c r="I1079" s="158">
        <v>0</v>
      </c>
      <c r="J1079" s="158">
        <v>0</v>
      </c>
      <c r="K1079" s="158">
        <v>0</v>
      </c>
      <c r="L1079" s="158">
        <v>0</v>
      </c>
      <c r="M1079" s="158">
        <v>0</v>
      </c>
      <c r="N1079" s="158">
        <v>0</v>
      </c>
      <c r="O1079" s="158">
        <v>0</v>
      </c>
      <c r="P1079" s="158">
        <v>0</v>
      </c>
      <c r="Q1079" s="158">
        <v>0</v>
      </c>
      <c r="R1079" s="158">
        <v>0</v>
      </c>
      <c r="S1079" s="158">
        <v>0</v>
      </c>
      <c r="T1079" s="158">
        <v>0</v>
      </c>
      <c r="U1079" s="158">
        <v>0</v>
      </c>
      <c r="V1079" s="158">
        <v>0</v>
      </c>
      <c r="W1079" s="158">
        <v>0</v>
      </c>
      <c r="X1079" s="158">
        <v>0</v>
      </c>
      <c r="Y1079" s="158">
        <v>0</v>
      </c>
      <c r="Z1079" s="158">
        <v>0</v>
      </c>
      <c r="AB1079" s="6">
        <f t="shared" si="232"/>
        <v>0</v>
      </c>
    </row>
    <row r="1080" spans="1:28" x14ac:dyDescent="0.2">
      <c r="A1080" s="2" t="str">
        <f>'Scenario List'!$A$24</f>
        <v>1b- LCP w/ SCC</v>
      </c>
      <c r="B1080" s="121" t="s">
        <v>14</v>
      </c>
      <c r="C1080" s="158">
        <v>0</v>
      </c>
      <c r="D1080" s="158">
        <v>0</v>
      </c>
      <c r="E1080" s="158">
        <v>0</v>
      </c>
      <c r="F1080" s="158">
        <v>0</v>
      </c>
      <c r="G1080" s="158">
        <v>0</v>
      </c>
      <c r="H1080" s="158">
        <v>0</v>
      </c>
      <c r="I1080" s="158">
        <v>0</v>
      </c>
      <c r="J1080" s="158">
        <v>0</v>
      </c>
      <c r="K1080" s="158">
        <v>0</v>
      </c>
      <c r="L1080" s="158">
        <v>0</v>
      </c>
      <c r="M1080" s="158">
        <v>0</v>
      </c>
      <c r="N1080" s="158">
        <v>0</v>
      </c>
      <c r="O1080" s="158">
        <v>0</v>
      </c>
      <c r="P1080" s="158">
        <v>0</v>
      </c>
      <c r="Q1080" s="158">
        <v>0</v>
      </c>
      <c r="R1080" s="158">
        <v>0</v>
      </c>
      <c r="S1080" s="158">
        <v>0</v>
      </c>
      <c r="T1080" s="158">
        <v>0</v>
      </c>
      <c r="U1080" s="158">
        <v>0</v>
      </c>
      <c r="V1080" s="158">
        <v>0</v>
      </c>
      <c r="W1080" s="158">
        <v>0</v>
      </c>
      <c r="X1080" s="158">
        <v>0</v>
      </c>
      <c r="Y1080" s="158">
        <v>0</v>
      </c>
      <c r="Z1080" s="158">
        <v>0</v>
      </c>
      <c r="AB1080" s="6">
        <f t="shared" si="232"/>
        <v>0</v>
      </c>
    </row>
    <row r="1081" spans="1:28" x14ac:dyDescent="0.2">
      <c r="A1081" s="2" t="str">
        <f>'Scenario List'!$A$24</f>
        <v>1b- LCP w/ SCC</v>
      </c>
      <c r="B1081" s="121" t="s">
        <v>15</v>
      </c>
      <c r="C1081" s="158">
        <v>0</v>
      </c>
      <c r="D1081" s="158">
        <v>0</v>
      </c>
      <c r="E1081" s="158">
        <v>0</v>
      </c>
      <c r="F1081" s="158">
        <v>100</v>
      </c>
      <c r="G1081" s="158">
        <v>0</v>
      </c>
      <c r="H1081" s="158">
        <v>0</v>
      </c>
      <c r="I1081" s="158">
        <v>0</v>
      </c>
      <c r="J1081" s="158">
        <v>0</v>
      </c>
      <c r="K1081" s="158">
        <v>0</v>
      </c>
      <c r="L1081" s="158">
        <v>0</v>
      </c>
      <c r="M1081" s="158">
        <v>0</v>
      </c>
      <c r="N1081" s="158">
        <v>0</v>
      </c>
      <c r="O1081" s="158">
        <v>0</v>
      </c>
      <c r="P1081" s="158">
        <v>0</v>
      </c>
      <c r="Q1081" s="158">
        <v>0</v>
      </c>
      <c r="R1081" s="158">
        <v>0</v>
      </c>
      <c r="S1081" s="158">
        <v>0</v>
      </c>
      <c r="T1081" s="158">
        <v>0</v>
      </c>
      <c r="U1081" s="158">
        <v>0</v>
      </c>
      <c r="V1081" s="158">
        <v>0</v>
      </c>
      <c r="W1081" s="158">
        <v>0</v>
      </c>
      <c r="X1081" s="158">
        <v>0</v>
      </c>
      <c r="Y1081" s="158">
        <v>126.82190648718574</v>
      </c>
      <c r="Z1081" s="158">
        <v>100</v>
      </c>
      <c r="AB1081" s="6">
        <f t="shared" si="232"/>
        <v>326.82190648718574</v>
      </c>
    </row>
    <row r="1082" spans="1:28" x14ac:dyDescent="0.2">
      <c r="A1082" s="2" t="str">
        <f>'Scenario List'!$A$24</f>
        <v>1b- LCP w/ SCC</v>
      </c>
      <c r="B1082" s="121" t="s">
        <v>16</v>
      </c>
      <c r="C1082" s="158">
        <v>0</v>
      </c>
      <c r="D1082" s="158">
        <v>0</v>
      </c>
      <c r="E1082" s="158">
        <v>0</v>
      </c>
      <c r="F1082" s="158">
        <v>0</v>
      </c>
      <c r="G1082" s="158">
        <v>0</v>
      </c>
      <c r="H1082" s="158">
        <v>0</v>
      </c>
      <c r="I1082" s="158">
        <v>0</v>
      </c>
      <c r="J1082" s="158">
        <v>0</v>
      </c>
      <c r="K1082" s="158">
        <v>0</v>
      </c>
      <c r="L1082" s="158">
        <v>0</v>
      </c>
      <c r="M1082" s="158">
        <v>0</v>
      </c>
      <c r="N1082" s="158">
        <v>0</v>
      </c>
      <c r="O1082" s="158">
        <v>0</v>
      </c>
      <c r="P1082" s="158">
        <v>0</v>
      </c>
      <c r="Q1082" s="158">
        <v>0</v>
      </c>
      <c r="R1082" s="158">
        <v>0</v>
      </c>
      <c r="S1082" s="158">
        <v>0</v>
      </c>
      <c r="T1082" s="158">
        <v>0</v>
      </c>
      <c r="U1082" s="158">
        <v>20.418959119304724</v>
      </c>
      <c r="V1082" s="158">
        <v>70.556800040158578</v>
      </c>
      <c r="W1082" s="158">
        <v>34.648628916279904</v>
      </c>
      <c r="X1082" s="158">
        <v>50.087923163683158</v>
      </c>
      <c r="Y1082" s="158">
        <v>0</v>
      </c>
      <c r="Z1082" s="158">
        <v>0</v>
      </c>
      <c r="AB1082" s="6">
        <f t="shared" si="232"/>
        <v>175.71231123942636</v>
      </c>
    </row>
    <row r="1083" spans="1:28" x14ac:dyDescent="0.2">
      <c r="A1083" s="2" t="str">
        <f>'Scenario List'!$A$24</f>
        <v>1b- LCP w/ SCC</v>
      </c>
      <c r="B1083" s="121" t="s">
        <v>17</v>
      </c>
      <c r="C1083" s="158">
        <v>0</v>
      </c>
      <c r="D1083" s="158">
        <v>0</v>
      </c>
      <c r="E1083" s="158">
        <v>0</v>
      </c>
      <c r="F1083" s="158">
        <v>0</v>
      </c>
      <c r="G1083" s="158">
        <v>0</v>
      </c>
      <c r="H1083" s="158">
        <v>0</v>
      </c>
      <c r="I1083" s="158">
        <v>0</v>
      </c>
      <c r="J1083" s="158">
        <v>0</v>
      </c>
      <c r="K1083" s="158">
        <v>0</v>
      </c>
      <c r="L1083" s="158">
        <v>0</v>
      </c>
      <c r="M1083" s="158">
        <v>0</v>
      </c>
      <c r="N1083" s="158">
        <v>0</v>
      </c>
      <c r="O1083" s="158">
        <v>0</v>
      </c>
      <c r="P1083" s="158">
        <v>0</v>
      </c>
      <c r="Q1083" s="158">
        <v>0</v>
      </c>
      <c r="R1083" s="158">
        <v>0</v>
      </c>
      <c r="S1083" s="158">
        <v>0</v>
      </c>
      <c r="T1083" s="158">
        <v>0</v>
      </c>
      <c r="U1083" s="158">
        <v>0</v>
      </c>
      <c r="V1083" s="158">
        <v>0</v>
      </c>
      <c r="W1083" s="158">
        <v>0</v>
      </c>
      <c r="X1083" s="158">
        <v>0</v>
      </c>
      <c r="Y1083" s="158">
        <v>0</v>
      </c>
      <c r="Z1083" s="158">
        <v>0</v>
      </c>
      <c r="AB1083" s="6">
        <f t="shared" si="232"/>
        <v>0</v>
      </c>
    </row>
    <row r="1084" spans="1:28" x14ac:dyDescent="0.2">
      <c r="A1084" s="2" t="str">
        <f>'Scenario List'!$A$24</f>
        <v>1b- LCP w/ SCC</v>
      </c>
      <c r="B1084" s="121" t="s">
        <v>18</v>
      </c>
      <c r="C1084" s="158">
        <v>0</v>
      </c>
      <c r="D1084" s="158">
        <v>0</v>
      </c>
      <c r="E1084" s="158">
        <v>0</v>
      </c>
      <c r="F1084" s="158">
        <v>0</v>
      </c>
      <c r="G1084" s="158">
        <v>0</v>
      </c>
      <c r="H1084" s="158">
        <v>0</v>
      </c>
      <c r="I1084" s="158">
        <v>0</v>
      </c>
      <c r="J1084" s="158">
        <v>0</v>
      </c>
      <c r="K1084" s="158">
        <v>0</v>
      </c>
      <c r="L1084" s="158">
        <v>0</v>
      </c>
      <c r="M1084" s="158">
        <v>0</v>
      </c>
      <c r="N1084" s="158">
        <v>0</v>
      </c>
      <c r="O1084" s="158">
        <v>0</v>
      </c>
      <c r="P1084" s="158">
        <v>0</v>
      </c>
      <c r="Q1084" s="158">
        <v>0</v>
      </c>
      <c r="R1084" s="158">
        <v>0</v>
      </c>
      <c r="S1084" s="158">
        <v>0</v>
      </c>
      <c r="T1084" s="158">
        <v>0</v>
      </c>
      <c r="U1084" s="158">
        <v>0</v>
      </c>
      <c r="V1084" s="158">
        <v>0</v>
      </c>
      <c r="W1084" s="158">
        <v>0</v>
      </c>
      <c r="X1084" s="158">
        <v>0</v>
      </c>
      <c r="Y1084" s="158">
        <v>0</v>
      </c>
      <c r="Z1084" s="158">
        <v>0</v>
      </c>
      <c r="AB1084" s="6">
        <f t="shared" si="232"/>
        <v>0</v>
      </c>
    </row>
    <row r="1085" spans="1:28" x14ac:dyDescent="0.2">
      <c r="A1085" s="2" t="str">
        <f>'Scenario List'!$A$24</f>
        <v>1b- LCP w/ SCC</v>
      </c>
      <c r="B1085" s="122" t="s">
        <v>19</v>
      </c>
      <c r="C1085" s="158">
        <v>0</v>
      </c>
      <c r="D1085" s="158">
        <v>0</v>
      </c>
      <c r="E1085" s="158">
        <v>0</v>
      </c>
      <c r="F1085" s="158">
        <v>0</v>
      </c>
      <c r="G1085" s="158">
        <v>0</v>
      </c>
      <c r="H1085" s="158">
        <v>0</v>
      </c>
      <c r="I1085" s="158">
        <v>0</v>
      </c>
      <c r="J1085" s="158">
        <v>0</v>
      </c>
      <c r="K1085" s="158">
        <v>0</v>
      </c>
      <c r="L1085" s="158">
        <v>0</v>
      </c>
      <c r="M1085" s="158">
        <v>0</v>
      </c>
      <c r="N1085" s="158">
        <v>0</v>
      </c>
      <c r="O1085" s="158">
        <v>0</v>
      </c>
      <c r="P1085" s="158">
        <v>0</v>
      </c>
      <c r="Q1085" s="158">
        <v>0</v>
      </c>
      <c r="R1085" s="158">
        <v>0</v>
      </c>
      <c r="S1085" s="158">
        <v>0</v>
      </c>
      <c r="T1085" s="158">
        <v>0</v>
      </c>
      <c r="U1085" s="158">
        <v>0</v>
      </c>
      <c r="V1085" s="158">
        <v>0</v>
      </c>
      <c r="W1085" s="158">
        <v>0</v>
      </c>
      <c r="X1085" s="158">
        <v>0</v>
      </c>
      <c r="Y1085" s="158">
        <v>0</v>
      </c>
      <c r="Z1085" s="158">
        <v>0</v>
      </c>
      <c r="AB1085" s="6">
        <f t="shared" si="232"/>
        <v>0</v>
      </c>
    </row>
    <row r="1086" spans="1:28" x14ac:dyDescent="0.2">
      <c r="A1086" s="2" t="str">
        <f>'Scenario List'!$A$24</f>
        <v>1b- LCP w/ SCC</v>
      </c>
      <c r="B1086" s="121" t="s">
        <v>20</v>
      </c>
      <c r="C1086" s="158">
        <v>0</v>
      </c>
      <c r="D1086" s="158">
        <v>0</v>
      </c>
      <c r="E1086" s="158">
        <v>0</v>
      </c>
      <c r="F1086" s="158">
        <v>0</v>
      </c>
      <c r="G1086" s="158">
        <v>0</v>
      </c>
      <c r="H1086" s="158">
        <v>0</v>
      </c>
      <c r="I1086" s="158">
        <v>0</v>
      </c>
      <c r="J1086" s="158">
        <v>0</v>
      </c>
      <c r="K1086" s="158">
        <v>0</v>
      </c>
      <c r="L1086" s="158">
        <v>0</v>
      </c>
      <c r="M1086" s="158">
        <v>0</v>
      </c>
      <c r="N1086" s="158">
        <v>0</v>
      </c>
      <c r="O1086" s="158">
        <v>0</v>
      </c>
      <c r="P1086" s="158">
        <v>0</v>
      </c>
      <c r="Q1086" s="158">
        <v>0</v>
      </c>
      <c r="R1086" s="158">
        <v>0</v>
      </c>
      <c r="S1086" s="158">
        <v>0</v>
      </c>
      <c r="T1086" s="158">
        <v>0</v>
      </c>
      <c r="U1086" s="158">
        <v>0</v>
      </c>
      <c r="V1086" s="158">
        <v>0</v>
      </c>
      <c r="W1086" s="158">
        <v>0</v>
      </c>
      <c r="X1086" s="158">
        <v>0</v>
      </c>
      <c r="Y1086" s="158">
        <v>0</v>
      </c>
      <c r="Z1086" s="158">
        <v>0</v>
      </c>
      <c r="AB1086" s="6">
        <f t="shared" si="232"/>
        <v>0</v>
      </c>
    </row>
    <row r="1087" spans="1:28" x14ac:dyDescent="0.2">
      <c r="A1087" s="2" t="str">
        <f>'Scenario List'!$A$24</f>
        <v>1b- LCP w/ SCC</v>
      </c>
      <c r="B1087" s="121" t="s">
        <v>21</v>
      </c>
      <c r="C1087" s="158">
        <v>0</v>
      </c>
      <c r="D1087" s="158">
        <v>0</v>
      </c>
      <c r="E1087" s="158">
        <v>0</v>
      </c>
      <c r="F1087" s="158">
        <v>0.77980000000000016</v>
      </c>
      <c r="G1087" s="158">
        <v>2.7285000000000004</v>
      </c>
      <c r="H1087" s="158">
        <v>6.6627000000000001</v>
      </c>
      <c r="I1087" s="158">
        <v>8.5165000000000006</v>
      </c>
      <c r="J1087" s="158">
        <v>9.7208000000000006</v>
      </c>
      <c r="K1087" s="158">
        <v>9.8686000000000007</v>
      </c>
      <c r="L1087" s="158">
        <v>9.7202000000000002</v>
      </c>
      <c r="M1087" s="158">
        <v>9.5903000000000009</v>
      </c>
      <c r="N1087" s="158">
        <v>9.4419000000000004</v>
      </c>
      <c r="O1087" s="158">
        <v>9.2193000000000005</v>
      </c>
      <c r="P1087" s="158">
        <v>9.1265999999999998</v>
      </c>
      <c r="Q1087" s="158">
        <v>8.9967000000000006</v>
      </c>
      <c r="R1087" s="158">
        <v>8.8483000000000001</v>
      </c>
      <c r="S1087" s="158">
        <v>8.6998999999999995</v>
      </c>
      <c r="T1087" s="158">
        <v>8.5515000000000008</v>
      </c>
      <c r="U1087" s="158">
        <v>8.4030999999999985</v>
      </c>
      <c r="V1087" s="158">
        <v>8.2547000000000015</v>
      </c>
      <c r="W1087" s="158">
        <v>8.0506000000000011</v>
      </c>
      <c r="X1087" s="158">
        <v>7.9022000000000006</v>
      </c>
      <c r="Y1087" s="158">
        <v>7.6796000000000006</v>
      </c>
      <c r="Z1087" s="158">
        <v>7.5312000000000001</v>
      </c>
      <c r="AB1087" s="6">
        <f>Z1087</f>
        <v>7.5312000000000001</v>
      </c>
    </row>
    <row r="1088" spans="1:28" x14ac:dyDescent="0.2">
      <c r="A1088" s="2" t="str">
        <f>'Scenario List'!$A$24</f>
        <v>1b- LCP w/ SCC</v>
      </c>
      <c r="B1088" s="121" t="s">
        <v>22</v>
      </c>
      <c r="C1088" s="158">
        <v>1.64942445562658</v>
      </c>
      <c r="D1088" s="158">
        <v>1.9991263160926291</v>
      </c>
      <c r="E1088" s="158">
        <v>2.2791573373443632</v>
      </c>
      <c r="F1088" s="158">
        <v>2.6072124161269405</v>
      </c>
      <c r="G1088" s="158">
        <v>3.0231995894946664</v>
      </c>
      <c r="H1088" s="158">
        <v>3.3215441926033584</v>
      </c>
      <c r="I1088" s="158">
        <v>3.4714978982534195</v>
      </c>
      <c r="J1088" s="158">
        <v>3.4055791641905984</v>
      </c>
      <c r="K1088" s="158">
        <v>3.1765718418262843</v>
      </c>
      <c r="L1088" s="158">
        <v>2.8028928829789876</v>
      </c>
      <c r="M1088" s="158">
        <v>2.3120341289226509</v>
      </c>
      <c r="N1088" s="158">
        <v>1.9091369378472081</v>
      </c>
      <c r="O1088" s="158">
        <v>1.5611532419146563</v>
      </c>
      <c r="P1088" s="158">
        <v>1.2752129659593194</v>
      </c>
      <c r="Q1088" s="158">
        <v>1.048812080193656</v>
      </c>
      <c r="R1088" s="158">
        <v>0.82947704167475678</v>
      </c>
      <c r="S1088" s="158">
        <v>0.7337590899921338</v>
      </c>
      <c r="T1088" s="158">
        <v>0.60985833173877779</v>
      </c>
      <c r="U1088" s="158">
        <v>0.52330946965528113</v>
      </c>
      <c r="V1088" s="158">
        <v>0.24564366929329395</v>
      </c>
      <c r="W1088" s="158">
        <v>6.3483073735305595E-2</v>
      </c>
      <c r="X1088" s="158">
        <v>3.7959736204513206E-2</v>
      </c>
      <c r="Y1088" s="158">
        <v>-9.3593736982455766E-2</v>
      </c>
      <c r="Z1088" s="158">
        <v>-0.14080411682173377</v>
      </c>
      <c r="AB1088" s="6">
        <f t="shared" ref="AB1088:AB1089" si="233">SUM(C1088:Z1088)</f>
        <v>38.651648007865191</v>
      </c>
    </row>
    <row r="1089" spans="1:28" x14ac:dyDescent="0.2">
      <c r="A1089" s="2" t="str">
        <f>'Scenario List'!$A$24</f>
        <v>1b- LCP w/ SCC</v>
      </c>
      <c r="B1089" s="121" t="s">
        <v>23</v>
      </c>
      <c r="C1089" s="158">
        <v>2.2702551230049819</v>
      </c>
      <c r="D1089" s="158">
        <v>2.6393454288769433</v>
      </c>
      <c r="E1089" s="158">
        <v>2.950334043987783</v>
      </c>
      <c r="F1089" s="158">
        <v>3.3945420636791823</v>
      </c>
      <c r="G1089" s="158">
        <v>3.739683141872014</v>
      </c>
      <c r="H1089" s="158">
        <v>4.056674077840059</v>
      </c>
      <c r="I1089" s="158">
        <v>4.2737551496358002</v>
      </c>
      <c r="J1089" s="158">
        <v>4.2911953311120712</v>
      </c>
      <c r="K1089" s="158">
        <v>4.2891007297235006</v>
      </c>
      <c r="L1089" s="158">
        <v>3.8441633661811458</v>
      </c>
      <c r="M1089" s="158">
        <v>3.3865862189239451</v>
      </c>
      <c r="N1089" s="158">
        <v>2.9931612297423484</v>
      </c>
      <c r="O1089" s="158">
        <v>2.6091713219404085</v>
      </c>
      <c r="P1089" s="158">
        <v>2.235027421438879</v>
      </c>
      <c r="Q1089" s="158">
        <v>1.8724332446580405</v>
      </c>
      <c r="R1089" s="158">
        <v>1.4619377254482089</v>
      </c>
      <c r="S1089" s="158">
        <v>1.1982759686038094</v>
      </c>
      <c r="T1089" s="158">
        <v>0.93639412646976439</v>
      </c>
      <c r="U1089" s="158">
        <v>0.76781697930045567</v>
      </c>
      <c r="V1089" s="158">
        <v>7.9698578276939713E-2</v>
      </c>
      <c r="W1089" s="158">
        <v>-0.11297138049498301</v>
      </c>
      <c r="X1089" s="158">
        <v>-0.13341976587228999</v>
      </c>
      <c r="Y1089" s="158">
        <v>-0.22342600259221967</v>
      </c>
      <c r="Z1089" s="158">
        <v>-0.22794682975483482</v>
      </c>
      <c r="AB1089" s="6">
        <f t="shared" si="233"/>
        <v>52.591787292001953</v>
      </c>
    </row>
    <row r="1090" spans="1:28" x14ac:dyDescent="0.2">
      <c r="A1090" s="2" t="str">
        <f>'Scenario List'!$A$24</f>
        <v>1b- LCP w/ SCC</v>
      </c>
      <c r="C1090" s="158"/>
      <c r="D1090" s="158"/>
      <c r="E1090" s="158"/>
      <c r="F1090" s="158"/>
      <c r="G1090" s="158"/>
      <c r="H1090" s="158"/>
      <c r="I1090" s="158"/>
      <c r="J1090" s="158"/>
      <c r="K1090" s="158"/>
      <c r="L1090" s="158"/>
      <c r="M1090" s="158"/>
      <c r="N1090" s="158"/>
      <c r="O1090" s="158"/>
      <c r="P1090" s="158"/>
      <c r="Q1090" s="158"/>
      <c r="R1090" s="158"/>
      <c r="S1090" s="158"/>
      <c r="T1090" s="158"/>
      <c r="U1090" s="158"/>
      <c r="V1090" s="158"/>
      <c r="W1090" s="158"/>
      <c r="X1090" s="158"/>
      <c r="Y1090" s="158"/>
      <c r="Z1090" s="158"/>
      <c r="AB1090" s="6"/>
    </row>
    <row r="1091" spans="1:28" x14ac:dyDescent="0.2">
      <c r="A1091" s="2" t="str">
        <f>'Scenario List'!$A$24</f>
        <v>1b- LCP w/ SCC</v>
      </c>
      <c r="B1091" s="124" t="s">
        <v>35</v>
      </c>
      <c r="C1091" s="158"/>
      <c r="D1091" s="158"/>
      <c r="E1091" s="158"/>
      <c r="F1091" s="158"/>
      <c r="G1091" s="158"/>
      <c r="H1091" s="158"/>
      <c r="I1091" s="158"/>
      <c r="J1091" s="158"/>
      <c r="K1091" s="158"/>
      <c r="L1091" s="158"/>
      <c r="M1091" s="158"/>
      <c r="N1091" s="158"/>
      <c r="O1091" s="158"/>
      <c r="P1091" s="158"/>
      <c r="Q1091" s="158"/>
      <c r="R1091" s="158"/>
      <c r="S1091" s="158"/>
      <c r="T1091" s="158"/>
      <c r="U1091" s="158"/>
      <c r="V1091" s="158"/>
      <c r="W1091" s="158"/>
      <c r="X1091" s="158"/>
      <c r="Y1091" s="158"/>
      <c r="Z1091" s="158"/>
      <c r="AB1091" s="6"/>
    </row>
    <row r="1092" spans="1:28" x14ac:dyDescent="0.2">
      <c r="A1092" s="2" t="str">
        <f>'Scenario List'!$A$24</f>
        <v>1b- LCP w/ SCC</v>
      </c>
      <c r="B1092" s="121" t="s">
        <v>1</v>
      </c>
      <c r="C1092" s="158">
        <v>33.569803316570052</v>
      </c>
      <c r="D1092" s="158">
        <v>73.196308231718916</v>
      </c>
      <c r="E1092" s="158">
        <v>117.44383982269622</v>
      </c>
      <c r="F1092" s="158">
        <v>169.25859422699571</v>
      </c>
      <c r="G1092" s="158">
        <v>227.70496587149702</v>
      </c>
      <c r="H1092" s="158">
        <v>290.79849897499605</v>
      </c>
      <c r="I1092" s="158">
        <v>356.66125774064449</v>
      </c>
      <c r="J1092" s="158">
        <v>421.18247242596897</v>
      </c>
      <c r="K1092" s="158">
        <v>483.12582403853776</v>
      </c>
      <c r="L1092" s="158">
        <v>540.15483112379638</v>
      </c>
      <c r="M1092" s="158">
        <v>590.62209844907341</v>
      </c>
      <c r="N1092" s="158">
        <v>635.07190135537985</v>
      </c>
      <c r="O1092" s="158">
        <v>674.30294257331821</v>
      </c>
      <c r="P1092" s="158">
        <v>708.61921670875631</v>
      </c>
      <c r="Q1092" s="158">
        <v>738.43556623328209</v>
      </c>
      <c r="R1092" s="158">
        <v>762.33576753994635</v>
      </c>
      <c r="S1092" s="158">
        <v>785.25810388756827</v>
      </c>
      <c r="T1092" s="158">
        <v>803.19665891171917</v>
      </c>
      <c r="U1092" s="158">
        <v>818.57065608385665</v>
      </c>
      <c r="V1092" s="158">
        <v>827.18226999367948</v>
      </c>
      <c r="W1092" s="158">
        <v>833.81753401438164</v>
      </c>
      <c r="X1092" s="158">
        <v>836.06401582617502</v>
      </c>
      <c r="Y1092" s="158">
        <v>836.21814939356398</v>
      </c>
      <c r="Z1092" s="158">
        <v>834.29125792506579</v>
      </c>
      <c r="AB1092" s="6">
        <f>Z1092/8.76</f>
        <v>95.238728073637645</v>
      </c>
    </row>
    <row r="1093" spans="1:28" x14ac:dyDescent="0.2">
      <c r="A1093" s="2" t="str">
        <f>'Scenario List'!$A$24</f>
        <v>1b- LCP w/ SCC</v>
      </c>
      <c r="B1093" s="121" t="s">
        <v>2</v>
      </c>
      <c r="C1093" s="158">
        <v>20.375645183142144</v>
      </c>
      <c r="D1093" s="158">
        <v>43.484967150261312</v>
      </c>
      <c r="E1093" s="158">
        <v>67.993306164375596</v>
      </c>
      <c r="F1093" s="158">
        <v>95.137285150277776</v>
      </c>
      <c r="G1093" s="158">
        <v>124.87805918056878</v>
      </c>
      <c r="H1093" s="158">
        <v>156.36690903752145</v>
      </c>
      <c r="I1093" s="158">
        <v>188.8038981405893</v>
      </c>
      <c r="J1093" s="158">
        <v>220.39391010986256</v>
      </c>
      <c r="K1093" s="158">
        <v>250.67939906184913</v>
      </c>
      <c r="L1093" s="158">
        <v>278.66710586130279</v>
      </c>
      <c r="M1093" s="158">
        <v>302.68591064072319</v>
      </c>
      <c r="N1093" s="158">
        <v>324.80316545577693</v>
      </c>
      <c r="O1093" s="158">
        <v>344.54239492309637</v>
      </c>
      <c r="P1093" s="158">
        <v>361.99475490645602</v>
      </c>
      <c r="Q1093" s="158">
        <v>377.40082613763087</v>
      </c>
      <c r="R1093" s="158">
        <v>389.25736582799186</v>
      </c>
      <c r="S1093" s="158">
        <v>400.88218201666189</v>
      </c>
      <c r="T1093" s="158">
        <v>410.46998133271825</v>
      </c>
      <c r="U1093" s="158">
        <v>419.09945800667731</v>
      </c>
      <c r="V1093" s="158">
        <v>423.10135466713547</v>
      </c>
      <c r="W1093" s="158">
        <v>425.17711567455524</v>
      </c>
      <c r="X1093" s="158">
        <v>427.11290500405636</v>
      </c>
      <c r="Y1093" s="158">
        <v>427.93182304296295</v>
      </c>
      <c r="Z1093" s="158">
        <v>427.73484322131588</v>
      </c>
      <c r="AB1093" s="6">
        <f t="shared" ref="AB1093:AB1094" si="234">Z1093/8.76</f>
        <v>48.828178449921907</v>
      </c>
    </row>
    <row r="1094" spans="1:28" x14ac:dyDescent="0.2">
      <c r="A1094" s="2" t="str">
        <f>'Scenario List'!$A$24</f>
        <v>1b- LCP w/ SCC</v>
      </c>
      <c r="B1094" s="121" t="s">
        <v>4</v>
      </c>
      <c r="C1094" s="158">
        <v>53.945448499712199</v>
      </c>
      <c r="D1094" s="158">
        <v>116.68127538198023</v>
      </c>
      <c r="E1094" s="158">
        <v>185.4371459870718</v>
      </c>
      <c r="F1094" s="158">
        <v>264.3958793772735</v>
      </c>
      <c r="G1094" s="158">
        <v>352.58302505206581</v>
      </c>
      <c r="H1094" s="158">
        <v>447.1654080125175</v>
      </c>
      <c r="I1094" s="158">
        <v>545.46515588123384</v>
      </c>
      <c r="J1094" s="158">
        <v>641.5763825358315</v>
      </c>
      <c r="K1094" s="158">
        <v>733.80522310038691</v>
      </c>
      <c r="L1094" s="158">
        <v>818.82193698509923</v>
      </c>
      <c r="M1094" s="158">
        <v>893.30800908979654</v>
      </c>
      <c r="N1094" s="158">
        <v>959.87506681115678</v>
      </c>
      <c r="O1094" s="158">
        <v>1018.8453374964146</v>
      </c>
      <c r="P1094" s="158">
        <v>1070.6139716152124</v>
      </c>
      <c r="Q1094" s="158">
        <v>1115.836392370913</v>
      </c>
      <c r="R1094" s="158">
        <v>1151.5931333679382</v>
      </c>
      <c r="S1094" s="158">
        <v>1186.14028590423</v>
      </c>
      <c r="T1094" s="158">
        <v>1213.6666402444375</v>
      </c>
      <c r="U1094" s="158">
        <v>1237.6701140905338</v>
      </c>
      <c r="V1094" s="158">
        <v>1250.2836246608149</v>
      </c>
      <c r="W1094" s="158">
        <v>1258.994649688937</v>
      </c>
      <c r="X1094" s="158">
        <v>1263.1769208302314</v>
      </c>
      <c r="Y1094" s="158">
        <v>1264.1499724365269</v>
      </c>
      <c r="Z1094" s="158">
        <v>1262.0261011463817</v>
      </c>
      <c r="AB1094" s="6">
        <f t="shared" si="234"/>
        <v>144.06690652355957</v>
      </c>
    </row>
    <row r="1095" spans="1:28" x14ac:dyDescent="0.2">
      <c r="A1095" s="2" t="str">
        <f>'Scenario List'!$A$24</f>
        <v>1b- LCP w/ SCC</v>
      </c>
      <c r="B1095" s="127"/>
      <c r="C1095" s="158"/>
      <c r="D1095" s="158"/>
      <c r="E1095" s="158"/>
      <c r="F1095" s="158"/>
      <c r="G1095" s="158"/>
      <c r="H1095" s="158"/>
      <c r="I1095" s="158"/>
      <c r="J1095" s="158"/>
      <c r="K1095" s="158"/>
      <c r="L1095" s="158"/>
      <c r="M1095" s="158"/>
      <c r="N1095" s="158"/>
      <c r="O1095" s="158"/>
      <c r="P1095" s="158"/>
      <c r="Q1095" s="158"/>
      <c r="R1095" s="158"/>
      <c r="S1095" s="158"/>
      <c r="T1095" s="158"/>
      <c r="U1095" s="158"/>
      <c r="V1095" s="158"/>
      <c r="W1095" s="158"/>
      <c r="X1095" s="158"/>
      <c r="Y1095" s="158"/>
      <c r="Z1095" s="158"/>
      <c r="AB1095" s="6"/>
    </row>
    <row r="1096" spans="1:28" x14ac:dyDescent="0.2">
      <c r="A1096" s="2" t="str">
        <f>'Scenario List'!$A$24</f>
        <v>1b- LCP w/ SCC</v>
      </c>
      <c r="B1096" s="126" t="s">
        <v>36</v>
      </c>
      <c r="C1096" s="158"/>
      <c r="D1096" s="158"/>
      <c r="E1096" s="158"/>
      <c r="F1096" s="158"/>
      <c r="G1096" s="158"/>
      <c r="H1096" s="158"/>
      <c r="I1096" s="158"/>
      <c r="J1096" s="158"/>
      <c r="K1096" s="158"/>
      <c r="L1096" s="158"/>
      <c r="M1096" s="158"/>
      <c r="N1096" s="158"/>
      <c r="O1096" s="158"/>
      <c r="P1096" s="158"/>
      <c r="Q1096" s="158"/>
      <c r="R1096" s="158"/>
      <c r="S1096" s="158"/>
      <c r="T1096" s="158"/>
      <c r="U1096" s="158"/>
      <c r="V1096" s="158"/>
      <c r="W1096" s="158"/>
      <c r="X1096" s="158"/>
      <c r="Y1096" s="158"/>
      <c r="Z1096" s="158"/>
      <c r="AB1096" s="6"/>
    </row>
    <row r="1097" spans="1:28" x14ac:dyDescent="0.2">
      <c r="A1097" s="2" t="str">
        <f>'Scenario List'!$A$24</f>
        <v>1b- LCP w/ SCC</v>
      </c>
      <c r="B1097" s="121" t="s">
        <v>1</v>
      </c>
      <c r="C1097" s="158">
        <v>4.0516803300776632</v>
      </c>
      <c r="D1097" s="158">
        <v>8.8345396543159911</v>
      </c>
      <c r="E1097" s="158">
        <v>14.100258227098553</v>
      </c>
      <c r="F1097" s="158">
        <v>20.430300250960673</v>
      </c>
      <c r="G1097" s="158">
        <v>27.48612089850619</v>
      </c>
      <c r="H1097" s="158">
        <v>35.10278243535447</v>
      </c>
      <c r="I1097" s="158">
        <v>42.92999078179696</v>
      </c>
      <c r="J1097" s="158">
        <v>50.841876325697669</v>
      </c>
      <c r="K1097" s="158">
        <v>58.318111233318952</v>
      </c>
      <c r="L1097" s="158">
        <v>65.201336697944484</v>
      </c>
      <c r="M1097" s="158">
        <v>71.097563053178902</v>
      </c>
      <c r="N1097" s="158">
        <v>76.660692677478139</v>
      </c>
      <c r="O1097" s="158">
        <v>81.390790944400308</v>
      </c>
      <c r="P1097" s="158">
        <v>85.532639594750236</v>
      </c>
      <c r="Q1097" s="158">
        <v>88.896608217041987</v>
      </c>
      <c r="R1097" s="158">
        <v>92.022486553800576</v>
      </c>
      <c r="S1097" s="158">
        <v>94.789674346955337</v>
      </c>
      <c r="T1097" s="158">
        <v>96.961132780842405</v>
      </c>
      <c r="U1097" s="158">
        <v>98.527815400775282</v>
      </c>
      <c r="V1097" s="158">
        <v>99.844828036195636</v>
      </c>
      <c r="W1097" s="158">
        <v>100.65478118778306</v>
      </c>
      <c r="X1097" s="158">
        <v>100.92831076285196</v>
      </c>
      <c r="Y1097" s="158">
        <v>100.66497190239185</v>
      </c>
      <c r="Z1097" s="158">
        <v>100.70086897750348</v>
      </c>
      <c r="AB1097" s="6">
        <f>Z1097</f>
        <v>100.70086897750348</v>
      </c>
    </row>
    <row r="1098" spans="1:28" x14ac:dyDescent="0.2">
      <c r="A1098" s="2" t="str">
        <f>'Scenario List'!$A$24</f>
        <v>1b- LCP w/ SCC</v>
      </c>
      <c r="B1098" s="121" t="s">
        <v>2</v>
      </c>
      <c r="C1098" s="158">
        <v>2.4592220580699466</v>
      </c>
      <c r="D1098" s="158">
        <v>5.2484841918452867</v>
      </c>
      <c r="E1098" s="158">
        <v>8.1632478645047932</v>
      </c>
      <c r="F1098" s="158">
        <v>11.483513198004758</v>
      </c>
      <c r="G1098" s="158">
        <v>15.073950711048488</v>
      </c>
      <c r="H1098" s="158">
        <v>18.875316094753764</v>
      </c>
      <c r="I1098" s="158">
        <v>22.725623910172061</v>
      </c>
      <c r="J1098" s="158">
        <v>26.604240808506344</v>
      </c>
      <c r="K1098" s="158">
        <v>30.259506635737889</v>
      </c>
      <c r="L1098" s="158">
        <v>33.637517891125434</v>
      </c>
      <c r="M1098" s="158">
        <v>36.436548299831834</v>
      </c>
      <c r="N1098" s="158">
        <v>39.20758514828988</v>
      </c>
      <c r="O1098" s="158">
        <v>41.58750654364767</v>
      </c>
      <c r="P1098" s="158">
        <v>43.693941931763099</v>
      </c>
      <c r="Q1098" s="158">
        <v>45.433420214413331</v>
      </c>
      <c r="R1098" s="158">
        <v>46.98773458900736</v>
      </c>
      <c r="S1098" s="158">
        <v>48.391084786941541</v>
      </c>
      <c r="T1098" s="158">
        <v>49.551543723398439</v>
      </c>
      <c r="U1098" s="158">
        <v>50.445192148222702</v>
      </c>
      <c r="V1098" s="158">
        <v>51.070342693569032</v>
      </c>
      <c r="W1098" s="158">
        <v>51.325509237296664</v>
      </c>
      <c r="X1098" s="158">
        <v>51.5603867539688</v>
      </c>
      <c r="Y1098" s="158">
        <v>51.51496050880948</v>
      </c>
      <c r="Z1098" s="158">
        <v>51.628576945021116</v>
      </c>
      <c r="AB1098" s="6">
        <f t="shared" ref="AB1098:AB1099" si="235">Z1098</f>
        <v>51.628576945021116</v>
      </c>
    </row>
    <row r="1099" spans="1:28" x14ac:dyDescent="0.2">
      <c r="A1099" s="2" t="str">
        <f>'Scenario List'!$A$24</f>
        <v>1b- LCP w/ SCC</v>
      </c>
      <c r="B1099" s="121" t="s">
        <v>4</v>
      </c>
      <c r="C1099" s="158">
        <v>6.5109023881476098</v>
      </c>
      <c r="D1099" s="158">
        <v>14.083023846161279</v>
      </c>
      <c r="E1099" s="158">
        <v>22.263506091603347</v>
      </c>
      <c r="F1099" s="158">
        <v>31.913813448965431</v>
      </c>
      <c r="G1099" s="158">
        <v>42.560071609554676</v>
      </c>
      <c r="H1099" s="158">
        <v>53.978098530108234</v>
      </c>
      <c r="I1099" s="158">
        <v>65.655614691969021</v>
      </c>
      <c r="J1099" s="158">
        <v>77.446117134204016</v>
      </c>
      <c r="K1099" s="158">
        <v>88.577617869056837</v>
      </c>
      <c r="L1099" s="158">
        <v>98.838854589069911</v>
      </c>
      <c r="M1099" s="158">
        <v>107.53411135301073</v>
      </c>
      <c r="N1099" s="158">
        <v>115.86827782576802</v>
      </c>
      <c r="O1099" s="158">
        <v>122.97829748804799</v>
      </c>
      <c r="P1099" s="158">
        <v>129.22658152651334</v>
      </c>
      <c r="Q1099" s="158">
        <v>134.33002843145533</v>
      </c>
      <c r="R1099" s="158">
        <v>139.01022114280795</v>
      </c>
      <c r="S1099" s="158">
        <v>143.18075913389688</v>
      </c>
      <c r="T1099" s="158">
        <v>146.51267650424086</v>
      </c>
      <c r="U1099" s="158">
        <v>148.973007548998</v>
      </c>
      <c r="V1099" s="158">
        <v>150.91517072976467</v>
      </c>
      <c r="W1099" s="158">
        <v>151.98029042507972</v>
      </c>
      <c r="X1099" s="158">
        <v>152.48869751682076</v>
      </c>
      <c r="Y1099" s="158">
        <v>152.17993241120132</v>
      </c>
      <c r="Z1099" s="158">
        <v>152.3294459225246</v>
      </c>
      <c r="AB1099" s="6">
        <f t="shared" si="235"/>
        <v>152.3294459225246</v>
      </c>
    </row>
    <row r="1101" spans="1:28" x14ac:dyDescent="0.2">
      <c r="A1101" s="2" t="str">
        <f>'Scenario List'!$A$25</f>
        <v>21- Maximum WA Customer Benefit</v>
      </c>
      <c r="B1101" s="125" t="s">
        <v>11</v>
      </c>
      <c r="C1101" s="158"/>
      <c r="D1101" s="158"/>
      <c r="E1101" s="158"/>
      <c r="F1101" s="158"/>
      <c r="G1101" s="158"/>
      <c r="H1101" s="158"/>
      <c r="I1101" s="158"/>
      <c r="J1101" s="158"/>
      <c r="K1101" s="158"/>
      <c r="L1101" s="158"/>
      <c r="M1101" s="158"/>
      <c r="N1101" s="158"/>
      <c r="O1101" s="158"/>
      <c r="P1101" s="158"/>
      <c r="Q1101" s="158"/>
      <c r="R1101" s="158"/>
      <c r="S1101" s="158"/>
      <c r="T1101" s="158"/>
      <c r="U1101" s="158"/>
      <c r="V1101" s="158"/>
      <c r="W1101" s="158"/>
      <c r="X1101" s="158"/>
      <c r="Y1101" s="158"/>
      <c r="Z1101" s="158"/>
      <c r="AB1101" s="6"/>
    </row>
    <row r="1102" spans="1:28" x14ac:dyDescent="0.2">
      <c r="A1102" s="2" t="str">
        <f>'Scenario List'!$A$25</f>
        <v>21- Maximum WA Customer Benefit</v>
      </c>
      <c r="B1102" s="123" t="s">
        <v>12</v>
      </c>
      <c r="C1102" s="158">
        <v>0</v>
      </c>
      <c r="D1102" s="158">
        <v>0</v>
      </c>
      <c r="E1102" s="158">
        <v>0</v>
      </c>
      <c r="F1102" s="158">
        <v>0</v>
      </c>
      <c r="G1102" s="158">
        <v>0</v>
      </c>
      <c r="H1102" s="158">
        <v>0</v>
      </c>
      <c r="I1102" s="158">
        <v>0</v>
      </c>
      <c r="J1102" s="158">
        <v>0</v>
      </c>
      <c r="K1102" s="158">
        <v>0</v>
      </c>
      <c r="L1102" s="158">
        <v>0</v>
      </c>
      <c r="M1102" s="158">
        <v>0</v>
      </c>
      <c r="N1102" s="158">
        <v>0</v>
      </c>
      <c r="O1102" s="158">
        <v>0</v>
      </c>
      <c r="P1102" s="158">
        <v>0</v>
      </c>
      <c r="Q1102" s="158">
        <v>0</v>
      </c>
      <c r="R1102" s="158">
        <v>0</v>
      </c>
      <c r="S1102" s="158">
        <v>0</v>
      </c>
      <c r="T1102" s="158">
        <v>0</v>
      </c>
      <c r="U1102" s="158">
        <v>0</v>
      </c>
      <c r="V1102" s="158">
        <v>0</v>
      </c>
      <c r="W1102" s="158">
        <v>0</v>
      </c>
      <c r="X1102" s="158">
        <v>0</v>
      </c>
      <c r="Y1102" s="158">
        <v>0</v>
      </c>
      <c r="Z1102" s="158">
        <v>0</v>
      </c>
      <c r="AB1102" s="6">
        <f>SUM(C1102:Z1102)</f>
        <v>0</v>
      </c>
    </row>
    <row r="1103" spans="1:28" x14ac:dyDescent="0.2">
      <c r="A1103" s="2" t="str">
        <f>'Scenario List'!$A$25</f>
        <v>21- Maximum WA Customer Benefit</v>
      </c>
      <c r="B1103" s="121" t="s">
        <v>13</v>
      </c>
      <c r="C1103" s="158">
        <v>0</v>
      </c>
      <c r="D1103" s="158">
        <v>0</v>
      </c>
      <c r="E1103" s="158">
        <v>0</v>
      </c>
      <c r="F1103" s="158">
        <v>0</v>
      </c>
      <c r="G1103" s="158">
        <v>0</v>
      </c>
      <c r="H1103" s="158">
        <v>0</v>
      </c>
      <c r="I1103" s="158">
        <v>0</v>
      </c>
      <c r="J1103" s="158">
        <v>0</v>
      </c>
      <c r="K1103" s="158">
        <v>0</v>
      </c>
      <c r="L1103" s="158">
        <v>0</v>
      </c>
      <c r="M1103" s="158">
        <v>0</v>
      </c>
      <c r="N1103" s="158">
        <v>0</v>
      </c>
      <c r="O1103" s="158">
        <v>0</v>
      </c>
      <c r="P1103" s="158">
        <v>0</v>
      </c>
      <c r="Q1103" s="158">
        <v>0</v>
      </c>
      <c r="R1103" s="158">
        <v>0</v>
      </c>
      <c r="S1103" s="158">
        <v>0</v>
      </c>
      <c r="T1103" s="158">
        <v>0</v>
      </c>
      <c r="U1103" s="158">
        <v>0</v>
      </c>
      <c r="V1103" s="158">
        <v>0</v>
      </c>
      <c r="W1103" s="158">
        <v>0</v>
      </c>
      <c r="X1103" s="158">
        <v>0</v>
      </c>
      <c r="Y1103" s="158">
        <v>0</v>
      </c>
      <c r="Z1103" s="158">
        <v>0</v>
      </c>
      <c r="AB1103" s="6">
        <f t="shared" ref="AB1103:AB1110" si="236">SUM(C1103:Z1103)</f>
        <v>0</v>
      </c>
    </row>
    <row r="1104" spans="1:28" x14ac:dyDescent="0.2">
      <c r="A1104" s="2" t="str">
        <f>'Scenario List'!$A$25</f>
        <v>21- Maximum WA Customer Benefit</v>
      </c>
      <c r="B1104" s="121" t="s">
        <v>14</v>
      </c>
      <c r="C1104" s="158">
        <v>0</v>
      </c>
      <c r="D1104" s="158">
        <v>0</v>
      </c>
      <c r="E1104" s="158">
        <v>0</v>
      </c>
      <c r="F1104" s="158">
        <v>0</v>
      </c>
      <c r="G1104" s="158">
        <v>0</v>
      </c>
      <c r="H1104" s="158">
        <v>0</v>
      </c>
      <c r="I1104" s="158">
        <v>0</v>
      </c>
      <c r="J1104" s="158">
        <v>0</v>
      </c>
      <c r="K1104" s="158">
        <v>0</v>
      </c>
      <c r="L1104" s="158">
        <v>0</v>
      </c>
      <c r="M1104" s="158">
        <v>0</v>
      </c>
      <c r="N1104" s="158">
        <v>0</v>
      </c>
      <c r="O1104" s="158">
        <v>0</v>
      </c>
      <c r="P1104" s="158">
        <v>0</v>
      </c>
      <c r="Q1104" s="158">
        <v>0</v>
      </c>
      <c r="R1104" s="158">
        <v>0</v>
      </c>
      <c r="S1104" s="158">
        <v>0</v>
      </c>
      <c r="T1104" s="158">
        <v>0</v>
      </c>
      <c r="U1104" s="158">
        <v>0</v>
      </c>
      <c r="V1104" s="158">
        <v>0</v>
      </c>
      <c r="W1104" s="158">
        <v>0</v>
      </c>
      <c r="X1104" s="158">
        <v>0</v>
      </c>
      <c r="Y1104" s="158">
        <v>0</v>
      </c>
      <c r="Z1104" s="158">
        <v>0</v>
      </c>
      <c r="AB1104" s="6">
        <f t="shared" si="236"/>
        <v>0</v>
      </c>
    </row>
    <row r="1105" spans="1:28" x14ac:dyDescent="0.2">
      <c r="A1105" s="2" t="str">
        <f>'Scenario List'!$A$25</f>
        <v>21- Maximum WA Customer Benefit</v>
      </c>
      <c r="B1105" s="121" t="s">
        <v>15</v>
      </c>
      <c r="C1105" s="158">
        <v>0</v>
      </c>
      <c r="D1105" s="158">
        <v>0</v>
      </c>
      <c r="E1105" s="158">
        <v>0</v>
      </c>
      <c r="F1105" s="158">
        <v>0</v>
      </c>
      <c r="G1105" s="158">
        <v>0</v>
      </c>
      <c r="H1105" s="158">
        <v>0</v>
      </c>
      <c r="I1105" s="158">
        <v>0</v>
      </c>
      <c r="J1105" s="158">
        <v>0</v>
      </c>
      <c r="K1105" s="158">
        <v>0</v>
      </c>
      <c r="L1105" s="158">
        <v>0</v>
      </c>
      <c r="M1105" s="158">
        <v>0</v>
      </c>
      <c r="N1105" s="158">
        <v>0</v>
      </c>
      <c r="O1105" s="158">
        <v>0</v>
      </c>
      <c r="P1105" s="158">
        <v>0</v>
      </c>
      <c r="Q1105" s="158">
        <v>0</v>
      </c>
      <c r="R1105" s="158">
        <v>0</v>
      </c>
      <c r="S1105" s="158">
        <v>0</v>
      </c>
      <c r="T1105" s="158">
        <v>0</v>
      </c>
      <c r="U1105" s="158">
        <v>0</v>
      </c>
      <c r="V1105" s="158">
        <v>0</v>
      </c>
      <c r="W1105" s="158">
        <v>0</v>
      </c>
      <c r="X1105" s="158">
        <v>0</v>
      </c>
      <c r="Y1105" s="158">
        <v>0</v>
      </c>
      <c r="Z1105" s="158">
        <v>0</v>
      </c>
      <c r="AB1105" s="6">
        <f t="shared" si="236"/>
        <v>0</v>
      </c>
    </row>
    <row r="1106" spans="1:28" x14ac:dyDescent="0.2">
      <c r="A1106" s="2" t="str">
        <f>'Scenario List'!$A$25</f>
        <v>21- Maximum WA Customer Benefit</v>
      </c>
      <c r="B1106" s="121" t="s">
        <v>16</v>
      </c>
      <c r="C1106" s="158">
        <v>0</v>
      </c>
      <c r="D1106" s="158">
        <v>0</v>
      </c>
      <c r="E1106" s="158">
        <v>0</v>
      </c>
      <c r="F1106" s="158">
        <v>0</v>
      </c>
      <c r="G1106" s="158">
        <v>0</v>
      </c>
      <c r="H1106" s="158">
        <v>0</v>
      </c>
      <c r="I1106" s="158">
        <v>0</v>
      </c>
      <c r="J1106" s="158">
        <v>0</v>
      </c>
      <c r="K1106" s="158">
        <v>0</v>
      </c>
      <c r="L1106" s="158">
        <v>0</v>
      </c>
      <c r="M1106" s="158">
        <v>0</v>
      </c>
      <c r="N1106" s="158">
        <v>0</v>
      </c>
      <c r="O1106" s="158">
        <v>0</v>
      </c>
      <c r="P1106" s="158">
        <v>0</v>
      </c>
      <c r="Q1106" s="158">
        <v>0</v>
      </c>
      <c r="R1106" s="158">
        <v>0</v>
      </c>
      <c r="S1106" s="158">
        <v>0</v>
      </c>
      <c r="T1106" s="158">
        <v>0</v>
      </c>
      <c r="U1106" s="158">
        <v>0</v>
      </c>
      <c r="V1106" s="158">
        <v>0</v>
      </c>
      <c r="W1106" s="158">
        <v>0</v>
      </c>
      <c r="X1106" s="158">
        <v>0</v>
      </c>
      <c r="Y1106" s="158">
        <v>0</v>
      </c>
      <c r="Z1106" s="158">
        <v>0</v>
      </c>
      <c r="AB1106" s="6">
        <f t="shared" si="236"/>
        <v>0</v>
      </c>
    </row>
    <row r="1107" spans="1:28" x14ac:dyDescent="0.2">
      <c r="A1107" s="2" t="str">
        <f>'Scenario List'!$A$25</f>
        <v>21- Maximum WA Customer Benefit</v>
      </c>
      <c r="B1107" s="121" t="s">
        <v>17</v>
      </c>
      <c r="C1107" s="158">
        <v>0</v>
      </c>
      <c r="D1107" s="158">
        <v>0</v>
      </c>
      <c r="E1107" s="158">
        <v>0</v>
      </c>
      <c r="F1107" s="158">
        <v>0</v>
      </c>
      <c r="G1107" s="158">
        <v>0</v>
      </c>
      <c r="H1107" s="158">
        <v>0</v>
      </c>
      <c r="I1107" s="158">
        <v>0</v>
      </c>
      <c r="J1107" s="158">
        <v>0</v>
      </c>
      <c r="K1107" s="158">
        <v>0</v>
      </c>
      <c r="L1107" s="158">
        <v>0</v>
      </c>
      <c r="M1107" s="158">
        <v>0</v>
      </c>
      <c r="N1107" s="158">
        <v>0</v>
      </c>
      <c r="O1107" s="158">
        <v>0</v>
      </c>
      <c r="P1107" s="158">
        <v>0</v>
      </c>
      <c r="Q1107" s="158">
        <v>0</v>
      </c>
      <c r="R1107" s="158">
        <v>0</v>
      </c>
      <c r="S1107" s="158">
        <v>0</v>
      </c>
      <c r="T1107" s="158">
        <v>0</v>
      </c>
      <c r="U1107" s="158">
        <v>0</v>
      </c>
      <c r="V1107" s="158">
        <v>0</v>
      </c>
      <c r="W1107" s="158">
        <v>0</v>
      </c>
      <c r="X1107" s="158">
        <v>0</v>
      </c>
      <c r="Y1107" s="158">
        <v>0</v>
      </c>
      <c r="Z1107" s="158">
        <v>0</v>
      </c>
      <c r="AB1107" s="6">
        <f t="shared" si="236"/>
        <v>0</v>
      </c>
    </row>
    <row r="1108" spans="1:28" x14ac:dyDescent="0.2">
      <c r="A1108" s="2" t="str">
        <f>'Scenario List'!$A$25</f>
        <v>21- Maximum WA Customer Benefit</v>
      </c>
      <c r="B1108" s="121" t="s">
        <v>18</v>
      </c>
      <c r="C1108" s="158">
        <v>0</v>
      </c>
      <c r="D1108" s="158">
        <v>0</v>
      </c>
      <c r="E1108" s="158">
        <v>0</v>
      </c>
      <c r="F1108" s="158">
        <v>0</v>
      </c>
      <c r="G1108" s="158">
        <v>0</v>
      </c>
      <c r="H1108" s="158">
        <v>0</v>
      </c>
      <c r="I1108" s="158">
        <v>0</v>
      </c>
      <c r="J1108" s="158">
        <v>0</v>
      </c>
      <c r="K1108" s="158">
        <v>0</v>
      </c>
      <c r="L1108" s="158">
        <v>0</v>
      </c>
      <c r="M1108" s="158">
        <v>0</v>
      </c>
      <c r="N1108" s="158">
        <v>0</v>
      </c>
      <c r="O1108" s="158">
        <v>0</v>
      </c>
      <c r="P1108" s="158">
        <v>0</v>
      </c>
      <c r="Q1108" s="158">
        <v>0</v>
      </c>
      <c r="R1108" s="158">
        <v>0</v>
      </c>
      <c r="S1108" s="158">
        <v>0</v>
      </c>
      <c r="T1108" s="158">
        <v>0</v>
      </c>
      <c r="U1108" s="158">
        <v>0</v>
      </c>
      <c r="V1108" s="158">
        <v>0</v>
      </c>
      <c r="W1108" s="158">
        <v>0</v>
      </c>
      <c r="X1108" s="158">
        <v>0</v>
      </c>
      <c r="Y1108" s="158">
        <v>0</v>
      </c>
      <c r="Z1108" s="158">
        <v>0</v>
      </c>
      <c r="AB1108" s="6">
        <f t="shared" si="236"/>
        <v>0</v>
      </c>
    </row>
    <row r="1109" spans="1:28" x14ac:dyDescent="0.2">
      <c r="A1109" s="2" t="str">
        <f>'Scenario List'!$A$25</f>
        <v>21- Maximum WA Customer Benefit</v>
      </c>
      <c r="B1109" s="122" t="s">
        <v>19</v>
      </c>
      <c r="C1109" s="158">
        <v>0</v>
      </c>
      <c r="D1109" s="158">
        <v>0</v>
      </c>
      <c r="E1109" s="158">
        <v>0</v>
      </c>
      <c r="F1109" s="158">
        <v>0</v>
      </c>
      <c r="G1109" s="158">
        <v>17</v>
      </c>
      <c r="H1109" s="158">
        <v>0</v>
      </c>
      <c r="I1109" s="158">
        <v>0</v>
      </c>
      <c r="J1109" s="158">
        <v>0</v>
      </c>
      <c r="K1109" s="158">
        <v>0</v>
      </c>
      <c r="L1109" s="158">
        <v>0</v>
      </c>
      <c r="M1109" s="158">
        <v>0</v>
      </c>
      <c r="N1109" s="158">
        <v>0</v>
      </c>
      <c r="O1109" s="158">
        <v>0</v>
      </c>
      <c r="P1109" s="158">
        <v>0</v>
      </c>
      <c r="Q1109" s="158">
        <v>0</v>
      </c>
      <c r="R1109" s="158">
        <v>0</v>
      </c>
      <c r="S1109" s="158">
        <v>0</v>
      </c>
      <c r="T1109" s="158">
        <v>0</v>
      </c>
      <c r="U1109" s="158">
        <v>0</v>
      </c>
      <c r="V1109" s="158">
        <v>0</v>
      </c>
      <c r="W1109" s="158">
        <v>0</v>
      </c>
      <c r="X1109" s="158">
        <v>0</v>
      </c>
      <c r="Y1109" s="158">
        <v>0</v>
      </c>
      <c r="Z1109" s="158">
        <v>0</v>
      </c>
      <c r="AB1109" s="6">
        <f t="shared" si="236"/>
        <v>17</v>
      </c>
    </row>
    <row r="1110" spans="1:28" x14ac:dyDescent="0.2">
      <c r="A1110" s="2" t="str">
        <f>'Scenario List'!$A$25</f>
        <v>21- Maximum WA Customer Benefit</v>
      </c>
      <c r="B1110" s="121" t="s">
        <v>20</v>
      </c>
      <c r="C1110" s="158">
        <v>0</v>
      </c>
      <c r="D1110" s="158">
        <v>0</v>
      </c>
      <c r="E1110" s="158">
        <v>0</v>
      </c>
      <c r="F1110" s="158">
        <v>0</v>
      </c>
      <c r="G1110" s="158">
        <v>0</v>
      </c>
      <c r="H1110" s="158">
        <v>0</v>
      </c>
      <c r="I1110" s="158">
        <v>0</v>
      </c>
      <c r="J1110" s="158">
        <v>0</v>
      </c>
      <c r="K1110" s="158">
        <v>0</v>
      </c>
      <c r="L1110" s="158">
        <v>75</v>
      </c>
      <c r="M1110" s="158">
        <v>0</v>
      </c>
      <c r="N1110" s="158">
        <v>0</v>
      </c>
      <c r="O1110" s="158">
        <v>0</v>
      </c>
      <c r="P1110" s="158">
        <v>0</v>
      </c>
      <c r="Q1110" s="158">
        <v>0</v>
      </c>
      <c r="R1110" s="158">
        <v>0</v>
      </c>
      <c r="S1110" s="158">
        <v>0</v>
      </c>
      <c r="T1110" s="158">
        <v>0</v>
      </c>
      <c r="U1110" s="158">
        <v>0</v>
      </c>
      <c r="V1110" s="158">
        <v>0</v>
      </c>
      <c r="W1110" s="158">
        <v>0</v>
      </c>
      <c r="X1110" s="158">
        <v>0</v>
      </c>
      <c r="Y1110" s="158">
        <v>0</v>
      </c>
      <c r="Z1110" s="158">
        <v>0</v>
      </c>
      <c r="AB1110" s="6">
        <f t="shared" si="236"/>
        <v>75</v>
      </c>
    </row>
    <row r="1111" spans="1:28" x14ac:dyDescent="0.2">
      <c r="A1111" s="2" t="str">
        <f>'Scenario List'!$A$25</f>
        <v>21- Maximum WA Customer Benefit</v>
      </c>
      <c r="B1111" s="122"/>
      <c r="C1111" s="158"/>
      <c r="D1111" s="158"/>
      <c r="E1111" s="158"/>
      <c r="F1111" s="158"/>
      <c r="G1111" s="158"/>
      <c r="H1111" s="158"/>
      <c r="I1111" s="158"/>
      <c r="J1111" s="158"/>
      <c r="K1111" s="158"/>
      <c r="L1111" s="158"/>
      <c r="M1111" s="158"/>
      <c r="N1111" s="158"/>
      <c r="O1111" s="158"/>
      <c r="P1111" s="158"/>
      <c r="Q1111" s="158"/>
      <c r="R1111" s="158"/>
      <c r="S1111" s="158"/>
      <c r="T1111" s="158"/>
      <c r="U1111" s="158"/>
      <c r="V1111" s="158"/>
      <c r="W1111" s="158"/>
      <c r="X1111" s="158"/>
      <c r="Y1111" s="158"/>
      <c r="Z1111" s="158"/>
      <c r="AB1111" s="6"/>
    </row>
    <row r="1112" spans="1:28" x14ac:dyDescent="0.2">
      <c r="A1112" s="2" t="str">
        <f>'Scenario List'!$A$25</f>
        <v>21- Maximum WA Customer Benefit</v>
      </c>
      <c r="B1112" s="125" t="s">
        <v>9</v>
      </c>
      <c r="C1112" s="158"/>
      <c r="D1112" s="158"/>
      <c r="E1112" s="158"/>
      <c r="F1112" s="158"/>
      <c r="G1112" s="158"/>
      <c r="H1112" s="158"/>
      <c r="I1112" s="158"/>
      <c r="J1112" s="158"/>
      <c r="K1112" s="158"/>
      <c r="L1112" s="158"/>
      <c r="M1112" s="158"/>
      <c r="N1112" s="158"/>
      <c r="O1112" s="158"/>
      <c r="P1112" s="158"/>
      <c r="Q1112" s="158"/>
      <c r="R1112" s="158"/>
      <c r="S1112" s="158"/>
      <c r="T1112" s="158"/>
      <c r="U1112" s="158"/>
      <c r="V1112" s="158"/>
      <c r="W1112" s="158"/>
      <c r="X1112" s="158"/>
      <c r="Y1112" s="158"/>
      <c r="Z1112" s="158"/>
      <c r="AB1112" s="6"/>
    </row>
    <row r="1113" spans="1:28" x14ac:dyDescent="0.2">
      <c r="A1113" s="2" t="str">
        <f>'Scenario List'!$A$25</f>
        <v>21- Maximum WA Customer Benefit</v>
      </c>
      <c r="B1113" s="123" t="s">
        <v>12</v>
      </c>
      <c r="C1113" s="158">
        <v>0</v>
      </c>
      <c r="D1113" s="158">
        <v>0</v>
      </c>
      <c r="E1113" s="158">
        <v>0</v>
      </c>
      <c r="F1113" s="158">
        <v>0</v>
      </c>
      <c r="G1113" s="158">
        <v>0</v>
      </c>
      <c r="H1113" s="158">
        <v>0</v>
      </c>
      <c r="I1113" s="158">
        <v>0</v>
      </c>
      <c r="J1113" s="158">
        <v>0</v>
      </c>
      <c r="K1113" s="158">
        <v>0</v>
      </c>
      <c r="L1113" s="158">
        <v>0</v>
      </c>
      <c r="M1113" s="158">
        <v>0</v>
      </c>
      <c r="N1113" s="158">
        <v>0</v>
      </c>
      <c r="O1113" s="158">
        <v>0</v>
      </c>
      <c r="P1113" s="158">
        <v>0</v>
      </c>
      <c r="Q1113" s="158">
        <v>0</v>
      </c>
      <c r="R1113" s="158">
        <v>0</v>
      </c>
      <c r="S1113" s="158">
        <v>0</v>
      </c>
      <c r="T1113" s="158">
        <v>0</v>
      </c>
      <c r="U1113" s="158">
        <v>0</v>
      </c>
      <c r="V1113" s="158">
        <v>0</v>
      </c>
      <c r="W1113" s="158">
        <v>0</v>
      </c>
      <c r="X1113" s="158">
        <v>0</v>
      </c>
      <c r="Y1113" s="158">
        <v>0</v>
      </c>
      <c r="Z1113" s="158">
        <v>0</v>
      </c>
      <c r="AB1113" s="6">
        <f t="shared" ref="AB1113:AB1121" si="237">SUM(C1113:Z1113)</f>
        <v>0</v>
      </c>
    </row>
    <row r="1114" spans="1:28" x14ac:dyDescent="0.2">
      <c r="A1114" s="2" t="str">
        <f>'Scenario List'!$A$25</f>
        <v>21- Maximum WA Customer Benefit</v>
      </c>
      <c r="B1114" s="121" t="s">
        <v>13</v>
      </c>
      <c r="C1114" s="158">
        <v>4.8837403932050156</v>
      </c>
      <c r="D1114" s="158">
        <v>12.763001638186346</v>
      </c>
      <c r="E1114" s="158">
        <v>17.192767473935017</v>
      </c>
      <c r="F1114" s="158">
        <v>23.805207448849341</v>
      </c>
      <c r="G1114" s="158">
        <v>33.234826155714217</v>
      </c>
      <c r="H1114" s="158">
        <v>60.777277601109063</v>
      </c>
      <c r="I1114" s="158">
        <v>75.74775221280953</v>
      </c>
      <c r="J1114" s="158">
        <v>90.700764561677715</v>
      </c>
      <c r="K1114" s="158">
        <v>101.24778644999554</v>
      </c>
      <c r="L1114" s="158">
        <v>102.62441393911638</v>
      </c>
      <c r="M1114" s="158">
        <v>93.004883150637738</v>
      </c>
      <c r="N1114" s="158">
        <v>75.705877160140403</v>
      </c>
      <c r="O1114" s="158">
        <v>57.113023472782061</v>
      </c>
      <c r="P1114" s="158">
        <v>42.164054555819689</v>
      </c>
      <c r="Q1114" s="158">
        <v>32.259683388188591</v>
      </c>
      <c r="R1114" s="158">
        <v>26.466297997560559</v>
      </c>
      <c r="S1114" s="158">
        <v>23.319904470713254</v>
      </c>
      <c r="T1114" s="158">
        <v>21.680093213345799</v>
      </c>
      <c r="U1114" s="158">
        <v>20.843920657244098</v>
      </c>
      <c r="V1114" s="158">
        <v>20.845063959987897</v>
      </c>
      <c r="W1114" s="158">
        <v>20.846208811622773</v>
      </c>
      <c r="X1114" s="158">
        <v>20.847355214247159</v>
      </c>
      <c r="Y1114" s="158">
        <v>20.848503169961987</v>
      </c>
      <c r="Z1114" s="158">
        <v>120.91743806344451</v>
      </c>
      <c r="AB1114" s="6">
        <f t="shared" si="237"/>
        <v>1119.8398451602948</v>
      </c>
    </row>
    <row r="1115" spans="1:28" x14ac:dyDescent="0.2">
      <c r="A1115" s="2" t="str">
        <f>'Scenario List'!$A$25</f>
        <v>21- Maximum WA Customer Benefit</v>
      </c>
      <c r="B1115" s="121" t="s">
        <v>14</v>
      </c>
      <c r="C1115" s="158">
        <v>0</v>
      </c>
      <c r="D1115" s="158">
        <v>0</v>
      </c>
      <c r="E1115" s="158">
        <v>0</v>
      </c>
      <c r="F1115" s="158">
        <v>0</v>
      </c>
      <c r="G1115" s="158">
        <v>0</v>
      </c>
      <c r="H1115" s="158">
        <v>0</v>
      </c>
      <c r="I1115" s="158">
        <v>0</v>
      </c>
      <c r="J1115" s="158">
        <v>0</v>
      </c>
      <c r="K1115" s="158">
        <v>0</v>
      </c>
      <c r="L1115" s="158">
        <v>0</v>
      </c>
      <c r="M1115" s="158">
        <v>0</v>
      </c>
      <c r="N1115" s="158">
        <v>0</v>
      </c>
      <c r="O1115" s="158">
        <v>0</v>
      </c>
      <c r="P1115" s="158">
        <v>0</v>
      </c>
      <c r="Q1115" s="158">
        <v>0</v>
      </c>
      <c r="R1115" s="158">
        <v>0</v>
      </c>
      <c r="S1115" s="158">
        <v>0</v>
      </c>
      <c r="T1115" s="158">
        <v>0</v>
      </c>
      <c r="U1115" s="158">
        <v>0</v>
      </c>
      <c r="V1115" s="158">
        <v>0</v>
      </c>
      <c r="W1115" s="158">
        <v>0</v>
      </c>
      <c r="X1115" s="158">
        <v>0</v>
      </c>
      <c r="Y1115" s="158">
        <v>0</v>
      </c>
      <c r="Z1115" s="158">
        <v>50.033892691286454</v>
      </c>
      <c r="AB1115" s="6">
        <f t="shared" si="237"/>
        <v>50.033892691286454</v>
      </c>
    </row>
    <row r="1116" spans="1:28" x14ac:dyDescent="0.2">
      <c r="A1116" s="2" t="str">
        <f>'Scenario List'!$A$25</f>
        <v>21- Maximum WA Customer Benefit</v>
      </c>
      <c r="B1116" s="121" t="s">
        <v>15</v>
      </c>
      <c r="C1116" s="158">
        <v>0</v>
      </c>
      <c r="D1116" s="158">
        <v>142.62049756918285</v>
      </c>
      <c r="E1116" s="158">
        <v>0</v>
      </c>
      <c r="F1116" s="158">
        <v>0</v>
      </c>
      <c r="G1116" s="158">
        <v>0</v>
      </c>
      <c r="H1116" s="158">
        <v>0</v>
      </c>
      <c r="I1116" s="158">
        <v>0</v>
      </c>
      <c r="J1116" s="158">
        <v>0</v>
      </c>
      <c r="K1116" s="158">
        <v>0</v>
      </c>
      <c r="L1116" s="158">
        <v>0</v>
      </c>
      <c r="M1116" s="158">
        <v>0</v>
      </c>
      <c r="N1116" s="158">
        <v>0</v>
      </c>
      <c r="O1116" s="158">
        <v>0</v>
      </c>
      <c r="P1116" s="158">
        <v>0</v>
      </c>
      <c r="Q1116" s="158">
        <v>0</v>
      </c>
      <c r="R1116" s="158">
        <v>0</v>
      </c>
      <c r="S1116" s="158">
        <v>0</v>
      </c>
      <c r="T1116" s="158">
        <v>0</v>
      </c>
      <c r="U1116" s="158">
        <v>0</v>
      </c>
      <c r="V1116" s="158">
        <v>0</v>
      </c>
      <c r="W1116" s="158">
        <v>0</v>
      </c>
      <c r="X1116" s="158">
        <v>0</v>
      </c>
      <c r="Y1116" s="158">
        <v>0</v>
      </c>
      <c r="Z1116" s="158">
        <v>0</v>
      </c>
      <c r="AB1116" s="6">
        <f t="shared" si="237"/>
        <v>142.62049756918285</v>
      </c>
    </row>
    <row r="1117" spans="1:28" x14ac:dyDescent="0.2">
      <c r="A1117" s="2" t="str">
        <f>'Scenario List'!$A$25</f>
        <v>21- Maximum WA Customer Benefit</v>
      </c>
      <c r="B1117" s="121" t="s">
        <v>16</v>
      </c>
      <c r="C1117" s="158">
        <v>0</v>
      </c>
      <c r="D1117" s="158">
        <v>5</v>
      </c>
      <c r="E1117" s="158">
        <v>5</v>
      </c>
      <c r="F1117" s="158">
        <v>5</v>
      </c>
      <c r="G1117" s="158">
        <v>5</v>
      </c>
      <c r="H1117" s="158">
        <v>130.34590616754718</v>
      </c>
      <c r="I1117" s="158">
        <v>20</v>
      </c>
      <c r="J1117" s="158">
        <v>20</v>
      </c>
      <c r="K1117" s="158">
        <v>20</v>
      </c>
      <c r="L1117" s="158">
        <v>20</v>
      </c>
      <c r="M1117" s="158">
        <v>20</v>
      </c>
      <c r="N1117" s="158">
        <v>20</v>
      </c>
      <c r="O1117" s="158">
        <v>20</v>
      </c>
      <c r="P1117" s="158">
        <v>20</v>
      </c>
      <c r="Q1117" s="158">
        <v>20</v>
      </c>
      <c r="R1117" s="158">
        <v>20</v>
      </c>
      <c r="S1117" s="158">
        <v>20</v>
      </c>
      <c r="T1117" s="158">
        <v>20</v>
      </c>
      <c r="U1117" s="158">
        <v>20</v>
      </c>
      <c r="V1117" s="158">
        <v>20</v>
      </c>
      <c r="W1117" s="158">
        <v>20</v>
      </c>
      <c r="X1117" s="158">
        <v>20</v>
      </c>
      <c r="Y1117" s="158">
        <v>20</v>
      </c>
      <c r="Z1117" s="158">
        <v>20</v>
      </c>
      <c r="AB1117" s="6">
        <f t="shared" si="237"/>
        <v>510.34590616754718</v>
      </c>
    </row>
    <row r="1118" spans="1:28" x14ac:dyDescent="0.2">
      <c r="A1118" s="2" t="str">
        <f>'Scenario List'!$A$25</f>
        <v>21- Maximum WA Customer Benefit</v>
      </c>
      <c r="B1118" s="121" t="s">
        <v>17</v>
      </c>
      <c r="C1118" s="158">
        <v>0</v>
      </c>
      <c r="D1118" s="158">
        <v>0</v>
      </c>
      <c r="E1118" s="158">
        <v>0</v>
      </c>
      <c r="F1118" s="158">
        <v>0</v>
      </c>
      <c r="G1118" s="158">
        <v>0</v>
      </c>
      <c r="H1118" s="158">
        <v>0</v>
      </c>
      <c r="I1118" s="158">
        <v>0</v>
      </c>
      <c r="J1118" s="158">
        <v>0</v>
      </c>
      <c r="K1118" s="158">
        <v>0</v>
      </c>
      <c r="L1118" s="158">
        <v>0</v>
      </c>
      <c r="M1118" s="158">
        <v>0</v>
      </c>
      <c r="N1118" s="158">
        <v>0</v>
      </c>
      <c r="O1118" s="158">
        <v>0</v>
      </c>
      <c r="P1118" s="158">
        <v>0</v>
      </c>
      <c r="Q1118" s="158">
        <v>0</v>
      </c>
      <c r="R1118" s="158">
        <v>0</v>
      </c>
      <c r="S1118" s="158">
        <v>0</v>
      </c>
      <c r="T1118" s="158">
        <v>0</v>
      </c>
      <c r="U1118" s="158">
        <v>0</v>
      </c>
      <c r="V1118" s="158">
        <v>0</v>
      </c>
      <c r="W1118" s="158">
        <v>0</v>
      </c>
      <c r="X1118" s="158">
        <v>0</v>
      </c>
      <c r="Y1118" s="158">
        <v>0</v>
      </c>
      <c r="Z1118" s="158">
        <v>0</v>
      </c>
      <c r="AB1118" s="6">
        <f t="shared" si="237"/>
        <v>0</v>
      </c>
    </row>
    <row r="1119" spans="1:28" x14ac:dyDescent="0.2">
      <c r="A1119" s="2" t="str">
        <f>'Scenario List'!$A$25</f>
        <v>21- Maximum WA Customer Benefit</v>
      </c>
      <c r="B1119" s="121" t="s">
        <v>18</v>
      </c>
      <c r="C1119" s="158">
        <v>0</v>
      </c>
      <c r="D1119" s="158">
        <v>0</v>
      </c>
      <c r="E1119" s="158">
        <v>0</v>
      </c>
      <c r="F1119" s="158">
        <v>0</v>
      </c>
      <c r="G1119" s="158">
        <v>0</v>
      </c>
      <c r="H1119" s="158">
        <v>0</v>
      </c>
      <c r="I1119" s="158">
        <v>0</v>
      </c>
      <c r="J1119" s="158">
        <v>0</v>
      </c>
      <c r="K1119" s="158">
        <v>0</v>
      </c>
      <c r="L1119" s="158">
        <v>0</v>
      </c>
      <c r="M1119" s="158">
        <v>0</v>
      </c>
      <c r="N1119" s="158">
        <v>0</v>
      </c>
      <c r="O1119" s="158">
        <v>0</v>
      </c>
      <c r="P1119" s="158">
        <v>0</v>
      </c>
      <c r="Q1119" s="158">
        <v>0</v>
      </c>
      <c r="R1119" s="158">
        <v>0</v>
      </c>
      <c r="S1119" s="158">
        <v>0</v>
      </c>
      <c r="T1119" s="158">
        <v>0</v>
      </c>
      <c r="U1119" s="158">
        <v>0</v>
      </c>
      <c r="V1119" s="158">
        <v>0</v>
      </c>
      <c r="W1119" s="158">
        <v>0</v>
      </c>
      <c r="X1119" s="158">
        <v>0</v>
      </c>
      <c r="Y1119" s="158">
        <v>0</v>
      </c>
      <c r="Z1119" s="158">
        <v>0</v>
      </c>
      <c r="AB1119" s="6">
        <f t="shared" si="237"/>
        <v>0</v>
      </c>
    </row>
    <row r="1120" spans="1:28" x14ac:dyDescent="0.2">
      <c r="A1120" s="2" t="str">
        <f>'Scenario List'!$A$25</f>
        <v>21- Maximum WA Customer Benefit</v>
      </c>
      <c r="B1120" s="122" t="s">
        <v>19</v>
      </c>
      <c r="C1120" s="158">
        <v>0</v>
      </c>
      <c r="D1120" s="158">
        <v>0</v>
      </c>
      <c r="E1120" s="158">
        <v>0</v>
      </c>
      <c r="F1120" s="158">
        <v>0</v>
      </c>
      <c r="G1120" s="158">
        <v>0</v>
      </c>
      <c r="H1120" s="158">
        <v>0</v>
      </c>
      <c r="I1120" s="158">
        <v>0</v>
      </c>
      <c r="J1120" s="158">
        <v>0</v>
      </c>
      <c r="K1120" s="158">
        <v>0</v>
      </c>
      <c r="L1120" s="158">
        <v>0</v>
      </c>
      <c r="M1120" s="158">
        <v>0</v>
      </c>
      <c r="N1120" s="158">
        <v>0</v>
      </c>
      <c r="O1120" s="158">
        <v>0</v>
      </c>
      <c r="P1120" s="158">
        <v>0</v>
      </c>
      <c r="Q1120" s="158">
        <v>0</v>
      </c>
      <c r="R1120" s="158">
        <v>0</v>
      </c>
      <c r="S1120" s="158">
        <v>0</v>
      </c>
      <c r="T1120" s="158">
        <v>0</v>
      </c>
      <c r="U1120" s="158">
        <v>0</v>
      </c>
      <c r="V1120" s="158">
        <v>0</v>
      </c>
      <c r="W1120" s="158">
        <v>0</v>
      </c>
      <c r="X1120" s="158">
        <v>0</v>
      </c>
      <c r="Y1120" s="158">
        <v>0</v>
      </c>
      <c r="Z1120" s="158">
        <v>0</v>
      </c>
      <c r="AB1120" s="6">
        <f t="shared" si="237"/>
        <v>0</v>
      </c>
    </row>
    <row r="1121" spans="1:28" x14ac:dyDescent="0.2">
      <c r="A1121" s="2" t="str">
        <f>'Scenario List'!$A$25</f>
        <v>21- Maximum WA Customer Benefit</v>
      </c>
      <c r="B1121" s="121" t="s">
        <v>20</v>
      </c>
      <c r="C1121" s="158">
        <v>0</v>
      </c>
      <c r="D1121" s="158">
        <v>0</v>
      </c>
      <c r="E1121" s="158">
        <v>0</v>
      </c>
      <c r="F1121" s="158">
        <v>0</v>
      </c>
      <c r="G1121" s="158">
        <v>0</v>
      </c>
      <c r="H1121" s="158">
        <v>0</v>
      </c>
      <c r="I1121" s="158">
        <v>0</v>
      </c>
      <c r="J1121" s="158">
        <v>0</v>
      </c>
      <c r="K1121" s="158">
        <v>0</v>
      </c>
      <c r="L1121" s="158">
        <v>0</v>
      </c>
      <c r="M1121" s="158">
        <v>0</v>
      </c>
      <c r="N1121" s="158">
        <v>0</v>
      </c>
      <c r="O1121" s="158">
        <v>0</v>
      </c>
      <c r="P1121" s="158">
        <v>0</v>
      </c>
      <c r="Q1121" s="158">
        <v>0</v>
      </c>
      <c r="R1121" s="158">
        <v>0</v>
      </c>
      <c r="S1121" s="158">
        <v>0</v>
      </c>
      <c r="T1121" s="158">
        <v>0</v>
      </c>
      <c r="U1121" s="158">
        <v>0</v>
      </c>
      <c r="V1121" s="158">
        <v>0</v>
      </c>
      <c r="W1121" s="158">
        <v>0</v>
      </c>
      <c r="X1121" s="158">
        <v>0</v>
      </c>
      <c r="Y1121" s="158">
        <v>0</v>
      </c>
      <c r="Z1121" s="158">
        <v>0</v>
      </c>
      <c r="AB1121" s="6">
        <f t="shared" si="237"/>
        <v>0</v>
      </c>
    </row>
    <row r="1122" spans="1:28" x14ac:dyDescent="0.2">
      <c r="A1122" s="2" t="str">
        <f>'Scenario List'!$A$25</f>
        <v>21- Maximum WA Customer Benefit</v>
      </c>
      <c r="B1122" s="121" t="s">
        <v>21</v>
      </c>
      <c r="C1122" s="158">
        <v>0</v>
      </c>
      <c r="D1122" s="158">
        <v>0</v>
      </c>
      <c r="E1122" s="158">
        <v>8.5000999999999998</v>
      </c>
      <c r="F1122" s="158">
        <v>20.498850000000001</v>
      </c>
      <c r="G1122" s="158">
        <v>44.227519999999998</v>
      </c>
      <c r="H1122" s="158">
        <v>80.885170000000002</v>
      </c>
      <c r="I1122" s="158">
        <v>88.957760000000007</v>
      </c>
      <c r="J1122" s="158">
        <v>93.119550000000004</v>
      </c>
      <c r="K1122" s="158">
        <v>99.42765</v>
      </c>
      <c r="L1122" s="158">
        <v>103.69744</v>
      </c>
      <c r="M1122" s="158">
        <v>107.68783000000001</v>
      </c>
      <c r="N1122" s="158">
        <v>112.14302999999998</v>
      </c>
      <c r="O1122" s="158">
        <v>116.42172000000001</v>
      </c>
      <c r="P1122" s="158">
        <v>121.49101999999999</v>
      </c>
      <c r="Q1122" s="158">
        <v>126.33141000000001</v>
      </c>
      <c r="R1122" s="158">
        <v>131.76870000000002</v>
      </c>
      <c r="S1122" s="158">
        <v>137.60781</v>
      </c>
      <c r="T1122" s="158">
        <v>144.01180000000002</v>
      </c>
      <c r="U1122" s="158">
        <v>150.6105</v>
      </c>
      <c r="V1122" s="158">
        <v>157.68289000000001</v>
      </c>
      <c r="W1122" s="158">
        <v>164.54767999999999</v>
      </c>
      <c r="X1122" s="158">
        <v>172.48757000000001</v>
      </c>
      <c r="Y1122" s="158">
        <v>177.38137</v>
      </c>
      <c r="Z1122" s="158">
        <v>179.94086999999999</v>
      </c>
      <c r="AB1122" s="6">
        <f>Z1122</f>
        <v>179.94086999999999</v>
      </c>
    </row>
    <row r="1123" spans="1:28" x14ac:dyDescent="0.2">
      <c r="A1123" s="2" t="str">
        <f>'Scenario List'!$A$25</f>
        <v>21- Maximum WA Customer Benefit</v>
      </c>
      <c r="B1123" s="121" t="s">
        <v>22</v>
      </c>
      <c r="C1123" s="158">
        <v>4.1293497496323113</v>
      </c>
      <c r="D1123" s="158">
        <v>5.0547036238670469</v>
      </c>
      <c r="E1123" s="158">
        <v>5.8815561149780127</v>
      </c>
      <c r="F1123" s="158">
        <v>6.9066911246819167</v>
      </c>
      <c r="G1123" s="158">
        <v>8.0852057346775368</v>
      </c>
      <c r="H1123" s="158">
        <v>8.9572900257041859</v>
      </c>
      <c r="I1123" s="158">
        <v>9.4642476876506549</v>
      </c>
      <c r="J1123" s="158">
        <v>9.4009320946304555</v>
      </c>
      <c r="K1123" s="158">
        <v>8.941679859465026</v>
      </c>
      <c r="L1123" s="158">
        <v>8.1073759493064586</v>
      </c>
      <c r="M1123" s="158">
        <v>7.0240990809214026</v>
      </c>
      <c r="N1123" s="158">
        <v>6.0315357072101676</v>
      </c>
      <c r="O1123" s="158">
        <v>5.1740301448990635</v>
      </c>
      <c r="P1123" s="158">
        <v>4.4319042478924899</v>
      </c>
      <c r="Q1123" s="158">
        <v>3.7960856467560973</v>
      </c>
      <c r="R1123" s="158">
        <v>3.2222484234702193</v>
      </c>
      <c r="S1123" s="158">
        <v>3.1283744719807203</v>
      </c>
      <c r="T1123" s="158">
        <v>2.7324486937429526</v>
      </c>
      <c r="U1123" s="158">
        <v>2.4546897892840178</v>
      </c>
      <c r="V1123" s="158">
        <v>1.7977009864308968</v>
      </c>
      <c r="W1123" s="158">
        <v>1.5917376809341306</v>
      </c>
      <c r="X1123" s="158">
        <v>1.1679509001540254</v>
      </c>
      <c r="Y1123" s="158">
        <v>-0.14316757398586333</v>
      </c>
      <c r="Z1123" s="158">
        <v>-0.27452626704314298</v>
      </c>
      <c r="AB1123" s="6">
        <f t="shared" ref="AB1123:AB1124" si="238">SUM(C1123:Z1123)</f>
        <v>117.06414389724078</v>
      </c>
    </row>
    <row r="1124" spans="1:28" x14ac:dyDescent="0.2">
      <c r="A1124" s="2" t="str">
        <f>'Scenario List'!$A$25</f>
        <v>21- Maximum WA Customer Benefit</v>
      </c>
      <c r="B1124" s="121" t="s">
        <v>23</v>
      </c>
      <c r="C1124" s="158">
        <v>8.3020901837458894</v>
      </c>
      <c r="D1124" s="158">
        <v>9.8043615551604653</v>
      </c>
      <c r="E1124" s="158">
        <v>11.383320368380918</v>
      </c>
      <c r="F1124" s="158">
        <v>13.35349888826503</v>
      </c>
      <c r="G1124" s="158">
        <v>15.076104428115627</v>
      </c>
      <c r="H1124" s="158">
        <v>16.578378753040653</v>
      </c>
      <c r="I1124" s="158">
        <v>17.508374390380538</v>
      </c>
      <c r="J1124" s="158">
        <v>17.52589686589782</v>
      </c>
      <c r="K1124" s="158">
        <v>17.272129346250324</v>
      </c>
      <c r="L1124" s="158">
        <v>15.388781116435339</v>
      </c>
      <c r="M1124" s="158">
        <v>13.492953373185173</v>
      </c>
      <c r="N1124" s="158">
        <v>11.793811702504485</v>
      </c>
      <c r="O1124" s="158">
        <v>10.319259443428138</v>
      </c>
      <c r="P1124" s="158">
        <v>9.1358093968004539</v>
      </c>
      <c r="Q1124" s="158">
        <v>8.1663699980261413</v>
      </c>
      <c r="R1124" s="158">
        <v>7.0691436462011836</v>
      </c>
      <c r="S1124" s="158">
        <v>6.6793517610384185</v>
      </c>
      <c r="T1124" s="158">
        <v>6.059435438294372</v>
      </c>
      <c r="U1124" s="158">
        <v>5.7501040629897489</v>
      </c>
      <c r="V1124" s="158">
        <v>3.7599786260261681</v>
      </c>
      <c r="W1124" s="158">
        <v>3.5140095779242699</v>
      </c>
      <c r="X1124" s="158">
        <v>2.0799670251801103</v>
      </c>
      <c r="Y1124" s="158">
        <v>0.32532703518742778</v>
      </c>
      <c r="Z1124" s="158">
        <v>0.19748904895976693</v>
      </c>
      <c r="AB1124" s="6">
        <f t="shared" si="238"/>
        <v>230.53594603141846</v>
      </c>
    </row>
    <row r="1125" spans="1:28" x14ac:dyDescent="0.2">
      <c r="A1125" s="2" t="str">
        <f>'Scenario List'!$A$25</f>
        <v>21- Maximum WA Customer Benefit</v>
      </c>
      <c r="B1125" s="121"/>
      <c r="C1125" s="158"/>
      <c r="D1125" s="158"/>
      <c r="E1125" s="158"/>
      <c r="F1125" s="158"/>
      <c r="G1125" s="158"/>
      <c r="H1125" s="158"/>
      <c r="I1125" s="158"/>
      <c r="J1125" s="158"/>
      <c r="K1125" s="158"/>
      <c r="L1125" s="158"/>
      <c r="M1125" s="158"/>
      <c r="N1125" s="158"/>
      <c r="O1125" s="158"/>
      <c r="P1125" s="158"/>
      <c r="Q1125" s="158"/>
      <c r="R1125" s="158"/>
      <c r="S1125" s="158"/>
      <c r="T1125" s="158"/>
      <c r="U1125" s="158"/>
      <c r="V1125" s="158"/>
      <c r="W1125" s="158"/>
      <c r="X1125" s="158"/>
      <c r="Y1125" s="158"/>
      <c r="Z1125" s="158"/>
      <c r="AB1125" s="6"/>
    </row>
    <row r="1126" spans="1:28" x14ac:dyDescent="0.2">
      <c r="A1126" s="2" t="str">
        <f>'Scenario List'!$A$25</f>
        <v>21- Maximum WA Customer Benefit</v>
      </c>
      <c r="B1126" s="120" t="s">
        <v>8</v>
      </c>
      <c r="C1126" s="158"/>
      <c r="D1126" s="158"/>
      <c r="E1126" s="158"/>
      <c r="F1126" s="158"/>
      <c r="G1126" s="158"/>
      <c r="H1126" s="158"/>
      <c r="I1126" s="158"/>
      <c r="J1126" s="158"/>
      <c r="K1126" s="158"/>
      <c r="L1126" s="158"/>
      <c r="M1126" s="158"/>
      <c r="N1126" s="158"/>
      <c r="O1126" s="158"/>
      <c r="P1126" s="158"/>
      <c r="Q1126" s="158"/>
      <c r="R1126" s="158"/>
      <c r="S1126" s="158"/>
      <c r="T1126" s="158"/>
      <c r="U1126" s="158"/>
      <c r="V1126" s="158"/>
      <c r="W1126" s="158"/>
      <c r="X1126" s="158"/>
      <c r="Y1126" s="158"/>
      <c r="Z1126" s="158"/>
      <c r="AB1126" s="6"/>
    </row>
    <row r="1127" spans="1:28" x14ac:dyDescent="0.2">
      <c r="A1127" s="2" t="str">
        <f>'Scenario List'!$A$25</f>
        <v>21- Maximum WA Customer Benefit</v>
      </c>
      <c r="B1127" s="123" t="s">
        <v>12</v>
      </c>
      <c r="C1127" s="158">
        <v>0</v>
      </c>
      <c r="D1127" s="158">
        <v>0</v>
      </c>
      <c r="E1127" s="158">
        <v>0</v>
      </c>
      <c r="F1127" s="158">
        <v>0</v>
      </c>
      <c r="G1127" s="158">
        <v>0</v>
      </c>
      <c r="H1127" s="158">
        <v>112.89201178731939</v>
      </c>
      <c r="I1127" s="158">
        <v>0</v>
      </c>
      <c r="J1127" s="158">
        <v>0</v>
      </c>
      <c r="K1127" s="158">
        <v>0</v>
      </c>
      <c r="L1127" s="158">
        <v>0</v>
      </c>
      <c r="M1127" s="158">
        <v>0</v>
      </c>
      <c r="N1127" s="158">
        <v>0</v>
      </c>
      <c r="O1127" s="158">
        <v>0</v>
      </c>
      <c r="P1127" s="158">
        <v>2.7399377716112191E-6</v>
      </c>
      <c r="Q1127" s="158">
        <v>59.169579361361727</v>
      </c>
      <c r="R1127" s="158">
        <v>0</v>
      </c>
      <c r="S1127" s="158">
        <v>0</v>
      </c>
      <c r="T1127" s="158">
        <v>0</v>
      </c>
      <c r="U1127" s="158">
        <v>0</v>
      </c>
      <c r="V1127" s="158">
        <v>0</v>
      </c>
      <c r="W1127" s="158">
        <v>6.623395165661353E-10</v>
      </c>
      <c r="X1127" s="158">
        <v>0</v>
      </c>
      <c r="Y1127" s="158">
        <v>0</v>
      </c>
      <c r="Z1127" s="158">
        <v>0</v>
      </c>
      <c r="AB1127" s="6">
        <f t="shared" ref="AB1127:AB1135" si="239">SUM(C1127:Z1127)</f>
        <v>172.06159388928123</v>
      </c>
    </row>
    <row r="1128" spans="1:28" x14ac:dyDescent="0.2">
      <c r="A1128" s="2" t="str">
        <f>'Scenario List'!$A$25</f>
        <v>21- Maximum WA Customer Benefit</v>
      </c>
      <c r="B1128" s="121" t="s">
        <v>13</v>
      </c>
      <c r="C1128" s="158">
        <v>0</v>
      </c>
      <c r="D1128" s="158">
        <v>0</v>
      </c>
      <c r="E1128" s="158">
        <v>0</v>
      </c>
      <c r="F1128" s="158">
        <v>0</v>
      </c>
      <c r="G1128" s="158">
        <v>0</v>
      </c>
      <c r="H1128" s="158">
        <v>0</v>
      </c>
      <c r="I1128" s="158">
        <v>0</v>
      </c>
      <c r="J1128" s="158">
        <v>0</v>
      </c>
      <c r="K1128" s="158">
        <v>0</v>
      </c>
      <c r="L1128" s="158">
        <v>0</v>
      </c>
      <c r="M1128" s="158">
        <v>0</v>
      </c>
      <c r="N1128" s="158">
        <v>0</v>
      </c>
      <c r="O1128" s="158">
        <v>0</v>
      </c>
      <c r="P1128" s="158">
        <v>0</v>
      </c>
      <c r="Q1128" s="158">
        <v>0</v>
      </c>
      <c r="R1128" s="158">
        <v>0</v>
      </c>
      <c r="S1128" s="158">
        <v>0</v>
      </c>
      <c r="T1128" s="158">
        <v>0</v>
      </c>
      <c r="U1128" s="158">
        <v>0</v>
      </c>
      <c r="V1128" s="158">
        <v>0</v>
      </c>
      <c r="W1128" s="158">
        <v>0</v>
      </c>
      <c r="X1128" s="158">
        <v>0</v>
      </c>
      <c r="Y1128" s="158">
        <v>0</v>
      </c>
      <c r="Z1128" s="158">
        <v>0</v>
      </c>
      <c r="AB1128" s="6">
        <f t="shared" si="239"/>
        <v>0</v>
      </c>
    </row>
    <row r="1129" spans="1:28" x14ac:dyDescent="0.2">
      <c r="A1129" s="2" t="str">
        <f>'Scenario List'!$A$25</f>
        <v>21- Maximum WA Customer Benefit</v>
      </c>
      <c r="B1129" s="121" t="s">
        <v>14</v>
      </c>
      <c r="C1129" s="158">
        <v>0</v>
      </c>
      <c r="D1129" s="158">
        <v>0</v>
      </c>
      <c r="E1129" s="158">
        <v>0</v>
      </c>
      <c r="F1129" s="158">
        <v>0</v>
      </c>
      <c r="G1129" s="158">
        <v>0</v>
      </c>
      <c r="H1129" s="158">
        <v>0</v>
      </c>
      <c r="I1129" s="158">
        <v>0</v>
      </c>
      <c r="J1129" s="158">
        <v>0</v>
      </c>
      <c r="K1129" s="158">
        <v>0</v>
      </c>
      <c r="L1129" s="158">
        <v>0</v>
      </c>
      <c r="M1129" s="158">
        <v>0</v>
      </c>
      <c r="N1129" s="158">
        <v>0</v>
      </c>
      <c r="O1129" s="158">
        <v>0</v>
      </c>
      <c r="P1129" s="158">
        <v>0</v>
      </c>
      <c r="Q1129" s="158">
        <v>0</v>
      </c>
      <c r="R1129" s="158">
        <v>0</v>
      </c>
      <c r="S1129" s="158">
        <v>0</v>
      </c>
      <c r="T1129" s="158">
        <v>0</v>
      </c>
      <c r="U1129" s="158">
        <v>0</v>
      </c>
      <c r="V1129" s="158">
        <v>0</v>
      </c>
      <c r="W1129" s="158">
        <v>0</v>
      </c>
      <c r="X1129" s="158">
        <v>0</v>
      </c>
      <c r="Y1129" s="158">
        <v>0</v>
      </c>
      <c r="Z1129" s="158">
        <v>0</v>
      </c>
      <c r="AB1129" s="6">
        <f t="shared" si="239"/>
        <v>0</v>
      </c>
    </row>
    <row r="1130" spans="1:28" x14ac:dyDescent="0.2">
      <c r="A1130" s="2" t="str">
        <f>'Scenario List'!$A$25</f>
        <v>21- Maximum WA Customer Benefit</v>
      </c>
      <c r="B1130" s="121" t="s">
        <v>15</v>
      </c>
      <c r="C1130" s="158">
        <v>0</v>
      </c>
      <c r="D1130" s="158">
        <v>0</v>
      </c>
      <c r="E1130" s="158">
        <v>0</v>
      </c>
      <c r="F1130" s="158">
        <v>0</v>
      </c>
      <c r="G1130" s="158">
        <v>0</v>
      </c>
      <c r="H1130" s="158">
        <v>0</v>
      </c>
      <c r="I1130" s="158">
        <v>0</v>
      </c>
      <c r="J1130" s="158">
        <v>0</v>
      </c>
      <c r="K1130" s="158">
        <v>0</v>
      </c>
      <c r="L1130" s="158">
        <v>0</v>
      </c>
      <c r="M1130" s="158">
        <v>0</v>
      </c>
      <c r="N1130" s="158">
        <v>0</v>
      </c>
      <c r="O1130" s="158">
        <v>0</v>
      </c>
      <c r="P1130" s="158">
        <v>0</v>
      </c>
      <c r="Q1130" s="158">
        <v>0</v>
      </c>
      <c r="R1130" s="158">
        <v>0</v>
      </c>
      <c r="S1130" s="158">
        <v>0</v>
      </c>
      <c r="T1130" s="158">
        <v>0</v>
      </c>
      <c r="U1130" s="158">
        <v>0</v>
      </c>
      <c r="V1130" s="158">
        <v>0</v>
      </c>
      <c r="W1130" s="158">
        <v>0</v>
      </c>
      <c r="X1130" s="158">
        <v>0</v>
      </c>
      <c r="Y1130" s="158">
        <v>0</v>
      </c>
      <c r="Z1130" s="158">
        <v>0</v>
      </c>
      <c r="AB1130" s="6">
        <f t="shared" si="239"/>
        <v>0</v>
      </c>
    </row>
    <row r="1131" spans="1:28" x14ac:dyDescent="0.2">
      <c r="A1131" s="2" t="str">
        <f>'Scenario List'!$A$25</f>
        <v>21- Maximum WA Customer Benefit</v>
      </c>
      <c r="B1131" s="121" t="s">
        <v>16</v>
      </c>
      <c r="C1131" s="158">
        <v>0</v>
      </c>
      <c r="D1131" s="158">
        <v>0</v>
      </c>
      <c r="E1131" s="158">
        <v>0</v>
      </c>
      <c r="F1131" s="158">
        <v>0</v>
      </c>
      <c r="G1131" s="158">
        <v>0</v>
      </c>
      <c r="H1131" s="158">
        <v>0</v>
      </c>
      <c r="I1131" s="158">
        <v>0</v>
      </c>
      <c r="J1131" s="158">
        <v>0</v>
      </c>
      <c r="K1131" s="158">
        <v>0</v>
      </c>
      <c r="L1131" s="158">
        <v>0</v>
      </c>
      <c r="M1131" s="158">
        <v>0</v>
      </c>
      <c r="N1131" s="158">
        <v>0</v>
      </c>
      <c r="O1131" s="158">
        <v>0</v>
      </c>
      <c r="P1131" s="158">
        <v>0</v>
      </c>
      <c r="Q1131" s="158">
        <v>0</v>
      </c>
      <c r="R1131" s="158">
        <v>0</v>
      </c>
      <c r="S1131" s="158">
        <v>0</v>
      </c>
      <c r="T1131" s="158">
        <v>0</v>
      </c>
      <c r="U1131" s="158">
        <v>0</v>
      </c>
      <c r="V1131" s="158">
        <v>0</v>
      </c>
      <c r="W1131" s="158">
        <v>0</v>
      </c>
      <c r="X1131" s="158">
        <v>12.331687974700579</v>
      </c>
      <c r="Y1131" s="158">
        <v>10.54559516654141</v>
      </c>
      <c r="Z1131" s="158">
        <v>11.383893990330398</v>
      </c>
      <c r="AB1131" s="6">
        <f t="shared" si="239"/>
        <v>34.261177131572389</v>
      </c>
    </row>
    <row r="1132" spans="1:28" x14ac:dyDescent="0.2">
      <c r="A1132" s="2" t="str">
        <f>'Scenario List'!$A$25</f>
        <v>21- Maximum WA Customer Benefit</v>
      </c>
      <c r="B1132" s="121" t="s">
        <v>17</v>
      </c>
      <c r="C1132" s="158">
        <v>0</v>
      </c>
      <c r="D1132" s="158">
        <v>0</v>
      </c>
      <c r="E1132" s="158">
        <v>0</v>
      </c>
      <c r="F1132" s="158">
        <v>0</v>
      </c>
      <c r="G1132" s="158">
        <v>0</v>
      </c>
      <c r="H1132" s="158">
        <v>0</v>
      </c>
      <c r="I1132" s="158">
        <v>0</v>
      </c>
      <c r="J1132" s="158">
        <v>0</v>
      </c>
      <c r="K1132" s="158">
        <v>0</v>
      </c>
      <c r="L1132" s="158">
        <v>0</v>
      </c>
      <c r="M1132" s="158">
        <v>0</v>
      </c>
      <c r="N1132" s="158">
        <v>0</v>
      </c>
      <c r="O1132" s="158">
        <v>0</v>
      </c>
      <c r="P1132" s="158">
        <v>0</v>
      </c>
      <c r="Q1132" s="158">
        <v>0</v>
      </c>
      <c r="R1132" s="158">
        <v>0</v>
      </c>
      <c r="S1132" s="158">
        <v>0</v>
      </c>
      <c r="T1132" s="158">
        <v>0</v>
      </c>
      <c r="U1132" s="158">
        <v>0</v>
      </c>
      <c r="V1132" s="158">
        <v>0</v>
      </c>
      <c r="W1132" s="158">
        <v>0</v>
      </c>
      <c r="X1132" s="158">
        <v>0</v>
      </c>
      <c r="Y1132" s="158">
        <v>0</v>
      </c>
      <c r="Z1132" s="158">
        <v>0</v>
      </c>
      <c r="AB1132" s="6">
        <f t="shared" si="239"/>
        <v>0</v>
      </c>
    </row>
    <row r="1133" spans="1:28" x14ac:dyDescent="0.2">
      <c r="A1133" s="2" t="str">
        <f>'Scenario List'!$A$25</f>
        <v>21- Maximum WA Customer Benefit</v>
      </c>
      <c r="B1133" s="121" t="s">
        <v>18</v>
      </c>
      <c r="C1133" s="158">
        <v>0</v>
      </c>
      <c r="D1133" s="158">
        <v>0</v>
      </c>
      <c r="E1133" s="158">
        <v>0</v>
      </c>
      <c r="F1133" s="158">
        <v>0</v>
      </c>
      <c r="G1133" s="158">
        <v>0</v>
      </c>
      <c r="H1133" s="158">
        <v>0</v>
      </c>
      <c r="I1133" s="158">
        <v>0</v>
      </c>
      <c r="J1133" s="158">
        <v>0</v>
      </c>
      <c r="K1133" s="158">
        <v>0</v>
      </c>
      <c r="L1133" s="158">
        <v>0</v>
      </c>
      <c r="M1133" s="158">
        <v>0</v>
      </c>
      <c r="N1133" s="158">
        <v>0</v>
      </c>
      <c r="O1133" s="158">
        <v>0</v>
      </c>
      <c r="P1133" s="158">
        <v>0</v>
      </c>
      <c r="Q1133" s="158">
        <v>0</v>
      </c>
      <c r="R1133" s="158">
        <v>0</v>
      </c>
      <c r="S1133" s="158">
        <v>0</v>
      </c>
      <c r="T1133" s="158">
        <v>0</v>
      </c>
      <c r="U1133" s="158">
        <v>0</v>
      </c>
      <c r="V1133" s="158">
        <v>0</v>
      </c>
      <c r="W1133" s="158">
        <v>0</v>
      </c>
      <c r="X1133" s="158">
        <v>0</v>
      </c>
      <c r="Y1133" s="158">
        <v>0</v>
      </c>
      <c r="Z1133" s="158">
        <v>0</v>
      </c>
      <c r="AB1133" s="6">
        <f t="shared" si="239"/>
        <v>0</v>
      </c>
    </row>
    <row r="1134" spans="1:28" x14ac:dyDescent="0.2">
      <c r="A1134" s="2" t="str">
        <f>'Scenario List'!$A$25</f>
        <v>21- Maximum WA Customer Benefit</v>
      </c>
      <c r="B1134" s="122" t="s">
        <v>19</v>
      </c>
      <c r="C1134" s="158">
        <v>0</v>
      </c>
      <c r="D1134" s="158">
        <v>0</v>
      </c>
      <c r="E1134" s="158">
        <v>0</v>
      </c>
      <c r="F1134" s="158">
        <v>0</v>
      </c>
      <c r="G1134" s="158">
        <v>0</v>
      </c>
      <c r="H1134" s="158">
        <v>0</v>
      </c>
      <c r="I1134" s="158">
        <v>0</v>
      </c>
      <c r="J1134" s="158">
        <v>0</v>
      </c>
      <c r="K1134" s="158">
        <v>0</v>
      </c>
      <c r="L1134" s="158">
        <v>0</v>
      </c>
      <c r="M1134" s="158">
        <v>0</v>
      </c>
      <c r="N1134" s="158">
        <v>0</v>
      </c>
      <c r="O1134" s="158">
        <v>0</v>
      </c>
      <c r="P1134" s="158">
        <v>0</v>
      </c>
      <c r="Q1134" s="158">
        <v>0</v>
      </c>
      <c r="R1134" s="158">
        <v>0</v>
      </c>
      <c r="S1134" s="158">
        <v>0</v>
      </c>
      <c r="T1134" s="158">
        <v>0</v>
      </c>
      <c r="U1134" s="158">
        <v>0</v>
      </c>
      <c r="V1134" s="158">
        <v>0</v>
      </c>
      <c r="W1134" s="158">
        <v>0</v>
      </c>
      <c r="X1134" s="158">
        <v>0</v>
      </c>
      <c r="Y1134" s="158">
        <v>0</v>
      </c>
      <c r="Z1134" s="158">
        <v>0</v>
      </c>
      <c r="AB1134" s="6">
        <f t="shared" si="239"/>
        <v>0</v>
      </c>
    </row>
    <row r="1135" spans="1:28" x14ac:dyDescent="0.2">
      <c r="A1135" s="2" t="str">
        <f>'Scenario List'!$A$25</f>
        <v>21- Maximum WA Customer Benefit</v>
      </c>
      <c r="B1135" s="121" t="s">
        <v>20</v>
      </c>
      <c r="C1135" s="158">
        <v>0</v>
      </c>
      <c r="D1135" s="158">
        <v>0</v>
      </c>
      <c r="E1135" s="158">
        <v>0</v>
      </c>
      <c r="F1135" s="158">
        <v>0</v>
      </c>
      <c r="G1135" s="158">
        <v>0</v>
      </c>
      <c r="H1135" s="158">
        <v>0</v>
      </c>
      <c r="I1135" s="158">
        <v>0</v>
      </c>
      <c r="J1135" s="158">
        <v>0</v>
      </c>
      <c r="K1135" s="158">
        <v>0</v>
      </c>
      <c r="L1135" s="158">
        <v>0</v>
      </c>
      <c r="M1135" s="158">
        <v>0</v>
      </c>
      <c r="N1135" s="158">
        <v>0</v>
      </c>
      <c r="O1135" s="158">
        <v>0</v>
      </c>
      <c r="P1135" s="158">
        <v>0</v>
      </c>
      <c r="Q1135" s="158">
        <v>0</v>
      </c>
      <c r="R1135" s="158">
        <v>0</v>
      </c>
      <c r="S1135" s="158">
        <v>0</v>
      </c>
      <c r="T1135" s="158">
        <v>0</v>
      </c>
      <c r="U1135" s="158">
        <v>0</v>
      </c>
      <c r="V1135" s="158">
        <v>0</v>
      </c>
      <c r="W1135" s="158">
        <v>0</v>
      </c>
      <c r="X1135" s="158">
        <v>0</v>
      </c>
      <c r="Y1135" s="158">
        <v>0</v>
      </c>
      <c r="Z1135" s="158">
        <v>0</v>
      </c>
      <c r="AB1135" s="6">
        <f t="shared" si="239"/>
        <v>0</v>
      </c>
    </row>
    <row r="1136" spans="1:28" x14ac:dyDescent="0.2">
      <c r="A1136" s="2" t="str">
        <f>'Scenario List'!$A$25</f>
        <v>21- Maximum WA Customer Benefit</v>
      </c>
      <c r="B1136" s="121" t="s">
        <v>21</v>
      </c>
      <c r="C1136" s="158">
        <v>0</v>
      </c>
      <c r="D1136" s="158">
        <v>1.0018000000000002</v>
      </c>
      <c r="E1136" s="158">
        <v>3.5762000000000005</v>
      </c>
      <c r="F1136" s="158">
        <v>8.3917999999999999</v>
      </c>
      <c r="G1136" s="158">
        <v>11.4368</v>
      </c>
      <c r="H1136" s="158">
        <v>12.764000000000001</v>
      </c>
      <c r="I1136" s="158">
        <v>13.021400000000002</v>
      </c>
      <c r="J1136" s="158">
        <v>12.930400000000001</v>
      </c>
      <c r="K1136" s="158">
        <v>12.820900000000002</v>
      </c>
      <c r="L1136" s="158">
        <v>12.6929</v>
      </c>
      <c r="M1136" s="158">
        <v>14.1195</v>
      </c>
      <c r="N1136" s="158">
        <v>15.979200000000001</v>
      </c>
      <c r="O1136" s="158">
        <v>18.825900000000001</v>
      </c>
      <c r="P1136" s="158">
        <v>19.853400000000001</v>
      </c>
      <c r="Q1136" s="158">
        <v>19.704999999999998</v>
      </c>
      <c r="R1136" s="158">
        <v>19.595500000000001</v>
      </c>
      <c r="S1136" s="158">
        <v>19.486000000000001</v>
      </c>
      <c r="T1136" s="158">
        <v>19.3765</v>
      </c>
      <c r="U1136" s="158">
        <v>19.211300000000001</v>
      </c>
      <c r="V1136" s="158">
        <v>19.083300000000001</v>
      </c>
      <c r="W1136" s="158">
        <v>18.918100000000003</v>
      </c>
      <c r="X1136" s="158">
        <v>18.808599999999998</v>
      </c>
      <c r="Y1136" s="158">
        <v>18.829000000000001</v>
      </c>
      <c r="Z1136" s="158">
        <v>18.812200000000001</v>
      </c>
      <c r="AB1136" s="6">
        <f>Z1136</f>
        <v>18.812200000000001</v>
      </c>
    </row>
    <row r="1137" spans="1:28" x14ac:dyDescent="0.2">
      <c r="A1137" s="2" t="str">
        <f>'Scenario List'!$A$25</f>
        <v>21- Maximum WA Customer Benefit</v>
      </c>
      <c r="B1137" s="121" t="s">
        <v>22</v>
      </c>
      <c r="C1137" s="158">
        <v>1.3113388514937294</v>
      </c>
      <c r="D1137" s="158">
        <v>1.5542662007285992</v>
      </c>
      <c r="E1137" s="158">
        <v>1.6990862948995669</v>
      </c>
      <c r="F1137" s="158">
        <v>1.8829869893195177</v>
      </c>
      <c r="G1137" s="158">
        <v>2.1373621766301678</v>
      </c>
      <c r="H1137" s="158">
        <v>2.2969872309162138</v>
      </c>
      <c r="I1137" s="158">
        <v>2.3450797735013875</v>
      </c>
      <c r="J1137" s="158">
        <v>2.2294288079497093</v>
      </c>
      <c r="K1137" s="158">
        <v>2.0056534813110805</v>
      </c>
      <c r="L1137" s="158">
        <v>1.6664787233312701</v>
      </c>
      <c r="M1137" s="158">
        <v>1.2479488439456539</v>
      </c>
      <c r="N1137" s="158">
        <v>0.93306708634576907</v>
      </c>
      <c r="O1137" s="158">
        <v>0.68391074255026041</v>
      </c>
      <c r="P1137" s="158">
        <v>0.52027796947736604</v>
      </c>
      <c r="Q1137" s="158">
        <v>0.40510588322356256</v>
      </c>
      <c r="R1137" s="158">
        <v>0.31833095478103601</v>
      </c>
      <c r="S1137" s="158">
        <v>0.26102659443284537</v>
      </c>
      <c r="T1137" s="158">
        <v>0.24660458202677304</v>
      </c>
      <c r="U1137" s="158">
        <v>0.24149201376290819</v>
      </c>
      <c r="V1137" s="158">
        <v>0.1073770785634558</v>
      </c>
      <c r="W1137" s="158">
        <v>0.10440879496702848</v>
      </c>
      <c r="X1137" s="158">
        <v>0.10841540744101152</v>
      </c>
      <c r="Y1137" s="158">
        <v>0.11227646080804021</v>
      </c>
      <c r="Z1137" s="158">
        <v>7.9839991273185973E-2</v>
      </c>
      <c r="AB1137" s="6">
        <f t="shared" ref="AB1137:AB1138" si="240">SUM(C1137:Z1137)</f>
        <v>24.498750933680139</v>
      </c>
    </row>
    <row r="1138" spans="1:28" x14ac:dyDescent="0.2">
      <c r="A1138" s="2" t="str">
        <f>'Scenario List'!$A$25</f>
        <v>21- Maximum WA Customer Benefit</v>
      </c>
      <c r="B1138" s="121" t="s">
        <v>23</v>
      </c>
      <c r="C1138" s="158">
        <v>0.6510284606183504</v>
      </c>
      <c r="D1138" s="158">
        <v>0.71034183415999774</v>
      </c>
      <c r="E1138" s="158">
        <v>0.70045821531455199</v>
      </c>
      <c r="F1138" s="158">
        <v>0.8106851753816664</v>
      </c>
      <c r="G1138" s="158">
        <v>0.75092358686442795</v>
      </c>
      <c r="H1138" s="158">
        <v>0.76294738789689776</v>
      </c>
      <c r="I1138" s="158">
        <v>0.7884598525601918</v>
      </c>
      <c r="J1138" s="158">
        <v>0.80398978552486344</v>
      </c>
      <c r="K1138" s="158">
        <v>0.99035610766292681</v>
      </c>
      <c r="L1138" s="158">
        <v>0.84914707231328368</v>
      </c>
      <c r="M1138" s="158">
        <v>0.79048524729443947</v>
      </c>
      <c r="N1138" s="158">
        <v>0.7637519158799595</v>
      </c>
      <c r="O1138" s="158">
        <v>0.71635180508392438</v>
      </c>
      <c r="P1138" s="158">
        <v>0.64553699156514632</v>
      </c>
      <c r="Q1138" s="158">
        <v>0.54074517536147582</v>
      </c>
      <c r="R1138" s="158">
        <v>0.4236097522289537</v>
      </c>
      <c r="S1138" s="158">
        <v>0.33851745300367142</v>
      </c>
      <c r="T1138" s="158">
        <v>0.29364964948155148</v>
      </c>
      <c r="U1138" s="158">
        <v>0.32266426342933485</v>
      </c>
      <c r="V1138" s="158">
        <v>0.12415842050295822</v>
      </c>
      <c r="W1138" s="158">
        <v>8.4884347796746695E-2</v>
      </c>
      <c r="X1138" s="158">
        <v>8.4651091872677497E-2</v>
      </c>
      <c r="Y1138" s="158">
        <v>7.768401018419091E-2</v>
      </c>
      <c r="Z1138" s="158">
        <v>7.5443253080067052E-2</v>
      </c>
      <c r="AB1138" s="6">
        <f t="shared" si="240"/>
        <v>13.100470855062255</v>
      </c>
    </row>
    <row r="1139" spans="1:28" x14ac:dyDescent="0.2">
      <c r="A1139" s="2" t="str">
        <f>'Scenario List'!$A$25</f>
        <v>21- Maximum WA Customer Benefit</v>
      </c>
      <c r="C1139" s="158"/>
      <c r="D1139" s="158"/>
      <c r="E1139" s="158"/>
      <c r="F1139" s="158"/>
      <c r="G1139" s="158"/>
      <c r="H1139" s="158"/>
      <c r="I1139" s="158"/>
      <c r="J1139" s="158"/>
      <c r="K1139" s="158"/>
      <c r="L1139" s="158"/>
      <c r="M1139" s="158"/>
      <c r="N1139" s="158"/>
      <c r="O1139" s="158"/>
      <c r="P1139" s="158"/>
      <c r="Q1139" s="158"/>
      <c r="R1139" s="158"/>
      <c r="S1139" s="158"/>
      <c r="T1139" s="158"/>
      <c r="U1139" s="158"/>
      <c r="V1139" s="158"/>
      <c r="W1139" s="158"/>
      <c r="X1139" s="158"/>
      <c r="Y1139" s="158"/>
      <c r="Z1139" s="158"/>
      <c r="AB1139" s="6"/>
    </row>
    <row r="1140" spans="1:28" x14ac:dyDescent="0.2">
      <c r="A1140" s="2" t="str">
        <f>'Scenario List'!$A$25</f>
        <v>21- Maximum WA Customer Benefit</v>
      </c>
      <c r="B1140" s="124" t="s">
        <v>35</v>
      </c>
      <c r="C1140" s="158"/>
      <c r="D1140" s="158"/>
      <c r="E1140" s="158"/>
      <c r="F1140" s="158"/>
      <c r="G1140" s="158"/>
      <c r="H1140" s="158"/>
      <c r="I1140" s="158"/>
      <c r="J1140" s="158"/>
      <c r="K1140" s="158"/>
      <c r="L1140" s="158"/>
      <c r="M1140" s="158"/>
      <c r="N1140" s="158"/>
      <c r="O1140" s="158"/>
      <c r="P1140" s="158"/>
      <c r="Q1140" s="158"/>
      <c r="R1140" s="158"/>
      <c r="S1140" s="158"/>
      <c r="T1140" s="158"/>
      <c r="U1140" s="158"/>
      <c r="V1140" s="158"/>
      <c r="W1140" s="158"/>
      <c r="X1140" s="158"/>
      <c r="Y1140" s="158"/>
      <c r="Z1140" s="158"/>
      <c r="AB1140" s="6"/>
    </row>
    <row r="1141" spans="1:28" x14ac:dyDescent="0.2">
      <c r="A1141" s="2" t="str">
        <f>'Scenario List'!$A$25</f>
        <v>21- Maximum WA Customer Benefit</v>
      </c>
      <c r="B1141" s="121" t="s">
        <v>1</v>
      </c>
      <c r="C1141" s="158">
        <v>49.63773922470326</v>
      </c>
      <c r="D1141" s="158">
        <v>107.83652437084703</v>
      </c>
      <c r="E1141" s="158">
        <v>173.42470774267491</v>
      </c>
      <c r="F1141" s="158">
        <v>249.48051417027557</v>
      </c>
      <c r="G1141" s="158">
        <v>335.61585602317319</v>
      </c>
      <c r="H1141" s="158">
        <v>428.5436787023458</v>
      </c>
      <c r="I1141" s="158">
        <v>525.48354918690166</v>
      </c>
      <c r="J1141" s="158">
        <v>620.73059306973801</v>
      </c>
      <c r="K1141" s="158">
        <v>711.76606174878827</v>
      </c>
      <c r="L1141" s="158">
        <v>795.22476767556623</v>
      </c>
      <c r="M1141" s="158">
        <v>868.79402029118546</v>
      </c>
      <c r="N1141" s="158">
        <v>933.39407287180074</v>
      </c>
      <c r="O1141" s="158">
        <v>990.18364275869249</v>
      </c>
      <c r="P1141" s="158">
        <v>1039.9552761923026</v>
      </c>
      <c r="Q1141" s="158">
        <v>1083.8618595296086</v>
      </c>
      <c r="R1141" s="158">
        <v>1120.2475639344493</v>
      </c>
      <c r="S1141" s="158">
        <v>1155.4272800900883</v>
      </c>
      <c r="T1141" s="158">
        <v>1185.0077763675727</v>
      </c>
      <c r="U1141" s="158">
        <v>1211.5352777075846</v>
      </c>
      <c r="V1141" s="158">
        <v>1228.6976881485712</v>
      </c>
      <c r="W1141" s="158">
        <v>1243.7346483775543</v>
      </c>
      <c r="X1141" s="158">
        <v>1254.2797755384483</v>
      </c>
      <c r="Y1141" s="158">
        <v>1257.3136870160363</v>
      </c>
      <c r="Z1141" s="158">
        <v>1258.2116929344888</v>
      </c>
      <c r="AB1141" s="6">
        <f>Z1141/8.76</f>
        <v>143.63147179617454</v>
      </c>
    </row>
    <row r="1142" spans="1:28" x14ac:dyDescent="0.2">
      <c r="A1142" s="2" t="str">
        <f>'Scenario List'!$A$25</f>
        <v>21- Maximum WA Customer Benefit</v>
      </c>
      <c r="B1142" s="121" t="s">
        <v>2</v>
      </c>
      <c r="C1142" s="158">
        <v>12.176327940098478</v>
      </c>
      <c r="D1142" s="158">
        <v>25.624765428330377</v>
      </c>
      <c r="E1142" s="158">
        <v>38.818903210958965</v>
      </c>
      <c r="F1142" s="158">
        <v>53.057521675152458</v>
      </c>
      <c r="G1142" s="158">
        <v>68.15492443756419</v>
      </c>
      <c r="H1142" s="158">
        <v>83.811186703344589</v>
      </c>
      <c r="I1142" s="158">
        <v>99.667362452991981</v>
      </c>
      <c r="J1142" s="158">
        <v>114.77407239874496</v>
      </c>
      <c r="K1142" s="158">
        <v>129.45954024192727</v>
      </c>
      <c r="L1142" s="158">
        <v>142.86770294440578</v>
      </c>
      <c r="M1142" s="158">
        <v>153.78110159388245</v>
      </c>
      <c r="N1142" s="158">
        <v>164.20558782737038</v>
      </c>
      <c r="O1142" s="158">
        <v>173.55197301394534</v>
      </c>
      <c r="P1142" s="158">
        <v>181.9816556148545</v>
      </c>
      <c r="Q1142" s="158">
        <v>189.44133020654024</v>
      </c>
      <c r="R1142" s="158">
        <v>194.8269093803323</v>
      </c>
      <c r="S1142" s="158">
        <v>199.64465765149833</v>
      </c>
      <c r="T1142" s="158">
        <v>204.62317604088622</v>
      </c>
      <c r="U1142" s="158">
        <v>209.55584485052884</v>
      </c>
      <c r="V1142" s="158">
        <v>213.16919896972334</v>
      </c>
      <c r="W1142" s="158">
        <v>216.70992928457233</v>
      </c>
      <c r="X1142" s="158">
        <v>220.52924541120674</v>
      </c>
      <c r="Y1142" s="158">
        <v>224.50187750257629</v>
      </c>
      <c r="Z1142" s="158">
        <v>227.80475132408975</v>
      </c>
      <c r="AB1142" s="6">
        <f t="shared" ref="AB1142:AB1143" si="241">Z1142/8.76</f>
        <v>26.005108598640383</v>
      </c>
    </row>
    <row r="1143" spans="1:28" x14ac:dyDescent="0.2">
      <c r="A1143" s="2" t="str">
        <f>'Scenario List'!$A$25</f>
        <v>21- Maximum WA Customer Benefit</v>
      </c>
      <c r="B1143" s="121" t="s">
        <v>4</v>
      </c>
      <c r="C1143" s="158">
        <v>61.814067164801742</v>
      </c>
      <c r="D1143" s="158">
        <v>133.46128979917739</v>
      </c>
      <c r="E1143" s="158">
        <v>212.24361095363389</v>
      </c>
      <c r="F1143" s="158">
        <v>302.538035845428</v>
      </c>
      <c r="G1143" s="158">
        <v>403.7707804607374</v>
      </c>
      <c r="H1143" s="158">
        <v>512.35486540569036</v>
      </c>
      <c r="I1143" s="158">
        <v>625.15091163989359</v>
      </c>
      <c r="J1143" s="158">
        <v>735.50466546848293</v>
      </c>
      <c r="K1143" s="158">
        <v>841.22560199071552</v>
      </c>
      <c r="L1143" s="158">
        <v>938.092470619972</v>
      </c>
      <c r="M1143" s="158">
        <v>1022.5751218850679</v>
      </c>
      <c r="N1143" s="158">
        <v>1097.5996606991712</v>
      </c>
      <c r="O1143" s="158">
        <v>1163.7356157726379</v>
      </c>
      <c r="P1143" s="158">
        <v>1221.9369318071572</v>
      </c>
      <c r="Q1143" s="158">
        <v>1273.3031897361489</v>
      </c>
      <c r="R1143" s="158">
        <v>1315.0744733147817</v>
      </c>
      <c r="S1143" s="158">
        <v>1355.0719377415867</v>
      </c>
      <c r="T1143" s="158">
        <v>1389.6309524084588</v>
      </c>
      <c r="U1143" s="158">
        <v>1421.0911225581135</v>
      </c>
      <c r="V1143" s="158">
        <v>1441.8668871182945</v>
      </c>
      <c r="W1143" s="158">
        <v>1460.4445776621267</v>
      </c>
      <c r="X1143" s="158">
        <v>1474.8090209496552</v>
      </c>
      <c r="Y1143" s="158">
        <v>1481.8155645186125</v>
      </c>
      <c r="Z1143" s="158">
        <v>1486.0164442585785</v>
      </c>
      <c r="AB1143" s="6">
        <f t="shared" si="241"/>
        <v>169.6365803948149</v>
      </c>
    </row>
    <row r="1144" spans="1:28" x14ac:dyDescent="0.2">
      <c r="A1144" s="2" t="str">
        <f>'Scenario List'!$A$25</f>
        <v>21- Maximum WA Customer Benefit</v>
      </c>
      <c r="B1144" s="127"/>
      <c r="C1144" s="158"/>
      <c r="D1144" s="158"/>
      <c r="E1144" s="158"/>
      <c r="F1144" s="158"/>
      <c r="G1144" s="158"/>
      <c r="H1144" s="158"/>
      <c r="I1144" s="158"/>
      <c r="J1144" s="158"/>
      <c r="K1144" s="158"/>
      <c r="L1144" s="158"/>
      <c r="M1144" s="158"/>
      <c r="N1144" s="158"/>
      <c r="O1144" s="158"/>
      <c r="P1144" s="158"/>
      <c r="Q1144" s="158"/>
      <c r="R1144" s="158"/>
      <c r="S1144" s="158"/>
      <c r="T1144" s="158"/>
      <c r="U1144" s="158"/>
      <c r="V1144" s="158"/>
      <c r="W1144" s="158"/>
      <c r="X1144" s="158"/>
      <c r="Y1144" s="158"/>
      <c r="Z1144" s="158"/>
      <c r="AB1144" s="6"/>
    </row>
    <row r="1145" spans="1:28" x14ac:dyDescent="0.2">
      <c r="A1145" s="2" t="str">
        <f>'Scenario List'!$A$25</f>
        <v>21- Maximum WA Customer Benefit</v>
      </c>
      <c r="B1145" s="126" t="s">
        <v>36</v>
      </c>
      <c r="C1145" s="158"/>
      <c r="D1145" s="158"/>
      <c r="E1145" s="158"/>
      <c r="F1145" s="158"/>
      <c r="G1145" s="158"/>
      <c r="H1145" s="158"/>
      <c r="I1145" s="158"/>
      <c r="J1145" s="158"/>
      <c r="K1145" s="158"/>
      <c r="L1145" s="158"/>
      <c r="M1145" s="158"/>
      <c r="N1145" s="158"/>
      <c r="O1145" s="158"/>
      <c r="P1145" s="158"/>
      <c r="Q1145" s="158"/>
      <c r="R1145" s="158"/>
      <c r="S1145" s="158"/>
      <c r="T1145" s="158"/>
      <c r="U1145" s="158"/>
      <c r="V1145" s="158"/>
      <c r="W1145" s="158"/>
      <c r="X1145" s="158"/>
      <c r="Y1145" s="158"/>
      <c r="Z1145" s="158"/>
      <c r="AB1145" s="6"/>
    </row>
    <row r="1146" spans="1:28" x14ac:dyDescent="0.2">
      <c r="A1146" s="2" t="str">
        <f>'Scenario List'!$A$25</f>
        <v>21- Maximum WA Customer Benefit</v>
      </c>
      <c r="B1146" s="121" t="s">
        <v>1</v>
      </c>
      <c r="C1146" s="158">
        <v>5.9909868922879195</v>
      </c>
      <c r="D1146" s="158">
        <v>13.015493182004819</v>
      </c>
      <c r="E1146" s="158">
        <v>20.821297786435704</v>
      </c>
      <c r="F1146" s="158">
        <v>30.113459434899671</v>
      </c>
      <c r="G1146" s="158">
        <v>40.511975480211945</v>
      </c>
      <c r="H1146" s="158">
        <v>51.7302378470267</v>
      </c>
      <c r="I1146" s="158">
        <v>63.25050291552553</v>
      </c>
      <c r="J1146" s="158">
        <v>74.929775359955698</v>
      </c>
      <c r="K1146" s="158">
        <v>85.917271021008688</v>
      </c>
      <c r="L1146" s="158">
        <v>95.990473175784672</v>
      </c>
      <c r="M1146" s="158">
        <v>104.58318068368624</v>
      </c>
      <c r="N1146" s="158">
        <v>112.67170853361925</v>
      </c>
      <c r="O1146" s="158">
        <v>119.51872782399228</v>
      </c>
      <c r="P1146" s="158">
        <v>125.52597747257229</v>
      </c>
      <c r="Q1146" s="158">
        <v>130.4807724517963</v>
      </c>
      <c r="R1146" s="158">
        <v>135.22645896800836</v>
      </c>
      <c r="S1146" s="158">
        <v>139.47334649475846</v>
      </c>
      <c r="T1146" s="158">
        <v>143.05300585586207</v>
      </c>
      <c r="U1146" s="158">
        <v>145.82727014010055</v>
      </c>
      <c r="V1146" s="158">
        <v>148.30964568740407</v>
      </c>
      <c r="W1146" s="158">
        <v>150.13817026057859</v>
      </c>
      <c r="X1146" s="158">
        <v>151.41464836757712</v>
      </c>
      <c r="Y1146" s="158">
        <v>151.35697194296765</v>
      </c>
      <c r="Z1146" s="158">
        <v>151.86903809980828</v>
      </c>
      <c r="AB1146" s="6">
        <f>Z1146</f>
        <v>151.86903809980828</v>
      </c>
    </row>
    <row r="1147" spans="1:28" x14ac:dyDescent="0.2">
      <c r="A1147" s="2" t="str">
        <f>'Scenario List'!$A$25</f>
        <v>21- Maximum WA Customer Benefit</v>
      </c>
      <c r="B1147" s="121" t="s">
        <v>2</v>
      </c>
      <c r="C1147" s="158">
        <v>1.4696120779212469</v>
      </c>
      <c r="D1147" s="158">
        <v>3.0928200038786828</v>
      </c>
      <c r="E1147" s="158">
        <v>4.6605812632966126</v>
      </c>
      <c r="F1147" s="158">
        <v>6.4042898580468677</v>
      </c>
      <c r="G1147" s="158">
        <v>8.2269373693704555</v>
      </c>
      <c r="H1147" s="158">
        <v>10.116991191035494</v>
      </c>
      <c r="I1147" s="158">
        <v>11.996590205668886</v>
      </c>
      <c r="J1147" s="158">
        <v>13.854634454949537</v>
      </c>
      <c r="K1147" s="158">
        <v>15.627059230517999</v>
      </c>
      <c r="L1147" s="158">
        <v>17.245361267175635</v>
      </c>
      <c r="M1147" s="158">
        <v>18.511771902319214</v>
      </c>
      <c r="N1147" s="158">
        <v>19.821557334678083</v>
      </c>
      <c r="O1147" s="158">
        <v>20.948347488533074</v>
      </c>
      <c r="P1147" s="158">
        <v>21.965776534901256</v>
      </c>
      <c r="Q1147" s="158">
        <v>22.80590545955079</v>
      </c>
      <c r="R1147" s="158">
        <v>23.517795454652731</v>
      </c>
      <c r="S1147" s="158">
        <v>24.099403737709729</v>
      </c>
      <c r="T1147" s="158">
        <v>24.701914185027462</v>
      </c>
      <c r="U1147" s="158">
        <v>25.223332212230272</v>
      </c>
      <c r="V1147" s="158">
        <v>25.730534594156897</v>
      </c>
      <c r="W1147" s="158">
        <v>26.160268432280699</v>
      </c>
      <c r="X1147" s="158">
        <v>26.621937784471132</v>
      </c>
      <c r="Y1147" s="158">
        <v>27.025812830324828</v>
      </c>
      <c r="Z1147" s="158">
        <v>27.496556145863817</v>
      </c>
      <c r="AB1147" s="6">
        <f t="shared" ref="AB1147:AB1148" si="242">Z1147</f>
        <v>27.496556145863817</v>
      </c>
    </row>
    <row r="1148" spans="1:28" x14ac:dyDescent="0.2">
      <c r="A1148" s="2" t="str">
        <f>'Scenario List'!$A$25</f>
        <v>21- Maximum WA Customer Benefit</v>
      </c>
      <c r="B1148" s="121" t="s">
        <v>4</v>
      </c>
      <c r="C1148" s="158">
        <v>7.4605989702091664</v>
      </c>
      <c r="D1148" s="158">
        <v>16.108313185883503</v>
      </c>
      <c r="E1148" s="158">
        <v>25.481879049732317</v>
      </c>
      <c r="F1148" s="158">
        <v>36.51774929294654</v>
      </c>
      <c r="G1148" s="158">
        <v>48.738912849582398</v>
      </c>
      <c r="H1148" s="158">
        <v>61.847229038062196</v>
      </c>
      <c r="I1148" s="158">
        <v>75.247093121194411</v>
      </c>
      <c r="J1148" s="158">
        <v>88.784409814905231</v>
      </c>
      <c r="K1148" s="158">
        <v>101.54433025152669</v>
      </c>
      <c r="L1148" s="158">
        <v>113.23583444296031</v>
      </c>
      <c r="M1148" s="158">
        <v>123.09495258600545</v>
      </c>
      <c r="N1148" s="158">
        <v>132.49326586829733</v>
      </c>
      <c r="O1148" s="158">
        <v>140.46707531252537</v>
      </c>
      <c r="P1148" s="158">
        <v>147.49175400747356</v>
      </c>
      <c r="Q1148" s="158">
        <v>153.28667791134708</v>
      </c>
      <c r="R1148" s="158">
        <v>158.7442544226611</v>
      </c>
      <c r="S1148" s="158">
        <v>163.5727502324682</v>
      </c>
      <c r="T1148" s="158">
        <v>167.75492004088954</v>
      </c>
      <c r="U1148" s="158">
        <v>171.05060235233083</v>
      </c>
      <c r="V1148" s="158">
        <v>174.04018028156096</v>
      </c>
      <c r="W1148" s="158">
        <v>176.29843869285929</v>
      </c>
      <c r="X1148" s="158">
        <v>178.03658615204824</v>
      </c>
      <c r="Y1148" s="158">
        <v>178.38278477329249</v>
      </c>
      <c r="Z1148" s="158">
        <v>179.3655942456721</v>
      </c>
      <c r="AB1148" s="6">
        <f t="shared" si="242"/>
        <v>179.3655942456721</v>
      </c>
    </row>
    <row r="1151" spans="1:28" x14ac:dyDescent="0.2">
      <c r="A1151" s="2" t="str">
        <f>'Scenario List'!$A$26</f>
        <v>6b- Clean Resource Plan (2045) No Colstrip</v>
      </c>
      <c r="B1151" s="125" t="s">
        <v>11</v>
      </c>
      <c r="C1151" s="158"/>
      <c r="D1151" s="158"/>
      <c r="E1151" s="158"/>
      <c r="F1151" s="158"/>
      <c r="G1151" s="158"/>
      <c r="H1151" s="158"/>
      <c r="I1151" s="158"/>
      <c r="J1151" s="158"/>
      <c r="K1151" s="158"/>
      <c r="L1151" s="158"/>
      <c r="M1151" s="158"/>
      <c r="N1151" s="158"/>
      <c r="O1151" s="158"/>
      <c r="P1151" s="158"/>
      <c r="Q1151" s="158"/>
      <c r="R1151" s="158"/>
      <c r="S1151" s="158"/>
      <c r="T1151" s="158"/>
      <c r="U1151" s="158"/>
      <c r="V1151" s="158"/>
      <c r="W1151" s="158"/>
      <c r="X1151" s="158"/>
      <c r="Y1151" s="158"/>
      <c r="Z1151" s="158"/>
      <c r="AB1151" s="6"/>
    </row>
    <row r="1152" spans="1:28" x14ac:dyDescent="0.2">
      <c r="A1152" s="2" t="str">
        <f>'Scenario List'!$A$26</f>
        <v>6b- Clean Resource Plan (2045) No Colstrip</v>
      </c>
      <c r="B1152" s="123" t="s">
        <v>12</v>
      </c>
      <c r="C1152" s="158">
        <v>0</v>
      </c>
      <c r="D1152" s="158">
        <v>0</v>
      </c>
      <c r="E1152" s="158">
        <v>0</v>
      </c>
      <c r="F1152" s="158">
        <v>0</v>
      </c>
      <c r="G1152" s="158">
        <v>0</v>
      </c>
      <c r="H1152" s="158">
        <v>0</v>
      </c>
      <c r="I1152" s="158">
        <v>0</v>
      </c>
      <c r="J1152" s="158">
        <v>0</v>
      </c>
      <c r="K1152" s="158">
        <v>0</v>
      </c>
      <c r="L1152" s="158">
        <v>0</v>
      </c>
      <c r="M1152" s="158">
        <v>0</v>
      </c>
      <c r="N1152" s="158">
        <v>0</v>
      </c>
      <c r="O1152" s="158">
        <v>0</v>
      </c>
      <c r="P1152" s="158">
        <v>0</v>
      </c>
      <c r="Q1152" s="158">
        <v>0</v>
      </c>
      <c r="R1152" s="158">
        <v>0</v>
      </c>
      <c r="S1152" s="158">
        <v>0</v>
      </c>
      <c r="T1152" s="158">
        <v>0</v>
      </c>
      <c r="U1152" s="158">
        <v>0</v>
      </c>
      <c r="V1152" s="158">
        <v>0</v>
      </c>
      <c r="W1152" s="158">
        <v>0</v>
      </c>
      <c r="X1152" s="158">
        <v>0</v>
      </c>
      <c r="Y1152" s="158">
        <v>0</v>
      </c>
      <c r="Z1152" s="158">
        <v>0</v>
      </c>
      <c r="AB1152" s="6">
        <f>SUM(C1152:Z1152)</f>
        <v>0</v>
      </c>
    </row>
    <row r="1153" spans="1:28" x14ac:dyDescent="0.2">
      <c r="A1153" s="2" t="str">
        <f>'Scenario List'!$A$26</f>
        <v>6b- Clean Resource Plan (2045) No Colstrip</v>
      </c>
      <c r="B1153" s="121" t="s">
        <v>13</v>
      </c>
      <c r="C1153" s="158">
        <v>0</v>
      </c>
      <c r="D1153" s="158">
        <v>0</v>
      </c>
      <c r="E1153" s="158">
        <v>0</v>
      </c>
      <c r="F1153" s="158">
        <v>0</v>
      </c>
      <c r="G1153" s="158">
        <v>0</v>
      </c>
      <c r="H1153" s="158">
        <v>127.68864122646357</v>
      </c>
      <c r="I1153" s="158">
        <v>0</v>
      </c>
      <c r="J1153" s="158">
        <v>0</v>
      </c>
      <c r="K1153" s="158">
        <v>0</v>
      </c>
      <c r="L1153" s="158">
        <v>111.84068164974812</v>
      </c>
      <c r="M1153" s="158">
        <v>0</v>
      </c>
      <c r="N1153" s="158">
        <v>0</v>
      </c>
      <c r="O1153" s="158">
        <v>0</v>
      </c>
      <c r="P1153" s="158">
        <v>0</v>
      </c>
      <c r="Q1153" s="158">
        <v>0</v>
      </c>
      <c r="R1153" s="158">
        <v>0</v>
      </c>
      <c r="S1153" s="158">
        <v>100</v>
      </c>
      <c r="T1153" s="158">
        <v>0</v>
      </c>
      <c r="U1153" s="158">
        <v>100</v>
      </c>
      <c r="V1153" s="158">
        <v>0</v>
      </c>
      <c r="W1153" s="158">
        <v>100</v>
      </c>
      <c r="X1153" s="158">
        <v>130.61831865678815</v>
      </c>
      <c r="Y1153" s="158">
        <v>0</v>
      </c>
      <c r="Z1153" s="158">
        <v>150</v>
      </c>
      <c r="AB1153" s="6">
        <f t="shared" ref="AB1153:AB1160" si="243">SUM(C1153:Z1153)</f>
        <v>820.14764153299984</v>
      </c>
    </row>
    <row r="1154" spans="1:28" x14ac:dyDescent="0.2">
      <c r="A1154" s="2" t="str">
        <f>'Scenario List'!$A$26</f>
        <v>6b- Clean Resource Plan (2045) No Colstrip</v>
      </c>
      <c r="B1154" s="121" t="s">
        <v>14</v>
      </c>
      <c r="C1154" s="158">
        <v>0</v>
      </c>
      <c r="D1154" s="158">
        <v>0</v>
      </c>
      <c r="E1154" s="158">
        <v>0</v>
      </c>
      <c r="F1154" s="158">
        <v>0</v>
      </c>
      <c r="G1154" s="158">
        <v>0</v>
      </c>
      <c r="H1154" s="158">
        <v>63.844320613231787</v>
      </c>
      <c r="I1154" s="158">
        <v>0</v>
      </c>
      <c r="J1154" s="158">
        <v>0</v>
      </c>
      <c r="K1154" s="158">
        <v>0</v>
      </c>
      <c r="L1154" s="158">
        <v>55.92034082487406</v>
      </c>
      <c r="M1154" s="158">
        <v>0</v>
      </c>
      <c r="N1154" s="158">
        <v>0</v>
      </c>
      <c r="O1154" s="158">
        <v>0</v>
      </c>
      <c r="P1154" s="158">
        <v>0</v>
      </c>
      <c r="Q1154" s="158">
        <v>0</v>
      </c>
      <c r="R1154" s="158">
        <v>0</v>
      </c>
      <c r="S1154" s="158">
        <v>50</v>
      </c>
      <c r="T1154" s="158">
        <v>0</v>
      </c>
      <c r="U1154" s="158">
        <v>50</v>
      </c>
      <c r="V1154" s="158">
        <v>0</v>
      </c>
      <c r="W1154" s="158">
        <v>50</v>
      </c>
      <c r="X1154" s="158">
        <v>65.309159328394074</v>
      </c>
      <c r="Y1154" s="158">
        <v>0</v>
      </c>
      <c r="Z1154" s="158">
        <v>75</v>
      </c>
      <c r="AB1154" s="6">
        <f t="shared" si="243"/>
        <v>410.07382076649992</v>
      </c>
    </row>
    <row r="1155" spans="1:28" x14ac:dyDescent="0.2">
      <c r="A1155" s="2" t="str">
        <f>'Scenario List'!$A$26</f>
        <v>6b- Clean Resource Plan (2045) No Colstrip</v>
      </c>
      <c r="B1155" s="121" t="s">
        <v>15</v>
      </c>
      <c r="C1155" s="158">
        <v>0</v>
      </c>
      <c r="D1155" s="158">
        <v>0</v>
      </c>
      <c r="E1155" s="158">
        <v>0</v>
      </c>
      <c r="F1155" s="158">
        <v>0</v>
      </c>
      <c r="G1155" s="158">
        <v>100</v>
      </c>
      <c r="H1155" s="158">
        <v>0</v>
      </c>
      <c r="I1155" s="158">
        <v>0</v>
      </c>
      <c r="J1155" s="158">
        <v>0</v>
      </c>
      <c r="K1155" s="158">
        <v>0</v>
      </c>
      <c r="L1155" s="158">
        <v>0</v>
      </c>
      <c r="M1155" s="158">
        <v>0</v>
      </c>
      <c r="N1155" s="158">
        <v>0</v>
      </c>
      <c r="O1155" s="158">
        <v>0</v>
      </c>
      <c r="P1155" s="158">
        <v>0</v>
      </c>
      <c r="Q1155" s="158">
        <v>0</v>
      </c>
      <c r="R1155" s="158">
        <v>0</v>
      </c>
      <c r="S1155" s="158">
        <v>0</v>
      </c>
      <c r="T1155" s="158">
        <v>0</v>
      </c>
      <c r="U1155" s="158">
        <v>0</v>
      </c>
      <c r="V1155" s="158">
        <v>0</v>
      </c>
      <c r="W1155" s="158">
        <v>0</v>
      </c>
      <c r="X1155" s="158">
        <v>0</v>
      </c>
      <c r="Y1155" s="158">
        <v>0</v>
      </c>
      <c r="Z1155" s="158">
        <v>0</v>
      </c>
      <c r="AB1155" s="6">
        <f t="shared" si="243"/>
        <v>100</v>
      </c>
    </row>
    <row r="1156" spans="1:28" x14ac:dyDescent="0.2">
      <c r="A1156" s="2" t="str">
        <f>'Scenario List'!$A$26</f>
        <v>6b- Clean Resource Plan (2045) No Colstrip</v>
      </c>
      <c r="B1156" s="121" t="s">
        <v>16</v>
      </c>
      <c r="C1156" s="158">
        <v>0</v>
      </c>
      <c r="D1156" s="158">
        <v>0</v>
      </c>
      <c r="E1156" s="158">
        <v>0</v>
      </c>
      <c r="F1156" s="158">
        <v>0</v>
      </c>
      <c r="G1156" s="158">
        <v>0</v>
      </c>
      <c r="H1156" s="158">
        <v>0</v>
      </c>
      <c r="I1156" s="158">
        <v>0</v>
      </c>
      <c r="J1156" s="158">
        <v>0</v>
      </c>
      <c r="K1156" s="158">
        <v>0</v>
      </c>
      <c r="L1156" s="158">
        <v>0</v>
      </c>
      <c r="M1156" s="158">
        <v>0</v>
      </c>
      <c r="N1156" s="158">
        <v>0</v>
      </c>
      <c r="O1156" s="158">
        <v>0</v>
      </c>
      <c r="P1156" s="158">
        <v>0</v>
      </c>
      <c r="Q1156" s="158">
        <v>0</v>
      </c>
      <c r="R1156" s="158">
        <v>0</v>
      </c>
      <c r="S1156" s="158">
        <v>0</v>
      </c>
      <c r="T1156" s="158">
        <v>0</v>
      </c>
      <c r="U1156" s="158">
        <v>0</v>
      </c>
      <c r="V1156" s="158">
        <v>0</v>
      </c>
      <c r="W1156" s="158">
        <v>0</v>
      </c>
      <c r="X1156" s="158">
        <v>0</v>
      </c>
      <c r="Y1156" s="158">
        <v>0</v>
      </c>
      <c r="Z1156" s="158">
        <v>0</v>
      </c>
      <c r="AB1156" s="6">
        <f t="shared" si="243"/>
        <v>0</v>
      </c>
    </row>
    <row r="1157" spans="1:28" x14ac:dyDescent="0.2">
      <c r="A1157" s="2" t="str">
        <f>'Scenario List'!$A$26</f>
        <v>6b- Clean Resource Plan (2045) No Colstrip</v>
      </c>
      <c r="B1157" s="121" t="s">
        <v>17</v>
      </c>
      <c r="C1157" s="158">
        <v>0</v>
      </c>
      <c r="D1157" s="158">
        <v>0</v>
      </c>
      <c r="E1157" s="158">
        <v>0</v>
      </c>
      <c r="F1157" s="158">
        <v>0</v>
      </c>
      <c r="G1157" s="158">
        <v>0</v>
      </c>
      <c r="H1157" s="158">
        <v>0</v>
      </c>
      <c r="I1157" s="158">
        <v>0</v>
      </c>
      <c r="J1157" s="158">
        <v>0</v>
      </c>
      <c r="K1157" s="158">
        <v>0</v>
      </c>
      <c r="L1157" s="158">
        <v>0</v>
      </c>
      <c r="M1157" s="158">
        <v>0</v>
      </c>
      <c r="N1157" s="158">
        <v>0</v>
      </c>
      <c r="O1157" s="158">
        <v>0</v>
      </c>
      <c r="P1157" s="158">
        <v>0</v>
      </c>
      <c r="Q1157" s="158">
        <v>0</v>
      </c>
      <c r="R1157" s="158">
        <v>0</v>
      </c>
      <c r="S1157" s="158">
        <v>0</v>
      </c>
      <c r="T1157" s="158">
        <v>0</v>
      </c>
      <c r="U1157" s="158">
        <v>0</v>
      </c>
      <c r="V1157" s="158">
        <v>0</v>
      </c>
      <c r="W1157" s="158">
        <v>0</v>
      </c>
      <c r="X1157" s="158">
        <v>0</v>
      </c>
      <c r="Y1157" s="158">
        <v>0</v>
      </c>
      <c r="Z1157" s="158">
        <v>0</v>
      </c>
      <c r="AB1157" s="6">
        <f t="shared" si="243"/>
        <v>0</v>
      </c>
    </row>
    <row r="1158" spans="1:28" x14ac:dyDescent="0.2">
      <c r="A1158" s="2" t="str">
        <f>'Scenario List'!$A$26</f>
        <v>6b- Clean Resource Plan (2045) No Colstrip</v>
      </c>
      <c r="B1158" s="121" t="s">
        <v>18</v>
      </c>
      <c r="C1158" s="158">
        <v>0</v>
      </c>
      <c r="D1158" s="158">
        <v>0</v>
      </c>
      <c r="E1158" s="158">
        <v>0</v>
      </c>
      <c r="F1158" s="158">
        <v>0</v>
      </c>
      <c r="G1158" s="158">
        <v>0</v>
      </c>
      <c r="H1158" s="158">
        <v>0</v>
      </c>
      <c r="I1158" s="158">
        <v>0</v>
      </c>
      <c r="J1158" s="158">
        <v>0</v>
      </c>
      <c r="K1158" s="158">
        <v>0</v>
      </c>
      <c r="L1158" s="158">
        <v>0</v>
      </c>
      <c r="M1158" s="158">
        <v>0</v>
      </c>
      <c r="N1158" s="158">
        <v>0</v>
      </c>
      <c r="O1158" s="158">
        <v>0</v>
      </c>
      <c r="P1158" s="158">
        <v>0</v>
      </c>
      <c r="Q1158" s="158">
        <v>0</v>
      </c>
      <c r="R1158" s="158">
        <v>0</v>
      </c>
      <c r="S1158" s="158">
        <v>0</v>
      </c>
      <c r="T1158" s="158">
        <v>0</v>
      </c>
      <c r="U1158" s="158">
        <v>0</v>
      </c>
      <c r="V1158" s="158">
        <v>0</v>
      </c>
      <c r="W1158" s="158">
        <v>0</v>
      </c>
      <c r="X1158" s="158">
        <v>0</v>
      </c>
      <c r="Y1158" s="158">
        <v>0</v>
      </c>
      <c r="Z1158" s="158">
        <v>0</v>
      </c>
      <c r="AB1158" s="6">
        <f t="shared" si="243"/>
        <v>0</v>
      </c>
    </row>
    <row r="1159" spans="1:28" x14ac:dyDescent="0.2">
      <c r="A1159" s="2" t="str">
        <f>'Scenario List'!$A$26</f>
        <v>6b- Clean Resource Plan (2045) No Colstrip</v>
      </c>
      <c r="B1159" s="122" t="s">
        <v>19</v>
      </c>
      <c r="C1159" s="158">
        <v>0</v>
      </c>
      <c r="D1159" s="158">
        <v>0</v>
      </c>
      <c r="E1159" s="158">
        <v>0</v>
      </c>
      <c r="F1159" s="158">
        <v>0</v>
      </c>
      <c r="G1159" s="158">
        <v>0</v>
      </c>
      <c r="H1159" s="158">
        <v>12</v>
      </c>
      <c r="I1159" s="158">
        <v>0</v>
      </c>
      <c r="J1159" s="158">
        <v>0</v>
      </c>
      <c r="K1159" s="158">
        <v>0</v>
      </c>
      <c r="L1159" s="158">
        <v>0</v>
      </c>
      <c r="M1159" s="158">
        <v>0</v>
      </c>
      <c r="N1159" s="158">
        <v>0</v>
      </c>
      <c r="O1159" s="158">
        <v>0</v>
      </c>
      <c r="P1159" s="158">
        <v>0</v>
      </c>
      <c r="Q1159" s="158">
        <v>0</v>
      </c>
      <c r="R1159" s="158">
        <v>0</v>
      </c>
      <c r="S1159" s="158">
        <v>0</v>
      </c>
      <c r="T1159" s="158">
        <v>0</v>
      </c>
      <c r="U1159" s="158">
        <v>0</v>
      </c>
      <c r="V1159" s="158">
        <v>0</v>
      </c>
      <c r="W1159" s="158">
        <v>0</v>
      </c>
      <c r="X1159" s="158">
        <v>0</v>
      </c>
      <c r="Y1159" s="158">
        <v>0</v>
      </c>
      <c r="Z1159" s="158">
        <v>0</v>
      </c>
      <c r="AB1159" s="6">
        <f t="shared" si="243"/>
        <v>12</v>
      </c>
    </row>
    <row r="1160" spans="1:28" x14ac:dyDescent="0.2">
      <c r="A1160" s="2" t="str">
        <f>'Scenario List'!$A$26</f>
        <v>6b- Clean Resource Plan (2045) No Colstrip</v>
      </c>
      <c r="B1160" s="121" t="s">
        <v>20</v>
      </c>
      <c r="C1160" s="158">
        <v>0</v>
      </c>
      <c r="D1160" s="158">
        <v>0</v>
      </c>
      <c r="E1160" s="158">
        <v>0</v>
      </c>
      <c r="F1160" s="158">
        <v>0</v>
      </c>
      <c r="G1160" s="158">
        <v>0</v>
      </c>
      <c r="H1160" s="158">
        <v>0</v>
      </c>
      <c r="I1160" s="158">
        <v>0</v>
      </c>
      <c r="J1160" s="158">
        <v>0</v>
      </c>
      <c r="K1160" s="158">
        <v>0</v>
      </c>
      <c r="L1160" s="158">
        <v>0</v>
      </c>
      <c r="M1160" s="158">
        <v>0</v>
      </c>
      <c r="N1160" s="158">
        <v>0</v>
      </c>
      <c r="O1160" s="158">
        <v>0</v>
      </c>
      <c r="P1160" s="158">
        <v>0</v>
      </c>
      <c r="Q1160" s="158">
        <v>0</v>
      </c>
      <c r="R1160" s="158">
        <v>0</v>
      </c>
      <c r="S1160" s="158">
        <v>0</v>
      </c>
      <c r="T1160" s="158">
        <v>0</v>
      </c>
      <c r="U1160" s="158">
        <v>0</v>
      </c>
      <c r="V1160" s="158">
        <v>0</v>
      </c>
      <c r="W1160" s="158">
        <v>0</v>
      </c>
      <c r="X1160" s="158">
        <v>0</v>
      </c>
      <c r="Y1160" s="158">
        <v>0</v>
      </c>
      <c r="Z1160" s="158">
        <v>68</v>
      </c>
      <c r="AB1160" s="6">
        <f t="shared" si="243"/>
        <v>68</v>
      </c>
    </row>
    <row r="1161" spans="1:28" x14ac:dyDescent="0.2">
      <c r="A1161" s="2" t="str">
        <f>'Scenario List'!$A$26</f>
        <v>6b- Clean Resource Plan (2045) No Colstrip</v>
      </c>
      <c r="B1161" s="122"/>
      <c r="C1161" s="158"/>
      <c r="D1161" s="158"/>
      <c r="E1161" s="158"/>
      <c r="F1161" s="158"/>
      <c r="G1161" s="158"/>
      <c r="H1161" s="158"/>
      <c r="I1161" s="158"/>
      <c r="J1161" s="158"/>
      <c r="K1161" s="158"/>
      <c r="L1161" s="158"/>
      <c r="M1161" s="158"/>
      <c r="N1161" s="158"/>
      <c r="O1161" s="158"/>
      <c r="P1161" s="158"/>
      <c r="Q1161" s="158"/>
      <c r="R1161" s="158"/>
      <c r="S1161" s="158"/>
      <c r="T1161" s="158"/>
      <c r="U1161" s="158"/>
      <c r="V1161" s="158"/>
      <c r="W1161" s="158"/>
      <c r="X1161" s="158"/>
      <c r="Y1161" s="158"/>
      <c r="Z1161" s="158"/>
      <c r="AB1161" s="6"/>
    </row>
    <row r="1162" spans="1:28" x14ac:dyDescent="0.2">
      <c r="A1162" s="2" t="str">
        <f>'Scenario List'!$A$26</f>
        <v>6b- Clean Resource Plan (2045) No Colstrip</v>
      </c>
      <c r="B1162" s="125" t="s">
        <v>9</v>
      </c>
      <c r="C1162" s="158"/>
      <c r="D1162" s="158"/>
      <c r="E1162" s="158"/>
      <c r="F1162" s="158"/>
      <c r="G1162" s="158"/>
      <c r="H1162" s="158"/>
      <c r="I1162" s="158"/>
      <c r="J1162" s="158"/>
      <c r="K1162" s="158"/>
      <c r="L1162" s="158"/>
      <c r="M1162" s="158"/>
      <c r="N1162" s="158"/>
      <c r="O1162" s="158"/>
      <c r="P1162" s="158"/>
      <c r="Q1162" s="158"/>
      <c r="R1162" s="158"/>
      <c r="S1162" s="158"/>
      <c r="T1162" s="158"/>
      <c r="U1162" s="158"/>
      <c r="V1162" s="158"/>
      <c r="W1162" s="158"/>
      <c r="X1162" s="158"/>
      <c r="Y1162" s="158"/>
      <c r="Z1162" s="158"/>
      <c r="AB1162" s="6"/>
    </row>
    <row r="1163" spans="1:28" x14ac:dyDescent="0.2">
      <c r="A1163" s="2" t="str">
        <f>'Scenario List'!$A$26</f>
        <v>6b- Clean Resource Plan (2045) No Colstrip</v>
      </c>
      <c r="B1163" s="123" t="s">
        <v>12</v>
      </c>
      <c r="C1163" s="158">
        <v>0</v>
      </c>
      <c r="D1163" s="158">
        <v>0</v>
      </c>
      <c r="E1163" s="158">
        <v>0</v>
      </c>
      <c r="F1163" s="158">
        <v>0</v>
      </c>
      <c r="G1163" s="158">
        <v>0</v>
      </c>
      <c r="H1163" s="158">
        <v>0</v>
      </c>
      <c r="I1163" s="158">
        <v>0</v>
      </c>
      <c r="J1163" s="158">
        <v>0</v>
      </c>
      <c r="K1163" s="158">
        <v>0</v>
      </c>
      <c r="L1163" s="158">
        <v>0</v>
      </c>
      <c r="M1163" s="158">
        <v>0</v>
      </c>
      <c r="N1163" s="158">
        <v>0</v>
      </c>
      <c r="O1163" s="158">
        <v>0</v>
      </c>
      <c r="P1163" s="158">
        <v>0</v>
      </c>
      <c r="Q1163" s="158">
        <v>0</v>
      </c>
      <c r="R1163" s="158">
        <v>0</v>
      </c>
      <c r="S1163" s="158">
        <v>0</v>
      </c>
      <c r="T1163" s="158">
        <v>0</v>
      </c>
      <c r="U1163" s="158">
        <v>0</v>
      </c>
      <c r="V1163" s="158">
        <v>0</v>
      </c>
      <c r="W1163" s="158">
        <v>0</v>
      </c>
      <c r="X1163" s="158">
        <v>0</v>
      </c>
      <c r="Y1163" s="158">
        <v>0</v>
      </c>
      <c r="Z1163" s="158">
        <v>0</v>
      </c>
      <c r="AB1163" s="6">
        <f t="shared" ref="AB1163:AB1171" si="244">SUM(C1163:Z1163)</f>
        <v>0</v>
      </c>
    </row>
    <row r="1164" spans="1:28" x14ac:dyDescent="0.2">
      <c r="A1164" s="2" t="str">
        <f>'Scenario List'!$A$26</f>
        <v>6b- Clean Resource Plan (2045) No Colstrip</v>
      </c>
      <c r="B1164" s="121" t="s">
        <v>13</v>
      </c>
      <c r="C1164" s="158">
        <v>0</v>
      </c>
      <c r="D1164" s="158">
        <v>0</v>
      </c>
      <c r="E1164" s="158">
        <v>0</v>
      </c>
      <c r="F1164" s="158">
        <v>0</v>
      </c>
      <c r="G1164" s="158">
        <v>0</v>
      </c>
      <c r="H1164" s="158">
        <v>0</v>
      </c>
      <c r="I1164" s="158">
        <v>0</v>
      </c>
      <c r="J1164" s="158">
        <v>0</v>
      </c>
      <c r="K1164" s="158">
        <v>0</v>
      </c>
      <c r="L1164" s="158">
        <v>0</v>
      </c>
      <c r="M1164" s="158">
        <v>0</v>
      </c>
      <c r="N1164" s="158">
        <v>0</v>
      </c>
      <c r="O1164" s="158">
        <v>0</v>
      </c>
      <c r="P1164" s="158">
        <v>0</v>
      </c>
      <c r="Q1164" s="158">
        <v>0</v>
      </c>
      <c r="R1164" s="158">
        <v>0</v>
      </c>
      <c r="S1164" s="158">
        <v>0</v>
      </c>
      <c r="T1164" s="158">
        <v>0</v>
      </c>
      <c r="U1164" s="158">
        <v>0</v>
      </c>
      <c r="V1164" s="158">
        <v>0</v>
      </c>
      <c r="W1164" s="158">
        <v>0</v>
      </c>
      <c r="X1164" s="158">
        <v>0</v>
      </c>
      <c r="Y1164" s="158">
        <v>0</v>
      </c>
      <c r="Z1164" s="158">
        <v>0</v>
      </c>
      <c r="AB1164" s="6">
        <f t="shared" si="244"/>
        <v>0</v>
      </c>
    </row>
    <row r="1165" spans="1:28" x14ac:dyDescent="0.2">
      <c r="A1165" s="2" t="str">
        <f>'Scenario List'!$A$26</f>
        <v>6b- Clean Resource Plan (2045) No Colstrip</v>
      </c>
      <c r="B1165" s="121" t="s">
        <v>14</v>
      </c>
      <c r="C1165" s="158">
        <v>0</v>
      </c>
      <c r="D1165" s="158">
        <v>0</v>
      </c>
      <c r="E1165" s="158">
        <v>0</v>
      </c>
      <c r="F1165" s="158">
        <v>0</v>
      </c>
      <c r="G1165" s="158">
        <v>0</v>
      </c>
      <c r="H1165" s="158">
        <v>0</v>
      </c>
      <c r="I1165" s="158">
        <v>0</v>
      </c>
      <c r="J1165" s="158">
        <v>0</v>
      </c>
      <c r="K1165" s="158">
        <v>0</v>
      </c>
      <c r="L1165" s="158">
        <v>0</v>
      </c>
      <c r="M1165" s="158">
        <v>0</v>
      </c>
      <c r="N1165" s="158">
        <v>0</v>
      </c>
      <c r="O1165" s="158">
        <v>0</v>
      </c>
      <c r="P1165" s="158">
        <v>0</v>
      </c>
      <c r="Q1165" s="158">
        <v>0</v>
      </c>
      <c r="R1165" s="158">
        <v>0</v>
      </c>
      <c r="S1165" s="158">
        <v>0</v>
      </c>
      <c r="T1165" s="158">
        <v>0</v>
      </c>
      <c r="U1165" s="158">
        <v>0</v>
      </c>
      <c r="V1165" s="158">
        <v>0</v>
      </c>
      <c r="W1165" s="158">
        <v>0</v>
      </c>
      <c r="X1165" s="158">
        <v>0</v>
      </c>
      <c r="Y1165" s="158">
        <v>0</v>
      </c>
      <c r="Z1165" s="158">
        <v>0</v>
      </c>
      <c r="AB1165" s="6">
        <f t="shared" si="244"/>
        <v>0</v>
      </c>
    </row>
    <row r="1166" spans="1:28" x14ac:dyDescent="0.2">
      <c r="A1166" s="2" t="str">
        <f>'Scenario List'!$A$26</f>
        <v>6b- Clean Resource Plan (2045) No Colstrip</v>
      </c>
      <c r="B1166" s="121" t="s">
        <v>15</v>
      </c>
      <c r="C1166" s="158">
        <v>0</v>
      </c>
      <c r="D1166" s="158">
        <v>192.4267247585793</v>
      </c>
      <c r="E1166" s="158">
        <v>0</v>
      </c>
      <c r="F1166" s="158">
        <v>0</v>
      </c>
      <c r="G1166" s="158">
        <v>0</v>
      </c>
      <c r="H1166" s="158">
        <v>100</v>
      </c>
      <c r="I1166" s="158">
        <v>0</v>
      </c>
      <c r="J1166" s="158">
        <v>0</v>
      </c>
      <c r="K1166" s="158">
        <v>0</v>
      </c>
      <c r="L1166" s="158">
        <v>0</v>
      </c>
      <c r="M1166" s="158">
        <v>0</v>
      </c>
      <c r="N1166" s="158">
        <v>0</v>
      </c>
      <c r="O1166" s="158">
        <v>0</v>
      </c>
      <c r="P1166" s="158">
        <v>0</v>
      </c>
      <c r="Q1166" s="158">
        <v>0</v>
      </c>
      <c r="R1166" s="158">
        <v>0</v>
      </c>
      <c r="S1166" s="158">
        <v>0</v>
      </c>
      <c r="T1166" s="158">
        <v>0</v>
      </c>
      <c r="U1166" s="158">
        <v>0</v>
      </c>
      <c r="V1166" s="158">
        <v>0</v>
      </c>
      <c r="W1166" s="158">
        <v>0</v>
      </c>
      <c r="X1166" s="158">
        <v>0</v>
      </c>
      <c r="Y1166" s="158">
        <v>0</v>
      </c>
      <c r="Z1166" s="158">
        <v>321.5230344954885</v>
      </c>
      <c r="AB1166" s="6">
        <f t="shared" si="244"/>
        <v>613.94975925406789</v>
      </c>
    </row>
    <row r="1167" spans="1:28" x14ac:dyDescent="0.2">
      <c r="A1167" s="2" t="str">
        <f>'Scenario List'!$A$26</f>
        <v>6b- Clean Resource Plan (2045) No Colstrip</v>
      </c>
      <c r="B1167" s="121" t="s">
        <v>16</v>
      </c>
      <c r="C1167" s="158">
        <v>0</v>
      </c>
      <c r="D1167" s="158">
        <v>0</v>
      </c>
      <c r="E1167" s="158">
        <v>0</v>
      </c>
      <c r="F1167" s="158">
        <v>0</v>
      </c>
      <c r="G1167" s="158">
        <v>0</v>
      </c>
      <c r="H1167" s="158">
        <v>83.099577963634403</v>
      </c>
      <c r="I1167" s="158">
        <v>0</v>
      </c>
      <c r="J1167" s="158">
        <v>11.760015113203629</v>
      </c>
      <c r="K1167" s="158">
        <v>0</v>
      </c>
      <c r="L1167" s="158">
        <v>0</v>
      </c>
      <c r="M1167" s="158">
        <v>0</v>
      </c>
      <c r="N1167" s="158">
        <v>12.732372612886127</v>
      </c>
      <c r="O1167" s="158">
        <v>0</v>
      </c>
      <c r="P1167" s="158">
        <v>0</v>
      </c>
      <c r="Q1167" s="158">
        <v>0</v>
      </c>
      <c r="R1167" s="158">
        <v>0</v>
      </c>
      <c r="S1167" s="158">
        <v>0</v>
      </c>
      <c r="T1167" s="158">
        <v>0</v>
      </c>
      <c r="U1167" s="158">
        <v>0</v>
      </c>
      <c r="V1167" s="158">
        <v>22.924749471894454</v>
      </c>
      <c r="W1167" s="158">
        <v>0</v>
      </c>
      <c r="X1167" s="158">
        <v>0</v>
      </c>
      <c r="Y1167" s="158">
        <v>10.010744518990926</v>
      </c>
      <c r="Z1167" s="158">
        <v>200</v>
      </c>
      <c r="AB1167" s="6">
        <f t="shared" si="244"/>
        <v>340.52745968060952</v>
      </c>
    </row>
    <row r="1168" spans="1:28" x14ac:dyDescent="0.2">
      <c r="A1168" s="2" t="str">
        <f>'Scenario List'!$A$26</f>
        <v>6b- Clean Resource Plan (2045) No Colstrip</v>
      </c>
      <c r="B1168" s="121" t="s">
        <v>17</v>
      </c>
      <c r="C1168" s="158">
        <v>0</v>
      </c>
      <c r="D1168" s="158">
        <v>0</v>
      </c>
      <c r="E1168" s="158">
        <v>0</v>
      </c>
      <c r="F1168" s="158">
        <v>0</v>
      </c>
      <c r="G1168" s="158">
        <v>0</v>
      </c>
      <c r="H1168" s="158">
        <v>0</v>
      </c>
      <c r="I1168" s="158">
        <v>0</v>
      </c>
      <c r="J1168" s="158">
        <v>0</v>
      </c>
      <c r="K1168" s="158">
        <v>0</v>
      </c>
      <c r="L1168" s="158">
        <v>0</v>
      </c>
      <c r="M1168" s="158">
        <v>0</v>
      </c>
      <c r="N1168" s="158">
        <v>0</v>
      </c>
      <c r="O1168" s="158">
        <v>0</v>
      </c>
      <c r="P1168" s="158">
        <v>0</v>
      </c>
      <c r="Q1168" s="158">
        <v>75.291324969507031</v>
      </c>
      <c r="R1168" s="158">
        <v>0</v>
      </c>
      <c r="S1168" s="158">
        <v>0</v>
      </c>
      <c r="T1168" s="158">
        <v>0</v>
      </c>
      <c r="U1168" s="158">
        <v>0</v>
      </c>
      <c r="V1168" s="158">
        <v>0</v>
      </c>
      <c r="W1168" s="158">
        <v>0</v>
      </c>
      <c r="X1168" s="158">
        <v>0</v>
      </c>
      <c r="Y1168" s="158">
        <v>0</v>
      </c>
      <c r="Z1168" s="158">
        <v>0</v>
      </c>
      <c r="AB1168" s="6">
        <f t="shared" si="244"/>
        <v>75.291324969507031</v>
      </c>
    </row>
    <row r="1169" spans="1:28" x14ac:dyDescent="0.2">
      <c r="A1169" s="2" t="str">
        <f>'Scenario List'!$A$26</f>
        <v>6b- Clean Resource Plan (2045) No Colstrip</v>
      </c>
      <c r="B1169" s="121" t="s">
        <v>18</v>
      </c>
      <c r="C1169" s="158">
        <v>0</v>
      </c>
      <c r="D1169" s="158">
        <v>0</v>
      </c>
      <c r="E1169" s="158">
        <v>0</v>
      </c>
      <c r="F1169" s="158">
        <v>0</v>
      </c>
      <c r="G1169" s="158">
        <v>0</v>
      </c>
      <c r="H1169" s="158">
        <v>0</v>
      </c>
      <c r="I1169" s="158">
        <v>0</v>
      </c>
      <c r="J1169" s="158">
        <v>0</v>
      </c>
      <c r="K1169" s="158">
        <v>0</v>
      </c>
      <c r="L1169" s="158">
        <v>0</v>
      </c>
      <c r="M1169" s="158">
        <v>0</v>
      </c>
      <c r="N1169" s="158">
        <v>0</v>
      </c>
      <c r="O1169" s="158">
        <v>0</v>
      </c>
      <c r="P1169" s="158">
        <v>0</v>
      </c>
      <c r="Q1169" s="158">
        <v>0</v>
      </c>
      <c r="R1169" s="158">
        <v>0</v>
      </c>
      <c r="S1169" s="158">
        <v>0</v>
      </c>
      <c r="T1169" s="158">
        <v>0</v>
      </c>
      <c r="U1169" s="158">
        <v>0</v>
      </c>
      <c r="V1169" s="158">
        <v>0</v>
      </c>
      <c r="W1169" s="158">
        <v>0</v>
      </c>
      <c r="X1169" s="158">
        <v>0</v>
      </c>
      <c r="Y1169" s="158">
        <v>0</v>
      </c>
      <c r="Z1169" s="158">
        <v>38.747027554553796</v>
      </c>
      <c r="AB1169" s="6">
        <f t="shared" si="244"/>
        <v>38.747027554553796</v>
      </c>
    </row>
    <row r="1170" spans="1:28" x14ac:dyDescent="0.2">
      <c r="A1170" s="2" t="str">
        <f>'Scenario List'!$A$26</f>
        <v>6b- Clean Resource Plan (2045) No Colstrip</v>
      </c>
      <c r="B1170" s="122" t="s">
        <v>19</v>
      </c>
      <c r="C1170" s="158">
        <v>0</v>
      </c>
      <c r="D1170" s="158">
        <v>0</v>
      </c>
      <c r="E1170" s="158">
        <v>0</v>
      </c>
      <c r="F1170" s="158">
        <v>0</v>
      </c>
      <c r="G1170" s="158">
        <v>0</v>
      </c>
      <c r="H1170" s="158">
        <v>0</v>
      </c>
      <c r="I1170" s="158">
        <v>0</v>
      </c>
      <c r="J1170" s="158">
        <v>0</v>
      </c>
      <c r="K1170" s="158">
        <v>0</v>
      </c>
      <c r="L1170" s="158">
        <v>0</v>
      </c>
      <c r="M1170" s="158">
        <v>0</v>
      </c>
      <c r="N1170" s="158">
        <v>0</v>
      </c>
      <c r="O1170" s="158">
        <v>0</v>
      </c>
      <c r="P1170" s="158">
        <v>0</v>
      </c>
      <c r="Q1170" s="158">
        <v>0</v>
      </c>
      <c r="R1170" s="158">
        <v>0</v>
      </c>
      <c r="S1170" s="158">
        <v>0</v>
      </c>
      <c r="T1170" s="158">
        <v>0</v>
      </c>
      <c r="U1170" s="158">
        <v>0</v>
      </c>
      <c r="V1170" s="158">
        <v>0</v>
      </c>
      <c r="W1170" s="158">
        <v>0</v>
      </c>
      <c r="X1170" s="158">
        <v>0</v>
      </c>
      <c r="Y1170" s="158">
        <v>0</v>
      </c>
      <c r="Z1170" s="158">
        <v>0</v>
      </c>
      <c r="AB1170" s="6">
        <f t="shared" si="244"/>
        <v>0</v>
      </c>
    </row>
    <row r="1171" spans="1:28" x14ac:dyDescent="0.2">
      <c r="A1171" s="2" t="str">
        <f>'Scenario List'!$A$26</f>
        <v>6b- Clean Resource Plan (2045) No Colstrip</v>
      </c>
      <c r="B1171" s="121" t="s">
        <v>20</v>
      </c>
      <c r="C1171" s="158">
        <v>0</v>
      </c>
      <c r="D1171" s="158">
        <v>0</v>
      </c>
      <c r="E1171" s="158">
        <v>0</v>
      </c>
      <c r="F1171" s="158">
        <v>0</v>
      </c>
      <c r="G1171" s="158">
        <v>0</v>
      </c>
      <c r="H1171" s="158">
        <v>0</v>
      </c>
      <c r="I1171" s="158">
        <v>0</v>
      </c>
      <c r="J1171" s="158">
        <v>0</v>
      </c>
      <c r="K1171" s="158">
        <v>0</v>
      </c>
      <c r="L1171" s="158">
        <v>75</v>
      </c>
      <c r="M1171" s="158">
        <v>0</v>
      </c>
      <c r="N1171" s="158">
        <v>0</v>
      </c>
      <c r="O1171" s="158">
        <v>0</v>
      </c>
      <c r="P1171" s="158">
        <v>0</v>
      </c>
      <c r="Q1171" s="158">
        <v>0</v>
      </c>
      <c r="R1171" s="158">
        <v>0</v>
      </c>
      <c r="S1171" s="158">
        <v>0</v>
      </c>
      <c r="T1171" s="158">
        <v>0</v>
      </c>
      <c r="U1171" s="158">
        <v>0</v>
      </c>
      <c r="V1171" s="158">
        <v>0</v>
      </c>
      <c r="W1171" s="158">
        <v>0</v>
      </c>
      <c r="X1171" s="158">
        <v>0</v>
      </c>
      <c r="Y1171" s="158">
        <v>0</v>
      </c>
      <c r="Z1171" s="158">
        <v>0</v>
      </c>
      <c r="AB1171" s="6">
        <f t="shared" si="244"/>
        <v>75</v>
      </c>
    </row>
    <row r="1172" spans="1:28" x14ac:dyDescent="0.2">
      <c r="A1172" s="2" t="str">
        <f>'Scenario List'!$A$26</f>
        <v>6b- Clean Resource Plan (2045) No Colstrip</v>
      </c>
      <c r="B1172" s="121" t="s">
        <v>21</v>
      </c>
      <c r="C1172" s="158">
        <v>0</v>
      </c>
      <c r="D1172" s="158">
        <v>0</v>
      </c>
      <c r="E1172" s="158">
        <v>0.28920000000000001</v>
      </c>
      <c r="F1172" s="158">
        <v>5.5182000000000002</v>
      </c>
      <c r="G1172" s="158">
        <v>13.3893</v>
      </c>
      <c r="H1172" s="158">
        <v>51.401200000000003</v>
      </c>
      <c r="I1172" s="158">
        <v>56.240899999999996</v>
      </c>
      <c r="J1172" s="158">
        <v>57.441900000000004</v>
      </c>
      <c r="K1172" s="158">
        <v>57.418400000000005</v>
      </c>
      <c r="L1172" s="158">
        <v>57.301700000000004</v>
      </c>
      <c r="M1172" s="158">
        <v>57.160899999999998</v>
      </c>
      <c r="N1172" s="158">
        <v>57.044200000000004</v>
      </c>
      <c r="O1172" s="158">
        <v>56.8825</v>
      </c>
      <c r="P1172" s="158">
        <v>56.834899999999998</v>
      </c>
      <c r="Q1172" s="158">
        <v>56.718200000000003</v>
      </c>
      <c r="R1172" s="158">
        <v>56.531800000000004</v>
      </c>
      <c r="S1172" s="158">
        <v>56.415099999999995</v>
      </c>
      <c r="T1172" s="158">
        <v>56.298400000000001</v>
      </c>
      <c r="U1172" s="158">
        <v>56.181699999999999</v>
      </c>
      <c r="V1172" s="158">
        <v>56.064999999999998</v>
      </c>
      <c r="W1172" s="158">
        <v>55.8551</v>
      </c>
      <c r="X1172" s="158">
        <v>55.738399999999999</v>
      </c>
      <c r="Y1172" s="158">
        <v>55.553200000000004</v>
      </c>
      <c r="Z1172" s="158">
        <v>104.32055</v>
      </c>
      <c r="AB1172" s="6">
        <f>Z1172</f>
        <v>104.32055</v>
      </c>
    </row>
    <row r="1173" spans="1:28" x14ac:dyDescent="0.2">
      <c r="A1173" s="2" t="str">
        <f>'Scenario List'!$A$26</f>
        <v>6b- Clean Resource Plan (2045) No Colstrip</v>
      </c>
      <c r="B1173" s="121" t="s">
        <v>22</v>
      </c>
      <c r="C1173" s="158">
        <v>3.4894447617963076</v>
      </c>
      <c r="D1173" s="158">
        <v>4.3063946581396024</v>
      </c>
      <c r="E1173" s="158">
        <v>5.0209088743313925</v>
      </c>
      <c r="F1173" s="158">
        <v>5.923883653176798</v>
      </c>
      <c r="G1173" s="158">
        <v>6.9298692457226139</v>
      </c>
      <c r="H1173" s="158">
        <v>7.67545077659382</v>
      </c>
      <c r="I1173" s="158">
        <v>8.0844505946900824</v>
      </c>
      <c r="J1173" s="158">
        <v>7.9746959012328986</v>
      </c>
      <c r="K1173" s="158">
        <v>7.5135913282110067</v>
      </c>
      <c r="L1173" s="158">
        <v>6.6939991182720107</v>
      </c>
      <c r="M1173" s="158">
        <v>5.6518089606383057</v>
      </c>
      <c r="N1173" s="158">
        <v>4.6946489652403471</v>
      </c>
      <c r="O1173" s="158">
        <v>3.8775330473629737</v>
      </c>
      <c r="P1173" s="158">
        <v>3.1835535546379106</v>
      </c>
      <c r="Q1173" s="158">
        <v>2.5897468107205128</v>
      </c>
      <c r="R1173" s="158">
        <v>2.0794023990946329</v>
      </c>
      <c r="S1173" s="158">
        <v>1.8519698957806128</v>
      </c>
      <c r="T1173" s="158">
        <v>1.5562810205418742</v>
      </c>
      <c r="U1173" s="158">
        <v>1.3530913081905993</v>
      </c>
      <c r="V1173" s="158">
        <v>0.81095757307785732</v>
      </c>
      <c r="W1173" s="158">
        <v>0.63612601707656324</v>
      </c>
      <c r="X1173" s="158">
        <v>0.19184143884160676</v>
      </c>
      <c r="Y1173" s="158">
        <v>-0.18017658224870559</v>
      </c>
      <c r="Z1173" s="158">
        <v>-0.31483338519480242</v>
      </c>
      <c r="AB1173" s="6">
        <f t="shared" ref="AB1173:AB1174" si="245">SUM(C1173:Z1173)</f>
        <v>91.594639935926821</v>
      </c>
    </row>
    <row r="1174" spans="1:28" x14ac:dyDescent="0.2">
      <c r="A1174" s="2" t="str">
        <f>'Scenario List'!$A$26</f>
        <v>6b- Clean Resource Plan (2045) No Colstrip</v>
      </c>
      <c r="B1174" s="121" t="s">
        <v>23</v>
      </c>
      <c r="C1174" s="158">
        <v>4.6379393028716773</v>
      </c>
      <c r="D1174" s="158">
        <v>5.4286832893427253</v>
      </c>
      <c r="E1174" s="158">
        <v>6.1001653516770542</v>
      </c>
      <c r="F1174" s="158">
        <v>7.1773443110488131</v>
      </c>
      <c r="G1174" s="158">
        <v>7.7389552209896415</v>
      </c>
      <c r="H1174" s="158">
        <v>8.3225637200551965</v>
      </c>
      <c r="I1174" s="158">
        <v>8.6158140728937695</v>
      </c>
      <c r="J1174" s="158">
        <v>8.4312566529140014</v>
      </c>
      <c r="K1174" s="158">
        <v>8.3921260329752769</v>
      </c>
      <c r="L1174" s="158">
        <v>7.0463737998286149</v>
      </c>
      <c r="M1174" s="158">
        <v>5.9310983347552622</v>
      </c>
      <c r="N1174" s="158">
        <v>4.9335337432102193</v>
      </c>
      <c r="O1174" s="158">
        <v>4.0934444681766564</v>
      </c>
      <c r="P1174" s="158">
        <v>3.4147457909516703</v>
      </c>
      <c r="Q1174" s="158">
        <v>2.8629773366492941</v>
      </c>
      <c r="R1174" s="158">
        <v>2.1934063052792112</v>
      </c>
      <c r="S1174" s="158">
        <v>1.9815270949583663</v>
      </c>
      <c r="T1174" s="158">
        <v>1.7107432431553633</v>
      </c>
      <c r="U1174" s="158">
        <v>1.5780098089282291</v>
      </c>
      <c r="V1174" s="158">
        <v>0.48465979836191764</v>
      </c>
      <c r="W1174" s="158">
        <v>0.22436417957939625</v>
      </c>
      <c r="X1174" s="158">
        <v>-0.11653734829216944</v>
      </c>
      <c r="Y1174" s="158">
        <v>-0.27635626021819348</v>
      </c>
      <c r="Z1174" s="158">
        <v>-0.28855162014208702</v>
      </c>
      <c r="AB1174" s="6">
        <f t="shared" si="245"/>
        <v>100.61828662994991</v>
      </c>
    </row>
    <row r="1175" spans="1:28" x14ac:dyDescent="0.2">
      <c r="A1175" s="2" t="str">
        <f>'Scenario List'!$A$26</f>
        <v>6b- Clean Resource Plan (2045) No Colstrip</v>
      </c>
      <c r="B1175" s="121"/>
      <c r="C1175" s="158"/>
      <c r="D1175" s="158"/>
      <c r="E1175" s="158"/>
      <c r="F1175" s="158"/>
      <c r="G1175" s="158"/>
      <c r="H1175" s="158"/>
      <c r="I1175" s="158"/>
      <c r="J1175" s="158"/>
      <c r="K1175" s="158"/>
      <c r="L1175" s="158"/>
      <c r="M1175" s="158"/>
      <c r="N1175" s="158"/>
      <c r="O1175" s="158"/>
      <c r="P1175" s="158"/>
      <c r="Q1175" s="158"/>
      <c r="R1175" s="158"/>
      <c r="S1175" s="158"/>
      <c r="T1175" s="158"/>
      <c r="U1175" s="158"/>
      <c r="V1175" s="158"/>
      <c r="W1175" s="158"/>
      <c r="X1175" s="158"/>
      <c r="Y1175" s="158"/>
      <c r="Z1175" s="158"/>
      <c r="AB1175" s="6"/>
    </row>
    <row r="1176" spans="1:28" x14ac:dyDescent="0.2">
      <c r="A1176" s="2" t="str">
        <f>'Scenario List'!$A$26</f>
        <v>6b- Clean Resource Plan (2045) No Colstrip</v>
      </c>
      <c r="B1176" s="120" t="s">
        <v>8</v>
      </c>
      <c r="C1176" s="158"/>
      <c r="D1176" s="158"/>
      <c r="E1176" s="158"/>
      <c r="F1176" s="158"/>
      <c r="G1176" s="158"/>
      <c r="H1176" s="158"/>
      <c r="I1176" s="158"/>
      <c r="J1176" s="158"/>
      <c r="K1176" s="158"/>
      <c r="L1176" s="158"/>
      <c r="M1176" s="158"/>
      <c r="N1176" s="158"/>
      <c r="O1176" s="158"/>
      <c r="P1176" s="158"/>
      <c r="Q1176" s="158"/>
      <c r="R1176" s="158"/>
      <c r="S1176" s="158"/>
      <c r="T1176" s="158"/>
      <c r="U1176" s="158"/>
      <c r="V1176" s="158"/>
      <c r="W1176" s="158"/>
      <c r="X1176" s="158"/>
      <c r="Y1176" s="158"/>
      <c r="Z1176" s="158"/>
      <c r="AB1176" s="6"/>
    </row>
    <row r="1177" spans="1:28" x14ac:dyDescent="0.2">
      <c r="A1177" s="2" t="str">
        <f>'Scenario List'!$A$26</f>
        <v>6b- Clean Resource Plan (2045) No Colstrip</v>
      </c>
      <c r="B1177" s="123" t="s">
        <v>12</v>
      </c>
      <c r="C1177" s="158">
        <v>0</v>
      </c>
      <c r="D1177" s="158">
        <v>0</v>
      </c>
      <c r="E1177" s="158">
        <v>0</v>
      </c>
      <c r="F1177" s="158">
        <v>0</v>
      </c>
      <c r="G1177" s="158">
        <v>0</v>
      </c>
      <c r="H1177" s="158">
        <v>0</v>
      </c>
      <c r="I1177" s="158">
        <v>0</v>
      </c>
      <c r="J1177" s="158">
        <v>0</v>
      </c>
      <c r="K1177" s="158">
        <v>0</v>
      </c>
      <c r="L1177" s="158">
        <v>0</v>
      </c>
      <c r="M1177" s="158">
        <v>0</v>
      </c>
      <c r="N1177" s="158">
        <v>0</v>
      </c>
      <c r="O1177" s="158">
        <v>0</v>
      </c>
      <c r="P1177" s="158">
        <v>0</v>
      </c>
      <c r="Q1177" s="158">
        <v>0</v>
      </c>
      <c r="R1177" s="158">
        <v>0</v>
      </c>
      <c r="S1177" s="158">
        <v>0</v>
      </c>
      <c r="T1177" s="158">
        <v>0</v>
      </c>
      <c r="U1177" s="158">
        <v>0</v>
      </c>
      <c r="V1177" s="158">
        <v>0</v>
      </c>
      <c r="W1177" s="158">
        <v>0</v>
      </c>
      <c r="X1177" s="158">
        <v>0</v>
      </c>
      <c r="Y1177" s="158">
        <v>0</v>
      </c>
      <c r="Z1177" s="158">
        <v>0</v>
      </c>
      <c r="AB1177" s="6">
        <f t="shared" ref="AB1177:AB1185" si="246">SUM(C1177:Z1177)</f>
        <v>0</v>
      </c>
    </row>
    <row r="1178" spans="1:28" x14ac:dyDescent="0.2">
      <c r="A1178" s="2" t="str">
        <f>'Scenario List'!$A$26</f>
        <v>6b- Clean Resource Plan (2045) No Colstrip</v>
      </c>
      <c r="B1178" s="121" t="s">
        <v>13</v>
      </c>
      <c r="C1178" s="158">
        <v>0</v>
      </c>
      <c r="D1178" s="158">
        <v>0</v>
      </c>
      <c r="E1178" s="158">
        <v>0</v>
      </c>
      <c r="F1178" s="158">
        <v>0</v>
      </c>
      <c r="G1178" s="158">
        <v>0</v>
      </c>
      <c r="H1178" s="158">
        <v>0</v>
      </c>
      <c r="I1178" s="158">
        <v>0</v>
      </c>
      <c r="J1178" s="158">
        <v>0</v>
      </c>
      <c r="K1178" s="158">
        <v>0</v>
      </c>
      <c r="L1178" s="158">
        <v>0</v>
      </c>
      <c r="M1178" s="158">
        <v>0</v>
      </c>
      <c r="N1178" s="158">
        <v>0</v>
      </c>
      <c r="O1178" s="158">
        <v>0</v>
      </c>
      <c r="P1178" s="158">
        <v>0</v>
      </c>
      <c r="Q1178" s="158">
        <v>0</v>
      </c>
      <c r="R1178" s="158">
        <v>0</v>
      </c>
      <c r="S1178" s="158">
        <v>0</v>
      </c>
      <c r="T1178" s="158">
        <v>0</v>
      </c>
      <c r="U1178" s="158">
        <v>0</v>
      </c>
      <c r="V1178" s="158">
        <v>120.0334037712429</v>
      </c>
      <c r="W1178" s="158">
        <v>0</v>
      </c>
      <c r="X1178" s="158">
        <v>0</v>
      </c>
      <c r="Y1178" s="158">
        <v>0</v>
      </c>
      <c r="Z1178" s="158">
        <v>150</v>
      </c>
      <c r="AB1178" s="6">
        <f t="shared" si="246"/>
        <v>270.03340377124289</v>
      </c>
    </row>
    <row r="1179" spans="1:28" x14ac:dyDescent="0.2">
      <c r="A1179" s="2" t="str">
        <f>'Scenario List'!$A$26</f>
        <v>6b- Clean Resource Plan (2045) No Colstrip</v>
      </c>
      <c r="B1179" s="121" t="s">
        <v>14</v>
      </c>
      <c r="C1179" s="158">
        <v>0</v>
      </c>
      <c r="D1179" s="158">
        <v>0</v>
      </c>
      <c r="E1179" s="158">
        <v>0</v>
      </c>
      <c r="F1179" s="158">
        <v>0</v>
      </c>
      <c r="G1179" s="158">
        <v>0</v>
      </c>
      <c r="H1179" s="158">
        <v>0</v>
      </c>
      <c r="I1179" s="158">
        <v>0</v>
      </c>
      <c r="J1179" s="158">
        <v>0</v>
      </c>
      <c r="K1179" s="158">
        <v>0</v>
      </c>
      <c r="L1179" s="158">
        <v>0</v>
      </c>
      <c r="M1179" s="158">
        <v>0</v>
      </c>
      <c r="N1179" s="158">
        <v>0</v>
      </c>
      <c r="O1179" s="158">
        <v>0</v>
      </c>
      <c r="P1179" s="158">
        <v>0</v>
      </c>
      <c r="Q1179" s="158">
        <v>0</v>
      </c>
      <c r="R1179" s="158">
        <v>0</v>
      </c>
      <c r="S1179" s="158">
        <v>0</v>
      </c>
      <c r="T1179" s="158">
        <v>0</v>
      </c>
      <c r="U1179" s="158">
        <v>0</v>
      </c>
      <c r="V1179" s="158">
        <v>60.016701885621451</v>
      </c>
      <c r="W1179" s="158">
        <v>0</v>
      </c>
      <c r="X1179" s="158">
        <v>0</v>
      </c>
      <c r="Y1179" s="158">
        <v>0</v>
      </c>
      <c r="Z1179" s="158">
        <v>0</v>
      </c>
      <c r="AB1179" s="6">
        <f t="shared" si="246"/>
        <v>60.016701885621451</v>
      </c>
    </row>
    <row r="1180" spans="1:28" x14ac:dyDescent="0.2">
      <c r="A1180" s="2" t="str">
        <f>'Scenario List'!$A$26</f>
        <v>6b- Clean Resource Plan (2045) No Colstrip</v>
      </c>
      <c r="B1180" s="121" t="s">
        <v>15</v>
      </c>
      <c r="C1180" s="158">
        <v>0</v>
      </c>
      <c r="D1180" s="158">
        <v>100</v>
      </c>
      <c r="E1180" s="158">
        <v>0</v>
      </c>
      <c r="F1180" s="158">
        <v>100</v>
      </c>
      <c r="G1180" s="158">
        <v>0</v>
      </c>
      <c r="H1180" s="158">
        <v>0</v>
      </c>
      <c r="I1180" s="158">
        <v>0</v>
      </c>
      <c r="J1180" s="158">
        <v>0</v>
      </c>
      <c r="K1180" s="158">
        <v>0</v>
      </c>
      <c r="L1180" s="158">
        <v>0</v>
      </c>
      <c r="M1180" s="158">
        <v>0</v>
      </c>
      <c r="N1180" s="158">
        <v>0</v>
      </c>
      <c r="O1180" s="158">
        <v>0</v>
      </c>
      <c r="P1180" s="158">
        <v>0</v>
      </c>
      <c r="Q1180" s="158">
        <v>0</v>
      </c>
      <c r="R1180" s="158">
        <v>0</v>
      </c>
      <c r="S1180" s="158">
        <v>0</v>
      </c>
      <c r="T1180" s="158">
        <v>0</v>
      </c>
      <c r="U1180" s="158">
        <v>0</v>
      </c>
      <c r="V1180" s="158">
        <v>0</v>
      </c>
      <c r="W1180" s="158">
        <v>0</v>
      </c>
      <c r="X1180" s="158">
        <v>0</v>
      </c>
      <c r="Y1180" s="158">
        <v>0</v>
      </c>
      <c r="Z1180" s="158">
        <v>0</v>
      </c>
      <c r="AB1180" s="6">
        <f t="shared" si="246"/>
        <v>200</v>
      </c>
    </row>
    <row r="1181" spans="1:28" x14ac:dyDescent="0.2">
      <c r="A1181" s="2" t="str">
        <f>'Scenario List'!$A$26</f>
        <v>6b- Clean Resource Plan (2045) No Colstrip</v>
      </c>
      <c r="B1181" s="121" t="s">
        <v>16</v>
      </c>
      <c r="C1181" s="158">
        <v>0</v>
      </c>
      <c r="D1181" s="158">
        <v>0</v>
      </c>
      <c r="E1181" s="158">
        <v>0</v>
      </c>
      <c r="F1181" s="158">
        <v>0</v>
      </c>
      <c r="G1181" s="158">
        <v>0</v>
      </c>
      <c r="H1181" s="158">
        <v>0</v>
      </c>
      <c r="I1181" s="158">
        <v>0</v>
      </c>
      <c r="J1181" s="158">
        <v>0</v>
      </c>
      <c r="K1181" s="158">
        <v>0</v>
      </c>
      <c r="L1181" s="158">
        <v>27.388049702877943</v>
      </c>
      <c r="M1181" s="158">
        <v>0</v>
      </c>
      <c r="N1181" s="158">
        <v>0</v>
      </c>
      <c r="O1181" s="158">
        <v>0</v>
      </c>
      <c r="P1181" s="158">
        <v>0</v>
      </c>
      <c r="Q1181" s="158">
        <v>0</v>
      </c>
      <c r="R1181" s="158">
        <v>0</v>
      </c>
      <c r="S1181" s="158">
        <v>0</v>
      </c>
      <c r="T1181" s="158">
        <v>0</v>
      </c>
      <c r="U1181" s="158">
        <v>0</v>
      </c>
      <c r="V1181" s="158">
        <v>0</v>
      </c>
      <c r="W1181" s="158">
        <v>0</v>
      </c>
      <c r="X1181" s="158">
        <v>0</v>
      </c>
      <c r="Y1181" s="158">
        <v>13.241303005567762</v>
      </c>
      <c r="Z1181" s="158">
        <v>0</v>
      </c>
      <c r="AB1181" s="6">
        <f t="shared" si="246"/>
        <v>40.629352708445708</v>
      </c>
    </row>
    <row r="1182" spans="1:28" x14ac:dyDescent="0.2">
      <c r="A1182" s="2" t="str">
        <f>'Scenario List'!$A$26</f>
        <v>6b- Clean Resource Plan (2045) No Colstrip</v>
      </c>
      <c r="B1182" s="121" t="s">
        <v>17</v>
      </c>
      <c r="C1182" s="158">
        <v>0</v>
      </c>
      <c r="D1182" s="158">
        <v>0</v>
      </c>
      <c r="E1182" s="158">
        <v>0</v>
      </c>
      <c r="F1182" s="158">
        <v>0</v>
      </c>
      <c r="G1182" s="158">
        <v>0</v>
      </c>
      <c r="H1182" s="158">
        <v>0</v>
      </c>
      <c r="I1182" s="158">
        <v>0</v>
      </c>
      <c r="J1182" s="158">
        <v>0</v>
      </c>
      <c r="K1182" s="158">
        <v>0</v>
      </c>
      <c r="L1182" s="158">
        <v>0</v>
      </c>
      <c r="M1182" s="158">
        <v>0</v>
      </c>
      <c r="N1182" s="158">
        <v>0</v>
      </c>
      <c r="O1182" s="158">
        <v>0</v>
      </c>
      <c r="P1182" s="158">
        <v>0</v>
      </c>
      <c r="Q1182" s="158">
        <v>50</v>
      </c>
      <c r="R1182" s="158">
        <v>0</v>
      </c>
      <c r="S1182" s="158">
        <v>0</v>
      </c>
      <c r="T1182" s="158">
        <v>0</v>
      </c>
      <c r="U1182" s="158">
        <v>0</v>
      </c>
      <c r="V1182" s="158">
        <v>0</v>
      </c>
      <c r="W1182" s="158">
        <v>0</v>
      </c>
      <c r="X1182" s="158">
        <v>0</v>
      </c>
      <c r="Y1182" s="158">
        <v>0</v>
      </c>
      <c r="Z1182" s="158">
        <v>195.0828748641419</v>
      </c>
      <c r="AB1182" s="6">
        <f t="shared" si="246"/>
        <v>245.0828748641419</v>
      </c>
    </row>
    <row r="1183" spans="1:28" x14ac:dyDescent="0.2">
      <c r="A1183" s="2" t="str">
        <f>'Scenario List'!$A$26</f>
        <v>6b- Clean Resource Plan (2045) No Colstrip</v>
      </c>
      <c r="B1183" s="121" t="s">
        <v>18</v>
      </c>
      <c r="C1183" s="158">
        <v>0</v>
      </c>
      <c r="D1183" s="158">
        <v>0</v>
      </c>
      <c r="E1183" s="158">
        <v>0</v>
      </c>
      <c r="F1183" s="158">
        <v>0</v>
      </c>
      <c r="G1183" s="158">
        <v>0</v>
      </c>
      <c r="H1183" s="158">
        <v>20</v>
      </c>
      <c r="I1183" s="158">
        <v>0</v>
      </c>
      <c r="J1183" s="158">
        <v>0</v>
      </c>
      <c r="K1183" s="158">
        <v>0</v>
      </c>
      <c r="L1183" s="158">
        <v>0</v>
      </c>
      <c r="M1183" s="158">
        <v>0</v>
      </c>
      <c r="N1183" s="158">
        <v>0</v>
      </c>
      <c r="O1183" s="158">
        <v>0</v>
      </c>
      <c r="P1183" s="158">
        <v>0</v>
      </c>
      <c r="Q1183" s="158">
        <v>0</v>
      </c>
      <c r="R1183" s="158">
        <v>0</v>
      </c>
      <c r="S1183" s="158">
        <v>0</v>
      </c>
      <c r="T1183" s="158">
        <v>0</v>
      </c>
      <c r="U1183" s="158">
        <v>0</v>
      </c>
      <c r="V1183" s="158">
        <v>0</v>
      </c>
      <c r="W1183" s="158">
        <v>0</v>
      </c>
      <c r="X1183" s="158">
        <v>0</v>
      </c>
      <c r="Y1183" s="158">
        <v>0</v>
      </c>
      <c r="Z1183" s="158">
        <v>0</v>
      </c>
      <c r="AB1183" s="6">
        <f t="shared" si="246"/>
        <v>20</v>
      </c>
    </row>
    <row r="1184" spans="1:28" x14ac:dyDescent="0.2">
      <c r="A1184" s="2" t="str">
        <f>'Scenario List'!$A$26</f>
        <v>6b- Clean Resource Plan (2045) No Colstrip</v>
      </c>
      <c r="B1184" s="122" t="s">
        <v>19</v>
      </c>
      <c r="C1184" s="158">
        <v>0</v>
      </c>
      <c r="D1184" s="158">
        <v>0</v>
      </c>
      <c r="E1184" s="158">
        <v>0</v>
      </c>
      <c r="F1184" s="158">
        <v>0</v>
      </c>
      <c r="G1184" s="158">
        <v>0</v>
      </c>
      <c r="H1184" s="158">
        <v>0</v>
      </c>
      <c r="I1184" s="158">
        <v>0</v>
      </c>
      <c r="J1184" s="158">
        <v>0</v>
      </c>
      <c r="K1184" s="158">
        <v>0</v>
      </c>
      <c r="L1184" s="158">
        <v>0</v>
      </c>
      <c r="M1184" s="158">
        <v>0</v>
      </c>
      <c r="N1184" s="158">
        <v>0</v>
      </c>
      <c r="O1184" s="158">
        <v>0</v>
      </c>
      <c r="P1184" s="158">
        <v>0</v>
      </c>
      <c r="Q1184" s="158">
        <v>0</v>
      </c>
      <c r="R1184" s="158">
        <v>0</v>
      </c>
      <c r="S1184" s="158">
        <v>0</v>
      </c>
      <c r="T1184" s="158">
        <v>0</v>
      </c>
      <c r="U1184" s="158">
        <v>0</v>
      </c>
      <c r="V1184" s="158">
        <v>0</v>
      </c>
      <c r="W1184" s="158">
        <v>0</v>
      </c>
      <c r="X1184" s="158">
        <v>0</v>
      </c>
      <c r="Y1184" s="158">
        <v>0</v>
      </c>
      <c r="Z1184" s="158">
        <v>0</v>
      </c>
      <c r="AB1184" s="6">
        <f t="shared" si="246"/>
        <v>0</v>
      </c>
    </row>
    <row r="1185" spans="1:28" x14ac:dyDescent="0.2">
      <c r="A1185" s="2" t="str">
        <f>'Scenario List'!$A$26</f>
        <v>6b- Clean Resource Plan (2045) No Colstrip</v>
      </c>
      <c r="B1185" s="121" t="s">
        <v>20</v>
      </c>
      <c r="C1185" s="158">
        <v>0</v>
      </c>
      <c r="D1185" s="158">
        <v>0</v>
      </c>
      <c r="E1185" s="158">
        <v>0</v>
      </c>
      <c r="F1185" s="158">
        <v>0</v>
      </c>
      <c r="G1185" s="158">
        <v>0</v>
      </c>
      <c r="H1185" s="158">
        <v>0</v>
      </c>
      <c r="I1185" s="158">
        <v>0</v>
      </c>
      <c r="J1185" s="158">
        <v>0</v>
      </c>
      <c r="K1185" s="158">
        <v>0</v>
      </c>
      <c r="L1185" s="158">
        <v>0</v>
      </c>
      <c r="M1185" s="158">
        <v>0</v>
      </c>
      <c r="N1185" s="158">
        <v>0</v>
      </c>
      <c r="O1185" s="158">
        <v>0</v>
      </c>
      <c r="P1185" s="158">
        <v>0</v>
      </c>
      <c r="Q1185" s="158">
        <v>0</v>
      </c>
      <c r="R1185" s="158">
        <v>0</v>
      </c>
      <c r="S1185" s="158">
        <v>0</v>
      </c>
      <c r="T1185" s="158">
        <v>0</v>
      </c>
      <c r="U1185" s="158">
        <v>0</v>
      </c>
      <c r="V1185" s="158">
        <v>0</v>
      </c>
      <c r="W1185" s="158">
        <v>0</v>
      </c>
      <c r="X1185" s="158">
        <v>0</v>
      </c>
      <c r="Y1185" s="158">
        <v>0</v>
      </c>
      <c r="Z1185" s="158">
        <v>0</v>
      </c>
      <c r="AB1185" s="6">
        <f t="shared" si="246"/>
        <v>0</v>
      </c>
    </row>
    <row r="1186" spans="1:28" x14ac:dyDescent="0.2">
      <c r="A1186" s="2" t="str">
        <f>'Scenario List'!$A$26</f>
        <v>6b- Clean Resource Plan (2045) No Colstrip</v>
      </c>
      <c r="B1186" s="121" t="s">
        <v>21</v>
      </c>
      <c r="C1186" s="158">
        <v>0</v>
      </c>
      <c r="D1186" s="158">
        <v>0</v>
      </c>
      <c r="E1186" s="158">
        <v>0</v>
      </c>
      <c r="F1186" s="158">
        <v>0.77980000000000016</v>
      </c>
      <c r="G1186" s="158">
        <v>3.0397000000000003</v>
      </c>
      <c r="H1186" s="158">
        <v>7.5963000000000003</v>
      </c>
      <c r="I1186" s="158">
        <v>10.991199999999999</v>
      </c>
      <c r="J1186" s="158">
        <v>13.122100000000001</v>
      </c>
      <c r="K1186" s="158">
        <v>14.072400000000002</v>
      </c>
      <c r="L1186" s="158">
        <v>14.095500000000001</v>
      </c>
      <c r="M1186" s="158">
        <v>15.565100000000001</v>
      </c>
      <c r="N1186" s="158">
        <v>17.3428</v>
      </c>
      <c r="O1186" s="158">
        <v>20.099699999999999</v>
      </c>
      <c r="P1186" s="158">
        <v>21.159500000000001</v>
      </c>
      <c r="Q1186" s="158">
        <v>21.037300000000002</v>
      </c>
      <c r="R1186" s="158">
        <v>20.912200000000002</v>
      </c>
      <c r="S1186" s="158">
        <v>20.748200000000001</v>
      </c>
      <c r="T1186" s="158">
        <v>20.615300000000001</v>
      </c>
      <c r="U1186" s="158">
        <v>20.490199999999998</v>
      </c>
      <c r="V1186" s="158">
        <v>20.357300000000002</v>
      </c>
      <c r="W1186" s="158">
        <v>20.176500000000004</v>
      </c>
      <c r="X1186" s="158">
        <v>20.043600000000001</v>
      </c>
      <c r="Y1186" s="158">
        <v>19.836500000000001</v>
      </c>
      <c r="Z1186" s="158">
        <v>19.703600000000002</v>
      </c>
      <c r="AB1186" s="6">
        <f>Z1186</f>
        <v>19.703600000000002</v>
      </c>
    </row>
    <row r="1187" spans="1:28" x14ac:dyDescent="0.2">
      <c r="A1187" s="2" t="str">
        <f>'Scenario List'!$A$26</f>
        <v>6b- Clean Resource Plan (2045) No Colstrip</v>
      </c>
      <c r="B1187" s="121" t="s">
        <v>22</v>
      </c>
      <c r="C1187" s="158">
        <v>1.5984610898386193</v>
      </c>
      <c r="D1187" s="158">
        <v>1.9400952472093633</v>
      </c>
      <c r="E1187" s="158">
        <v>2.2155825037921555</v>
      </c>
      <c r="F1187" s="158">
        <v>2.5360554242366806</v>
      </c>
      <c r="G1187" s="158">
        <v>2.9424940026402542</v>
      </c>
      <c r="H1187" s="158">
        <v>3.2327479305221978</v>
      </c>
      <c r="I1187" s="158">
        <v>3.3753174535506361</v>
      </c>
      <c r="J1187" s="158">
        <v>3.3063690923660012</v>
      </c>
      <c r="K1187" s="158">
        <v>3.0804869192200286</v>
      </c>
      <c r="L1187" s="158">
        <v>2.7131031698555894</v>
      </c>
      <c r="M1187" s="158">
        <v>2.2315147322728421</v>
      </c>
      <c r="N1187" s="158">
        <v>1.8374042574790934</v>
      </c>
      <c r="O1187" s="158">
        <v>1.4975833378173853</v>
      </c>
      <c r="P1187" s="158">
        <v>1.2207086846215915</v>
      </c>
      <c r="Q1187" s="158">
        <v>1.0029629663338753</v>
      </c>
      <c r="R1187" s="158">
        <v>0.79296546018443337</v>
      </c>
      <c r="S1187" s="158">
        <v>0.70695892139221428</v>
      </c>
      <c r="T1187" s="158">
        <v>0.59092725616535802</v>
      </c>
      <c r="U1187" s="158">
        <v>0.50979231981480666</v>
      </c>
      <c r="V1187" s="158">
        <v>0.24203643704272082</v>
      </c>
      <c r="W1187" s="158">
        <v>5.958917345477488E-2</v>
      </c>
      <c r="X1187" s="158">
        <v>3.3496072180632552E-2</v>
      </c>
      <c r="Y1187" s="158">
        <v>-9.6116194637161811E-2</v>
      </c>
      <c r="Z1187" s="158">
        <v>-0.14379301081154949</v>
      </c>
      <c r="AB1187" s="6">
        <f t="shared" ref="AB1187:AB1188" si="247">SUM(C1187:Z1187)</f>
        <v>37.426743246542543</v>
      </c>
    </row>
    <row r="1188" spans="1:28" x14ac:dyDescent="0.2">
      <c r="A1188" s="2" t="str">
        <f>'Scenario List'!$A$26</f>
        <v>6b- Clean Resource Plan (2045) No Colstrip</v>
      </c>
      <c r="B1188" s="121" t="s">
        <v>23</v>
      </c>
      <c r="C1188" s="158">
        <v>1.4143296562490359</v>
      </c>
      <c r="D1188" s="158">
        <v>1.6150026746383439</v>
      </c>
      <c r="E1188" s="158">
        <v>1.7488277138705151</v>
      </c>
      <c r="F1188" s="158">
        <v>1.9929044068288491</v>
      </c>
      <c r="G1188" s="158">
        <v>2.1018483029714332</v>
      </c>
      <c r="H1188" s="158">
        <v>2.2199703664323565</v>
      </c>
      <c r="I1188" s="158">
        <v>2.2743086058496296</v>
      </c>
      <c r="J1188" s="158">
        <v>2.2175222258876008</v>
      </c>
      <c r="K1188" s="158">
        <v>2.2338984815204626</v>
      </c>
      <c r="L1188" s="158">
        <v>1.8743129756920496</v>
      </c>
      <c r="M1188" s="158">
        <v>1.5609385152304895</v>
      </c>
      <c r="N1188" s="158">
        <v>1.3215296453917205</v>
      </c>
      <c r="O1188" s="158">
        <v>1.117180484192513</v>
      </c>
      <c r="P1188" s="158">
        <v>0.94168291511100932</v>
      </c>
      <c r="Q1188" s="158">
        <v>0.78352665953833167</v>
      </c>
      <c r="R1188" s="158">
        <v>0.60903799860652086</v>
      </c>
      <c r="S1188" s="158">
        <v>0.56293726841024494</v>
      </c>
      <c r="T1188" s="158">
        <v>0.48405062684160782</v>
      </c>
      <c r="U1188" s="158">
        <v>0.48081607694842887</v>
      </c>
      <c r="V1188" s="158">
        <v>0.16834070509409926</v>
      </c>
      <c r="W1188" s="158">
        <v>-2.4997290441493902E-2</v>
      </c>
      <c r="X1188" s="158">
        <v>-4.9278291669839547E-2</v>
      </c>
      <c r="Y1188" s="158">
        <v>-0.13029202905665827</v>
      </c>
      <c r="Z1188" s="158">
        <v>-0.14309450414068792</v>
      </c>
      <c r="AB1188" s="6">
        <f t="shared" si="247"/>
        <v>27.375304189996562</v>
      </c>
    </row>
    <row r="1189" spans="1:28" x14ac:dyDescent="0.2">
      <c r="A1189" s="2" t="str">
        <f>'Scenario List'!$A$26</f>
        <v>6b- Clean Resource Plan (2045) No Colstrip</v>
      </c>
      <c r="C1189" s="158"/>
      <c r="D1189" s="158"/>
      <c r="E1189" s="158"/>
      <c r="F1189" s="158"/>
      <c r="G1189" s="158"/>
      <c r="H1189" s="158"/>
      <c r="I1189" s="158"/>
      <c r="J1189" s="158"/>
      <c r="K1189" s="158"/>
      <c r="L1189" s="158"/>
      <c r="M1189" s="158"/>
      <c r="N1189" s="158"/>
      <c r="O1189" s="158"/>
      <c r="P1189" s="158"/>
      <c r="Q1189" s="158"/>
      <c r="R1189" s="158"/>
      <c r="S1189" s="158"/>
      <c r="T1189" s="158"/>
      <c r="U1189" s="158"/>
      <c r="V1189" s="158"/>
      <c r="W1189" s="158"/>
      <c r="X1189" s="158"/>
      <c r="Y1189" s="158"/>
      <c r="Z1189" s="158"/>
      <c r="AB1189" s="6"/>
    </row>
    <row r="1190" spans="1:28" x14ac:dyDescent="0.2">
      <c r="A1190" s="2" t="str">
        <f>'Scenario List'!$A$26</f>
        <v>6b- Clean Resource Plan (2045) No Colstrip</v>
      </c>
      <c r="B1190" s="124" t="s">
        <v>35</v>
      </c>
      <c r="C1190" s="158"/>
      <c r="D1190" s="158"/>
      <c r="E1190" s="158"/>
      <c r="F1190" s="158"/>
      <c r="G1190" s="158"/>
      <c r="H1190" s="158"/>
      <c r="I1190" s="158"/>
      <c r="J1190" s="158"/>
      <c r="K1190" s="158"/>
      <c r="L1190" s="158"/>
      <c r="M1190" s="158"/>
      <c r="N1190" s="158"/>
      <c r="O1190" s="158"/>
      <c r="P1190" s="158"/>
      <c r="Q1190" s="158"/>
      <c r="R1190" s="158"/>
      <c r="S1190" s="158"/>
      <c r="T1190" s="158"/>
      <c r="U1190" s="158"/>
      <c r="V1190" s="158"/>
      <c r="W1190" s="158"/>
      <c r="X1190" s="158"/>
      <c r="Y1190" s="158"/>
      <c r="Z1190" s="158"/>
      <c r="AB1190" s="6"/>
    </row>
    <row r="1191" spans="1:28" x14ac:dyDescent="0.2">
      <c r="A1191" s="2" t="str">
        <f>'Scenario List'!$A$26</f>
        <v>6b- Clean Resource Plan (2045) No Colstrip</v>
      </c>
      <c r="B1191" s="121" t="s">
        <v>1</v>
      </c>
      <c r="C1191" s="158">
        <v>33.638345829618196</v>
      </c>
      <c r="D1191" s="158">
        <v>73.363048261699419</v>
      </c>
      <c r="E1191" s="158">
        <v>117.7450471514662</v>
      </c>
      <c r="F1191" s="158">
        <v>169.73045275274956</v>
      </c>
      <c r="G1191" s="158">
        <v>228.39984932122874</v>
      </c>
      <c r="H1191" s="158">
        <v>291.74155330786317</v>
      </c>
      <c r="I1191" s="158">
        <v>357.8424273974195</v>
      </c>
      <c r="J1191" s="158">
        <v>422.55976327149477</v>
      </c>
      <c r="K1191" s="158">
        <v>484.63258023257174</v>
      </c>
      <c r="L1191" s="158">
        <v>541.71549605027963</v>
      </c>
      <c r="M1191" s="158">
        <v>592.16034763884977</v>
      </c>
      <c r="N1191" s="158">
        <v>636.52679301237288</v>
      </c>
      <c r="O1191" s="158">
        <v>675.64937578387196</v>
      </c>
      <c r="P1191" s="158">
        <v>709.87463304306129</v>
      </c>
      <c r="Q1191" s="158">
        <v>739.64014387754514</v>
      </c>
      <c r="R1191" s="158">
        <v>763.54564914701643</v>
      </c>
      <c r="S1191" s="158">
        <v>786.54017215277122</v>
      </c>
      <c r="T1191" s="158">
        <v>804.61306587306956</v>
      </c>
      <c r="U1191" s="158">
        <v>820.13854575519372</v>
      </c>
      <c r="V1191" s="158">
        <v>829.02876950456493</v>
      </c>
      <c r="W1191" s="158">
        <v>835.94285039567103</v>
      </c>
      <c r="X1191" s="158">
        <v>838.54548179635356</v>
      </c>
      <c r="Y1191" s="158">
        <v>838.76928647355658</v>
      </c>
      <c r="Z1191" s="158">
        <v>836.91203540858533</v>
      </c>
      <c r="AB1191" s="6">
        <f>Z1191/8.76</f>
        <v>95.537903585454941</v>
      </c>
    </row>
    <row r="1192" spans="1:28" x14ac:dyDescent="0.2">
      <c r="A1192" s="2" t="str">
        <f>'Scenario List'!$A$26</f>
        <v>6b- Clean Resource Plan (2045) No Colstrip</v>
      </c>
      <c r="B1192" s="121" t="s">
        <v>2</v>
      </c>
      <c r="C1192" s="158">
        <v>15.528696903416307</v>
      </c>
      <c r="D1192" s="158">
        <v>33.02331660585839</v>
      </c>
      <c r="E1192" s="158">
        <v>51.112604645080154</v>
      </c>
      <c r="F1192" s="158">
        <v>71.026523633222581</v>
      </c>
      <c r="G1192" s="158">
        <v>92.713602662237406</v>
      </c>
      <c r="H1192" s="158">
        <v>115.61666116709392</v>
      </c>
      <c r="I1192" s="158">
        <v>139.11327053886717</v>
      </c>
      <c r="J1192" s="158">
        <v>161.84609424365487</v>
      </c>
      <c r="K1192" s="158">
        <v>183.77461952801119</v>
      </c>
      <c r="L1192" s="158">
        <v>203.89195193391603</v>
      </c>
      <c r="M1192" s="158">
        <v>220.79467548606823</v>
      </c>
      <c r="N1192" s="158">
        <v>236.50721168290221</v>
      </c>
      <c r="O1192" s="158">
        <v>250.5020790647749</v>
      </c>
      <c r="P1192" s="158">
        <v>262.90149263737379</v>
      </c>
      <c r="Q1192" s="158">
        <v>273.80785893512939</v>
      </c>
      <c r="R1192" s="158">
        <v>281.94110198885988</v>
      </c>
      <c r="S1192" s="158">
        <v>289.59857797595595</v>
      </c>
      <c r="T1192" s="158">
        <v>296.91310635497513</v>
      </c>
      <c r="U1192" s="158">
        <v>303.74811189151251</v>
      </c>
      <c r="V1192" s="158">
        <v>307.84168187511119</v>
      </c>
      <c r="W1192" s="158">
        <v>310.76368393492004</v>
      </c>
      <c r="X1192" s="158">
        <v>313.7417993547345</v>
      </c>
      <c r="Y1192" s="158">
        <v>316.09970505354431</v>
      </c>
      <c r="Z1192" s="158">
        <v>317.67748274602775</v>
      </c>
      <c r="AB1192" s="6">
        <f t="shared" ref="AB1192:AB1193" si="248">Z1192/8.76</f>
        <v>36.264552824889016</v>
      </c>
    </row>
    <row r="1193" spans="1:28" x14ac:dyDescent="0.2">
      <c r="A1193" s="2" t="str">
        <f>'Scenario List'!$A$26</f>
        <v>6b- Clean Resource Plan (2045) No Colstrip</v>
      </c>
      <c r="B1193" s="121" t="s">
        <v>4</v>
      </c>
      <c r="C1193" s="158">
        <v>49.167042733034506</v>
      </c>
      <c r="D1193" s="158">
        <v>106.3863648675578</v>
      </c>
      <c r="E1193" s="158">
        <v>168.85765179654635</v>
      </c>
      <c r="F1193" s="158">
        <v>240.75697638597214</v>
      </c>
      <c r="G1193" s="158">
        <v>321.11345198346612</v>
      </c>
      <c r="H1193" s="158">
        <v>407.35821447495709</v>
      </c>
      <c r="I1193" s="158">
        <v>496.9556979362867</v>
      </c>
      <c r="J1193" s="158">
        <v>584.40585751514959</v>
      </c>
      <c r="K1193" s="158">
        <v>668.4071997605829</v>
      </c>
      <c r="L1193" s="158">
        <v>745.60744798419569</v>
      </c>
      <c r="M1193" s="158">
        <v>812.95502312491794</v>
      </c>
      <c r="N1193" s="158">
        <v>873.03400469527514</v>
      </c>
      <c r="O1193" s="158">
        <v>926.15145484864684</v>
      </c>
      <c r="P1193" s="158">
        <v>972.77612568043514</v>
      </c>
      <c r="Q1193" s="158">
        <v>1013.4480028126745</v>
      </c>
      <c r="R1193" s="158">
        <v>1045.4867511358764</v>
      </c>
      <c r="S1193" s="158">
        <v>1076.1387501287272</v>
      </c>
      <c r="T1193" s="158">
        <v>1101.5261722280447</v>
      </c>
      <c r="U1193" s="158">
        <v>1123.8866576467062</v>
      </c>
      <c r="V1193" s="158">
        <v>1136.8704513796761</v>
      </c>
      <c r="W1193" s="158">
        <v>1146.706534330591</v>
      </c>
      <c r="X1193" s="158">
        <v>1152.2872811510881</v>
      </c>
      <c r="Y1193" s="158">
        <v>1154.8689915271009</v>
      </c>
      <c r="Z1193" s="158">
        <v>1154.589518154613</v>
      </c>
      <c r="AB1193" s="6">
        <f t="shared" si="248"/>
        <v>131.80245641034395</v>
      </c>
    </row>
    <row r="1194" spans="1:28" x14ac:dyDescent="0.2">
      <c r="A1194" s="2" t="str">
        <f>'Scenario List'!$A$26</f>
        <v>6b- Clean Resource Plan (2045) No Colstrip</v>
      </c>
      <c r="B1194" s="127"/>
      <c r="C1194" s="158"/>
      <c r="D1194" s="158"/>
      <c r="E1194" s="158"/>
      <c r="F1194" s="158"/>
      <c r="G1194" s="158"/>
      <c r="H1194" s="158"/>
      <c r="I1194" s="158"/>
      <c r="J1194" s="158"/>
      <c r="K1194" s="158"/>
      <c r="L1194" s="158"/>
      <c r="M1194" s="158"/>
      <c r="N1194" s="158"/>
      <c r="O1194" s="158"/>
      <c r="P1194" s="158"/>
      <c r="Q1194" s="158"/>
      <c r="R1194" s="158"/>
      <c r="S1194" s="158"/>
      <c r="T1194" s="158"/>
      <c r="U1194" s="158"/>
      <c r="V1194" s="158"/>
      <c r="W1194" s="158"/>
      <c r="X1194" s="158"/>
      <c r="Y1194" s="158"/>
      <c r="Z1194" s="158"/>
      <c r="AB1194" s="6"/>
    </row>
    <row r="1195" spans="1:28" x14ac:dyDescent="0.2">
      <c r="A1195" s="2" t="str">
        <f>'Scenario List'!$A$26</f>
        <v>6b- Clean Resource Plan (2045) No Colstrip</v>
      </c>
      <c r="B1195" s="126" t="s">
        <v>36</v>
      </c>
      <c r="C1195" s="158"/>
      <c r="D1195" s="158"/>
      <c r="E1195" s="158"/>
      <c r="F1195" s="158"/>
      <c r="G1195" s="158"/>
      <c r="H1195" s="158"/>
      <c r="I1195" s="158"/>
      <c r="J1195" s="158"/>
      <c r="K1195" s="158"/>
      <c r="L1195" s="158"/>
      <c r="M1195" s="158"/>
      <c r="N1195" s="158"/>
      <c r="O1195" s="158"/>
      <c r="P1195" s="158"/>
      <c r="Q1195" s="158"/>
      <c r="R1195" s="158"/>
      <c r="S1195" s="158"/>
      <c r="T1195" s="158"/>
      <c r="U1195" s="158"/>
      <c r="V1195" s="158"/>
      <c r="W1195" s="158"/>
      <c r="X1195" s="158"/>
      <c r="Y1195" s="158"/>
      <c r="Z1195" s="158"/>
      <c r="AB1195" s="6"/>
    </row>
    <row r="1196" spans="1:28" x14ac:dyDescent="0.2">
      <c r="A1196" s="2" t="str">
        <f>'Scenario List'!$A$26</f>
        <v>6b- Clean Resource Plan (2045) No Colstrip</v>
      </c>
      <c r="B1196" s="121" t="s">
        <v>1</v>
      </c>
      <c r="C1196" s="158">
        <v>4.0599530133958339</v>
      </c>
      <c r="D1196" s="158">
        <v>8.8546645956198766</v>
      </c>
      <c r="E1196" s="158">
        <v>14.136421052853937</v>
      </c>
      <c r="F1196" s="158">
        <v>20.487255771601461</v>
      </c>
      <c r="G1196" s="158">
        <v>27.569999835606207</v>
      </c>
      <c r="H1196" s="158">
        <v>35.216620131174899</v>
      </c>
      <c r="I1196" s="158">
        <v>43.072163785947467</v>
      </c>
      <c r="J1196" s="158">
        <v>51.008132177773867</v>
      </c>
      <c r="K1196" s="158">
        <v>58.499991751711939</v>
      </c>
      <c r="L1196" s="158">
        <v>65.389722385678866</v>
      </c>
      <c r="M1196" s="158">
        <v>71.282733518437183</v>
      </c>
      <c r="N1196" s="158">
        <v>76.836315314785409</v>
      </c>
      <c r="O1196" s="158">
        <v>81.553310276649668</v>
      </c>
      <c r="P1196" s="158">
        <v>85.684172421311459</v>
      </c>
      <c r="Q1196" s="158">
        <v>89.041621366199024</v>
      </c>
      <c r="R1196" s="158">
        <v>92.168532848175005</v>
      </c>
      <c r="S1196" s="158">
        <v>94.944434715231111</v>
      </c>
      <c r="T1196" s="158">
        <v>97.132120075084003</v>
      </c>
      <c r="U1196" s="158">
        <v>98.716535510588812</v>
      </c>
      <c r="V1196" s="158">
        <v>100.06770929564851</v>
      </c>
      <c r="W1196" s="158">
        <v>100.91134002300394</v>
      </c>
      <c r="X1196" s="158">
        <v>101.22786936583542</v>
      </c>
      <c r="Y1196" s="158">
        <v>100.97208092969873</v>
      </c>
      <c r="Z1196" s="158">
        <v>101.01720283271307</v>
      </c>
      <c r="AB1196" s="6">
        <f>Z1196</f>
        <v>101.01720283271307</v>
      </c>
    </row>
    <row r="1197" spans="1:28" x14ac:dyDescent="0.2">
      <c r="A1197" s="2" t="str">
        <f>'Scenario List'!$A$26</f>
        <v>6b- Clean Resource Plan (2045) No Colstrip</v>
      </c>
      <c r="B1197" s="121" t="s">
        <v>2</v>
      </c>
      <c r="C1197" s="158">
        <v>1.8742235455473699</v>
      </c>
      <c r="D1197" s="158">
        <v>3.9857993814100916</v>
      </c>
      <c r="E1197" s="158">
        <v>6.136557909237828</v>
      </c>
      <c r="F1197" s="158">
        <v>8.573232043169428</v>
      </c>
      <c r="G1197" s="158">
        <v>11.191399721815689</v>
      </c>
      <c r="H1197" s="158">
        <v>13.956284221396743</v>
      </c>
      <c r="I1197" s="158">
        <v>16.744547640781285</v>
      </c>
      <c r="J1197" s="158">
        <v>19.53680327658801</v>
      </c>
      <c r="K1197" s="158">
        <v>22.18343166570315</v>
      </c>
      <c r="L1197" s="158">
        <v>24.611513295893406</v>
      </c>
      <c r="M1197" s="158">
        <v>26.578692878912786</v>
      </c>
      <c r="N1197" s="158">
        <v>28.549218808350993</v>
      </c>
      <c r="O1197" s="158">
        <v>30.23650211356129</v>
      </c>
      <c r="P1197" s="158">
        <v>31.733063524745518</v>
      </c>
      <c r="Q1197" s="158">
        <v>32.962374884870819</v>
      </c>
      <c r="R1197" s="158">
        <v>34.033456609884254</v>
      </c>
      <c r="S1197" s="158">
        <v>34.957875330138073</v>
      </c>
      <c r="T1197" s="158">
        <v>35.843066340271449</v>
      </c>
      <c r="U1197" s="158">
        <v>36.560848687098684</v>
      </c>
      <c r="V1197" s="158">
        <v>37.157952852916665</v>
      </c>
      <c r="W1197" s="158">
        <v>37.514023550192256</v>
      </c>
      <c r="X1197" s="158">
        <v>37.874408209376291</v>
      </c>
      <c r="Y1197" s="158">
        <v>38.052472253377644</v>
      </c>
      <c r="Z1197" s="158">
        <v>38.344401026894339</v>
      </c>
      <c r="AB1197" s="6">
        <f t="shared" ref="AB1197:AB1198" si="249">Z1197</f>
        <v>38.344401026894339</v>
      </c>
    </row>
    <row r="1198" spans="1:28" x14ac:dyDescent="0.2">
      <c r="A1198" s="2" t="str">
        <f>'Scenario List'!$A$26</f>
        <v>6b- Clean Resource Plan (2045) No Colstrip</v>
      </c>
      <c r="B1198" s="121" t="s">
        <v>4</v>
      </c>
      <c r="C1198" s="158">
        <v>5.9341765589432036</v>
      </c>
      <c r="D1198" s="158">
        <v>12.840463977029968</v>
      </c>
      <c r="E1198" s="158">
        <v>20.272978962091763</v>
      </c>
      <c r="F1198" s="158">
        <v>29.060487814770887</v>
      </c>
      <c r="G1198" s="158">
        <v>38.761399557421896</v>
      </c>
      <c r="H1198" s="158">
        <v>49.172904352571642</v>
      </c>
      <c r="I1198" s="158">
        <v>59.816711426728752</v>
      </c>
      <c r="J1198" s="158">
        <v>70.544935454361877</v>
      </c>
      <c r="K1198" s="158">
        <v>80.683423417415085</v>
      </c>
      <c r="L1198" s="158">
        <v>90.001235681572268</v>
      </c>
      <c r="M1198" s="158">
        <v>97.861426397349973</v>
      </c>
      <c r="N1198" s="158">
        <v>105.38553412313641</v>
      </c>
      <c r="O1198" s="158">
        <v>111.78981239021095</v>
      </c>
      <c r="P1198" s="158">
        <v>117.41723594605698</v>
      </c>
      <c r="Q1198" s="158">
        <v>122.00399625106985</v>
      </c>
      <c r="R1198" s="158">
        <v>126.20198945805926</v>
      </c>
      <c r="S1198" s="158">
        <v>129.90231004536918</v>
      </c>
      <c r="T1198" s="158">
        <v>132.97518641535544</v>
      </c>
      <c r="U1198" s="158">
        <v>135.2773841976875</v>
      </c>
      <c r="V1198" s="158">
        <v>137.22566214856516</v>
      </c>
      <c r="W1198" s="158">
        <v>138.42536357319619</v>
      </c>
      <c r="X1198" s="158">
        <v>139.1022775752117</v>
      </c>
      <c r="Y1198" s="158">
        <v>139.02455318307636</v>
      </c>
      <c r="Z1198" s="158">
        <v>139.36160385960741</v>
      </c>
      <c r="AB1198" s="6">
        <f t="shared" si="249"/>
        <v>139.36160385960741</v>
      </c>
    </row>
  </sheetData>
  <phoneticPr fontId="15" type="noConversion"/>
  <conditionalFormatting sqref="C4:Z1000">
    <cfRule type="cellIs" dxfId="50" priority="6" operator="greaterThan">
      <formula>0</formula>
    </cfRule>
  </conditionalFormatting>
  <conditionalFormatting sqref="C1003:Z1050">
    <cfRule type="cellIs" dxfId="49" priority="5" operator="greaterThan">
      <formula>0</formula>
    </cfRule>
  </conditionalFormatting>
  <conditionalFormatting sqref="C1052:Z1099">
    <cfRule type="cellIs" dxfId="48" priority="4" operator="greaterThan">
      <formula>0</formula>
    </cfRule>
  </conditionalFormatting>
  <conditionalFormatting sqref="AB4:AB37">
    <cfRule type="cellIs" dxfId="47" priority="3" operator="greaterThan">
      <formula>0</formula>
    </cfRule>
  </conditionalFormatting>
  <conditionalFormatting sqref="C1101:Z1148">
    <cfRule type="cellIs" dxfId="46" priority="2" operator="greaterThan">
      <formula>0</formula>
    </cfRule>
  </conditionalFormatting>
  <conditionalFormatting sqref="C1151:Z1198">
    <cfRule type="cellIs" dxfId="45" priority="1" operator="greaterThan">
      <formula>0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A25"/>
  <sheetViews>
    <sheetView workbookViewId="0">
      <selection activeCell="E29" sqref="E29"/>
    </sheetView>
  </sheetViews>
  <sheetFormatPr defaultRowHeight="15" x14ac:dyDescent="0.25"/>
  <cols>
    <col min="2" max="2" width="22.140625" bestFit="1" customWidth="1"/>
    <col min="3" max="3" width="5.140625" bestFit="1" customWidth="1"/>
    <col min="4" max="5" width="5.42578125" bestFit="1" customWidth="1"/>
    <col min="6" max="6" width="5.140625" bestFit="1" customWidth="1"/>
    <col min="7" max="7" width="5" bestFit="1" customWidth="1"/>
    <col min="8" max="9" width="5.42578125" bestFit="1" customWidth="1"/>
    <col min="10" max="11" width="5.140625" bestFit="1" customWidth="1"/>
    <col min="12" max="12" width="5" bestFit="1" customWidth="1"/>
    <col min="13" max="15" width="5.140625" bestFit="1" customWidth="1"/>
    <col min="16" max="17" width="5" bestFit="1" customWidth="1"/>
    <col min="18" max="18" width="5.140625" bestFit="1" customWidth="1"/>
    <col min="19" max="19" width="5" bestFit="1" customWidth="1"/>
    <col min="20" max="21" width="5.140625" bestFit="1" customWidth="1"/>
    <col min="22" max="24" width="5.42578125" bestFit="1" customWidth="1"/>
    <col min="25" max="25" width="5" bestFit="1" customWidth="1"/>
    <col min="26" max="26" width="5.42578125" bestFit="1" customWidth="1"/>
    <col min="27" max="27" width="5.5703125" bestFit="1" customWidth="1"/>
  </cols>
  <sheetData>
    <row r="1" spans="1:27" x14ac:dyDescent="0.25">
      <c r="A1" t="s">
        <v>1</v>
      </c>
      <c r="B1" s="190">
        <v>0.65700000000000003</v>
      </c>
    </row>
    <row r="2" spans="1:27" x14ac:dyDescent="0.25">
      <c r="A2" t="s">
        <v>2</v>
      </c>
      <c r="B2" s="190">
        <f>1-B1</f>
        <v>0.34299999999999997</v>
      </c>
    </row>
    <row r="4" spans="1:27" x14ac:dyDescent="0.25">
      <c r="B4" s="182" t="s">
        <v>10</v>
      </c>
      <c r="C4" s="183">
        <v>2022</v>
      </c>
      <c r="D4" s="183">
        <v>2023</v>
      </c>
      <c r="E4" s="183">
        <v>2024</v>
      </c>
      <c r="F4" s="183">
        <v>2025</v>
      </c>
      <c r="G4" s="183">
        <v>2026</v>
      </c>
      <c r="H4" s="183">
        <v>2027</v>
      </c>
      <c r="I4" s="183">
        <v>2028</v>
      </c>
      <c r="J4" s="183">
        <v>2029</v>
      </c>
      <c r="K4" s="183">
        <v>2030</v>
      </c>
      <c r="L4" s="183">
        <v>2031</v>
      </c>
      <c r="M4" s="183">
        <v>2032</v>
      </c>
      <c r="N4" s="183">
        <v>2033</v>
      </c>
      <c r="O4" s="183">
        <v>2034</v>
      </c>
      <c r="P4" s="183">
        <v>2035</v>
      </c>
      <c r="Q4" s="183">
        <v>2036</v>
      </c>
      <c r="R4" s="183">
        <v>2037</v>
      </c>
      <c r="S4" s="183">
        <v>2038</v>
      </c>
      <c r="T4" s="183">
        <v>2039</v>
      </c>
      <c r="U4" s="183">
        <v>2040</v>
      </c>
      <c r="V4" s="183">
        <v>2041</v>
      </c>
      <c r="W4" s="183">
        <v>2042</v>
      </c>
      <c r="X4" s="183">
        <v>2043</v>
      </c>
      <c r="Y4" s="183">
        <v>2044</v>
      </c>
      <c r="Z4" s="183">
        <v>2045</v>
      </c>
      <c r="AA4" s="185" t="s">
        <v>4</v>
      </c>
    </row>
    <row r="5" spans="1:27" x14ac:dyDescent="0.25">
      <c r="B5" s="49" t="s">
        <v>9</v>
      </c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  <c r="T5" s="188"/>
      <c r="U5" s="188"/>
      <c r="V5" s="188"/>
      <c r="W5" s="188"/>
      <c r="X5" s="188"/>
      <c r="Y5" s="188"/>
      <c r="Z5" s="188"/>
      <c r="AA5" s="188"/>
    </row>
    <row r="6" spans="1:27" x14ac:dyDescent="0.25">
      <c r="B6" s="50" t="s">
        <v>12</v>
      </c>
      <c r="C6" s="189">
        <f>('Summary Resources'!C4*$B$1)+'Summary Resources'!C15</f>
        <v>0</v>
      </c>
      <c r="D6" s="189">
        <f>('Summary Resources'!D4*$B$1)+'Summary Resources'!D15</f>
        <v>0</v>
      </c>
      <c r="E6" s="189">
        <f>('Summary Resources'!E4*$B$1)+'Summary Resources'!E15</f>
        <v>0</v>
      </c>
      <c r="F6" s="189">
        <f>('Summary Resources'!F4*$B$1)+'Summary Resources'!F15</f>
        <v>0</v>
      </c>
      <c r="G6" s="189">
        <f>('Summary Resources'!G4*$B$1)+'Summary Resources'!G15</f>
        <v>0</v>
      </c>
      <c r="H6" s="189">
        <f>('Summary Resources'!H4*$B$1)+'Summary Resources'!H15</f>
        <v>82.864569877732563</v>
      </c>
      <c r="I6" s="189">
        <f>('Summary Resources'!I4*$B$1)+'Summary Resources'!I15</f>
        <v>0</v>
      </c>
      <c r="J6" s="189">
        <f>('Summary Resources'!J4*$B$1)+'Summary Resources'!J15</f>
        <v>0</v>
      </c>
      <c r="K6" s="189">
        <f>('Summary Resources'!K4*$B$1)+'Summary Resources'!K15</f>
        <v>0</v>
      </c>
      <c r="L6" s="189">
        <f>('Summary Resources'!L4*$B$1)+'Summary Resources'!L15</f>
        <v>0</v>
      </c>
      <c r="M6" s="189">
        <f>('Summary Resources'!M4*$B$1)+'Summary Resources'!M15</f>
        <v>0</v>
      </c>
      <c r="N6" s="189">
        <f>('Summary Resources'!N4*$B$1)+'Summary Resources'!N15</f>
        <v>0</v>
      </c>
      <c r="O6" s="189">
        <f>('Summary Resources'!O4*$B$1)+'Summary Resources'!O15</f>
        <v>0</v>
      </c>
      <c r="P6" s="189">
        <f>('Summary Resources'!P4*$B$1)+'Summary Resources'!P15</f>
        <v>0</v>
      </c>
      <c r="Q6" s="189">
        <f>('Summary Resources'!Q4*$B$1)+'Summary Resources'!Q15</f>
        <v>57.086212003839812</v>
      </c>
      <c r="R6" s="189">
        <f>('Summary Resources'!R4*$B$1)+'Summary Resources'!R15</f>
        <v>0</v>
      </c>
      <c r="S6" s="189">
        <f>('Summary Resources'!S4*$B$1)+'Summary Resources'!S15</f>
        <v>0</v>
      </c>
      <c r="T6" s="189">
        <f>('Summary Resources'!T4*$B$1)+'Summary Resources'!T15</f>
        <v>0</v>
      </c>
      <c r="U6" s="189">
        <f>('Summary Resources'!U4*$B$1)+'Summary Resources'!U15</f>
        <v>0</v>
      </c>
      <c r="V6" s="189">
        <f>('Summary Resources'!V4*$B$1)+'Summary Resources'!V15</f>
        <v>0</v>
      </c>
      <c r="W6" s="189">
        <f>('Summary Resources'!W4*$B$1)+'Summary Resources'!W15</f>
        <v>0</v>
      </c>
      <c r="X6" s="189">
        <f>('Summary Resources'!X4*$B$1)+'Summary Resources'!X15</f>
        <v>0</v>
      </c>
      <c r="Y6" s="189">
        <f>('Summary Resources'!Y4*$B$1)+'Summary Resources'!Y15</f>
        <v>0</v>
      </c>
      <c r="Z6" s="189">
        <f>('Summary Resources'!Z4*$B$1)+'Summary Resources'!Z15</f>
        <v>0</v>
      </c>
      <c r="AA6" s="189">
        <f>SUM(C6:Z6)</f>
        <v>139.95078188157237</v>
      </c>
    </row>
    <row r="7" spans="1:27" x14ac:dyDescent="0.25">
      <c r="B7" s="50" t="s">
        <v>13</v>
      </c>
      <c r="C7" s="189">
        <f>('Summary Resources'!C5*$B$1)+'Summary Resources'!C16</f>
        <v>0</v>
      </c>
      <c r="D7" s="189">
        <f>('Summary Resources'!D5*$B$1)+'Summary Resources'!D16</f>
        <v>0</v>
      </c>
      <c r="E7" s="189">
        <f>('Summary Resources'!E5*$B$1)+'Summary Resources'!E16</f>
        <v>0</v>
      </c>
      <c r="F7" s="189">
        <f>('Summary Resources'!F5*$B$1)+'Summary Resources'!F16</f>
        <v>0</v>
      </c>
      <c r="G7" s="189">
        <f>('Summary Resources'!G5*$B$1)+'Summary Resources'!G16</f>
        <v>0</v>
      </c>
      <c r="H7" s="189">
        <f>('Summary Resources'!H5*$B$1)+'Summary Resources'!H16</f>
        <v>0</v>
      </c>
      <c r="I7" s="189">
        <f>('Summary Resources'!I5*$B$1)+'Summary Resources'!I16</f>
        <v>0</v>
      </c>
      <c r="J7" s="189">
        <f>('Summary Resources'!J5*$B$1)+'Summary Resources'!J16</f>
        <v>0</v>
      </c>
      <c r="K7" s="189">
        <f>('Summary Resources'!K5*$B$1)+'Summary Resources'!K16</f>
        <v>0</v>
      </c>
      <c r="L7" s="189">
        <f>('Summary Resources'!L5*$B$1)+'Summary Resources'!L16</f>
        <v>0</v>
      </c>
      <c r="M7" s="189">
        <f>('Summary Resources'!M5*$B$1)+'Summary Resources'!M16</f>
        <v>0</v>
      </c>
      <c r="N7" s="189">
        <f>('Summary Resources'!N5*$B$1)+'Summary Resources'!N16</f>
        <v>0</v>
      </c>
      <c r="O7" s="189">
        <f>('Summary Resources'!O5*$B$1)+'Summary Resources'!O16</f>
        <v>0</v>
      </c>
      <c r="P7" s="189">
        <f>('Summary Resources'!P5*$B$1)+'Summary Resources'!P16</f>
        <v>0</v>
      </c>
      <c r="Q7" s="189">
        <f>('Summary Resources'!Q5*$B$1)+'Summary Resources'!Q16</f>
        <v>0</v>
      </c>
      <c r="R7" s="189">
        <f>('Summary Resources'!R5*$B$1)+'Summary Resources'!R16</f>
        <v>0</v>
      </c>
      <c r="S7" s="189">
        <f>('Summary Resources'!S5*$B$1)+'Summary Resources'!S16</f>
        <v>65.7</v>
      </c>
      <c r="T7" s="189">
        <f>('Summary Resources'!T5*$B$1)+'Summary Resources'!T16</f>
        <v>0</v>
      </c>
      <c r="U7" s="189">
        <f>('Summary Resources'!U5*$B$1)+'Summary Resources'!U16</f>
        <v>0</v>
      </c>
      <c r="V7" s="189">
        <f>('Summary Resources'!V5*$B$1)+'Summary Resources'!V16</f>
        <v>0</v>
      </c>
      <c r="W7" s="189">
        <f>('Summary Resources'!W5*$B$1)+'Summary Resources'!W16</f>
        <v>116.9820526897694</v>
      </c>
      <c r="X7" s="189">
        <f>('Summary Resources'!X5*$B$1)+'Summary Resources'!X16</f>
        <v>121.55486643274007</v>
      </c>
      <c r="Y7" s="189">
        <f>('Summary Resources'!Y5*$B$1)+'Summary Resources'!Y16</f>
        <v>0</v>
      </c>
      <c r="Z7" s="189">
        <f>('Summary Resources'!Z5*$B$1)+'Summary Resources'!Z16</f>
        <v>149.42160653971462</v>
      </c>
      <c r="AA7" s="189">
        <f t="shared" ref="AA7:AA14" si="0">SUM(C7:Z7)</f>
        <v>453.65852566222412</v>
      </c>
    </row>
    <row r="8" spans="1:27" x14ac:dyDescent="0.25">
      <c r="B8" s="50" t="s">
        <v>14</v>
      </c>
      <c r="C8" s="189">
        <f>('Summary Resources'!C6*$B$1)+'Summary Resources'!C17</f>
        <v>0</v>
      </c>
      <c r="D8" s="189">
        <f>('Summary Resources'!D6*$B$1)+'Summary Resources'!D17</f>
        <v>0</v>
      </c>
      <c r="E8" s="189">
        <f>('Summary Resources'!E6*$B$1)+'Summary Resources'!E17</f>
        <v>0</v>
      </c>
      <c r="F8" s="189">
        <f>('Summary Resources'!F6*$B$1)+'Summary Resources'!F17</f>
        <v>0</v>
      </c>
      <c r="G8" s="189">
        <f>('Summary Resources'!G6*$B$1)+'Summary Resources'!G17</f>
        <v>0</v>
      </c>
      <c r="H8" s="189">
        <f>('Summary Resources'!H6*$B$1)+'Summary Resources'!H17</f>
        <v>0</v>
      </c>
      <c r="I8" s="189">
        <f>('Summary Resources'!I6*$B$1)+'Summary Resources'!I17</f>
        <v>0</v>
      </c>
      <c r="J8" s="189">
        <f>('Summary Resources'!J6*$B$1)+'Summary Resources'!J17</f>
        <v>0</v>
      </c>
      <c r="K8" s="189">
        <f>('Summary Resources'!K6*$B$1)+'Summary Resources'!K17</f>
        <v>0</v>
      </c>
      <c r="L8" s="189">
        <f>('Summary Resources'!L6*$B$1)+'Summary Resources'!L17</f>
        <v>0</v>
      </c>
      <c r="M8" s="189">
        <f>('Summary Resources'!M6*$B$1)+'Summary Resources'!M17</f>
        <v>0</v>
      </c>
      <c r="N8" s="189">
        <f>('Summary Resources'!N6*$B$1)+'Summary Resources'!N17</f>
        <v>0</v>
      </c>
      <c r="O8" s="189">
        <f>('Summary Resources'!O6*$B$1)+'Summary Resources'!O17</f>
        <v>0</v>
      </c>
      <c r="P8" s="189">
        <f>('Summary Resources'!P6*$B$1)+'Summary Resources'!P17</f>
        <v>0</v>
      </c>
      <c r="Q8" s="189">
        <f>('Summary Resources'!Q6*$B$1)+'Summary Resources'!Q17</f>
        <v>0</v>
      </c>
      <c r="R8" s="189">
        <f>('Summary Resources'!R6*$B$1)+'Summary Resources'!R17</f>
        <v>0</v>
      </c>
      <c r="S8" s="189">
        <f>('Summary Resources'!S6*$B$1)+'Summary Resources'!S17</f>
        <v>32.85</v>
      </c>
      <c r="T8" s="189">
        <f>('Summary Resources'!T6*$B$1)+'Summary Resources'!T17</f>
        <v>0</v>
      </c>
      <c r="U8" s="189">
        <f>('Summary Resources'!U6*$B$1)+'Summary Resources'!U17</f>
        <v>0</v>
      </c>
      <c r="V8" s="189">
        <f>('Summary Resources'!V6*$B$1)+'Summary Resources'!V17</f>
        <v>0</v>
      </c>
      <c r="W8" s="189">
        <f>('Summary Resources'!W6*$B$1)+'Summary Resources'!W17</f>
        <v>58.491026344884702</v>
      </c>
      <c r="X8" s="189">
        <f>('Summary Resources'!X6*$B$1)+'Summary Resources'!X17</f>
        <v>60.777433216370035</v>
      </c>
      <c r="Y8" s="189">
        <f>('Summary Resources'!Y6*$B$1)+'Summary Resources'!Y17</f>
        <v>0</v>
      </c>
      <c r="Z8" s="189">
        <f>('Summary Resources'!Z6*$B$1)+'Summary Resources'!Z17</f>
        <v>74.710803269857308</v>
      </c>
      <c r="AA8" s="189">
        <f t="shared" si="0"/>
        <v>226.82926283111206</v>
      </c>
    </row>
    <row r="9" spans="1:27" x14ac:dyDescent="0.25">
      <c r="B9" s="50" t="s">
        <v>15</v>
      </c>
      <c r="C9" s="189">
        <f>('Summary Resources'!C7*$B$1)+'Summary Resources'!C18</f>
        <v>0</v>
      </c>
      <c r="D9" s="189">
        <f>('Summary Resources'!D7*$B$1)+'Summary Resources'!D18</f>
        <v>100</v>
      </c>
      <c r="E9" s="189">
        <f>('Summary Resources'!E7*$B$1)+'Summary Resources'!E18</f>
        <v>100</v>
      </c>
      <c r="F9" s="189">
        <f>('Summary Resources'!F7*$B$1)+'Summary Resources'!F18</f>
        <v>0</v>
      </c>
      <c r="G9" s="189">
        <f>('Summary Resources'!G7*$B$1)+'Summary Resources'!G18</f>
        <v>0</v>
      </c>
      <c r="H9" s="189">
        <f>('Summary Resources'!H7*$B$1)+'Summary Resources'!H18</f>
        <v>0</v>
      </c>
      <c r="I9" s="189">
        <f>('Summary Resources'!I7*$B$1)+'Summary Resources'!I18</f>
        <v>100</v>
      </c>
      <c r="J9" s="189">
        <f>('Summary Resources'!J7*$B$1)+'Summary Resources'!J18</f>
        <v>0</v>
      </c>
      <c r="K9" s="189">
        <f>('Summary Resources'!K7*$B$1)+'Summary Resources'!K18</f>
        <v>0</v>
      </c>
      <c r="L9" s="189">
        <f>('Summary Resources'!L7*$B$1)+'Summary Resources'!L18</f>
        <v>0</v>
      </c>
      <c r="M9" s="189">
        <f>('Summary Resources'!M7*$B$1)+'Summary Resources'!M18</f>
        <v>0</v>
      </c>
      <c r="N9" s="189">
        <f>('Summary Resources'!N7*$B$1)+'Summary Resources'!N18</f>
        <v>0</v>
      </c>
      <c r="O9" s="189">
        <f>('Summary Resources'!O7*$B$1)+'Summary Resources'!O18</f>
        <v>0</v>
      </c>
      <c r="P9" s="189">
        <f>('Summary Resources'!P7*$B$1)+'Summary Resources'!P18</f>
        <v>0</v>
      </c>
      <c r="Q9" s="189">
        <f>('Summary Resources'!Q7*$B$1)+'Summary Resources'!Q18</f>
        <v>0</v>
      </c>
      <c r="R9" s="189">
        <f>('Summary Resources'!R7*$B$1)+'Summary Resources'!R18</f>
        <v>0</v>
      </c>
      <c r="S9" s="189">
        <f>('Summary Resources'!S7*$B$1)+'Summary Resources'!S18</f>
        <v>0</v>
      </c>
      <c r="T9" s="189">
        <f>('Summary Resources'!T7*$B$1)+'Summary Resources'!T18</f>
        <v>0</v>
      </c>
      <c r="U9" s="189">
        <f>('Summary Resources'!U7*$B$1)+'Summary Resources'!U18</f>
        <v>0</v>
      </c>
      <c r="V9" s="189">
        <f>('Summary Resources'!V7*$B$1)+'Summary Resources'!V18</f>
        <v>100</v>
      </c>
      <c r="W9" s="189">
        <f>('Summary Resources'!W7*$B$1)+'Summary Resources'!W18</f>
        <v>0</v>
      </c>
      <c r="X9" s="189">
        <f>('Summary Resources'!X7*$B$1)+'Summary Resources'!X18</f>
        <v>0</v>
      </c>
      <c r="Y9" s="189">
        <f>('Summary Resources'!Y7*$B$1)+'Summary Resources'!Y18</f>
        <v>0</v>
      </c>
      <c r="Z9" s="189">
        <f>('Summary Resources'!Z7*$B$1)+'Summary Resources'!Z18</f>
        <v>0</v>
      </c>
      <c r="AA9" s="189">
        <f t="shared" si="0"/>
        <v>400</v>
      </c>
    </row>
    <row r="10" spans="1:27" x14ac:dyDescent="0.25">
      <c r="B10" s="50" t="s">
        <v>16</v>
      </c>
      <c r="C10" s="189">
        <f>('Summary Resources'!C8*$B$1)+'Summary Resources'!C19</f>
        <v>0</v>
      </c>
      <c r="D10" s="189">
        <f>('Summary Resources'!D8*$B$1)+'Summary Resources'!D19</f>
        <v>0</v>
      </c>
      <c r="E10" s="189">
        <f>('Summary Resources'!E8*$B$1)+'Summary Resources'!E19</f>
        <v>0</v>
      </c>
      <c r="F10" s="189">
        <f>('Summary Resources'!F8*$B$1)+'Summary Resources'!F19</f>
        <v>0</v>
      </c>
      <c r="G10" s="189">
        <f>('Summary Resources'!G8*$B$1)+'Summary Resources'!G19</f>
        <v>0</v>
      </c>
      <c r="H10" s="189">
        <f>('Summary Resources'!H8*$B$1)+'Summary Resources'!H19</f>
        <v>0</v>
      </c>
      <c r="I10" s="189">
        <f>('Summary Resources'!I8*$B$1)+'Summary Resources'!I19</f>
        <v>0</v>
      </c>
      <c r="J10" s="189">
        <f>('Summary Resources'!J8*$B$1)+'Summary Resources'!J19</f>
        <v>0</v>
      </c>
      <c r="K10" s="189">
        <f>('Summary Resources'!K8*$B$1)+'Summary Resources'!K19</f>
        <v>0</v>
      </c>
      <c r="L10" s="189">
        <f>('Summary Resources'!L8*$B$1)+'Summary Resources'!L19</f>
        <v>0</v>
      </c>
      <c r="M10" s="189">
        <f>('Summary Resources'!M8*$B$1)+'Summary Resources'!M19</f>
        <v>0</v>
      </c>
      <c r="N10" s="189">
        <f>('Summary Resources'!N8*$B$1)+'Summary Resources'!N19</f>
        <v>0</v>
      </c>
      <c r="O10" s="189">
        <f>('Summary Resources'!O8*$B$1)+'Summary Resources'!O19</f>
        <v>0</v>
      </c>
      <c r="P10" s="189">
        <f>('Summary Resources'!P8*$B$1)+'Summary Resources'!P19</f>
        <v>0</v>
      </c>
      <c r="Q10" s="189">
        <f>('Summary Resources'!Q8*$B$1)+'Summary Resources'!Q19</f>
        <v>0</v>
      </c>
      <c r="R10" s="189">
        <f>('Summary Resources'!R8*$B$1)+'Summary Resources'!R19</f>
        <v>0</v>
      </c>
      <c r="S10" s="189">
        <f>('Summary Resources'!S8*$B$1)+'Summary Resources'!S19</f>
        <v>0</v>
      </c>
      <c r="T10" s="189">
        <f>('Summary Resources'!T8*$B$1)+'Summary Resources'!T19</f>
        <v>0</v>
      </c>
      <c r="U10" s="189">
        <f>('Summary Resources'!U8*$B$1)+'Summary Resources'!U19</f>
        <v>0</v>
      </c>
      <c r="V10" s="189">
        <f>('Summary Resources'!V8*$B$1)+'Summary Resources'!V19</f>
        <v>0</v>
      </c>
      <c r="W10" s="189">
        <f>('Summary Resources'!W8*$B$1)+'Summary Resources'!W19</f>
        <v>0</v>
      </c>
      <c r="X10" s="189">
        <f>('Summary Resources'!X8*$B$1)+'Summary Resources'!X19</f>
        <v>0</v>
      </c>
      <c r="Y10" s="189">
        <f>('Summary Resources'!Y8*$B$1)+'Summary Resources'!Y19</f>
        <v>12.336859612222808</v>
      </c>
      <c r="Z10" s="189">
        <f>('Summary Resources'!Z8*$B$1)+'Summary Resources'!Z19</f>
        <v>0</v>
      </c>
      <c r="AA10" s="189">
        <f t="shared" si="0"/>
        <v>12.336859612222808</v>
      </c>
    </row>
    <row r="11" spans="1:27" x14ac:dyDescent="0.25">
      <c r="B11" s="50" t="s">
        <v>17</v>
      </c>
      <c r="C11" s="189">
        <f>('Summary Resources'!C9*$B$1)+'Summary Resources'!C20</f>
        <v>0</v>
      </c>
      <c r="D11" s="189">
        <f>('Summary Resources'!D9*$B$1)+'Summary Resources'!D20</f>
        <v>0</v>
      </c>
      <c r="E11" s="189">
        <f>('Summary Resources'!E9*$B$1)+'Summary Resources'!E20</f>
        <v>0</v>
      </c>
      <c r="F11" s="189">
        <f>('Summary Resources'!F9*$B$1)+'Summary Resources'!F20</f>
        <v>0</v>
      </c>
      <c r="G11" s="189">
        <f>('Summary Resources'!G9*$B$1)+'Summary Resources'!G20</f>
        <v>0</v>
      </c>
      <c r="H11" s="189">
        <f>('Summary Resources'!H9*$B$1)+'Summary Resources'!H20</f>
        <v>0</v>
      </c>
      <c r="I11" s="189">
        <f>('Summary Resources'!I9*$B$1)+'Summary Resources'!I20</f>
        <v>0</v>
      </c>
      <c r="J11" s="189">
        <f>('Summary Resources'!J9*$B$1)+'Summary Resources'!J20</f>
        <v>0</v>
      </c>
      <c r="K11" s="189">
        <f>('Summary Resources'!K9*$B$1)+'Summary Resources'!K20</f>
        <v>0</v>
      </c>
      <c r="L11" s="189">
        <f>('Summary Resources'!L9*$B$1)+'Summary Resources'!L20</f>
        <v>0</v>
      </c>
      <c r="M11" s="189">
        <f>('Summary Resources'!M9*$B$1)+'Summary Resources'!M20</f>
        <v>0</v>
      </c>
      <c r="N11" s="189">
        <f>('Summary Resources'!N9*$B$1)+'Summary Resources'!N20</f>
        <v>0</v>
      </c>
      <c r="O11" s="189">
        <f>('Summary Resources'!O9*$B$1)+'Summary Resources'!O20</f>
        <v>0</v>
      </c>
      <c r="P11" s="189">
        <f>('Summary Resources'!P9*$B$1)+'Summary Resources'!P20</f>
        <v>0</v>
      </c>
      <c r="Q11" s="189">
        <f>('Summary Resources'!Q9*$B$1)+'Summary Resources'!Q20</f>
        <v>0</v>
      </c>
      <c r="R11" s="189">
        <f>('Summary Resources'!R9*$B$1)+'Summary Resources'!R20</f>
        <v>0</v>
      </c>
      <c r="S11" s="189">
        <f>('Summary Resources'!S9*$B$1)+'Summary Resources'!S20</f>
        <v>0</v>
      </c>
      <c r="T11" s="189">
        <f>('Summary Resources'!T9*$B$1)+'Summary Resources'!T20</f>
        <v>0</v>
      </c>
      <c r="U11" s="189">
        <f>('Summary Resources'!U9*$B$1)+'Summary Resources'!U20</f>
        <v>0</v>
      </c>
      <c r="V11" s="189">
        <f>('Summary Resources'!V9*$B$1)+'Summary Resources'!V20</f>
        <v>0</v>
      </c>
      <c r="W11" s="189">
        <f>('Summary Resources'!W9*$B$1)+'Summary Resources'!W20</f>
        <v>0</v>
      </c>
      <c r="X11" s="189">
        <f>('Summary Resources'!X9*$B$1)+'Summary Resources'!X20</f>
        <v>0</v>
      </c>
      <c r="Y11" s="189">
        <f>('Summary Resources'!Y9*$B$1)+'Summary Resources'!Y20</f>
        <v>0</v>
      </c>
      <c r="Z11" s="189">
        <f>('Summary Resources'!Z9*$B$1)+'Summary Resources'!Z20</f>
        <v>0</v>
      </c>
      <c r="AA11" s="189">
        <f t="shared" si="0"/>
        <v>0</v>
      </c>
    </row>
    <row r="12" spans="1:27" x14ac:dyDescent="0.25">
      <c r="B12" s="50" t="s">
        <v>18</v>
      </c>
      <c r="C12" s="189">
        <f>('Summary Resources'!C10*$B$1)+'Summary Resources'!C21</f>
        <v>0</v>
      </c>
      <c r="D12" s="189">
        <f>('Summary Resources'!D10*$B$1)+'Summary Resources'!D21</f>
        <v>0</v>
      </c>
      <c r="E12" s="189">
        <f>('Summary Resources'!E10*$B$1)+'Summary Resources'!E21</f>
        <v>0</v>
      </c>
      <c r="F12" s="189">
        <f>('Summary Resources'!F10*$B$1)+'Summary Resources'!F21</f>
        <v>0</v>
      </c>
      <c r="G12" s="189">
        <f>('Summary Resources'!G10*$B$1)+'Summary Resources'!G21</f>
        <v>0</v>
      </c>
      <c r="H12" s="189">
        <f>('Summary Resources'!H10*$B$1)+'Summary Resources'!H21</f>
        <v>0</v>
      </c>
      <c r="I12" s="189">
        <f>('Summary Resources'!I10*$B$1)+'Summary Resources'!I21</f>
        <v>0</v>
      </c>
      <c r="J12" s="189">
        <f>('Summary Resources'!J10*$B$1)+'Summary Resources'!J21</f>
        <v>0</v>
      </c>
      <c r="K12" s="189">
        <f>('Summary Resources'!K10*$B$1)+'Summary Resources'!K21</f>
        <v>0</v>
      </c>
      <c r="L12" s="189">
        <f>('Summary Resources'!L10*$B$1)+'Summary Resources'!L21</f>
        <v>0</v>
      </c>
      <c r="M12" s="189">
        <f>('Summary Resources'!M10*$B$1)+'Summary Resources'!M21</f>
        <v>0</v>
      </c>
      <c r="N12" s="189">
        <f>('Summary Resources'!N10*$B$1)+'Summary Resources'!N21</f>
        <v>0</v>
      </c>
      <c r="O12" s="189">
        <f>('Summary Resources'!O10*$B$1)+'Summary Resources'!O21</f>
        <v>0</v>
      </c>
      <c r="P12" s="189">
        <f>('Summary Resources'!P10*$B$1)+'Summary Resources'!P21</f>
        <v>0</v>
      </c>
      <c r="Q12" s="189">
        <f>('Summary Resources'!Q10*$B$1)+'Summary Resources'!Q21</f>
        <v>0</v>
      </c>
      <c r="R12" s="189">
        <f>('Summary Resources'!R10*$B$1)+'Summary Resources'!R21</f>
        <v>0</v>
      </c>
      <c r="S12" s="189">
        <f>('Summary Resources'!S10*$B$1)+'Summary Resources'!S21</f>
        <v>0</v>
      </c>
      <c r="T12" s="189">
        <f>('Summary Resources'!T10*$B$1)+'Summary Resources'!T21</f>
        <v>0</v>
      </c>
      <c r="U12" s="189">
        <f>('Summary Resources'!U10*$B$1)+'Summary Resources'!U21</f>
        <v>0</v>
      </c>
      <c r="V12" s="189">
        <f>('Summary Resources'!V10*$B$1)+'Summary Resources'!V21</f>
        <v>0</v>
      </c>
      <c r="W12" s="189">
        <f>('Summary Resources'!W10*$B$1)+'Summary Resources'!W21</f>
        <v>0</v>
      </c>
      <c r="X12" s="189">
        <f>('Summary Resources'!X10*$B$1)+'Summary Resources'!X21</f>
        <v>0</v>
      </c>
      <c r="Y12" s="189">
        <f>('Summary Resources'!Y10*$B$1)+'Summary Resources'!Y21</f>
        <v>0</v>
      </c>
      <c r="Z12" s="189">
        <f>('Summary Resources'!Z10*$B$1)+'Summary Resources'!Z21</f>
        <v>0</v>
      </c>
      <c r="AA12" s="189">
        <f t="shared" si="0"/>
        <v>0</v>
      </c>
    </row>
    <row r="13" spans="1:27" x14ac:dyDescent="0.25">
      <c r="B13" s="50" t="s">
        <v>19</v>
      </c>
      <c r="C13" s="189">
        <f>('Summary Resources'!C11*$B$1)+'Summary Resources'!C22</f>
        <v>0</v>
      </c>
      <c r="D13" s="189">
        <f>('Summary Resources'!D11*$B$1)+'Summary Resources'!D22</f>
        <v>0</v>
      </c>
      <c r="E13" s="189">
        <f>('Summary Resources'!E11*$B$1)+'Summary Resources'!E22</f>
        <v>0</v>
      </c>
      <c r="F13" s="189">
        <f>('Summary Resources'!F11*$B$1)+'Summary Resources'!F22</f>
        <v>0</v>
      </c>
      <c r="G13" s="189">
        <f>('Summary Resources'!G11*$B$1)+'Summary Resources'!G22</f>
        <v>7.8840000000000003</v>
      </c>
      <c r="H13" s="189">
        <f>('Summary Resources'!H11*$B$1)+'Summary Resources'!H22</f>
        <v>0</v>
      </c>
      <c r="I13" s="189">
        <f>('Summary Resources'!I11*$B$1)+'Summary Resources'!I22</f>
        <v>0</v>
      </c>
      <c r="J13" s="189">
        <f>('Summary Resources'!J11*$B$1)+'Summary Resources'!J22</f>
        <v>0</v>
      </c>
      <c r="K13" s="189">
        <f>('Summary Resources'!K11*$B$1)+'Summary Resources'!K22</f>
        <v>0</v>
      </c>
      <c r="L13" s="189">
        <f>('Summary Resources'!L11*$B$1)+'Summary Resources'!L22</f>
        <v>0</v>
      </c>
      <c r="M13" s="189">
        <f>('Summary Resources'!M11*$B$1)+'Summary Resources'!M22</f>
        <v>0</v>
      </c>
      <c r="N13" s="189">
        <f>('Summary Resources'!N11*$B$1)+'Summary Resources'!N22</f>
        <v>0</v>
      </c>
      <c r="O13" s="189">
        <f>('Summary Resources'!O11*$B$1)+'Summary Resources'!O22</f>
        <v>0</v>
      </c>
      <c r="P13" s="189">
        <f>('Summary Resources'!P11*$B$1)+'Summary Resources'!P22</f>
        <v>3.2850000000000001</v>
      </c>
      <c r="Q13" s="189">
        <f>('Summary Resources'!Q11*$B$1)+'Summary Resources'!Q22</f>
        <v>0</v>
      </c>
      <c r="R13" s="189">
        <f>('Summary Resources'!R11*$B$1)+'Summary Resources'!R22</f>
        <v>0</v>
      </c>
      <c r="S13" s="189">
        <f>('Summary Resources'!S11*$B$1)+'Summary Resources'!S22</f>
        <v>0</v>
      </c>
      <c r="T13" s="189">
        <f>('Summary Resources'!T11*$B$1)+'Summary Resources'!T22</f>
        <v>0</v>
      </c>
      <c r="U13" s="189">
        <f>('Summary Resources'!U11*$B$1)+'Summary Resources'!U22</f>
        <v>0</v>
      </c>
      <c r="V13" s="189">
        <f>('Summary Resources'!V11*$B$1)+'Summary Resources'!V22</f>
        <v>0</v>
      </c>
      <c r="W13" s="189">
        <f>('Summary Resources'!W11*$B$1)+'Summary Resources'!W22</f>
        <v>0</v>
      </c>
      <c r="X13" s="189">
        <f>('Summary Resources'!X11*$B$1)+'Summary Resources'!X22</f>
        <v>0</v>
      </c>
      <c r="Y13" s="189">
        <f>('Summary Resources'!Y11*$B$1)+'Summary Resources'!Y22</f>
        <v>0</v>
      </c>
      <c r="Z13" s="189">
        <f>('Summary Resources'!Z11*$B$1)+'Summary Resources'!Z22</f>
        <v>0</v>
      </c>
      <c r="AA13" s="189">
        <f t="shared" si="0"/>
        <v>11.169</v>
      </c>
    </row>
    <row r="14" spans="1:27" x14ac:dyDescent="0.25">
      <c r="B14" s="50" t="s">
        <v>20</v>
      </c>
      <c r="C14" s="189">
        <f>('Summary Resources'!C12*$B$1)+'Summary Resources'!C23</f>
        <v>0</v>
      </c>
      <c r="D14" s="189">
        <f>('Summary Resources'!D12*$B$1)+'Summary Resources'!D23</f>
        <v>0</v>
      </c>
      <c r="E14" s="189">
        <f>('Summary Resources'!E12*$B$1)+'Summary Resources'!E23</f>
        <v>0</v>
      </c>
      <c r="F14" s="189">
        <f>('Summary Resources'!F12*$B$1)+'Summary Resources'!F23</f>
        <v>0</v>
      </c>
      <c r="G14" s="189">
        <f>('Summary Resources'!G12*$B$1)+'Summary Resources'!G23</f>
        <v>0</v>
      </c>
      <c r="H14" s="189">
        <f>('Summary Resources'!H12*$B$1)+'Summary Resources'!H23</f>
        <v>0</v>
      </c>
      <c r="I14" s="189">
        <f>('Summary Resources'!I12*$B$1)+'Summary Resources'!I23</f>
        <v>0</v>
      </c>
      <c r="J14" s="189">
        <f>('Summary Resources'!J12*$B$1)+'Summary Resources'!J23</f>
        <v>0</v>
      </c>
      <c r="K14" s="189">
        <f>('Summary Resources'!K12*$B$1)+'Summary Resources'!K23</f>
        <v>0</v>
      </c>
      <c r="L14" s="189">
        <f>('Summary Resources'!L12*$B$1)+'Summary Resources'!L23</f>
        <v>75</v>
      </c>
      <c r="M14" s="189">
        <f>('Summary Resources'!M12*$B$1)+'Summary Resources'!M23</f>
        <v>0</v>
      </c>
      <c r="N14" s="189">
        <f>('Summary Resources'!N12*$B$1)+'Summary Resources'!N23</f>
        <v>0</v>
      </c>
      <c r="O14" s="189">
        <f>('Summary Resources'!O12*$B$1)+'Summary Resources'!O23</f>
        <v>0</v>
      </c>
      <c r="P14" s="189">
        <f>('Summary Resources'!P12*$B$1)+'Summary Resources'!P23</f>
        <v>0</v>
      </c>
      <c r="Q14" s="189">
        <f>('Summary Resources'!Q12*$B$1)+'Summary Resources'!Q23</f>
        <v>0</v>
      </c>
      <c r="R14" s="189">
        <f>('Summary Resources'!R12*$B$1)+'Summary Resources'!R23</f>
        <v>0</v>
      </c>
      <c r="S14" s="189">
        <f>('Summary Resources'!S12*$B$1)+'Summary Resources'!S23</f>
        <v>0</v>
      </c>
      <c r="T14" s="189">
        <f>('Summary Resources'!T12*$B$1)+'Summary Resources'!T23</f>
        <v>0</v>
      </c>
      <c r="U14" s="189">
        <f>('Summary Resources'!U12*$B$1)+'Summary Resources'!U23</f>
        <v>0</v>
      </c>
      <c r="V14" s="189">
        <f>('Summary Resources'!V12*$B$1)+'Summary Resources'!V23</f>
        <v>0</v>
      </c>
      <c r="W14" s="189">
        <f>('Summary Resources'!W12*$B$1)+'Summary Resources'!W23</f>
        <v>0</v>
      </c>
      <c r="X14" s="189">
        <f>('Summary Resources'!X12*$B$1)+'Summary Resources'!X23</f>
        <v>0</v>
      </c>
      <c r="Y14" s="189">
        <f>('Summary Resources'!Y12*$B$1)+'Summary Resources'!Y23</f>
        <v>0</v>
      </c>
      <c r="Z14" s="189">
        <f>('Summary Resources'!Z12*$B$1)+'Summary Resources'!Z23</f>
        <v>0</v>
      </c>
      <c r="AA14" s="189">
        <f t="shared" si="0"/>
        <v>75</v>
      </c>
    </row>
    <row r="15" spans="1:27" x14ac:dyDescent="0.25">
      <c r="B15" s="50"/>
      <c r="C15" s="189"/>
      <c r="D15" s="189"/>
      <c r="E15" s="189"/>
      <c r="F15" s="189"/>
      <c r="G15" s="189"/>
      <c r="H15" s="189"/>
      <c r="I15" s="189"/>
      <c r="J15" s="189"/>
      <c r="K15" s="189"/>
      <c r="L15" s="189"/>
      <c r="M15" s="189"/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</row>
    <row r="16" spans="1:27" x14ac:dyDescent="0.25">
      <c r="B16" s="51" t="s">
        <v>8</v>
      </c>
      <c r="C16" s="189"/>
      <c r="D16" s="189"/>
      <c r="E16" s="189"/>
      <c r="F16" s="189"/>
      <c r="G16" s="189"/>
      <c r="H16" s="189"/>
      <c r="I16" s="189"/>
      <c r="J16" s="189"/>
      <c r="K16" s="189"/>
      <c r="L16" s="189"/>
      <c r="M16" s="189"/>
      <c r="N16" s="189"/>
      <c r="O16" s="189"/>
      <c r="P16" s="189"/>
      <c r="Q16" s="189"/>
      <c r="R16" s="189"/>
      <c r="S16" s="189"/>
      <c r="T16" s="189"/>
      <c r="U16" s="189"/>
      <c r="V16" s="189"/>
      <c r="W16" s="189"/>
      <c r="X16" s="189"/>
      <c r="Y16" s="189"/>
      <c r="Z16" s="189"/>
      <c r="AA16" s="189"/>
    </row>
    <row r="17" spans="2:27" x14ac:dyDescent="0.25">
      <c r="B17" s="50" t="s">
        <v>12</v>
      </c>
      <c r="C17" s="189">
        <f>('Summary Resources'!C4*$B$2)+'Summary Resources'!C29</f>
        <v>0</v>
      </c>
      <c r="D17" s="189">
        <f>('Summary Resources'!D4*$B$2)+'Summary Resources'!D29</f>
        <v>0</v>
      </c>
      <c r="E17" s="189">
        <f>('Summary Resources'!E4*$B$2)+'Summary Resources'!E29</f>
        <v>0</v>
      </c>
      <c r="F17" s="189">
        <f>('Summary Resources'!F4*$B$2)+'Summary Resources'!F29</f>
        <v>0</v>
      </c>
      <c r="G17" s="189">
        <f>('Summary Resources'!G4*$B$2)+'Summary Resources'!G29</f>
        <v>0</v>
      </c>
      <c r="H17" s="189">
        <f>('Summary Resources'!H4*$B$2)+'Summary Resources'!H29</f>
        <v>128.37083586617169</v>
      </c>
      <c r="I17" s="189">
        <f>('Summary Resources'!I4*$B$2)+'Summary Resources'!I29</f>
        <v>0</v>
      </c>
      <c r="J17" s="189">
        <f>('Summary Resources'!J4*$B$2)+'Summary Resources'!J29</f>
        <v>0</v>
      </c>
      <c r="K17" s="189">
        <f>('Summary Resources'!K4*$B$2)+'Summary Resources'!K29</f>
        <v>0</v>
      </c>
      <c r="L17" s="189">
        <f>('Summary Resources'!L4*$B$2)+'Summary Resources'!L29</f>
        <v>0</v>
      </c>
      <c r="M17" s="189">
        <f>('Summary Resources'!M4*$B$2)+'Summary Resources'!M29</f>
        <v>0</v>
      </c>
      <c r="N17" s="189">
        <f>('Summary Resources'!N4*$B$2)+'Summary Resources'!N29</f>
        <v>0</v>
      </c>
      <c r="O17" s="189">
        <f>('Summary Resources'!O4*$B$2)+'Summary Resources'!O29</f>
        <v>0</v>
      </c>
      <c r="P17" s="189">
        <f>('Summary Resources'!P4*$B$2)+'Summary Resources'!P29</f>
        <v>0</v>
      </c>
      <c r="Q17" s="189">
        <f>('Summary Resources'!Q4*$B$2)+'Summary Resources'!Q29</f>
        <v>29.802999569736762</v>
      </c>
      <c r="R17" s="189">
        <f>('Summary Resources'!R4*$B$2)+'Summary Resources'!R29</f>
        <v>0</v>
      </c>
      <c r="S17" s="189">
        <f>('Summary Resources'!S4*$B$2)+'Summary Resources'!S29</f>
        <v>0</v>
      </c>
      <c r="T17" s="189">
        <f>('Summary Resources'!T4*$B$2)+'Summary Resources'!T29</f>
        <v>0</v>
      </c>
      <c r="U17" s="189">
        <f>('Summary Resources'!U4*$B$2)+'Summary Resources'!U29</f>
        <v>0</v>
      </c>
      <c r="V17" s="189">
        <f>('Summary Resources'!V4*$B$2)+'Summary Resources'!V29</f>
        <v>36.4</v>
      </c>
      <c r="W17" s="189">
        <f>('Summary Resources'!W4*$B$2)+'Summary Resources'!W29</f>
        <v>0</v>
      </c>
      <c r="X17" s="189">
        <f>('Summary Resources'!X4*$B$2)+'Summary Resources'!X29</f>
        <v>0</v>
      </c>
      <c r="Y17" s="189">
        <f>('Summary Resources'!Y4*$B$2)+'Summary Resources'!Y29</f>
        <v>0</v>
      </c>
      <c r="Z17" s="189">
        <f>('Summary Resources'!Z4*$B$2)+'Summary Resources'!Z29</f>
        <v>0</v>
      </c>
      <c r="AA17" s="189">
        <f>SUM(C17:Z17)</f>
        <v>194.57383543590845</v>
      </c>
    </row>
    <row r="18" spans="2:27" x14ac:dyDescent="0.25">
      <c r="B18" s="50" t="s">
        <v>13</v>
      </c>
      <c r="C18" s="189">
        <f>('Summary Resources'!C5*$B$2)+'Summary Resources'!C30</f>
        <v>0</v>
      </c>
      <c r="D18" s="189">
        <f>('Summary Resources'!D5*$B$2)+'Summary Resources'!D30</f>
        <v>0</v>
      </c>
      <c r="E18" s="189">
        <f>('Summary Resources'!E5*$B$2)+'Summary Resources'!E30</f>
        <v>0</v>
      </c>
      <c r="F18" s="189">
        <f>('Summary Resources'!F5*$B$2)+'Summary Resources'!F30</f>
        <v>0</v>
      </c>
      <c r="G18" s="189">
        <f>('Summary Resources'!G5*$B$2)+'Summary Resources'!G30</f>
        <v>0</v>
      </c>
      <c r="H18" s="189">
        <f>('Summary Resources'!H5*$B$2)+'Summary Resources'!H30</f>
        <v>0</v>
      </c>
      <c r="I18" s="189">
        <f>('Summary Resources'!I5*$B$2)+'Summary Resources'!I30</f>
        <v>0</v>
      </c>
      <c r="J18" s="189">
        <f>('Summary Resources'!J5*$B$2)+'Summary Resources'!J30</f>
        <v>0</v>
      </c>
      <c r="K18" s="189">
        <f>('Summary Resources'!K5*$B$2)+'Summary Resources'!K30</f>
        <v>0</v>
      </c>
      <c r="L18" s="189">
        <f>('Summary Resources'!L5*$B$2)+'Summary Resources'!L30</f>
        <v>0</v>
      </c>
      <c r="M18" s="189">
        <f>('Summary Resources'!M5*$B$2)+'Summary Resources'!M30</f>
        <v>0</v>
      </c>
      <c r="N18" s="189">
        <f>('Summary Resources'!N5*$B$2)+'Summary Resources'!N30</f>
        <v>0</v>
      </c>
      <c r="O18" s="189">
        <f>('Summary Resources'!O5*$B$2)+'Summary Resources'!O30</f>
        <v>0</v>
      </c>
      <c r="P18" s="189">
        <f>('Summary Resources'!P5*$B$2)+'Summary Resources'!P30</f>
        <v>0</v>
      </c>
      <c r="Q18" s="189">
        <f>('Summary Resources'!Q5*$B$2)+'Summary Resources'!Q30</f>
        <v>0</v>
      </c>
      <c r="R18" s="189">
        <f>('Summary Resources'!R5*$B$2)+'Summary Resources'!R30</f>
        <v>0</v>
      </c>
      <c r="S18" s="189">
        <f>('Summary Resources'!S5*$B$2)+'Summary Resources'!S30</f>
        <v>34.299999999999997</v>
      </c>
      <c r="T18" s="189">
        <f>('Summary Resources'!T5*$B$2)+'Summary Resources'!T30</f>
        <v>0</v>
      </c>
      <c r="U18" s="189">
        <f>('Summary Resources'!U5*$B$2)+'Summary Resources'!U30</f>
        <v>0</v>
      </c>
      <c r="V18" s="189">
        <f>('Summary Resources'!V5*$B$2)+'Summary Resources'!V30</f>
        <v>0</v>
      </c>
      <c r="W18" s="189">
        <f>('Summary Resources'!W5*$B$2)+'Summary Resources'!W30</f>
        <v>0</v>
      </c>
      <c r="X18" s="189">
        <f>('Summary Resources'!X5*$B$2)+'Summary Resources'!X30</f>
        <v>0</v>
      </c>
      <c r="Y18" s="189">
        <f>('Summary Resources'!Y5*$B$2)+'Summary Resources'!Y30</f>
        <v>0</v>
      </c>
      <c r="Z18" s="189">
        <f>('Summary Resources'!Z5*$B$2)+'Summary Resources'!Z30</f>
        <v>0</v>
      </c>
      <c r="AA18" s="189">
        <f t="shared" ref="AA18:AA25" si="1">SUM(C18:Z18)</f>
        <v>34.299999999999997</v>
      </c>
    </row>
    <row r="19" spans="2:27" x14ac:dyDescent="0.25">
      <c r="B19" s="50" t="s">
        <v>14</v>
      </c>
      <c r="C19" s="189">
        <f>('Summary Resources'!C6*$B$2)+'Summary Resources'!C31</f>
        <v>0</v>
      </c>
      <c r="D19" s="189">
        <f>('Summary Resources'!D6*$B$2)+'Summary Resources'!D31</f>
        <v>0</v>
      </c>
      <c r="E19" s="189">
        <f>('Summary Resources'!E6*$B$2)+'Summary Resources'!E31</f>
        <v>0</v>
      </c>
      <c r="F19" s="189">
        <f>('Summary Resources'!F6*$B$2)+'Summary Resources'!F31</f>
        <v>0</v>
      </c>
      <c r="G19" s="189">
        <f>('Summary Resources'!G6*$B$2)+'Summary Resources'!G31</f>
        <v>0</v>
      </c>
      <c r="H19" s="189">
        <f>('Summary Resources'!H6*$B$2)+'Summary Resources'!H31</f>
        <v>0</v>
      </c>
      <c r="I19" s="189">
        <f>('Summary Resources'!I6*$B$2)+'Summary Resources'!I31</f>
        <v>0</v>
      </c>
      <c r="J19" s="189">
        <f>('Summary Resources'!J6*$B$2)+'Summary Resources'!J31</f>
        <v>0</v>
      </c>
      <c r="K19" s="189">
        <f>('Summary Resources'!K6*$B$2)+'Summary Resources'!K31</f>
        <v>0</v>
      </c>
      <c r="L19" s="189">
        <f>('Summary Resources'!L6*$B$2)+'Summary Resources'!L31</f>
        <v>0</v>
      </c>
      <c r="M19" s="189">
        <f>('Summary Resources'!M6*$B$2)+'Summary Resources'!M31</f>
        <v>0</v>
      </c>
      <c r="N19" s="189">
        <f>('Summary Resources'!N6*$B$2)+'Summary Resources'!N31</f>
        <v>0</v>
      </c>
      <c r="O19" s="189">
        <f>('Summary Resources'!O6*$B$2)+'Summary Resources'!O31</f>
        <v>0</v>
      </c>
      <c r="P19" s="189">
        <f>('Summary Resources'!P6*$B$2)+'Summary Resources'!P31</f>
        <v>0</v>
      </c>
      <c r="Q19" s="189">
        <f>('Summary Resources'!Q6*$B$2)+'Summary Resources'!Q31</f>
        <v>0</v>
      </c>
      <c r="R19" s="189">
        <f>('Summary Resources'!R6*$B$2)+'Summary Resources'!R31</f>
        <v>0</v>
      </c>
      <c r="S19" s="189">
        <f>('Summary Resources'!S6*$B$2)+'Summary Resources'!S31</f>
        <v>17.149999999999999</v>
      </c>
      <c r="T19" s="189">
        <f>('Summary Resources'!T6*$B$2)+'Summary Resources'!T31</f>
        <v>0</v>
      </c>
      <c r="U19" s="189">
        <f>('Summary Resources'!U6*$B$2)+'Summary Resources'!U31</f>
        <v>0</v>
      </c>
      <c r="V19" s="189">
        <f>('Summary Resources'!V6*$B$2)+'Summary Resources'!V31</f>
        <v>0</v>
      </c>
      <c r="W19" s="189">
        <f>('Summary Resources'!W6*$B$2)+'Summary Resources'!W31</f>
        <v>0</v>
      </c>
      <c r="X19" s="189">
        <f>('Summary Resources'!X6*$B$2)+'Summary Resources'!X31</f>
        <v>0</v>
      </c>
      <c r="Y19" s="189">
        <f>('Summary Resources'!Y6*$B$2)+'Summary Resources'!Y31</f>
        <v>0</v>
      </c>
      <c r="Z19" s="189">
        <f>('Summary Resources'!Z6*$B$2)+'Summary Resources'!Z31</f>
        <v>0</v>
      </c>
      <c r="AA19" s="189">
        <f t="shared" si="1"/>
        <v>17.149999999999999</v>
      </c>
    </row>
    <row r="20" spans="2:27" x14ac:dyDescent="0.25">
      <c r="B20" s="50" t="s">
        <v>15</v>
      </c>
      <c r="C20" s="189">
        <f>('Summary Resources'!C7*$B$2)+'Summary Resources'!C32</f>
        <v>0</v>
      </c>
      <c r="D20" s="189">
        <f>('Summary Resources'!D7*$B$2)+'Summary Resources'!D32</f>
        <v>0</v>
      </c>
      <c r="E20" s="189">
        <f>('Summary Resources'!E7*$B$2)+'Summary Resources'!E32</f>
        <v>0</v>
      </c>
      <c r="F20" s="189">
        <f>('Summary Resources'!F7*$B$2)+'Summary Resources'!F32</f>
        <v>0</v>
      </c>
      <c r="G20" s="189">
        <f>('Summary Resources'!G7*$B$2)+'Summary Resources'!G32</f>
        <v>0</v>
      </c>
      <c r="H20" s="189">
        <f>('Summary Resources'!H7*$B$2)+'Summary Resources'!H32</f>
        <v>0</v>
      </c>
      <c r="I20" s="189">
        <f>('Summary Resources'!I7*$B$2)+'Summary Resources'!I32</f>
        <v>0</v>
      </c>
      <c r="J20" s="189">
        <f>('Summary Resources'!J7*$B$2)+'Summary Resources'!J32</f>
        <v>0</v>
      </c>
      <c r="K20" s="189">
        <f>('Summary Resources'!K7*$B$2)+'Summary Resources'!K32</f>
        <v>0</v>
      </c>
      <c r="L20" s="189">
        <f>('Summary Resources'!L7*$B$2)+'Summary Resources'!L32</f>
        <v>0</v>
      </c>
      <c r="M20" s="189">
        <f>('Summary Resources'!M7*$B$2)+'Summary Resources'!M32</f>
        <v>0</v>
      </c>
      <c r="N20" s="189">
        <f>('Summary Resources'!N7*$B$2)+'Summary Resources'!N32</f>
        <v>0</v>
      </c>
      <c r="O20" s="189">
        <f>('Summary Resources'!O7*$B$2)+'Summary Resources'!O32</f>
        <v>0</v>
      </c>
      <c r="P20" s="189">
        <f>('Summary Resources'!P7*$B$2)+'Summary Resources'!P32</f>
        <v>0</v>
      </c>
      <c r="Q20" s="189">
        <f>('Summary Resources'!Q7*$B$2)+'Summary Resources'!Q32</f>
        <v>0</v>
      </c>
      <c r="R20" s="189">
        <f>('Summary Resources'!R7*$B$2)+'Summary Resources'!R32</f>
        <v>0</v>
      </c>
      <c r="S20" s="189">
        <f>('Summary Resources'!S7*$B$2)+'Summary Resources'!S32</f>
        <v>0</v>
      </c>
      <c r="T20" s="189">
        <f>('Summary Resources'!T7*$B$2)+'Summary Resources'!T32</f>
        <v>0</v>
      </c>
      <c r="U20" s="189">
        <f>('Summary Resources'!U7*$B$2)+'Summary Resources'!U32</f>
        <v>0</v>
      </c>
      <c r="V20" s="189">
        <f>('Summary Resources'!V7*$B$2)+'Summary Resources'!V32</f>
        <v>0</v>
      </c>
      <c r="W20" s="189">
        <f>('Summary Resources'!W7*$B$2)+'Summary Resources'!W32</f>
        <v>0</v>
      </c>
      <c r="X20" s="189">
        <f>('Summary Resources'!X7*$B$2)+'Summary Resources'!X32</f>
        <v>0</v>
      </c>
      <c r="Y20" s="189">
        <f>('Summary Resources'!Y7*$B$2)+'Summary Resources'!Y32</f>
        <v>0</v>
      </c>
      <c r="Z20" s="189">
        <f>('Summary Resources'!Z7*$B$2)+'Summary Resources'!Z32</f>
        <v>0</v>
      </c>
      <c r="AA20" s="189">
        <f t="shared" si="1"/>
        <v>0</v>
      </c>
    </row>
    <row r="21" spans="2:27" x14ac:dyDescent="0.25">
      <c r="B21" s="50" t="s">
        <v>16</v>
      </c>
      <c r="C21" s="189">
        <f>('Summary Resources'!C8*$B$2)+'Summary Resources'!C33</f>
        <v>0</v>
      </c>
      <c r="D21" s="189">
        <f>('Summary Resources'!D8*$B$2)+'Summary Resources'!D33</f>
        <v>0</v>
      </c>
      <c r="E21" s="189">
        <f>('Summary Resources'!E8*$B$2)+'Summary Resources'!E33</f>
        <v>0</v>
      </c>
      <c r="F21" s="189">
        <f>('Summary Resources'!F8*$B$2)+'Summary Resources'!F33</f>
        <v>0</v>
      </c>
      <c r="G21" s="189">
        <f>('Summary Resources'!G8*$B$2)+'Summary Resources'!G33</f>
        <v>0</v>
      </c>
      <c r="H21" s="189">
        <f>('Summary Resources'!H8*$B$2)+'Summary Resources'!H33</f>
        <v>0</v>
      </c>
      <c r="I21" s="189">
        <f>('Summary Resources'!I8*$B$2)+'Summary Resources'!I33</f>
        <v>0</v>
      </c>
      <c r="J21" s="189">
        <f>('Summary Resources'!J8*$B$2)+'Summary Resources'!J33</f>
        <v>0</v>
      </c>
      <c r="K21" s="189">
        <f>('Summary Resources'!K8*$B$2)+'Summary Resources'!K33</f>
        <v>0</v>
      </c>
      <c r="L21" s="189">
        <f>('Summary Resources'!L8*$B$2)+'Summary Resources'!L33</f>
        <v>0</v>
      </c>
      <c r="M21" s="189">
        <f>('Summary Resources'!M8*$B$2)+'Summary Resources'!M33</f>
        <v>0</v>
      </c>
      <c r="N21" s="189">
        <f>('Summary Resources'!N8*$B$2)+'Summary Resources'!N33</f>
        <v>0</v>
      </c>
      <c r="O21" s="189">
        <f>('Summary Resources'!O8*$B$2)+'Summary Resources'!O33</f>
        <v>0</v>
      </c>
      <c r="P21" s="189">
        <f>('Summary Resources'!P8*$B$2)+'Summary Resources'!P33</f>
        <v>0</v>
      </c>
      <c r="Q21" s="189">
        <f>('Summary Resources'!Q8*$B$2)+'Summary Resources'!Q33</f>
        <v>0</v>
      </c>
      <c r="R21" s="189">
        <f>('Summary Resources'!R8*$B$2)+'Summary Resources'!R33</f>
        <v>0</v>
      </c>
      <c r="S21" s="189">
        <f>('Summary Resources'!S8*$B$2)+'Summary Resources'!S33</f>
        <v>0</v>
      </c>
      <c r="T21" s="189">
        <f>('Summary Resources'!T8*$B$2)+'Summary Resources'!T33</f>
        <v>0</v>
      </c>
      <c r="U21" s="189">
        <f>('Summary Resources'!U8*$B$2)+'Summary Resources'!U33</f>
        <v>0</v>
      </c>
      <c r="V21" s="189">
        <f>('Summary Resources'!V8*$B$2)+'Summary Resources'!V33</f>
        <v>0</v>
      </c>
      <c r="W21" s="189">
        <f>('Summary Resources'!W8*$B$2)+'Summary Resources'!W33</f>
        <v>0</v>
      </c>
      <c r="X21" s="189">
        <f>('Summary Resources'!X8*$B$2)+'Summary Resources'!X33</f>
        <v>0</v>
      </c>
      <c r="Y21" s="189">
        <f>('Summary Resources'!Y8*$B$2)+'Summary Resources'!Y33</f>
        <v>0</v>
      </c>
      <c r="Z21" s="189">
        <f>('Summary Resources'!Z8*$B$2)+'Summary Resources'!Z33</f>
        <v>10.401962395146704</v>
      </c>
      <c r="AA21" s="189">
        <f t="shared" si="1"/>
        <v>10.401962395146704</v>
      </c>
    </row>
    <row r="22" spans="2:27" x14ac:dyDescent="0.25">
      <c r="B22" s="50" t="s">
        <v>17</v>
      </c>
      <c r="C22" s="189">
        <f>('Summary Resources'!C9*$B$2)+'Summary Resources'!C34</f>
        <v>0</v>
      </c>
      <c r="D22" s="189">
        <f>('Summary Resources'!D9*$B$2)+'Summary Resources'!D34</f>
        <v>0</v>
      </c>
      <c r="E22" s="189">
        <f>('Summary Resources'!E9*$B$2)+'Summary Resources'!E34</f>
        <v>0</v>
      </c>
      <c r="F22" s="189">
        <f>('Summary Resources'!F9*$B$2)+'Summary Resources'!F34</f>
        <v>0</v>
      </c>
      <c r="G22" s="189">
        <f>('Summary Resources'!G9*$B$2)+'Summary Resources'!G34</f>
        <v>0</v>
      </c>
      <c r="H22" s="189">
        <f>('Summary Resources'!H9*$B$2)+'Summary Resources'!H34</f>
        <v>0</v>
      </c>
      <c r="I22" s="189">
        <f>('Summary Resources'!I9*$B$2)+'Summary Resources'!I34</f>
        <v>0</v>
      </c>
      <c r="J22" s="189">
        <f>('Summary Resources'!J9*$B$2)+'Summary Resources'!J34</f>
        <v>0</v>
      </c>
      <c r="K22" s="189">
        <f>('Summary Resources'!K9*$B$2)+'Summary Resources'!K34</f>
        <v>0</v>
      </c>
      <c r="L22" s="189">
        <f>('Summary Resources'!L9*$B$2)+'Summary Resources'!L34</f>
        <v>0</v>
      </c>
      <c r="M22" s="189">
        <f>('Summary Resources'!M9*$B$2)+'Summary Resources'!M34</f>
        <v>0</v>
      </c>
      <c r="N22" s="189">
        <f>('Summary Resources'!N9*$B$2)+'Summary Resources'!N34</f>
        <v>0</v>
      </c>
      <c r="O22" s="189">
        <f>('Summary Resources'!O9*$B$2)+'Summary Resources'!O34</f>
        <v>0</v>
      </c>
      <c r="P22" s="189">
        <f>('Summary Resources'!P9*$B$2)+'Summary Resources'!P34</f>
        <v>0</v>
      </c>
      <c r="Q22" s="189">
        <f>('Summary Resources'!Q9*$B$2)+'Summary Resources'!Q34</f>
        <v>0</v>
      </c>
      <c r="R22" s="189">
        <f>('Summary Resources'!R9*$B$2)+'Summary Resources'!R34</f>
        <v>0</v>
      </c>
      <c r="S22" s="189">
        <f>('Summary Resources'!S9*$B$2)+'Summary Resources'!S34</f>
        <v>0</v>
      </c>
      <c r="T22" s="189">
        <f>('Summary Resources'!T9*$B$2)+'Summary Resources'!T34</f>
        <v>0</v>
      </c>
      <c r="U22" s="189">
        <f>('Summary Resources'!U9*$B$2)+'Summary Resources'!U34</f>
        <v>0</v>
      </c>
      <c r="V22" s="189">
        <f>('Summary Resources'!V9*$B$2)+'Summary Resources'!V34</f>
        <v>0</v>
      </c>
      <c r="W22" s="189">
        <f>('Summary Resources'!W9*$B$2)+'Summary Resources'!W34</f>
        <v>0</v>
      </c>
      <c r="X22" s="189">
        <f>('Summary Resources'!X9*$B$2)+'Summary Resources'!X34</f>
        <v>0</v>
      </c>
      <c r="Y22" s="189">
        <f>('Summary Resources'!Y9*$B$2)+'Summary Resources'!Y34</f>
        <v>0</v>
      </c>
      <c r="Z22" s="189">
        <f>('Summary Resources'!Z9*$B$2)+'Summary Resources'!Z34</f>
        <v>0</v>
      </c>
      <c r="AA22" s="189">
        <f t="shared" si="1"/>
        <v>0</v>
      </c>
    </row>
    <row r="23" spans="2:27" x14ac:dyDescent="0.25">
      <c r="B23" s="50" t="s">
        <v>18</v>
      </c>
      <c r="C23" s="189">
        <f>('Summary Resources'!C10*$B$2)+'Summary Resources'!C35</f>
        <v>0</v>
      </c>
      <c r="D23" s="189">
        <f>('Summary Resources'!D10*$B$2)+'Summary Resources'!D35</f>
        <v>0</v>
      </c>
      <c r="E23" s="189">
        <f>('Summary Resources'!E10*$B$2)+'Summary Resources'!E35</f>
        <v>0</v>
      </c>
      <c r="F23" s="189">
        <f>('Summary Resources'!F10*$B$2)+'Summary Resources'!F35</f>
        <v>0</v>
      </c>
      <c r="G23" s="189">
        <f>('Summary Resources'!G10*$B$2)+'Summary Resources'!G35</f>
        <v>0</v>
      </c>
      <c r="H23" s="189">
        <f>('Summary Resources'!H10*$B$2)+'Summary Resources'!H35</f>
        <v>0</v>
      </c>
      <c r="I23" s="189">
        <f>('Summary Resources'!I10*$B$2)+'Summary Resources'!I35</f>
        <v>0</v>
      </c>
      <c r="J23" s="189">
        <f>('Summary Resources'!J10*$B$2)+'Summary Resources'!J35</f>
        <v>0</v>
      </c>
      <c r="K23" s="189">
        <f>('Summary Resources'!K10*$B$2)+'Summary Resources'!K35</f>
        <v>0</v>
      </c>
      <c r="L23" s="189">
        <f>('Summary Resources'!L10*$B$2)+'Summary Resources'!L35</f>
        <v>0</v>
      </c>
      <c r="M23" s="189">
        <f>('Summary Resources'!M10*$B$2)+'Summary Resources'!M35</f>
        <v>0</v>
      </c>
      <c r="N23" s="189">
        <f>('Summary Resources'!N10*$B$2)+'Summary Resources'!N35</f>
        <v>0</v>
      </c>
      <c r="O23" s="189">
        <f>('Summary Resources'!O10*$B$2)+'Summary Resources'!O35</f>
        <v>0</v>
      </c>
      <c r="P23" s="189">
        <f>('Summary Resources'!P10*$B$2)+'Summary Resources'!P35</f>
        <v>0</v>
      </c>
      <c r="Q23" s="189">
        <f>('Summary Resources'!Q10*$B$2)+'Summary Resources'!Q35</f>
        <v>0</v>
      </c>
      <c r="R23" s="189">
        <f>('Summary Resources'!R10*$B$2)+'Summary Resources'!R35</f>
        <v>0</v>
      </c>
      <c r="S23" s="189">
        <f>('Summary Resources'!S10*$B$2)+'Summary Resources'!S35</f>
        <v>0</v>
      </c>
      <c r="T23" s="189">
        <f>('Summary Resources'!T10*$B$2)+'Summary Resources'!T35</f>
        <v>0</v>
      </c>
      <c r="U23" s="189">
        <f>('Summary Resources'!U10*$B$2)+'Summary Resources'!U35</f>
        <v>0</v>
      </c>
      <c r="V23" s="189">
        <f>('Summary Resources'!V10*$B$2)+'Summary Resources'!V35</f>
        <v>0</v>
      </c>
      <c r="W23" s="189">
        <f>('Summary Resources'!W10*$B$2)+'Summary Resources'!W35</f>
        <v>0</v>
      </c>
      <c r="X23" s="189">
        <f>('Summary Resources'!X10*$B$2)+'Summary Resources'!X35</f>
        <v>0</v>
      </c>
      <c r="Y23" s="189">
        <f>('Summary Resources'!Y10*$B$2)+'Summary Resources'!Y35</f>
        <v>0</v>
      </c>
      <c r="Z23" s="189">
        <f>('Summary Resources'!Z10*$B$2)+'Summary Resources'!Z35</f>
        <v>0</v>
      </c>
      <c r="AA23" s="189">
        <f t="shared" si="1"/>
        <v>0</v>
      </c>
    </row>
    <row r="24" spans="2:27" x14ac:dyDescent="0.25">
      <c r="B24" s="50" t="s">
        <v>19</v>
      </c>
      <c r="C24" s="189">
        <f>('Summary Resources'!C11*$B$2)+'Summary Resources'!C36</f>
        <v>0</v>
      </c>
      <c r="D24" s="189">
        <f>('Summary Resources'!D11*$B$2)+'Summary Resources'!D36</f>
        <v>0</v>
      </c>
      <c r="E24" s="189">
        <f>('Summary Resources'!E11*$B$2)+'Summary Resources'!E36</f>
        <v>0</v>
      </c>
      <c r="F24" s="189">
        <f>('Summary Resources'!F11*$B$2)+'Summary Resources'!F36</f>
        <v>0</v>
      </c>
      <c r="G24" s="189">
        <f>('Summary Resources'!G11*$B$2)+'Summary Resources'!G36</f>
        <v>4.1159999999999997</v>
      </c>
      <c r="H24" s="189">
        <f>('Summary Resources'!H11*$B$2)+'Summary Resources'!H36</f>
        <v>0</v>
      </c>
      <c r="I24" s="189">
        <f>('Summary Resources'!I11*$B$2)+'Summary Resources'!I36</f>
        <v>0</v>
      </c>
      <c r="J24" s="189">
        <f>('Summary Resources'!J11*$B$2)+'Summary Resources'!J36</f>
        <v>0</v>
      </c>
      <c r="K24" s="189">
        <f>('Summary Resources'!K11*$B$2)+'Summary Resources'!K36</f>
        <v>0</v>
      </c>
      <c r="L24" s="189">
        <f>('Summary Resources'!L11*$B$2)+'Summary Resources'!L36</f>
        <v>0</v>
      </c>
      <c r="M24" s="189">
        <f>('Summary Resources'!M11*$B$2)+'Summary Resources'!M36</f>
        <v>0</v>
      </c>
      <c r="N24" s="189">
        <f>('Summary Resources'!N11*$B$2)+'Summary Resources'!N36</f>
        <v>0</v>
      </c>
      <c r="O24" s="189">
        <f>('Summary Resources'!O11*$B$2)+'Summary Resources'!O36</f>
        <v>0</v>
      </c>
      <c r="P24" s="189">
        <f>('Summary Resources'!P11*$B$2)+'Summary Resources'!P36</f>
        <v>1.7149999999999999</v>
      </c>
      <c r="Q24" s="189">
        <f>('Summary Resources'!Q11*$B$2)+'Summary Resources'!Q36</f>
        <v>0</v>
      </c>
      <c r="R24" s="189">
        <f>('Summary Resources'!R11*$B$2)+'Summary Resources'!R36</f>
        <v>0</v>
      </c>
      <c r="S24" s="189">
        <f>('Summary Resources'!S11*$B$2)+'Summary Resources'!S36</f>
        <v>0</v>
      </c>
      <c r="T24" s="189">
        <f>('Summary Resources'!T11*$B$2)+'Summary Resources'!T36</f>
        <v>0</v>
      </c>
      <c r="U24" s="189">
        <f>('Summary Resources'!U11*$B$2)+'Summary Resources'!U36</f>
        <v>0</v>
      </c>
      <c r="V24" s="189">
        <f>('Summary Resources'!V11*$B$2)+'Summary Resources'!V36</f>
        <v>0</v>
      </c>
      <c r="W24" s="189">
        <f>('Summary Resources'!W11*$B$2)+'Summary Resources'!W36</f>
        <v>0</v>
      </c>
      <c r="X24" s="189">
        <f>('Summary Resources'!X11*$B$2)+'Summary Resources'!X36</f>
        <v>0</v>
      </c>
      <c r="Y24" s="189">
        <f>('Summary Resources'!Y11*$B$2)+'Summary Resources'!Y36</f>
        <v>0</v>
      </c>
      <c r="Z24" s="189">
        <f>('Summary Resources'!Z11*$B$2)+'Summary Resources'!Z36</f>
        <v>0</v>
      </c>
      <c r="AA24" s="189">
        <f t="shared" si="1"/>
        <v>5.8309999999999995</v>
      </c>
    </row>
    <row r="25" spans="2:27" x14ac:dyDescent="0.25">
      <c r="B25" s="50" t="s">
        <v>20</v>
      </c>
      <c r="C25" s="189">
        <f>('Summary Resources'!C12*$B$2)+'Summary Resources'!C37</f>
        <v>0</v>
      </c>
      <c r="D25" s="189">
        <f>('Summary Resources'!D12*$B$2)+'Summary Resources'!D37</f>
        <v>0</v>
      </c>
      <c r="E25" s="189">
        <f>('Summary Resources'!E12*$B$2)+'Summary Resources'!E37</f>
        <v>0</v>
      </c>
      <c r="F25" s="189">
        <f>('Summary Resources'!F12*$B$2)+'Summary Resources'!F37</f>
        <v>0</v>
      </c>
      <c r="G25" s="189">
        <f>('Summary Resources'!G12*$B$2)+'Summary Resources'!G37</f>
        <v>0</v>
      </c>
      <c r="H25" s="189">
        <f>('Summary Resources'!H12*$B$2)+'Summary Resources'!H37</f>
        <v>0</v>
      </c>
      <c r="I25" s="189">
        <f>('Summary Resources'!I12*$B$2)+'Summary Resources'!I37</f>
        <v>0</v>
      </c>
      <c r="J25" s="189">
        <f>('Summary Resources'!J12*$B$2)+'Summary Resources'!J37</f>
        <v>0</v>
      </c>
      <c r="K25" s="189">
        <f>('Summary Resources'!K12*$B$2)+'Summary Resources'!K37</f>
        <v>0</v>
      </c>
      <c r="L25" s="189">
        <f>('Summary Resources'!L12*$B$2)+'Summary Resources'!L37</f>
        <v>0</v>
      </c>
      <c r="M25" s="189">
        <f>('Summary Resources'!M12*$B$2)+'Summary Resources'!M37</f>
        <v>0</v>
      </c>
      <c r="N25" s="189">
        <f>('Summary Resources'!N12*$B$2)+'Summary Resources'!N37</f>
        <v>0</v>
      </c>
      <c r="O25" s="189">
        <f>('Summary Resources'!O12*$B$2)+'Summary Resources'!O37</f>
        <v>0</v>
      </c>
      <c r="P25" s="189">
        <f>('Summary Resources'!P12*$B$2)+'Summary Resources'!P37</f>
        <v>0</v>
      </c>
      <c r="Q25" s="189">
        <f>('Summary Resources'!Q12*$B$2)+'Summary Resources'!Q37</f>
        <v>0</v>
      </c>
      <c r="R25" s="189">
        <f>('Summary Resources'!R12*$B$2)+'Summary Resources'!R37</f>
        <v>0</v>
      </c>
      <c r="S25" s="189">
        <f>('Summary Resources'!S12*$B$2)+'Summary Resources'!S37</f>
        <v>0</v>
      </c>
      <c r="T25" s="189">
        <f>('Summary Resources'!T12*$B$2)+'Summary Resources'!T37</f>
        <v>0</v>
      </c>
      <c r="U25" s="189">
        <f>('Summary Resources'!U12*$B$2)+'Summary Resources'!U37</f>
        <v>0</v>
      </c>
      <c r="V25" s="189">
        <f>('Summary Resources'!V12*$B$2)+'Summary Resources'!V37</f>
        <v>0</v>
      </c>
      <c r="W25" s="189">
        <f>('Summary Resources'!W12*$B$2)+'Summary Resources'!W37</f>
        <v>0</v>
      </c>
      <c r="X25" s="189">
        <f>('Summary Resources'!X12*$B$2)+'Summary Resources'!X37</f>
        <v>0</v>
      </c>
      <c r="Y25" s="189">
        <f>('Summary Resources'!Y12*$B$2)+'Summary Resources'!Y37</f>
        <v>0</v>
      </c>
      <c r="Z25" s="189">
        <f>('Summary Resources'!Z12*$B$2)+'Summary Resources'!Z37</f>
        <v>0</v>
      </c>
      <c r="AA25" s="189">
        <f t="shared" si="1"/>
        <v>0</v>
      </c>
    </row>
  </sheetData>
  <conditionalFormatting sqref="C6:AA25">
    <cfRule type="cellIs" dxfId="44" priority="1" operator="greaterThan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/>
  <dimension ref="A1:BZ279"/>
  <sheetViews>
    <sheetView workbookViewId="0">
      <pane xSplit="2" ySplit="1" topLeftCell="J2" activePane="bottomRight" state="frozen"/>
      <selection pane="topRight" activeCell="C1" sqref="C1"/>
      <selection pane="bottomLeft" activeCell="A2" sqref="A2"/>
      <selection pane="bottomRight" activeCell="AB5" sqref="AB5"/>
    </sheetView>
  </sheetViews>
  <sheetFormatPr defaultRowHeight="15" x14ac:dyDescent="0.25"/>
  <cols>
    <col min="1" max="1" width="30.28515625" style="140" bestFit="1" customWidth="1"/>
    <col min="2" max="2" width="15.7109375" style="140" bestFit="1" customWidth="1"/>
    <col min="3" max="22" width="9.85546875" style="140" customWidth="1"/>
    <col min="23" max="24" width="10" style="140" customWidth="1"/>
    <col min="25" max="25" width="11.140625" style="140" customWidth="1"/>
    <col min="26" max="27" width="5" style="140" bestFit="1" customWidth="1"/>
    <col min="28" max="28" width="9.140625" style="140"/>
    <col min="29" max="52" width="5" style="140" bestFit="1" customWidth="1"/>
    <col min="53" max="53" width="5" style="140" customWidth="1"/>
    <col min="54" max="54" width="5" style="139" bestFit="1" customWidth="1"/>
    <col min="55" max="78" width="5" style="140" bestFit="1" customWidth="1"/>
    <col min="79" max="16384" width="9.140625" style="140"/>
  </cols>
  <sheetData>
    <row r="1" spans="1:78" s="141" customFormat="1" ht="63.75" x14ac:dyDescent="0.25">
      <c r="B1" s="143"/>
      <c r="C1" s="153" t="str">
        <f>'Scenario List'!$A$3</f>
        <v>1- Preferred Resource Strategy</v>
      </c>
      <c r="D1" s="153" t="str">
        <f>'Scenario List'!$A$4</f>
        <v>2- Baseline 1</v>
      </c>
      <c r="E1" s="153" t="str">
        <f>'Scenario List'!$A$5</f>
        <v>3- Baseline 2</v>
      </c>
      <c r="F1" s="153" t="str">
        <f>'Scenario List'!$A$6</f>
        <v>4- Baseline 3</v>
      </c>
      <c r="G1" s="153" t="str">
        <f>'Scenario List'!$A$7</f>
        <v>5- Clean Resource Plan (2027)</v>
      </c>
      <c r="H1" s="153" t="str">
        <f>'Scenario List'!$A$8</f>
        <v>6- Clean Resource Plan (2045)</v>
      </c>
      <c r="I1" s="153" t="str">
        <f>'Scenario List'!$A$9</f>
        <v>7- SCC Idaho</v>
      </c>
      <c r="J1" s="153" t="str">
        <f>'Scenario List'!$A$10</f>
        <v>8- Low Load Forecast</v>
      </c>
      <c r="K1" s="153" t="str">
        <f>'Scenario List'!$A$11</f>
        <v>9- High Load Forecast</v>
      </c>
      <c r="L1" s="153" t="str">
        <f>'Scenario List'!$A$12</f>
        <v>10- RA Market</v>
      </c>
      <c r="M1" s="153" t="str">
        <f>'Scenario List'!$A$13</f>
        <v>11- Electrification 1</v>
      </c>
      <c r="N1" s="153" t="str">
        <f>'Scenario List'!$A$14</f>
        <v>12- Electrification 2</v>
      </c>
      <c r="O1" s="153" t="str">
        <f>'Scenario List'!$A$15</f>
        <v>13- Electrification 3</v>
      </c>
      <c r="P1" s="153" t="str">
        <f>'Scenario List'!$A$16</f>
        <v>14- 2x SCC</v>
      </c>
      <c r="Q1" s="153" t="str">
        <f>'Scenario List'!$A$17</f>
        <v>15- Colstrip Exit 2025</v>
      </c>
      <c r="R1" s="153" t="str">
        <f>'Scenario List'!$A$18</f>
        <v>16- Colstrip Exit 2035</v>
      </c>
      <c r="S1" s="153" t="str">
        <f>'Scenario List'!$A$19</f>
        <v>17- Colstrip Exit 2045</v>
      </c>
      <c r="T1" s="153" t="str">
        <f>'Scenario List'!$A$20</f>
        <v>18- Clean Energy Delivered Each Hour</v>
      </c>
      <c r="U1" s="153" t="str">
        <f>'Scenario List'!$A$21</f>
        <v>19- SCC on Net P/S</v>
      </c>
      <c r="V1" s="153" t="str">
        <f>'Scenario List'!$A$22</f>
        <v>20- Use Avg Mrkt for EE SCC</v>
      </c>
      <c r="W1" s="153" t="str">
        <f>'Scenario List'!$A$23</f>
        <v>1a- LCP w/ Climate Shift</v>
      </c>
      <c r="X1" s="153" t="str">
        <f>'Scenario List'!$A$24</f>
        <v>1b- LCP w/ SCC</v>
      </c>
      <c r="Y1" s="153" t="str">
        <f>'Scenario List'!$A$26</f>
        <v>6b- Clean Resource Plan (2045) No Colstrip</v>
      </c>
      <c r="BB1" s="142"/>
    </row>
    <row r="2" spans="1:78" x14ac:dyDescent="0.25">
      <c r="B2" s="145" t="s">
        <v>112</v>
      </c>
      <c r="C2" s="144" t="str">
        <f>BB14</f>
        <v>-</v>
      </c>
      <c r="D2" s="144" t="str">
        <f>BB26</f>
        <v>-</v>
      </c>
      <c r="E2" s="144" t="str">
        <f>BB38</f>
        <v>-</v>
      </c>
      <c r="F2" s="144" t="str">
        <f>BB49</f>
        <v>-</v>
      </c>
      <c r="G2" s="144" t="str">
        <f>BB60</f>
        <v>-</v>
      </c>
      <c r="H2" s="144">
        <f>BB71</f>
        <v>2044</v>
      </c>
      <c r="I2" s="144" t="str">
        <f>BB82</f>
        <v>-</v>
      </c>
      <c r="J2" s="144" t="str">
        <f>BB94</f>
        <v>-</v>
      </c>
      <c r="K2" s="144" t="str">
        <f>BB105</f>
        <v>-</v>
      </c>
      <c r="L2" s="144" t="str">
        <f>BB116</f>
        <v>-</v>
      </c>
      <c r="M2" s="144" t="str">
        <f>BB127</f>
        <v>-</v>
      </c>
      <c r="N2" s="144" t="str">
        <f>BB138</f>
        <v>-</v>
      </c>
      <c r="O2" s="144" t="str">
        <f>BB149</f>
        <v>-</v>
      </c>
      <c r="P2" s="144" t="str">
        <f>BB160</f>
        <v>-</v>
      </c>
      <c r="Q2" s="144" t="str">
        <f>BB171</f>
        <v>-</v>
      </c>
      <c r="R2" s="144" t="str">
        <f>BB182</f>
        <v>-</v>
      </c>
      <c r="S2" s="144" t="str">
        <f>BB193</f>
        <v>-</v>
      </c>
      <c r="T2" s="144" t="str">
        <f>BB204</f>
        <v>-</v>
      </c>
      <c r="U2" s="144" t="str">
        <f>BB215</f>
        <v>-</v>
      </c>
      <c r="V2" s="144" t="str">
        <f>BB226</f>
        <v>-</v>
      </c>
      <c r="W2" s="144" t="str">
        <f>BB237</f>
        <v>-</v>
      </c>
      <c r="X2" s="144" t="str">
        <f>BB248</f>
        <v>-</v>
      </c>
      <c r="Y2" s="144">
        <f>BB270</f>
        <v>2044</v>
      </c>
    </row>
    <row r="3" spans="1:78" x14ac:dyDescent="0.25">
      <c r="B3" s="145" t="s">
        <v>113</v>
      </c>
      <c r="C3" s="144">
        <f t="shared" ref="C3:C11" si="0">BB15</f>
        <v>2026</v>
      </c>
      <c r="D3" s="144">
        <f t="shared" ref="D3:D11" si="1">BB27</f>
        <v>2026</v>
      </c>
      <c r="E3" s="144">
        <f t="shared" ref="E3:E11" si="2">BB39</f>
        <v>2026</v>
      </c>
      <c r="F3" s="144">
        <f t="shared" ref="F3:F11" si="3">BB50</f>
        <v>2026</v>
      </c>
      <c r="G3" s="144">
        <f t="shared" ref="G3:G11" si="4">BB61</f>
        <v>2026</v>
      </c>
      <c r="H3" s="144">
        <f t="shared" ref="H3:H11" si="5">BB72</f>
        <v>2026</v>
      </c>
      <c r="I3" s="144">
        <f t="shared" ref="I3:I11" si="6">BB83</f>
        <v>2026</v>
      </c>
      <c r="J3" s="144">
        <f t="shared" ref="J3:J11" si="7">BB95</f>
        <v>2026</v>
      </c>
      <c r="K3" s="144">
        <f t="shared" ref="K3:K11" si="8">BB106</f>
        <v>2026</v>
      </c>
      <c r="L3" s="144">
        <f t="shared" ref="L3:L11" si="9">BB117</f>
        <v>2026</v>
      </c>
      <c r="M3" s="144">
        <f t="shared" ref="M3:M11" si="10">BB128</f>
        <v>2026</v>
      </c>
      <c r="N3" s="144">
        <f t="shared" ref="N3:N11" si="11">BB139</f>
        <v>2026</v>
      </c>
      <c r="O3" s="144">
        <f t="shared" ref="O3:O11" si="12">BB150</f>
        <v>2026</v>
      </c>
      <c r="P3" s="144">
        <f t="shared" ref="P3:P11" si="13">BB161</f>
        <v>2026</v>
      </c>
      <c r="Q3" s="144">
        <f t="shared" ref="Q3:Q11" si="14">BB172</f>
        <v>2026</v>
      </c>
      <c r="R3" s="144">
        <f t="shared" ref="R3:R11" si="15">BB183</f>
        <v>2026</v>
      </c>
      <c r="S3" s="144">
        <f t="shared" ref="S3:S11" si="16">BB194</f>
        <v>2026</v>
      </c>
      <c r="T3" s="144">
        <f t="shared" ref="T3:T11" si="17">BB205</f>
        <v>2026</v>
      </c>
      <c r="U3" s="144">
        <f t="shared" ref="U3:U11" si="18">BB216</f>
        <v>2026</v>
      </c>
      <c r="V3" s="144">
        <f t="shared" ref="V3:V11" si="19">BB227</f>
        <v>2026</v>
      </c>
      <c r="W3" s="144">
        <f t="shared" ref="W3:W11" si="20">BB238</f>
        <v>2026</v>
      </c>
      <c r="X3" s="144">
        <f t="shared" ref="X3:X11" si="21">BB249</f>
        <v>2026</v>
      </c>
      <c r="Y3" s="144">
        <f t="shared" ref="Y3:Y11" si="22">BB271</f>
        <v>2026</v>
      </c>
    </row>
    <row r="4" spans="1:78" x14ac:dyDescent="0.25">
      <c r="B4" s="145" t="s">
        <v>114</v>
      </c>
      <c r="C4" s="144">
        <f t="shared" si="0"/>
        <v>2021</v>
      </c>
      <c r="D4" s="144">
        <f t="shared" si="1"/>
        <v>2021</v>
      </c>
      <c r="E4" s="144">
        <f>BB40</f>
        <v>2021</v>
      </c>
      <c r="F4" s="144">
        <f t="shared" si="3"/>
        <v>2021</v>
      </c>
      <c r="G4" s="144">
        <f t="shared" si="4"/>
        <v>2021</v>
      </c>
      <c r="H4" s="144">
        <f t="shared" si="5"/>
        <v>2044</v>
      </c>
      <c r="I4" s="144">
        <f t="shared" si="6"/>
        <v>2021</v>
      </c>
      <c r="J4" s="144">
        <f t="shared" si="7"/>
        <v>2021</v>
      </c>
      <c r="K4" s="144">
        <f t="shared" si="8"/>
        <v>2021</v>
      </c>
      <c r="L4" s="144">
        <f t="shared" si="9"/>
        <v>2021</v>
      </c>
      <c r="M4" s="144">
        <f t="shared" si="10"/>
        <v>2021</v>
      </c>
      <c r="N4" s="144">
        <f t="shared" si="11"/>
        <v>2021</v>
      </c>
      <c r="O4" s="144">
        <f t="shared" si="12"/>
        <v>2021</v>
      </c>
      <c r="P4" s="144">
        <f t="shared" si="13"/>
        <v>2021</v>
      </c>
      <c r="Q4" s="144">
        <f t="shared" si="14"/>
        <v>2025</v>
      </c>
      <c r="R4" s="144">
        <f t="shared" si="15"/>
        <v>2035</v>
      </c>
      <c r="S4" s="144" t="str">
        <f t="shared" si="16"/>
        <v>-</v>
      </c>
      <c r="T4" s="144">
        <f t="shared" si="17"/>
        <v>2021</v>
      </c>
      <c r="U4" s="144">
        <f t="shared" si="18"/>
        <v>2021</v>
      </c>
      <c r="V4" s="144">
        <f t="shared" si="19"/>
        <v>2021</v>
      </c>
      <c r="W4" s="144">
        <f t="shared" si="20"/>
        <v>2021</v>
      </c>
      <c r="X4" s="144">
        <f t="shared" si="21"/>
        <v>2021</v>
      </c>
      <c r="Y4" s="144">
        <f t="shared" si="22"/>
        <v>2021</v>
      </c>
    </row>
    <row r="5" spans="1:78" x14ac:dyDescent="0.25">
      <c r="B5" s="145" t="s">
        <v>115</v>
      </c>
      <c r="C5" s="144">
        <f t="shared" si="0"/>
        <v>2021</v>
      </c>
      <c r="D5" s="144">
        <f t="shared" si="1"/>
        <v>2021</v>
      </c>
      <c r="E5" s="144">
        <f t="shared" si="2"/>
        <v>2021</v>
      </c>
      <c r="F5" s="144">
        <f t="shared" si="3"/>
        <v>2021</v>
      </c>
      <c r="G5" s="144">
        <f t="shared" si="4"/>
        <v>2021</v>
      </c>
      <c r="H5" s="144">
        <f t="shared" si="5"/>
        <v>2021</v>
      </c>
      <c r="I5" s="144">
        <f t="shared" si="6"/>
        <v>2021</v>
      </c>
      <c r="J5" s="144">
        <f t="shared" si="7"/>
        <v>2021</v>
      </c>
      <c r="K5" s="144">
        <f t="shared" si="8"/>
        <v>2022</v>
      </c>
      <c r="L5" s="144">
        <f t="shared" si="9"/>
        <v>2021</v>
      </c>
      <c r="M5" s="144">
        <f t="shared" si="10"/>
        <v>2021</v>
      </c>
      <c r="N5" s="144">
        <f t="shared" si="11"/>
        <v>2021</v>
      </c>
      <c r="O5" s="144">
        <f t="shared" si="12"/>
        <v>2021</v>
      </c>
      <c r="P5" s="144">
        <f t="shared" si="13"/>
        <v>2021</v>
      </c>
      <c r="Q5" s="144">
        <f t="shared" si="14"/>
        <v>2025</v>
      </c>
      <c r="R5" s="144">
        <f t="shared" si="15"/>
        <v>2035</v>
      </c>
      <c r="S5" s="144" t="str">
        <f t="shared" si="16"/>
        <v>-</v>
      </c>
      <c r="T5" s="144">
        <f t="shared" si="17"/>
        <v>2021</v>
      </c>
      <c r="U5" s="144">
        <f t="shared" si="18"/>
        <v>2021</v>
      </c>
      <c r="V5" s="144">
        <f t="shared" si="19"/>
        <v>2021</v>
      </c>
      <c r="W5" s="144">
        <f t="shared" si="20"/>
        <v>2021</v>
      </c>
      <c r="X5" s="144">
        <f t="shared" si="21"/>
        <v>2021</v>
      </c>
      <c r="Y5" s="144">
        <f t="shared" si="22"/>
        <v>2021</v>
      </c>
    </row>
    <row r="6" spans="1:78" x14ac:dyDescent="0.25">
      <c r="B6" s="145" t="s">
        <v>116</v>
      </c>
      <c r="C6" s="144" t="str">
        <f t="shared" si="0"/>
        <v>-</v>
      </c>
      <c r="D6" s="144" t="str">
        <f t="shared" si="1"/>
        <v>-</v>
      </c>
      <c r="E6" s="144" t="str">
        <f t="shared" si="2"/>
        <v>-</v>
      </c>
      <c r="F6" s="144" t="str">
        <f t="shared" si="3"/>
        <v>-</v>
      </c>
      <c r="G6" s="144" t="str">
        <f t="shared" si="4"/>
        <v>-</v>
      </c>
      <c r="H6" s="144" t="str">
        <f t="shared" si="5"/>
        <v>-</v>
      </c>
      <c r="I6" s="144" t="str">
        <f t="shared" si="6"/>
        <v>-</v>
      </c>
      <c r="J6" s="144" t="str">
        <f t="shared" si="7"/>
        <v>-</v>
      </c>
      <c r="K6" s="144" t="str">
        <f t="shared" si="8"/>
        <v>-</v>
      </c>
      <c r="L6" s="144" t="str">
        <f t="shared" si="9"/>
        <v>-</v>
      </c>
      <c r="M6" s="144" t="str">
        <f t="shared" si="10"/>
        <v>-</v>
      </c>
      <c r="N6" s="144" t="str">
        <f t="shared" si="11"/>
        <v>-</v>
      </c>
      <c r="O6" s="144" t="str">
        <f t="shared" si="12"/>
        <v>-</v>
      </c>
      <c r="P6" s="144" t="str">
        <f t="shared" si="13"/>
        <v>-</v>
      </c>
      <c r="Q6" s="144" t="str">
        <f t="shared" si="14"/>
        <v>-</v>
      </c>
      <c r="R6" s="144" t="str">
        <f t="shared" si="15"/>
        <v>-</v>
      </c>
      <c r="S6" s="144" t="str">
        <f t="shared" si="16"/>
        <v>-</v>
      </c>
      <c r="T6" s="144" t="str">
        <f t="shared" si="17"/>
        <v>-</v>
      </c>
      <c r="U6" s="144" t="str">
        <f t="shared" si="18"/>
        <v>-</v>
      </c>
      <c r="V6" s="144" t="str">
        <f t="shared" si="19"/>
        <v>-</v>
      </c>
      <c r="W6" s="144" t="str">
        <f t="shared" si="20"/>
        <v>-</v>
      </c>
      <c r="X6" s="144" t="str">
        <f t="shared" si="21"/>
        <v>-</v>
      </c>
      <c r="Y6" s="144" t="str">
        <f t="shared" si="22"/>
        <v>-</v>
      </c>
    </row>
    <row r="7" spans="1:78" x14ac:dyDescent="0.25">
      <c r="B7" s="145" t="s">
        <v>117</v>
      </c>
      <c r="C7" s="144" t="str">
        <f t="shared" si="0"/>
        <v>-</v>
      </c>
      <c r="D7" s="144" t="str">
        <f t="shared" si="1"/>
        <v>-</v>
      </c>
      <c r="E7" s="144" t="str">
        <f t="shared" si="2"/>
        <v>-</v>
      </c>
      <c r="F7" s="144" t="str">
        <f t="shared" si="3"/>
        <v>-</v>
      </c>
      <c r="G7" s="144" t="str">
        <f t="shared" si="4"/>
        <v>-</v>
      </c>
      <c r="H7" s="144">
        <f t="shared" si="5"/>
        <v>2044</v>
      </c>
      <c r="I7" s="144" t="str">
        <f t="shared" si="6"/>
        <v>-</v>
      </c>
      <c r="J7" s="144" t="str">
        <f t="shared" si="7"/>
        <v>-</v>
      </c>
      <c r="K7" s="144" t="str">
        <f t="shared" si="8"/>
        <v>-</v>
      </c>
      <c r="L7" s="144" t="str">
        <f t="shared" si="9"/>
        <v>-</v>
      </c>
      <c r="M7" s="144" t="str">
        <f t="shared" si="10"/>
        <v>-</v>
      </c>
      <c r="N7" s="144" t="str">
        <f t="shared" si="11"/>
        <v>-</v>
      </c>
      <c r="O7" s="144" t="str">
        <f t="shared" si="12"/>
        <v>-</v>
      </c>
      <c r="P7" s="144" t="str">
        <f t="shared" si="13"/>
        <v>-</v>
      </c>
      <c r="Q7" s="144" t="str">
        <f t="shared" si="14"/>
        <v>-</v>
      </c>
      <c r="R7" s="144" t="str">
        <f t="shared" si="15"/>
        <v>-</v>
      </c>
      <c r="S7" s="144" t="str">
        <f t="shared" si="16"/>
        <v>-</v>
      </c>
      <c r="T7" s="144" t="str">
        <f t="shared" si="17"/>
        <v>-</v>
      </c>
      <c r="U7" s="144" t="str">
        <f t="shared" si="18"/>
        <v>-</v>
      </c>
      <c r="V7" s="144" t="str">
        <f t="shared" si="19"/>
        <v>-</v>
      </c>
      <c r="W7" s="144" t="str">
        <f t="shared" si="20"/>
        <v>-</v>
      </c>
      <c r="X7" s="144" t="str">
        <f t="shared" si="21"/>
        <v>-</v>
      </c>
      <c r="Y7" s="144">
        <f t="shared" si="22"/>
        <v>2044</v>
      </c>
    </row>
    <row r="8" spans="1:78" x14ac:dyDescent="0.25">
      <c r="B8" s="145" t="s">
        <v>118</v>
      </c>
      <c r="C8" s="144">
        <f t="shared" si="0"/>
        <v>2040</v>
      </c>
      <c r="D8" s="144">
        <f t="shared" si="1"/>
        <v>2040</v>
      </c>
      <c r="E8" s="144">
        <f t="shared" si="2"/>
        <v>2040</v>
      </c>
      <c r="F8" s="144">
        <f t="shared" si="3"/>
        <v>2040</v>
      </c>
      <c r="G8" s="144">
        <f t="shared" si="4"/>
        <v>2040</v>
      </c>
      <c r="H8" s="144">
        <f t="shared" si="5"/>
        <v>2040</v>
      </c>
      <c r="I8" s="144">
        <f t="shared" si="6"/>
        <v>2040</v>
      </c>
      <c r="J8" s="144">
        <f t="shared" si="7"/>
        <v>2040</v>
      </c>
      <c r="K8" s="144">
        <f t="shared" si="8"/>
        <v>2040</v>
      </c>
      <c r="L8" s="144">
        <f t="shared" si="9"/>
        <v>2037</v>
      </c>
      <c r="M8" s="144">
        <f t="shared" si="10"/>
        <v>2040</v>
      </c>
      <c r="N8" s="144">
        <f t="shared" si="11"/>
        <v>2040</v>
      </c>
      <c r="O8" s="144">
        <f t="shared" si="12"/>
        <v>2040</v>
      </c>
      <c r="P8" s="144">
        <f t="shared" si="13"/>
        <v>2040</v>
      </c>
      <c r="Q8" s="144">
        <f t="shared" si="14"/>
        <v>2040</v>
      </c>
      <c r="R8" s="144">
        <f t="shared" si="15"/>
        <v>2040</v>
      </c>
      <c r="S8" s="144">
        <f t="shared" si="16"/>
        <v>2040</v>
      </c>
      <c r="T8" s="144">
        <f t="shared" si="17"/>
        <v>2040</v>
      </c>
      <c r="U8" s="144">
        <f t="shared" si="18"/>
        <v>2039</v>
      </c>
      <c r="V8" s="144">
        <f t="shared" si="19"/>
        <v>2040</v>
      </c>
      <c r="W8" s="144">
        <f t="shared" si="20"/>
        <v>2040</v>
      </c>
      <c r="X8" s="144">
        <f t="shared" si="21"/>
        <v>2040</v>
      </c>
      <c r="Y8" s="144">
        <f t="shared" si="22"/>
        <v>2040</v>
      </c>
    </row>
    <row r="9" spans="1:78" x14ac:dyDescent="0.25">
      <c r="B9" s="145" t="s">
        <v>119</v>
      </c>
      <c r="C9" s="144" t="str">
        <f t="shared" si="0"/>
        <v>-</v>
      </c>
      <c r="D9" s="144" t="str">
        <f t="shared" si="1"/>
        <v>-</v>
      </c>
      <c r="E9" s="144" t="str">
        <f t="shared" si="2"/>
        <v>-</v>
      </c>
      <c r="F9" s="144" t="str">
        <f t="shared" si="3"/>
        <v>-</v>
      </c>
      <c r="G9" s="144" t="str">
        <f t="shared" si="4"/>
        <v>-</v>
      </c>
      <c r="H9" s="144">
        <f t="shared" si="5"/>
        <v>2044</v>
      </c>
      <c r="I9" s="144" t="str">
        <f t="shared" si="6"/>
        <v>-</v>
      </c>
      <c r="J9" s="144" t="str">
        <f t="shared" si="7"/>
        <v>-</v>
      </c>
      <c r="K9" s="144" t="str">
        <f t="shared" si="8"/>
        <v>-</v>
      </c>
      <c r="L9" s="144" t="str">
        <f t="shared" si="9"/>
        <v>-</v>
      </c>
      <c r="M9" s="144" t="str">
        <f t="shared" si="10"/>
        <v>-</v>
      </c>
      <c r="N9" s="144" t="str">
        <f t="shared" si="11"/>
        <v>-</v>
      </c>
      <c r="O9" s="144" t="str">
        <f t="shared" si="12"/>
        <v>-</v>
      </c>
      <c r="P9" s="144" t="str">
        <f t="shared" si="13"/>
        <v>-</v>
      </c>
      <c r="Q9" s="144" t="str">
        <f t="shared" si="14"/>
        <v>-</v>
      </c>
      <c r="R9" s="144" t="str">
        <f t="shared" si="15"/>
        <v>-</v>
      </c>
      <c r="S9" s="144" t="str">
        <f t="shared" si="16"/>
        <v>-</v>
      </c>
      <c r="T9" s="144" t="str">
        <f t="shared" si="17"/>
        <v>-</v>
      </c>
      <c r="U9" s="144" t="str">
        <f t="shared" si="18"/>
        <v>-</v>
      </c>
      <c r="V9" s="144" t="str">
        <f t="shared" si="19"/>
        <v>-</v>
      </c>
      <c r="W9" s="144" t="str">
        <f t="shared" si="20"/>
        <v>-</v>
      </c>
      <c r="X9" s="144" t="str">
        <f t="shared" si="21"/>
        <v>-</v>
      </c>
      <c r="Y9" s="144">
        <f t="shared" si="22"/>
        <v>2044</v>
      </c>
    </row>
    <row r="10" spans="1:78" x14ac:dyDescent="0.25">
      <c r="B10" s="145" t="s">
        <v>120</v>
      </c>
      <c r="C10" s="144" t="str">
        <f t="shared" si="0"/>
        <v>-</v>
      </c>
      <c r="D10" s="144" t="str">
        <f t="shared" si="1"/>
        <v>-</v>
      </c>
      <c r="E10" s="144" t="str">
        <f t="shared" si="2"/>
        <v>-</v>
      </c>
      <c r="F10" s="144" t="str">
        <f t="shared" si="3"/>
        <v>-</v>
      </c>
      <c r="G10" s="144" t="str">
        <f t="shared" si="4"/>
        <v>-</v>
      </c>
      <c r="H10" s="144">
        <f t="shared" si="5"/>
        <v>2044</v>
      </c>
      <c r="I10" s="144" t="str">
        <f t="shared" si="6"/>
        <v>-</v>
      </c>
      <c r="J10" s="144" t="str">
        <f t="shared" si="7"/>
        <v>-</v>
      </c>
      <c r="K10" s="144" t="str">
        <f t="shared" si="8"/>
        <v>-</v>
      </c>
      <c r="L10" s="144" t="str">
        <f t="shared" si="9"/>
        <v>-</v>
      </c>
      <c r="M10" s="144" t="str">
        <f t="shared" si="10"/>
        <v>-</v>
      </c>
      <c r="N10" s="144" t="str">
        <f t="shared" si="11"/>
        <v>-</v>
      </c>
      <c r="O10" s="144" t="str">
        <f t="shared" si="12"/>
        <v>-</v>
      </c>
      <c r="P10" s="144" t="str">
        <f t="shared" si="13"/>
        <v>-</v>
      </c>
      <c r="Q10" s="144" t="str">
        <f t="shared" si="14"/>
        <v>-</v>
      </c>
      <c r="R10" s="144" t="str">
        <f t="shared" si="15"/>
        <v>-</v>
      </c>
      <c r="S10" s="144" t="str">
        <f t="shared" si="16"/>
        <v>-</v>
      </c>
      <c r="T10" s="144" t="str">
        <f t="shared" si="17"/>
        <v>-</v>
      </c>
      <c r="U10" s="144" t="str">
        <f t="shared" si="18"/>
        <v>-</v>
      </c>
      <c r="V10" s="144" t="str">
        <f t="shared" si="19"/>
        <v>-</v>
      </c>
      <c r="W10" s="144" t="str">
        <f t="shared" si="20"/>
        <v>-</v>
      </c>
      <c r="X10" s="144" t="str">
        <f t="shared" si="21"/>
        <v>-</v>
      </c>
      <c r="Y10" s="144">
        <f t="shared" si="22"/>
        <v>2044</v>
      </c>
    </row>
    <row r="11" spans="1:78" x14ac:dyDescent="0.25">
      <c r="B11" s="145" t="s">
        <v>121</v>
      </c>
      <c r="C11" s="144">
        <f t="shared" si="0"/>
        <v>2035</v>
      </c>
      <c r="D11" s="144">
        <f t="shared" si="1"/>
        <v>2035</v>
      </c>
      <c r="E11" s="144">
        <f t="shared" si="2"/>
        <v>2035</v>
      </c>
      <c r="F11" s="144">
        <f t="shared" si="3"/>
        <v>2035</v>
      </c>
      <c r="G11" s="144">
        <f t="shared" si="4"/>
        <v>2035</v>
      </c>
      <c r="H11" s="144">
        <f t="shared" si="5"/>
        <v>2035</v>
      </c>
      <c r="I11" s="144">
        <f t="shared" si="6"/>
        <v>2035</v>
      </c>
      <c r="J11" s="144">
        <f t="shared" si="7"/>
        <v>2035</v>
      </c>
      <c r="K11" s="144">
        <f t="shared" si="8"/>
        <v>2035</v>
      </c>
      <c r="L11" s="144">
        <f t="shared" si="9"/>
        <v>2035</v>
      </c>
      <c r="M11" s="144">
        <f t="shared" si="10"/>
        <v>2035</v>
      </c>
      <c r="N11" s="144">
        <f t="shared" si="11"/>
        <v>2035</v>
      </c>
      <c r="O11" s="144">
        <f t="shared" si="12"/>
        <v>2035</v>
      </c>
      <c r="P11" s="144">
        <f t="shared" si="13"/>
        <v>2035</v>
      </c>
      <c r="Q11" s="144">
        <f t="shared" si="14"/>
        <v>2035</v>
      </c>
      <c r="R11" s="144">
        <f t="shared" si="15"/>
        <v>2035</v>
      </c>
      <c r="S11" s="144">
        <f t="shared" si="16"/>
        <v>2035</v>
      </c>
      <c r="T11" s="144">
        <f t="shared" si="17"/>
        <v>2035</v>
      </c>
      <c r="U11" s="144">
        <f t="shared" si="18"/>
        <v>2035</v>
      </c>
      <c r="V11" s="144">
        <f t="shared" si="19"/>
        <v>2035</v>
      </c>
      <c r="W11" s="144">
        <f t="shared" si="20"/>
        <v>2035</v>
      </c>
      <c r="X11" s="144">
        <f t="shared" si="21"/>
        <v>2035</v>
      </c>
      <c r="Y11" s="144">
        <f t="shared" si="22"/>
        <v>2035</v>
      </c>
    </row>
    <row r="12" spans="1:78" x14ac:dyDescent="0.25">
      <c r="I12" s="10"/>
    </row>
    <row r="13" spans="1:78" x14ac:dyDescent="0.25">
      <c r="B13" s="140" t="s">
        <v>111</v>
      </c>
      <c r="C13" s="140">
        <v>2021</v>
      </c>
      <c r="D13" s="140">
        <v>2022</v>
      </c>
      <c r="E13" s="140">
        <v>2023</v>
      </c>
      <c r="F13" s="140">
        <v>2024</v>
      </c>
      <c r="G13" s="140">
        <v>2025</v>
      </c>
      <c r="H13" s="140">
        <v>2026</v>
      </c>
      <c r="I13" s="140">
        <v>2027</v>
      </c>
      <c r="J13" s="140">
        <v>2028</v>
      </c>
      <c r="K13" s="140">
        <v>2029</v>
      </c>
      <c r="L13" s="140">
        <v>2030</v>
      </c>
      <c r="M13" s="140">
        <v>2031</v>
      </c>
      <c r="N13" s="140">
        <v>2032</v>
      </c>
      <c r="O13" s="140">
        <v>2033</v>
      </c>
      <c r="P13" s="140">
        <v>2034</v>
      </c>
      <c r="Q13" s="140">
        <v>2035</v>
      </c>
      <c r="R13" s="140">
        <v>2036</v>
      </c>
      <c r="S13" s="140">
        <v>2037</v>
      </c>
      <c r="T13" s="140">
        <v>2038</v>
      </c>
      <c r="U13" s="140">
        <v>2039</v>
      </c>
      <c r="V13" s="140">
        <v>2040</v>
      </c>
      <c r="W13" s="140">
        <v>2041</v>
      </c>
      <c r="X13" s="140">
        <v>2042</v>
      </c>
      <c r="Y13" s="140">
        <v>2043</v>
      </c>
      <c r="Z13" s="140">
        <v>2044</v>
      </c>
      <c r="AA13" s="140">
        <v>2045</v>
      </c>
      <c r="AC13" s="140">
        <v>2022</v>
      </c>
      <c r="AD13" s="140">
        <v>2023</v>
      </c>
      <c r="AE13" s="140">
        <v>2024</v>
      </c>
      <c r="AF13" s="140">
        <v>2025</v>
      </c>
      <c r="AG13" s="140">
        <v>2026</v>
      </c>
      <c r="AH13" s="140">
        <v>2027</v>
      </c>
      <c r="AI13" s="140">
        <v>2028</v>
      </c>
      <c r="AJ13" s="140">
        <v>2029</v>
      </c>
      <c r="AK13" s="140">
        <v>2030</v>
      </c>
      <c r="AL13" s="140">
        <v>2031</v>
      </c>
      <c r="AM13" s="140">
        <v>2032</v>
      </c>
      <c r="AN13" s="140">
        <v>2033</v>
      </c>
      <c r="AO13" s="140">
        <v>2034</v>
      </c>
      <c r="AP13" s="140">
        <v>2035</v>
      </c>
      <c r="AQ13" s="140">
        <v>2036</v>
      </c>
      <c r="AR13" s="140">
        <v>2037</v>
      </c>
      <c r="AS13" s="140">
        <v>2038</v>
      </c>
      <c r="AT13" s="140">
        <v>2039</v>
      </c>
      <c r="AU13" s="140">
        <v>2040</v>
      </c>
      <c r="AV13" s="140">
        <v>2041</v>
      </c>
      <c r="AW13" s="140">
        <v>2042</v>
      </c>
      <c r="AX13" s="140">
        <v>2043</v>
      </c>
      <c r="AY13" s="140">
        <v>2044</v>
      </c>
      <c r="AZ13" s="140">
        <v>2045</v>
      </c>
      <c r="BC13" s="140">
        <v>2022</v>
      </c>
      <c r="BD13" s="140">
        <v>2023</v>
      </c>
      <c r="BE13" s="140">
        <v>2024</v>
      </c>
      <c r="BF13" s="140">
        <v>2025</v>
      </c>
      <c r="BG13" s="140">
        <v>2026</v>
      </c>
      <c r="BH13" s="140">
        <v>2027</v>
      </c>
      <c r="BI13" s="140">
        <v>2028</v>
      </c>
      <c r="BJ13" s="140">
        <v>2029</v>
      </c>
      <c r="BK13" s="140">
        <v>2030</v>
      </c>
      <c r="BL13" s="140">
        <v>2031</v>
      </c>
      <c r="BM13" s="140">
        <v>2032</v>
      </c>
      <c r="BN13" s="140">
        <v>2033</v>
      </c>
      <c r="BO13" s="140">
        <v>2034</v>
      </c>
      <c r="BP13" s="140">
        <v>2035</v>
      </c>
      <c r="BQ13" s="140">
        <v>2036</v>
      </c>
      <c r="BR13" s="140">
        <v>2037</v>
      </c>
      <c r="BS13" s="140">
        <v>2038</v>
      </c>
      <c r="BT13" s="140">
        <v>2039</v>
      </c>
      <c r="BU13" s="140">
        <v>2040</v>
      </c>
      <c r="BV13" s="140">
        <v>2041</v>
      </c>
      <c r="BW13" s="140">
        <v>2042</v>
      </c>
      <c r="BX13" s="140">
        <v>2043</v>
      </c>
      <c r="BY13" s="140">
        <v>2044</v>
      </c>
      <c r="BZ13" s="140">
        <v>2045</v>
      </c>
    </row>
    <row r="14" spans="1:78" x14ac:dyDescent="0.25">
      <c r="A14" s="140" t="str">
        <f>'Scenario List'!$A$3</f>
        <v>1- Preferred Resource Strategy</v>
      </c>
      <c r="B14" s="140" t="s">
        <v>112</v>
      </c>
      <c r="C14" s="152">
        <v>1</v>
      </c>
      <c r="D14" s="140">
        <v>1</v>
      </c>
      <c r="E14" s="140">
        <v>1</v>
      </c>
      <c r="F14" s="140">
        <v>1</v>
      </c>
      <c r="G14" s="140">
        <v>1</v>
      </c>
      <c r="H14" s="140">
        <v>1</v>
      </c>
      <c r="I14" s="140">
        <v>1</v>
      </c>
      <c r="J14" s="140">
        <v>1</v>
      </c>
      <c r="K14" s="140">
        <v>1</v>
      </c>
      <c r="L14" s="140">
        <v>1</v>
      </c>
      <c r="M14" s="140">
        <v>1</v>
      </c>
      <c r="N14" s="140">
        <v>1</v>
      </c>
      <c r="O14" s="140">
        <v>1</v>
      </c>
      <c r="P14" s="140">
        <v>1</v>
      </c>
      <c r="Q14" s="140">
        <v>1</v>
      </c>
      <c r="R14" s="140">
        <v>1</v>
      </c>
      <c r="S14" s="140">
        <v>1</v>
      </c>
      <c r="T14" s="140">
        <v>1</v>
      </c>
      <c r="U14" s="140">
        <v>1</v>
      </c>
      <c r="V14" s="140">
        <v>1</v>
      </c>
      <c r="W14" s="140">
        <v>1</v>
      </c>
      <c r="X14" s="140">
        <v>1</v>
      </c>
      <c r="Y14" s="140">
        <v>1</v>
      </c>
      <c r="Z14" s="140">
        <v>1</v>
      </c>
      <c r="AA14" s="140">
        <v>1</v>
      </c>
      <c r="AC14" s="140">
        <f>C14-D14</f>
        <v>0</v>
      </c>
      <c r="AD14" s="140">
        <f t="shared" ref="AD14:AD23" si="23">D14-E14</f>
        <v>0</v>
      </c>
      <c r="AE14" s="140">
        <f t="shared" ref="AE14:AE23" si="24">E14-F14</f>
        <v>0</v>
      </c>
      <c r="AF14" s="140">
        <f t="shared" ref="AF14:AF23" si="25">F14-G14</f>
        <v>0</v>
      </c>
      <c r="AG14" s="140">
        <f t="shared" ref="AG14:AG23" si="26">G14-H14</f>
        <v>0</v>
      </c>
      <c r="AH14" s="140">
        <f t="shared" ref="AH14:AH23" si="27">H14-I14</f>
        <v>0</v>
      </c>
      <c r="AI14" s="140">
        <f t="shared" ref="AI14:AI23" si="28">I14-J14</f>
        <v>0</v>
      </c>
      <c r="AJ14" s="140">
        <f t="shared" ref="AJ14:AJ23" si="29">J14-K14</f>
        <v>0</v>
      </c>
      <c r="AK14" s="140">
        <f t="shared" ref="AK14:AK23" si="30">K14-L14</f>
        <v>0</v>
      </c>
      <c r="AL14" s="140">
        <f t="shared" ref="AL14:AL23" si="31">L14-M14</f>
        <v>0</v>
      </c>
      <c r="AM14" s="140">
        <f t="shared" ref="AM14:AM23" si="32">M14-N14</f>
        <v>0</v>
      </c>
      <c r="AN14" s="140">
        <f t="shared" ref="AN14:AN23" si="33">N14-O14</f>
        <v>0</v>
      </c>
      <c r="AO14" s="140">
        <f t="shared" ref="AO14:AO23" si="34">O14-P14</f>
        <v>0</v>
      </c>
      <c r="AP14" s="140">
        <f t="shared" ref="AP14:AP23" si="35">P14-Q14</f>
        <v>0</v>
      </c>
      <c r="AQ14" s="140">
        <f t="shared" ref="AQ14:AQ23" si="36">Q14-R14</f>
        <v>0</v>
      </c>
      <c r="AR14" s="140">
        <f t="shared" ref="AR14:AR23" si="37">R14-S14</f>
        <v>0</v>
      </c>
      <c r="AS14" s="140">
        <f t="shared" ref="AS14:AS23" si="38">S14-T14</f>
        <v>0</v>
      </c>
      <c r="AT14" s="140">
        <f t="shared" ref="AT14:AT23" si="39">T14-U14</f>
        <v>0</v>
      </c>
      <c r="AU14" s="140">
        <f t="shared" ref="AU14:AU23" si="40">U14-V14</f>
        <v>0</v>
      </c>
      <c r="AV14" s="140">
        <f t="shared" ref="AV14:AV23" si="41">V14-W14</f>
        <v>0</v>
      </c>
      <c r="AW14" s="140">
        <f t="shared" ref="AW14:AW23" si="42">W14-X14</f>
        <v>0</v>
      </c>
      <c r="AX14" s="140">
        <f t="shared" ref="AX14:AX23" si="43">X14-Y14</f>
        <v>0</v>
      </c>
      <c r="AY14" s="140">
        <f t="shared" ref="AY14:AY23" si="44">Y14-Z14</f>
        <v>0</v>
      </c>
      <c r="AZ14" s="140">
        <f t="shared" ref="AZ14:AZ23" si="45">Z14-AA14</f>
        <v>0</v>
      </c>
      <c r="BB14" s="139" t="str">
        <f>IF(MAX(BC14:BZ14)=0,"-",MAX(BC14:BZ14)-1)</f>
        <v>-</v>
      </c>
      <c r="BC14" s="140">
        <f>IF(AC14=1,AC$13,0)</f>
        <v>0</v>
      </c>
      <c r="BD14" s="140">
        <f t="shared" ref="BD14:BZ23" si="46">IF(AD14=1,AD$13,0)</f>
        <v>0</v>
      </c>
      <c r="BE14" s="140">
        <f t="shared" si="46"/>
        <v>0</v>
      </c>
      <c r="BF14" s="140">
        <f t="shared" si="46"/>
        <v>0</v>
      </c>
      <c r="BG14" s="140">
        <f t="shared" si="46"/>
        <v>0</v>
      </c>
      <c r="BH14" s="140">
        <f t="shared" si="46"/>
        <v>0</v>
      </c>
      <c r="BI14" s="140">
        <f t="shared" si="46"/>
        <v>0</v>
      </c>
      <c r="BJ14" s="140">
        <f t="shared" si="46"/>
        <v>0</v>
      </c>
      <c r="BK14" s="140">
        <f t="shared" si="46"/>
        <v>0</v>
      </c>
      <c r="BL14" s="140">
        <f t="shared" si="46"/>
        <v>0</v>
      </c>
      <c r="BM14" s="140">
        <f t="shared" si="46"/>
        <v>0</v>
      </c>
      <c r="BN14" s="140">
        <f t="shared" si="46"/>
        <v>0</v>
      </c>
      <c r="BO14" s="140">
        <f t="shared" si="46"/>
        <v>0</v>
      </c>
      <c r="BP14" s="140">
        <f t="shared" si="46"/>
        <v>0</v>
      </c>
      <c r="BQ14" s="140">
        <f t="shared" si="46"/>
        <v>0</v>
      </c>
      <c r="BR14" s="140">
        <f t="shared" si="46"/>
        <v>0</v>
      </c>
      <c r="BS14" s="140">
        <f t="shared" si="46"/>
        <v>0</v>
      </c>
      <c r="BT14" s="140">
        <f t="shared" si="46"/>
        <v>0</v>
      </c>
      <c r="BU14" s="140">
        <f t="shared" si="46"/>
        <v>0</v>
      </c>
      <c r="BV14" s="140">
        <f t="shared" si="46"/>
        <v>0</v>
      </c>
      <c r="BW14" s="140">
        <f t="shared" si="46"/>
        <v>0</v>
      </c>
      <c r="BX14" s="140">
        <f t="shared" si="46"/>
        <v>0</v>
      </c>
      <c r="BY14" s="140">
        <f t="shared" si="46"/>
        <v>0</v>
      </c>
      <c r="BZ14" s="140">
        <f t="shared" si="46"/>
        <v>0</v>
      </c>
    </row>
    <row r="15" spans="1:78" x14ac:dyDescent="0.25">
      <c r="A15" s="140" t="str">
        <f>'Scenario List'!$A$3</f>
        <v>1- Preferred Resource Strategy</v>
      </c>
      <c r="B15" s="140" t="s">
        <v>113</v>
      </c>
      <c r="C15" s="152">
        <v>1</v>
      </c>
      <c r="D15" s="140">
        <v>1</v>
      </c>
      <c r="E15" s="140">
        <v>1</v>
      </c>
      <c r="F15" s="140">
        <v>1</v>
      </c>
      <c r="G15" s="140">
        <v>1</v>
      </c>
      <c r="H15" s="140">
        <v>1</v>
      </c>
      <c r="I15" s="140">
        <v>0</v>
      </c>
      <c r="J15" s="140">
        <v>0</v>
      </c>
      <c r="K15" s="140">
        <v>0</v>
      </c>
      <c r="L15" s="140">
        <v>0</v>
      </c>
      <c r="M15" s="140">
        <v>0</v>
      </c>
      <c r="N15" s="140">
        <v>0</v>
      </c>
      <c r="O15" s="140">
        <v>0</v>
      </c>
      <c r="P15" s="140">
        <v>0</v>
      </c>
      <c r="Q15" s="140">
        <v>0</v>
      </c>
      <c r="R15" s="140">
        <v>0</v>
      </c>
      <c r="S15" s="140">
        <v>0</v>
      </c>
      <c r="T15" s="140">
        <v>0</v>
      </c>
      <c r="U15" s="140">
        <v>0</v>
      </c>
      <c r="V15" s="140">
        <v>0</v>
      </c>
      <c r="W15" s="140">
        <v>0</v>
      </c>
      <c r="X15" s="140">
        <v>0</v>
      </c>
      <c r="Y15" s="140">
        <v>0</v>
      </c>
      <c r="Z15" s="140">
        <v>0</v>
      </c>
      <c r="AA15" s="140">
        <v>0</v>
      </c>
      <c r="AC15" s="140">
        <f t="shared" ref="AC15:AC23" si="47">C15-D15</f>
        <v>0</v>
      </c>
      <c r="AD15" s="140">
        <f t="shared" si="23"/>
        <v>0</v>
      </c>
      <c r="AE15" s="140">
        <f t="shared" si="24"/>
        <v>0</v>
      </c>
      <c r="AF15" s="140">
        <f t="shared" si="25"/>
        <v>0</v>
      </c>
      <c r="AG15" s="140">
        <f t="shared" si="26"/>
        <v>0</v>
      </c>
      <c r="AH15" s="140">
        <f t="shared" si="27"/>
        <v>1</v>
      </c>
      <c r="AI15" s="140">
        <f t="shared" si="28"/>
        <v>0</v>
      </c>
      <c r="AJ15" s="140">
        <f t="shared" si="29"/>
        <v>0</v>
      </c>
      <c r="AK15" s="140">
        <f t="shared" si="30"/>
        <v>0</v>
      </c>
      <c r="AL15" s="140">
        <f t="shared" si="31"/>
        <v>0</v>
      </c>
      <c r="AM15" s="140">
        <f t="shared" si="32"/>
        <v>0</v>
      </c>
      <c r="AN15" s="140">
        <f t="shared" si="33"/>
        <v>0</v>
      </c>
      <c r="AO15" s="140">
        <f t="shared" si="34"/>
        <v>0</v>
      </c>
      <c r="AP15" s="140">
        <f t="shared" si="35"/>
        <v>0</v>
      </c>
      <c r="AQ15" s="140">
        <f t="shared" si="36"/>
        <v>0</v>
      </c>
      <c r="AR15" s="140">
        <f t="shared" si="37"/>
        <v>0</v>
      </c>
      <c r="AS15" s="140">
        <f t="shared" si="38"/>
        <v>0</v>
      </c>
      <c r="AT15" s="140">
        <f t="shared" si="39"/>
        <v>0</v>
      </c>
      <c r="AU15" s="140">
        <f t="shared" si="40"/>
        <v>0</v>
      </c>
      <c r="AV15" s="140">
        <f t="shared" si="41"/>
        <v>0</v>
      </c>
      <c r="AW15" s="140">
        <f t="shared" si="42"/>
        <v>0</v>
      </c>
      <c r="AX15" s="140">
        <f t="shared" si="43"/>
        <v>0</v>
      </c>
      <c r="AY15" s="140">
        <f t="shared" si="44"/>
        <v>0</v>
      </c>
      <c r="AZ15" s="140">
        <f t="shared" si="45"/>
        <v>0</v>
      </c>
      <c r="BB15" s="139">
        <f t="shared" ref="BB15:BB23" si="48">IF(MAX(BC15:BZ15)=0,"-",MAX(BC15:BZ15)-1)</f>
        <v>2026</v>
      </c>
      <c r="BC15" s="140">
        <f t="shared" ref="BC15:BC23" si="49">IF(AC15=1,AC$13,0)</f>
        <v>0</v>
      </c>
      <c r="BD15" s="140">
        <f t="shared" si="46"/>
        <v>0</v>
      </c>
      <c r="BE15" s="140">
        <f t="shared" si="46"/>
        <v>0</v>
      </c>
      <c r="BF15" s="140">
        <f t="shared" si="46"/>
        <v>0</v>
      </c>
      <c r="BG15" s="140">
        <f t="shared" si="46"/>
        <v>0</v>
      </c>
      <c r="BH15" s="140">
        <f t="shared" si="46"/>
        <v>2027</v>
      </c>
      <c r="BI15" s="140">
        <f t="shared" si="46"/>
        <v>0</v>
      </c>
      <c r="BJ15" s="140">
        <f t="shared" si="46"/>
        <v>0</v>
      </c>
      <c r="BK15" s="140">
        <f t="shared" si="46"/>
        <v>0</v>
      </c>
      <c r="BL15" s="140">
        <f t="shared" si="46"/>
        <v>0</v>
      </c>
      <c r="BM15" s="140">
        <f t="shared" si="46"/>
        <v>0</v>
      </c>
      <c r="BN15" s="140">
        <f t="shared" si="46"/>
        <v>0</v>
      </c>
      <c r="BO15" s="140">
        <f t="shared" si="46"/>
        <v>0</v>
      </c>
      <c r="BP15" s="140">
        <f t="shared" si="46"/>
        <v>0</v>
      </c>
      <c r="BQ15" s="140">
        <f t="shared" si="46"/>
        <v>0</v>
      </c>
      <c r="BR15" s="140">
        <f t="shared" si="46"/>
        <v>0</v>
      </c>
      <c r="BS15" s="140">
        <f t="shared" si="46"/>
        <v>0</v>
      </c>
      <c r="BT15" s="140">
        <f t="shared" si="46"/>
        <v>0</v>
      </c>
      <c r="BU15" s="140">
        <f t="shared" si="46"/>
        <v>0</v>
      </c>
      <c r="BV15" s="140">
        <f t="shared" si="46"/>
        <v>0</v>
      </c>
      <c r="BW15" s="140">
        <f t="shared" si="46"/>
        <v>0</v>
      </c>
      <c r="BX15" s="140">
        <f t="shared" si="46"/>
        <v>0</v>
      </c>
      <c r="BY15" s="140">
        <f t="shared" si="46"/>
        <v>0</v>
      </c>
      <c r="BZ15" s="140">
        <f t="shared" si="46"/>
        <v>0</v>
      </c>
    </row>
    <row r="16" spans="1:78" x14ac:dyDescent="0.25">
      <c r="A16" s="140" t="str">
        <f>'Scenario List'!$A$3</f>
        <v>1- Preferred Resource Strategy</v>
      </c>
      <c r="B16" s="140" t="s">
        <v>114</v>
      </c>
      <c r="C16" s="152">
        <v>1</v>
      </c>
      <c r="D16" s="140">
        <v>0</v>
      </c>
      <c r="E16" s="140">
        <v>0</v>
      </c>
      <c r="F16" s="140">
        <v>0</v>
      </c>
      <c r="G16" s="140">
        <v>0</v>
      </c>
      <c r="H16" s="140">
        <v>0</v>
      </c>
      <c r="I16" s="140">
        <v>0</v>
      </c>
      <c r="J16" s="140">
        <v>0</v>
      </c>
      <c r="K16" s="140">
        <v>0</v>
      </c>
      <c r="L16" s="140">
        <v>0</v>
      </c>
      <c r="M16" s="140">
        <v>0</v>
      </c>
      <c r="N16" s="140">
        <v>0</v>
      </c>
      <c r="O16" s="140">
        <v>0</v>
      </c>
      <c r="P16" s="140">
        <v>0</v>
      </c>
      <c r="Q16" s="140">
        <v>0</v>
      </c>
      <c r="R16" s="140">
        <v>0</v>
      </c>
      <c r="S16" s="140">
        <v>0</v>
      </c>
      <c r="T16" s="140">
        <v>0</v>
      </c>
      <c r="U16" s="140">
        <v>0</v>
      </c>
      <c r="V16" s="140">
        <v>0</v>
      </c>
      <c r="W16" s="140">
        <v>0</v>
      </c>
      <c r="X16" s="140">
        <v>0</v>
      </c>
      <c r="Y16" s="140">
        <v>0</v>
      </c>
      <c r="Z16" s="140">
        <v>0</v>
      </c>
      <c r="AA16" s="140">
        <v>0</v>
      </c>
      <c r="AC16" s="140">
        <f t="shared" si="47"/>
        <v>1</v>
      </c>
      <c r="AD16" s="140">
        <f t="shared" si="23"/>
        <v>0</v>
      </c>
      <c r="AE16" s="140">
        <f t="shared" si="24"/>
        <v>0</v>
      </c>
      <c r="AF16" s="140">
        <f t="shared" si="25"/>
        <v>0</v>
      </c>
      <c r="AG16" s="140">
        <f t="shared" si="26"/>
        <v>0</v>
      </c>
      <c r="AH16" s="140">
        <f t="shared" si="27"/>
        <v>0</v>
      </c>
      <c r="AI16" s="140">
        <f t="shared" si="28"/>
        <v>0</v>
      </c>
      <c r="AJ16" s="140">
        <f t="shared" si="29"/>
        <v>0</v>
      </c>
      <c r="AK16" s="140">
        <f t="shared" si="30"/>
        <v>0</v>
      </c>
      <c r="AL16" s="140">
        <f t="shared" si="31"/>
        <v>0</v>
      </c>
      <c r="AM16" s="140">
        <f t="shared" si="32"/>
        <v>0</v>
      </c>
      <c r="AN16" s="140">
        <f t="shared" si="33"/>
        <v>0</v>
      </c>
      <c r="AO16" s="140">
        <f t="shared" si="34"/>
        <v>0</v>
      </c>
      <c r="AP16" s="140">
        <f t="shared" si="35"/>
        <v>0</v>
      </c>
      <c r="AQ16" s="140">
        <f t="shared" si="36"/>
        <v>0</v>
      </c>
      <c r="AR16" s="140">
        <f t="shared" si="37"/>
        <v>0</v>
      </c>
      <c r="AS16" s="140">
        <f t="shared" si="38"/>
        <v>0</v>
      </c>
      <c r="AT16" s="140">
        <f t="shared" si="39"/>
        <v>0</v>
      </c>
      <c r="AU16" s="140">
        <f t="shared" si="40"/>
        <v>0</v>
      </c>
      <c r="AV16" s="140">
        <f t="shared" si="41"/>
        <v>0</v>
      </c>
      <c r="AW16" s="140">
        <f t="shared" si="42"/>
        <v>0</v>
      </c>
      <c r="AX16" s="140">
        <f t="shared" si="43"/>
        <v>0</v>
      </c>
      <c r="AY16" s="140">
        <f t="shared" si="44"/>
        <v>0</v>
      </c>
      <c r="AZ16" s="140">
        <f t="shared" si="45"/>
        <v>0</v>
      </c>
      <c r="BB16" s="139">
        <f t="shared" si="48"/>
        <v>2021</v>
      </c>
      <c r="BC16" s="140">
        <f t="shared" si="49"/>
        <v>2022</v>
      </c>
      <c r="BD16" s="140">
        <f t="shared" si="46"/>
        <v>0</v>
      </c>
      <c r="BE16" s="140">
        <f t="shared" si="46"/>
        <v>0</v>
      </c>
      <c r="BF16" s="140">
        <f t="shared" si="46"/>
        <v>0</v>
      </c>
      <c r="BG16" s="140">
        <f t="shared" si="46"/>
        <v>0</v>
      </c>
      <c r="BH16" s="140">
        <f t="shared" si="46"/>
        <v>0</v>
      </c>
      <c r="BI16" s="140">
        <f t="shared" si="46"/>
        <v>0</v>
      </c>
      <c r="BJ16" s="140">
        <f t="shared" si="46"/>
        <v>0</v>
      </c>
      <c r="BK16" s="140">
        <f t="shared" si="46"/>
        <v>0</v>
      </c>
      <c r="BL16" s="140">
        <f t="shared" si="46"/>
        <v>0</v>
      </c>
      <c r="BM16" s="140">
        <f t="shared" si="46"/>
        <v>0</v>
      </c>
      <c r="BN16" s="140">
        <f t="shared" si="46"/>
        <v>0</v>
      </c>
      <c r="BO16" s="140">
        <f t="shared" si="46"/>
        <v>0</v>
      </c>
      <c r="BP16" s="140">
        <f t="shared" si="46"/>
        <v>0</v>
      </c>
      <c r="BQ16" s="140">
        <f t="shared" si="46"/>
        <v>0</v>
      </c>
      <c r="BR16" s="140">
        <f t="shared" si="46"/>
        <v>0</v>
      </c>
      <c r="BS16" s="140">
        <f t="shared" si="46"/>
        <v>0</v>
      </c>
      <c r="BT16" s="140">
        <f t="shared" si="46"/>
        <v>0</v>
      </c>
      <c r="BU16" s="140">
        <f t="shared" si="46"/>
        <v>0</v>
      </c>
      <c r="BV16" s="140">
        <f t="shared" si="46"/>
        <v>0</v>
      </c>
      <c r="BW16" s="140">
        <f t="shared" si="46"/>
        <v>0</v>
      </c>
      <c r="BX16" s="140">
        <f t="shared" si="46"/>
        <v>0</v>
      </c>
      <c r="BY16" s="140">
        <f t="shared" si="46"/>
        <v>0</v>
      </c>
      <c r="BZ16" s="140">
        <f t="shared" si="46"/>
        <v>0</v>
      </c>
    </row>
    <row r="17" spans="1:78" x14ac:dyDescent="0.25">
      <c r="A17" s="140" t="str">
        <f>'Scenario List'!$A$3</f>
        <v>1- Preferred Resource Strategy</v>
      </c>
      <c r="B17" s="140" t="s">
        <v>115</v>
      </c>
      <c r="C17" s="152">
        <v>1</v>
      </c>
      <c r="D17" s="140">
        <v>0</v>
      </c>
      <c r="E17" s="140">
        <v>0</v>
      </c>
      <c r="F17" s="140">
        <v>0</v>
      </c>
      <c r="G17" s="140">
        <v>0</v>
      </c>
      <c r="H17" s="140">
        <v>0</v>
      </c>
      <c r="I17" s="140">
        <v>0</v>
      </c>
      <c r="J17" s="140">
        <v>0</v>
      </c>
      <c r="K17" s="140">
        <v>0</v>
      </c>
      <c r="L17" s="140">
        <v>0</v>
      </c>
      <c r="M17" s="140">
        <v>0</v>
      </c>
      <c r="N17" s="140">
        <v>0</v>
      </c>
      <c r="O17" s="140">
        <v>0</v>
      </c>
      <c r="P17" s="140">
        <v>0</v>
      </c>
      <c r="Q17" s="140">
        <v>0</v>
      </c>
      <c r="R17" s="140">
        <v>0</v>
      </c>
      <c r="S17" s="140">
        <v>0</v>
      </c>
      <c r="T17" s="140">
        <v>0</v>
      </c>
      <c r="U17" s="140">
        <v>0</v>
      </c>
      <c r="V17" s="140">
        <v>0</v>
      </c>
      <c r="W17" s="140">
        <v>0</v>
      </c>
      <c r="X17" s="140">
        <v>0</v>
      </c>
      <c r="Y17" s="140">
        <v>0</v>
      </c>
      <c r="Z17" s="140">
        <v>0</v>
      </c>
      <c r="AA17" s="140">
        <v>0</v>
      </c>
      <c r="AC17" s="140">
        <f t="shared" si="47"/>
        <v>1</v>
      </c>
      <c r="AD17" s="140">
        <f t="shared" si="23"/>
        <v>0</v>
      </c>
      <c r="AE17" s="140">
        <f t="shared" si="24"/>
        <v>0</v>
      </c>
      <c r="AF17" s="140">
        <f t="shared" si="25"/>
        <v>0</v>
      </c>
      <c r="AG17" s="140">
        <f t="shared" si="26"/>
        <v>0</v>
      </c>
      <c r="AH17" s="140">
        <f t="shared" si="27"/>
        <v>0</v>
      </c>
      <c r="AI17" s="140">
        <f t="shared" si="28"/>
        <v>0</v>
      </c>
      <c r="AJ17" s="140">
        <f t="shared" si="29"/>
        <v>0</v>
      </c>
      <c r="AK17" s="140">
        <f t="shared" si="30"/>
        <v>0</v>
      </c>
      <c r="AL17" s="140">
        <f t="shared" si="31"/>
        <v>0</v>
      </c>
      <c r="AM17" s="140">
        <f t="shared" si="32"/>
        <v>0</v>
      </c>
      <c r="AN17" s="140">
        <f t="shared" si="33"/>
        <v>0</v>
      </c>
      <c r="AO17" s="140">
        <f t="shared" si="34"/>
        <v>0</v>
      </c>
      <c r="AP17" s="140">
        <f t="shared" si="35"/>
        <v>0</v>
      </c>
      <c r="AQ17" s="140">
        <f t="shared" si="36"/>
        <v>0</v>
      </c>
      <c r="AR17" s="140">
        <f t="shared" si="37"/>
        <v>0</v>
      </c>
      <c r="AS17" s="140">
        <f t="shared" si="38"/>
        <v>0</v>
      </c>
      <c r="AT17" s="140">
        <f t="shared" si="39"/>
        <v>0</v>
      </c>
      <c r="AU17" s="140">
        <f t="shared" si="40"/>
        <v>0</v>
      </c>
      <c r="AV17" s="140">
        <f t="shared" si="41"/>
        <v>0</v>
      </c>
      <c r="AW17" s="140">
        <f t="shared" si="42"/>
        <v>0</v>
      </c>
      <c r="AX17" s="140">
        <f t="shared" si="43"/>
        <v>0</v>
      </c>
      <c r="AY17" s="140">
        <f t="shared" si="44"/>
        <v>0</v>
      </c>
      <c r="AZ17" s="140">
        <f t="shared" si="45"/>
        <v>0</v>
      </c>
      <c r="BB17" s="139">
        <f t="shared" si="48"/>
        <v>2021</v>
      </c>
      <c r="BC17" s="140">
        <f t="shared" si="49"/>
        <v>2022</v>
      </c>
      <c r="BD17" s="140">
        <f t="shared" si="46"/>
        <v>0</v>
      </c>
      <c r="BE17" s="140">
        <f t="shared" si="46"/>
        <v>0</v>
      </c>
      <c r="BF17" s="140">
        <f t="shared" si="46"/>
        <v>0</v>
      </c>
      <c r="BG17" s="140">
        <f t="shared" si="46"/>
        <v>0</v>
      </c>
      <c r="BH17" s="140">
        <f t="shared" si="46"/>
        <v>0</v>
      </c>
      <c r="BI17" s="140">
        <f t="shared" si="46"/>
        <v>0</v>
      </c>
      <c r="BJ17" s="140">
        <f t="shared" si="46"/>
        <v>0</v>
      </c>
      <c r="BK17" s="140">
        <f t="shared" si="46"/>
        <v>0</v>
      </c>
      <c r="BL17" s="140">
        <f t="shared" si="46"/>
        <v>0</v>
      </c>
      <c r="BM17" s="140">
        <f t="shared" si="46"/>
        <v>0</v>
      </c>
      <c r="BN17" s="140">
        <f t="shared" si="46"/>
        <v>0</v>
      </c>
      <c r="BO17" s="140">
        <f t="shared" si="46"/>
        <v>0</v>
      </c>
      <c r="BP17" s="140">
        <f t="shared" si="46"/>
        <v>0</v>
      </c>
      <c r="BQ17" s="140">
        <f t="shared" si="46"/>
        <v>0</v>
      </c>
      <c r="BR17" s="140">
        <f t="shared" si="46"/>
        <v>0</v>
      </c>
      <c r="BS17" s="140">
        <f t="shared" si="46"/>
        <v>0</v>
      </c>
      <c r="BT17" s="140">
        <f t="shared" si="46"/>
        <v>0</v>
      </c>
      <c r="BU17" s="140">
        <f t="shared" si="46"/>
        <v>0</v>
      </c>
      <c r="BV17" s="140">
        <f t="shared" si="46"/>
        <v>0</v>
      </c>
      <c r="BW17" s="140">
        <f t="shared" si="46"/>
        <v>0</v>
      </c>
      <c r="BX17" s="140">
        <f t="shared" si="46"/>
        <v>0</v>
      </c>
      <c r="BY17" s="140">
        <f t="shared" si="46"/>
        <v>0</v>
      </c>
      <c r="BZ17" s="140">
        <f t="shared" si="46"/>
        <v>0</v>
      </c>
    </row>
    <row r="18" spans="1:78" x14ac:dyDescent="0.25">
      <c r="A18" s="140" t="str">
        <f>'Scenario List'!$A$3</f>
        <v>1- Preferred Resource Strategy</v>
      </c>
      <c r="B18" s="140" t="s">
        <v>116</v>
      </c>
      <c r="C18" s="152">
        <v>1</v>
      </c>
      <c r="D18" s="140">
        <v>1</v>
      </c>
      <c r="E18" s="140">
        <v>1</v>
      </c>
      <c r="F18" s="140">
        <v>1</v>
      </c>
      <c r="G18" s="140">
        <v>1</v>
      </c>
      <c r="H18" s="140">
        <v>1</v>
      </c>
      <c r="I18" s="140">
        <v>1</v>
      </c>
      <c r="J18" s="140">
        <v>1</v>
      </c>
      <c r="K18" s="140">
        <v>1</v>
      </c>
      <c r="L18" s="140">
        <v>1</v>
      </c>
      <c r="M18" s="140">
        <v>1</v>
      </c>
      <c r="N18" s="140">
        <v>1</v>
      </c>
      <c r="O18" s="140">
        <v>1</v>
      </c>
      <c r="P18" s="140">
        <v>1</v>
      </c>
      <c r="Q18" s="140">
        <v>1</v>
      </c>
      <c r="R18" s="140">
        <v>1</v>
      </c>
      <c r="S18" s="140">
        <v>1</v>
      </c>
      <c r="T18" s="140">
        <v>1</v>
      </c>
      <c r="U18" s="140">
        <v>1</v>
      </c>
      <c r="V18" s="140">
        <v>1</v>
      </c>
      <c r="W18" s="140">
        <v>1</v>
      </c>
      <c r="X18" s="140">
        <v>1</v>
      </c>
      <c r="Y18" s="140">
        <v>1</v>
      </c>
      <c r="Z18" s="140">
        <v>1</v>
      </c>
      <c r="AA18" s="140">
        <v>1</v>
      </c>
      <c r="AC18" s="140">
        <f t="shared" si="47"/>
        <v>0</v>
      </c>
      <c r="AD18" s="140">
        <f t="shared" si="23"/>
        <v>0</v>
      </c>
      <c r="AE18" s="140">
        <f t="shared" si="24"/>
        <v>0</v>
      </c>
      <c r="AF18" s="140">
        <f t="shared" si="25"/>
        <v>0</v>
      </c>
      <c r="AG18" s="140">
        <f t="shared" si="26"/>
        <v>0</v>
      </c>
      <c r="AH18" s="140">
        <f t="shared" si="27"/>
        <v>0</v>
      </c>
      <c r="AI18" s="140">
        <f t="shared" si="28"/>
        <v>0</v>
      </c>
      <c r="AJ18" s="140">
        <f t="shared" si="29"/>
        <v>0</v>
      </c>
      <c r="AK18" s="140">
        <f t="shared" si="30"/>
        <v>0</v>
      </c>
      <c r="AL18" s="140">
        <f t="shared" si="31"/>
        <v>0</v>
      </c>
      <c r="AM18" s="140">
        <f t="shared" si="32"/>
        <v>0</v>
      </c>
      <c r="AN18" s="140">
        <f t="shared" si="33"/>
        <v>0</v>
      </c>
      <c r="AO18" s="140">
        <f t="shared" si="34"/>
        <v>0</v>
      </c>
      <c r="AP18" s="140">
        <f t="shared" si="35"/>
        <v>0</v>
      </c>
      <c r="AQ18" s="140">
        <f t="shared" si="36"/>
        <v>0</v>
      </c>
      <c r="AR18" s="140">
        <f t="shared" si="37"/>
        <v>0</v>
      </c>
      <c r="AS18" s="140">
        <f t="shared" si="38"/>
        <v>0</v>
      </c>
      <c r="AT18" s="140">
        <f t="shared" si="39"/>
        <v>0</v>
      </c>
      <c r="AU18" s="140">
        <f t="shared" si="40"/>
        <v>0</v>
      </c>
      <c r="AV18" s="140">
        <f t="shared" si="41"/>
        <v>0</v>
      </c>
      <c r="AW18" s="140">
        <f t="shared" si="42"/>
        <v>0</v>
      </c>
      <c r="AX18" s="140">
        <f t="shared" si="43"/>
        <v>0</v>
      </c>
      <c r="AY18" s="140">
        <f t="shared" si="44"/>
        <v>0</v>
      </c>
      <c r="AZ18" s="140">
        <f t="shared" si="45"/>
        <v>0</v>
      </c>
      <c r="BB18" s="139" t="str">
        <f t="shared" si="48"/>
        <v>-</v>
      </c>
      <c r="BC18" s="140">
        <f t="shared" si="49"/>
        <v>0</v>
      </c>
      <c r="BD18" s="140">
        <f t="shared" si="46"/>
        <v>0</v>
      </c>
      <c r="BE18" s="140">
        <f t="shared" si="46"/>
        <v>0</v>
      </c>
      <c r="BF18" s="140">
        <f t="shared" si="46"/>
        <v>0</v>
      </c>
      <c r="BG18" s="140">
        <f t="shared" si="46"/>
        <v>0</v>
      </c>
      <c r="BH18" s="140">
        <f t="shared" si="46"/>
        <v>0</v>
      </c>
      <c r="BI18" s="140">
        <f t="shared" si="46"/>
        <v>0</v>
      </c>
      <c r="BJ18" s="140">
        <f t="shared" si="46"/>
        <v>0</v>
      </c>
      <c r="BK18" s="140">
        <f t="shared" si="46"/>
        <v>0</v>
      </c>
      <c r="BL18" s="140">
        <f t="shared" si="46"/>
        <v>0</v>
      </c>
      <c r="BM18" s="140">
        <f t="shared" si="46"/>
        <v>0</v>
      </c>
      <c r="BN18" s="140">
        <f t="shared" si="46"/>
        <v>0</v>
      </c>
      <c r="BO18" s="140">
        <f t="shared" si="46"/>
        <v>0</v>
      </c>
      <c r="BP18" s="140">
        <f t="shared" si="46"/>
        <v>0</v>
      </c>
      <c r="BQ18" s="140">
        <f t="shared" si="46"/>
        <v>0</v>
      </c>
      <c r="BR18" s="140">
        <f t="shared" si="46"/>
        <v>0</v>
      </c>
      <c r="BS18" s="140">
        <f t="shared" si="46"/>
        <v>0</v>
      </c>
      <c r="BT18" s="140">
        <f t="shared" si="46"/>
        <v>0</v>
      </c>
      <c r="BU18" s="140">
        <f t="shared" si="46"/>
        <v>0</v>
      </c>
      <c r="BV18" s="140">
        <f t="shared" si="46"/>
        <v>0</v>
      </c>
      <c r="BW18" s="140">
        <f t="shared" si="46"/>
        <v>0</v>
      </c>
      <c r="BX18" s="140">
        <f t="shared" si="46"/>
        <v>0</v>
      </c>
      <c r="BY18" s="140">
        <f t="shared" si="46"/>
        <v>0</v>
      </c>
      <c r="BZ18" s="140">
        <f t="shared" si="46"/>
        <v>0</v>
      </c>
    </row>
    <row r="19" spans="1:78" x14ac:dyDescent="0.25">
      <c r="A19" s="140" t="str">
        <f>'Scenario List'!$A$3</f>
        <v>1- Preferred Resource Strategy</v>
      </c>
      <c r="B19" s="140" t="s">
        <v>117</v>
      </c>
      <c r="C19" s="152">
        <v>1</v>
      </c>
      <c r="D19" s="140">
        <v>1</v>
      </c>
      <c r="E19" s="140">
        <v>1</v>
      </c>
      <c r="F19" s="140">
        <v>1</v>
      </c>
      <c r="G19" s="140">
        <v>1</v>
      </c>
      <c r="H19" s="140">
        <v>1</v>
      </c>
      <c r="I19" s="140">
        <v>1</v>
      </c>
      <c r="J19" s="140">
        <v>1</v>
      </c>
      <c r="K19" s="140">
        <v>1</v>
      </c>
      <c r="L19" s="140">
        <v>1</v>
      </c>
      <c r="M19" s="140">
        <v>1</v>
      </c>
      <c r="N19" s="140">
        <v>1</v>
      </c>
      <c r="O19" s="140">
        <v>1</v>
      </c>
      <c r="P19" s="140">
        <v>1</v>
      </c>
      <c r="Q19" s="140">
        <v>1</v>
      </c>
      <c r="R19" s="140">
        <v>1</v>
      </c>
      <c r="S19" s="140">
        <v>1</v>
      </c>
      <c r="T19" s="140">
        <v>1</v>
      </c>
      <c r="U19" s="140">
        <v>1</v>
      </c>
      <c r="V19" s="140">
        <v>1</v>
      </c>
      <c r="W19" s="140">
        <v>1</v>
      </c>
      <c r="X19" s="140">
        <v>1</v>
      </c>
      <c r="Y19" s="140">
        <v>1</v>
      </c>
      <c r="Z19" s="140">
        <v>1</v>
      </c>
      <c r="AA19" s="140">
        <v>1</v>
      </c>
      <c r="AC19" s="140">
        <f t="shared" si="47"/>
        <v>0</v>
      </c>
      <c r="AD19" s="140">
        <f t="shared" si="23"/>
        <v>0</v>
      </c>
      <c r="AE19" s="140">
        <f t="shared" si="24"/>
        <v>0</v>
      </c>
      <c r="AF19" s="140">
        <f t="shared" si="25"/>
        <v>0</v>
      </c>
      <c r="AG19" s="140">
        <f t="shared" si="26"/>
        <v>0</v>
      </c>
      <c r="AH19" s="140">
        <f t="shared" si="27"/>
        <v>0</v>
      </c>
      <c r="AI19" s="140">
        <f t="shared" si="28"/>
        <v>0</v>
      </c>
      <c r="AJ19" s="140">
        <f t="shared" si="29"/>
        <v>0</v>
      </c>
      <c r="AK19" s="140">
        <f t="shared" si="30"/>
        <v>0</v>
      </c>
      <c r="AL19" s="140">
        <f t="shared" si="31"/>
        <v>0</v>
      </c>
      <c r="AM19" s="140">
        <f t="shared" si="32"/>
        <v>0</v>
      </c>
      <c r="AN19" s="140">
        <f t="shared" si="33"/>
        <v>0</v>
      </c>
      <c r="AO19" s="140">
        <f t="shared" si="34"/>
        <v>0</v>
      </c>
      <c r="AP19" s="140">
        <f t="shared" si="35"/>
        <v>0</v>
      </c>
      <c r="AQ19" s="140">
        <f t="shared" si="36"/>
        <v>0</v>
      </c>
      <c r="AR19" s="140">
        <f t="shared" si="37"/>
        <v>0</v>
      </c>
      <c r="AS19" s="140">
        <f t="shared" si="38"/>
        <v>0</v>
      </c>
      <c r="AT19" s="140">
        <f t="shared" si="39"/>
        <v>0</v>
      </c>
      <c r="AU19" s="140">
        <f t="shared" si="40"/>
        <v>0</v>
      </c>
      <c r="AV19" s="140">
        <f t="shared" si="41"/>
        <v>0</v>
      </c>
      <c r="AW19" s="140">
        <f t="shared" si="42"/>
        <v>0</v>
      </c>
      <c r="AX19" s="140">
        <f t="shared" si="43"/>
        <v>0</v>
      </c>
      <c r="AY19" s="140">
        <f t="shared" si="44"/>
        <v>0</v>
      </c>
      <c r="AZ19" s="140">
        <f t="shared" si="45"/>
        <v>0</v>
      </c>
      <c r="BB19" s="139" t="str">
        <f t="shared" si="48"/>
        <v>-</v>
      </c>
      <c r="BC19" s="140">
        <f t="shared" si="49"/>
        <v>0</v>
      </c>
      <c r="BD19" s="140">
        <f t="shared" si="46"/>
        <v>0</v>
      </c>
      <c r="BE19" s="140">
        <f t="shared" si="46"/>
        <v>0</v>
      </c>
      <c r="BF19" s="140">
        <f t="shared" si="46"/>
        <v>0</v>
      </c>
      <c r="BG19" s="140">
        <f t="shared" si="46"/>
        <v>0</v>
      </c>
      <c r="BH19" s="140">
        <f t="shared" si="46"/>
        <v>0</v>
      </c>
      <c r="BI19" s="140">
        <f t="shared" si="46"/>
        <v>0</v>
      </c>
      <c r="BJ19" s="140">
        <f t="shared" si="46"/>
        <v>0</v>
      </c>
      <c r="BK19" s="140">
        <f t="shared" si="46"/>
        <v>0</v>
      </c>
      <c r="BL19" s="140">
        <f t="shared" si="46"/>
        <v>0</v>
      </c>
      <c r="BM19" s="140">
        <f t="shared" si="46"/>
        <v>0</v>
      </c>
      <c r="BN19" s="140">
        <f t="shared" si="46"/>
        <v>0</v>
      </c>
      <c r="BO19" s="140">
        <f t="shared" si="46"/>
        <v>0</v>
      </c>
      <c r="BP19" s="140">
        <f t="shared" si="46"/>
        <v>0</v>
      </c>
      <c r="BQ19" s="140">
        <f t="shared" si="46"/>
        <v>0</v>
      </c>
      <c r="BR19" s="140">
        <f t="shared" si="46"/>
        <v>0</v>
      </c>
      <c r="BS19" s="140">
        <f t="shared" si="46"/>
        <v>0</v>
      </c>
      <c r="BT19" s="140">
        <f t="shared" si="46"/>
        <v>0</v>
      </c>
      <c r="BU19" s="140">
        <f t="shared" si="46"/>
        <v>0</v>
      </c>
      <c r="BV19" s="140">
        <f t="shared" si="46"/>
        <v>0</v>
      </c>
      <c r="BW19" s="140">
        <f t="shared" si="46"/>
        <v>0</v>
      </c>
      <c r="BX19" s="140">
        <f t="shared" si="46"/>
        <v>0</v>
      </c>
      <c r="BY19" s="140">
        <f t="shared" si="46"/>
        <v>0</v>
      </c>
      <c r="BZ19" s="140">
        <f t="shared" si="46"/>
        <v>0</v>
      </c>
    </row>
    <row r="20" spans="1:78" x14ac:dyDescent="0.25">
      <c r="A20" s="140" t="str">
        <f>'Scenario List'!$A$3</f>
        <v>1- Preferred Resource Strategy</v>
      </c>
      <c r="B20" s="140" t="s">
        <v>118</v>
      </c>
      <c r="C20" s="152">
        <v>1</v>
      </c>
      <c r="D20" s="140">
        <v>1</v>
      </c>
      <c r="E20" s="140">
        <v>1</v>
      </c>
      <c r="F20" s="140">
        <v>1</v>
      </c>
      <c r="G20" s="140">
        <v>1</v>
      </c>
      <c r="H20" s="140">
        <v>1</v>
      </c>
      <c r="I20" s="140">
        <v>1</v>
      </c>
      <c r="J20" s="140">
        <v>1</v>
      </c>
      <c r="K20" s="140">
        <v>1</v>
      </c>
      <c r="L20" s="140">
        <v>1</v>
      </c>
      <c r="M20" s="140">
        <v>1</v>
      </c>
      <c r="N20" s="140">
        <v>1</v>
      </c>
      <c r="O20" s="140">
        <v>1</v>
      </c>
      <c r="P20" s="140">
        <v>1</v>
      </c>
      <c r="Q20" s="140">
        <v>1</v>
      </c>
      <c r="R20" s="140">
        <v>1</v>
      </c>
      <c r="S20" s="140">
        <v>1</v>
      </c>
      <c r="T20" s="140">
        <v>1</v>
      </c>
      <c r="U20" s="140">
        <v>1</v>
      </c>
      <c r="V20" s="140">
        <v>1</v>
      </c>
      <c r="W20" s="140">
        <v>0</v>
      </c>
      <c r="X20" s="140">
        <v>0</v>
      </c>
      <c r="Y20" s="140">
        <v>0</v>
      </c>
      <c r="Z20" s="140">
        <v>0</v>
      </c>
      <c r="AA20" s="140">
        <v>0</v>
      </c>
      <c r="AC20" s="140">
        <f t="shared" si="47"/>
        <v>0</v>
      </c>
      <c r="AD20" s="140">
        <f t="shared" si="23"/>
        <v>0</v>
      </c>
      <c r="AE20" s="140">
        <f t="shared" si="24"/>
        <v>0</v>
      </c>
      <c r="AF20" s="140">
        <f t="shared" si="25"/>
        <v>0</v>
      </c>
      <c r="AG20" s="140">
        <f t="shared" si="26"/>
        <v>0</v>
      </c>
      <c r="AH20" s="140">
        <f t="shared" si="27"/>
        <v>0</v>
      </c>
      <c r="AI20" s="140">
        <f t="shared" si="28"/>
        <v>0</v>
      </c>
      <c r="AJ20" s="140">
        <f t="shared" si="29"/>
        <v>0</v>
      </c>
      <c r="AK20" s="140">
        <f t="shared" si="30"/>
        <v>0</v>
      </c>
      <c r="AL20" s="140">
        <f t="shared" si="31"/>
        <v>0</v>
      </c>
      <c r="AM20" s="140">
        <f t="shared" si="32"/>
        <v>0</v>
      </c>
      <c r="AN20" s="140">
        <f t="shared" si="33"/>
        <v>0</v>
      </c>
      <c r="AO20" s="140">
        <f t="shared" si="34"/>
        <v>0</v>
      </c>
      <c r="AP20" s="140">
        <f t="shared" si="35"/>
        <v>0</v>
      </c>
      <c r="AQ20" s="140">
        <f t="shared" si="36"/>
        <v>0</v>
      </c>
      <c r="AR20" s="140">
        <f t="shared" si="37"/>
        <v>0</v>
      </c>
      <c r="AS20" s="140">
        <f t="shared" si="38"/>
        <v>0</v>
      </c>
      <c r="AT20" s="140">
        <f t="shared" si="39"/>
        <v>0</v>
      </c>
      <c r="AU20" s="140">
        <f t="shared" si="40"/>
        <v>0</v>
      </c>
      <c r="AV20" s="140">
        <f t="shared" si="41"/>
        <v>1</v>
      </c>
      <c r="AW20" s="140">
        <f t="shared" si="42"/>
        <v>0</v>
      </c>
      <c r="AX20" s="140">
        <f t="shared" si="43"/>
        <v>0</v>
      </c>
      <c r="AY20" s="140">
        <f t="shared" si="44"/>
        <v>0</v>
      </c>
      <c r="AZ20" s="140">
        <f t="shared" si="45"/>
        <v>0</v>
      </c>
      <c r="BB20" s="139">
        <f t="shared" si="48"/>
        <v>2040</v>
      </c>
      <c r="BC20" s="140">
        <f t="shared" si="49"/>
        <v>0</v>
      </c>
      <c r="BD20" s="140">
        <f t="shared" si="46"/>
        <v>0</v>
      </c>
      <c r="BE20" s="140">
        <f t="shared" si="46"/>
        <v>0</v>
      </c>
      <c r="BF20" s="140">
        <f t="shared" si="46"/>
        <v>0</v>
      </c>
      <c r="BG20" s="140">
        <f t="shared" si="46"/>
        <v>0</v>
      </c>
      <c r="BH20" s="140">
        <f t="shared" si="46"/>
        <v>0</v>
      </c>
      <c r="BI20" s="140">
        <f t="shared" si="46"/>
        <v>0</v>
      </c>
      <c r="BJ20" s="140">
        <f t="shared" si="46"/>
        <v>0</v>
      </c>
      <c r="BK20" s="140">
        <f t="shared" si="46"/>
        <v>0</v>
      </c>
      <c r="BL20" s="140">
        <f t="shared" si="46"/>
        <v>0</v>
      </c>
      <c r="BM20" s="140">
        <f t="shared" si="46"/>
        <v>0</v>
      </c>
      <c r="BN20" s="140">
        <f t="shared" si="46"/>
        <v>0</v>
      </c>
      <c r="BO20" s="140">
        <f t="shared" si="46"/>
        <v>0</v>
      </c>
      <c r="BP20" s="140">
        <f t="shared" si="46"/>
        <v>0</v>
      </c>
      <c r="BQ20" s="140">
        <f t="shared" si="46"/>
        <v>0</v>
      </c>
      <c r="BR20" s="140">
        <f t="shared" si="46"/>
        <v>0</v>
      </c>
      <c r="BS20" s="140">
        <f t="shared" si="46"/>
        <v>0</v>
      </c>
      <c r="BT20" s="140">
        <f t="shared" si="46"/>
        <v>0</v>
      </c>
      <c r="BU20" s="140">
        <f t="shared" si="46"/>
        <v>0</v>
      </c>
      <c r="BV20" s="140">
        <f t="shared" si="46"/>
        <v>2041</v>
      </c>
      <c r="BW20" s="140">
        <f t="shared" si="46"/>
        <v>0</v>
      </c>
      <c r="BX20" s="140">
        <f t="shared" si="46"/>
        <v>0</v>
      </c>
      <c r="BY20" s="140">
        <f t="shared" si="46"/>
        <v>0</v>
      </c>
      <c r="BZ20" s="140">
        <f t="shared" si="46"/>
        <v>0</v>
      </c>
    </row>
    <row r="21" spans="1:78" x14ac:dyDescent="0.25">
      <c r="A21" s="140" t="str">
        <f>'Scenario List'!$A$3</f>
        <v>1- Preferred Resource Strategy</v>
      </c>
      <c r="B21" s="140" t="s">
        <v>119</v>
      </c>
      <c r="C21" s="152">
        <v>1</v>
      </c>
      <c r="D21" s="140">
        <v>1</v>
      </c>
      <c r="E21" s="140">
        <v>1</v>
      </c>
      <c r="F21" s="140">
        <v>1</v>
      </c>
      <c r="G21" s="140">
        <v>1</v>
      </c>
      <c r="H21" s="140">
        <v>1</v>
      </c>
      <c r="I21" s="140">
        <v>1</v>
      </c>
      <c r="J21" s="140">
        <v>1</v>
      </c>
      <c r="K21" s="140">
        <v>1</v>
      </c>
      <c r="L21" s="140">
        <v>1</v>
      </c>
      <c r="M21" s="140">
        <v>1</v>
      </c>
      <c r="N21" s="140">
        <v>1</v>
      </c>
      <c r="O21" s="140">
        <v>1</v>
      </c>
      <c r="P21" s="140">
        <v>1</v>
      </c>
      <c r="Q21" s="140">
        <v>1</v>
      </c>
      <c r="R21" s="140">
        <v>1</v>
      </c>
      <c r="S21" s="140">
        <v>1</v>
      </c>
      <c r="T21" s="140">
        <v>1</v>
      </c>
      <c r="U21" s="140">
        <v>1</v>
      </c>
      <c r="V21" s="140">
        <v>1</v>
      </c>
      <c r="W21" s="140">
        <v>1</v>
      </c>
      <c r="X21" s="140">
        <v>1</v>
      </c>
      <c r="Y21" s="140">
        <v>1</v>
      </c>
      <c r="Z21" s="140">
        <v>1</v>
      </c>
      <c r="AA21" s="140">
        <v>1</v>
      </c>
      <c r="AC21" s="140">
        <f t="shared" si="47"/>
        <v>0</v>
      </c>
      <c r="AD21" s="140">
        <f t="shared" si="23"/>
        <v>0</v>
      </c>
      <c r="AE21" s="140">
        <f t="shared" si="24"/>
        <v>0</v>
      </c>
      <c r="AF21" s="140">
        <f t="shared" si="25"/>
        <v>0</v>
      </c>
      <c r="AG21" s="140">
        <f t="shared" si="26"/>
        <v>0</v>
      </c>
      <c r="AH21" s="140">
        <f t="shared" si="27"/>
        <v>0</v>
      </c>
      <c r="AI21" s="140">
        <f t="shared" si="28"/>
        <v>0</v>
      </c>
      <c r="AJ21" s="140">
        <f t="shared" si="29"/>
        <v>0</v>
      </c>
      <c r="AK21" s="140">
        <f t="shared" si="30"/>
        <v>0</v>
      </c>
      <c r="AL21" s="140">
        <f t="shared" si="31"/>
        <v>0</v>
      </c>
      <c r="AM21" s="140">
        <f t="shared" si="32"/>
        <v>0</v>
      </c>
      <c r="AN21" s="140">
        <f t="shared" si="33"/>
        <v>0</v>
      </c>
      <c r="AO21" s="140">
        <f t="shared" si="34"/>
        <v>0</v>
      </c>
      <c r="AP21" s="140">
        <f t="shared" si="35"/>
        <v>0</v>
      </c>
      <c r="AQ21" s="140">
        <f t="shared" si="36"/>
        <v>0</v>
      </c>
      <c r="AR21" s="140">
        <f t="shared" si="37"/>
        <v>0</v>
      </c>
      <c r="AS21" s="140">
        <f t="shared" si="38"/>
        <v>0</v>
      </c>
      <c r="AT21" s="140">
        <f t="shared" si="39"/>
        <v>0</v>
      </c>
      <c r="AU21" s="140">
        <f t="shared" si="40"/>
        <v>0</v>
      </c>
      <c r="AV21" s="140">
        <f t="shared" si="41"/>
        <v>0</v>
      </c>
      <c r="AW21" s="140">
        <f t="shared" si="42"/>
        <v>0</v>
      </c>
      <c r="AX21" s="140">
        <f t="shared" si="43"/>
        <v>0</v>
      </c>
      <c r="AY21" s="140">
        <f t="shared" si="44"/>
        <v>0</v>
      </c>
      <c r="AZ21" s="140">
        <f t="shared" si="45"/>
        <v>0</v>
      </c>
      <c r="BB21" s="139" t="str">
        <f t="shared" si="48"/>
        <v>-</v>
      </c>
      <c r="BC21" s="140">
        <f t="shared" si="49"/>
        <v>0</v>
      </c>
      <c r="BD21" s="140">
        <f t="shared" si="46"/>
        <v>0</v>
      </c>
      <c r="BE21" s="140">
        <f t="shared" si="46"/>
        <v>0</v>
      </c>
      <c r="BF21" s="140">
        <f t="shared" si="46"/>
        <v>0</v>
      </c>
      <c r="BG21" s="140">
        <f t="shared" si="46"/>
        <v>0</v>
      </c>
      <c r="BH21" s="140">
        <f t="shared" si="46"/>
        <v>0</v>
      </c>
      <c r="BI21" s="140">
        <f t="shared" si="46"/>
        <v>0</v>
      </c>
      <c r="BJ21" s="140">
        <f t="shared" si="46"/>
        <v>0</v>
      </c>
      <c r="BK21" s="140">
        <f t="shared" si="46"/>
        <v>0</v>
      </c>
      <c r="BL21" s="140">
        <f t="shared" si="46"/>
        <v>0</v>
      </c>
      <c r="BM21" s="140">
        <f t="shared" si="46"/>
        <v>0</v>
      </c>
      <c r="BN21" s="140">
        <f t="shared" si="46"/>
        <v>0</v>
      </c>
      <c r="BO21" s="140">
        <f t="shared" si="46"/>
        <v>0</v>
      </c>
      <c r="BP21" s="140">
        <f t="shared" si="46"/>
        <v>0</v>
      </c>
      <c r="BQ21" s="140">
        <f t="shared" si="46"/>
        <v>0</v>
      </c>
      <c r="BR21" s="140">
        <f t="shared" si="46"/>
        <v>0</v>
      </c>
      <c r="BS21" s="140">
        <f t="shared" si="46"/>
        <v>0</v>
      </c>
      <c r="BT21" s="140">
        <f t="shared" si="46"/>
        <v>0</v>
      </c>
      <c r="BU21" s="140">
        <f t="shared" si="46"/>
        <v>0</v>
      </c>
      <c r="BV21" s="140">
        <f t="shared" si="46"/>
        <v>0</v>
      </c>
      <c r="BW21" s="140">
        <f t="shared" si="46"/>
        <v>0</v>
      </c>
      <c r="BX21" s="140">
        <f t="shared" si="46"/>
        <v>0</v>
      </c>
      <c r="BY21" s="140">
        <f t="shared" si="46"/>
        <v>0</v>
      </c>
      <c r="BZ21" s="140">
        <f t="shared" si="46"/>
        <v>0</v>
      </c>
    </row>
    <row r="22" spans="1:78" x14ac:dyDescent="0.25">
      <c r="A22" s="140" t="str">
        <f>'Scenario List'!$A$3</f>
        <v>1- Preferred Resource Strategy</v>
      </c>
      <c r="B22" s="140" t="s">
        <v>120</v>
      </c>
      <c r="C22" s="152">
        <v>1</v>
      </c>
      <c r="D22" s="140">
        <v>1</v>
      </c>
      <c r="E22" s="140">
        <v>1</v>
      </c>
      <c r="F22" s="140">
        <v>1</v>
      </c>
      <c r="G22" s="140">
        <v>1</v>
      </c>
      <c r="H22" s="140">
        <v>1</v>
      </c>
      <c r="I22" s="140">
        <v>1</v>
      </c>
      <c r="J22" s="140">
        <v>1</v>
      </c>
      <c r="K22" s="140">
        <v>1</v>
      </c>
      <c r="L22" s="140">
        <v>1</v>
      </c>
      <c r="M22" s="140">
        <v>1</v>
      </c>
      <c r="N22" s="140">
        <v>1</v>
      </c>
      <c r="O22" s="140">
        <v>1</v>
      </c>
      <c r="P22" s="140">
        <v>1</v>
      </c>
      <c r="Q22" s="140">
        <v>1</v>
      </c>
      <c r="R22" s="140">
        <v>1</v>
      </c>
      <c r="S22" s="140">
        <v>1</v>
      </c>
      <c r="T22" s="140">
        <v>1</v>
      </c>
      <c r="U22" s="140">
        <v>1</v>
      </c>
      <c r="V22" s="140">
        <v>1</v>
      </c>
      <c r="W22" s="140">
        <v>1</v>
      </c>
      <c r="X22" s="140">
        <v>1</v>
      </c>
      <c r="Y22" s="140">
        <v>1</v>
      </c>
      <c r="Z22" s="140">
        <v>1</v>
      </c>
      <c r="AA22" s="140">
        <v>1</v>
      </c>
      <c r="AC22" s="140">
        <f t="shared" si="47"/>
        <v>0</v>
      </c>
      <c r="AD22" s="140">
        <f t="shared" si="23"/>
        <v>0</v>
      </c>
      <c r="AE22" s="140">
        <f t="shared" si="24"/>
        <v>0</v>
      </c>
      <c r="AF22" s="140">
        <f t="shared" si="25"/>
        <v>0</v>
      </c>
      <c r="AG22" s="140">
        <f t="shared" si="26"/>
        <v>0</v>
      </c>
      <c r="AH22" s="140">
        <f t="shared" si="27"/>
        <v>0</v>
      </c>
      <c r="AI22" s="140">
        <f t="shared" si="28"/>
        <v>0</v>
      </c>
      <c r="AJ22" s="140">
        <f t="shared" si="29"/>
        <v>0</v>
      </c>
      <c r="AK22" s="140">
        <f t="shared" si="30"/>
        <v>0</v>
      </c>
      <c r="AL22" s="140">
        <f t="shared" si="31"/>
        <v>0</v>
      </c>
      <c r="AM22" s="140">
        <f t="shared" si="32"/>
        <v>0</v>
      </c>
      <c r="AN22" s="140">
        <f t="shared" si="33"/>
        <v>0</v>
      </c>
      <c r="AO22" s="140">
        <f t="shared" si="34"/>
        <v>0</v>
      </c>
      <c r="AP22" s="140">
        <f t="shared" si="35"/>
        <v>0</v>
      </c>
      <c r="AQ22" s="140">
        <f t="shared" si="36"/>
        <v>0</v>
      </c>
      <c r="AR22" s="140">
        <f t="shared" si="37"/>
        <v>0</v>
      </c>
      <c r="AS22" s="140">
        <f t="shared" si="38"/>
        <v>0</v>
      </c>
      <c r="AT22" s="140">
        <f t="shared" si="39"/>
        <v>0</v>
      </c>
      <c r="AU22" s="140">
        <f t="shared" si="40"/>
        <v>0</v>
      </c>
      <c r="AV22" s="140">
        <f t="shared" si="41"/>
        <v>0</v>
      </c>
      <c r="AW22" s="140">
        <f t="shared" si="42"/>
        <v>0</v>
      </c>
      <c r="AX22" s="140">
        <f t="shared" si="43"/>
        <v>0</v>
      </c>
      <c r="AY22" s="140">
        <f t="shared" si="44"/>
        <v>0</v>
      </c>
      <c r="AZ22" s="140">
        <f t="shared" si="45"/>
        <v>0</v>
      </c>
      <c r="BB22" s="139" t="str">
        <f t="shared" si="48"/>
        <v>-</v>
      </c>
      <c r="BC22" s="140">
        <f t="shared" si="49"/>
        <v>0</v>
      </c>
      <c r="BD22" s="140">
        <f t="shared" si="46"/>
        <v>0</v>
      </c>
      <c r="BE22" s="140">
        <f t="shared" si="46"/>
        <v>0</v>
      </c>
      <c r="BF22" s="140">
        <f t="shared" si="46"/>
        <v>0</v>
      </c>
      <c r="BG22" s="140">
        <f t="shared" si="46"/>
        <v>0</v>
      </c>
      <c r="BH22" s="140">
        <f t="shared" si="46"/>
        <v>0</v>
      </c>
      <c r="BI22" s="140">
        <f t="shared" si="46"/>
        <v>0</v>
      </c>
      <c r="BJ22" s="140">
        <f t="shared" si="46"/>
        <v>0</v>
      </c>
      <c r="BK22" s="140">
        <f t="shared" si="46"/>
        <v>0</v>
      </c>
      <c r="BL22" s="140">
        <f t="shared" si="46"/>
        <v>0</v>
      </c>
      <c r="BM22" s="140">
        <f t="shared" si="46"/>
        <v>0</v>
      </c>
      <c r="BN22" s="140">
        <f t="shared" si="46"/>
        <v>0</v>
      </c>
      <c r="BO22" s="140">
        <f t="shared" si="46"/>
        <v>0</v>
      </c>
      <c r="BP22" s="140">
        <f t="shared" si="46"/>
        <v>0</v>
      </c>
      <c r="BQ22" s="140">
        <f t="shared" si="46"/>
        <v>0</v>
      </c>
      <c r="BR22" s="140">
        <f t="shared" si="46"/>
        <v>0</v>
      </c>
      <c r="BS22" s="140">
        <f t="shared" si="46"/>
        <v>0</v>
      </c>
      <c r="BT22" s="140">
        <f t="shared" si="46"/>
        <v>0</v>
      </c>
      <c r="BU22" s="140">
        <f t="shared" si="46"/>
        <v>0</v>
      </c>
      <c r="BV22" s="140">
        <f t="shared" si="46"/>
        <v>0</v>
      </c>
      <c r="BW22" s="140">
        <f t="shared" si="46"/>
        <v>0</v>
      </c>
      <c r="BX22" s="140">
        <f t="shared" si="46"/>
        <v>0</v>
      </c>
      <c r="BY22" s="140">
        <f t="shared" si="46"/>
        <v>0</v>
      </c>
      <c r="BZ22" s="140">
        <f t="shared" si="46"/>
        <v>0</v>
      </c>
    </row>
    <row r="23" spans="1:78" x14ac:dyDescent="0.25">
      <c r="A23" s="140" t="str">
        <f>'Scenario List'!$A$3</f>
        <v>1- Preferred Resource Strategy</v>
      </c>
      <c r="B23" s="140" t="s">
        <v>121</v>
      </c>
      <c r="C23" s="152">
        <v>1</v>
      </c>
      <c r="D23" s="140">
        <v>1</v>
      </c>
      <c r="E23" s="140">
        <v>1</v>
      </c>
      <c r="F23" s="140">
        <v>1</v>
      </c>
      <c r="G23" s="140">
        <v>1</v>
      </c>
      <c r="H23" s="140">
        <v>1</v>
      </c>
      <c r="I23" s="140">
        <v>1</v>
      </c>
      <c r="J23" s="140">
        <v>1</v>
      </c>
      <c r="K23" s="140">
        <v>1</v>
      </c>
      <c r="L23" s="140">
        <v>1</v>
      </c>
      <c r="M23" s="140">
        <v>1</v>
      </c>
      <c r="N23" s="140">
        <v>1</v>
      </c>
      <c r="O23" s="140">
        <v>1</v>
      </c>
      <c r="P23" s="140">
        <v>1</v>
      </c>
      <c r="Q23" s="140">
        <v>1</v>
      </c>
      <c r="R23" s="140">
        <v>0</v>
      </c>
      <c r="S23" s="140">
        <v>0</v>
      </c>
      <c r="T23" s="140">
        <v>0</v>
      </c>
      <c r="U23" s="140">
        <v>0</v>
      </c>
      <c r="V23" s="140">
        <v>0</v>
      </c>
      <c r="W23" s="140">
        <v>0</v>
      </c>
      <c r="X23" s="140">
        <v>0</v>
      </c>
      <c r="Y23" s="140">
        <v>0</v>
      </c>
      <c r="Z23" s="140">
        <v>0</v>
      </c>
      <c r="AA23" s="140">
        <v>0</v>
      </c>
      <c r="AC23" s="140">
        <f t="shared" si="47"/>
        <v>0</v>
      </c>
      <c r="AD23" s="140">
        <f t="shared" si="23"/>
        <v>0</v>
      </c>
      <c r="AE23" s="140">
        <f t="shared" si="24"/>
        <v>0</v>
      </c>
      <c r="AF23" s="140">
        <f t="shared" si="25"/>
        <v>0</v>
      </c>
      <c r="AG23" s="140">
        <f t="shared" si="26"/>
        <v>0</v>
      </c>
      <c r="AH23" s="140">
        <f t="shared" si="27"/>
        <v>0</v>
      </c>
      <c r="AI23" s="140">
        <f t="shared" si="28"/>
        <v>0</v>
      </c>
      <c r="AJ23" s="140">
        <f t="shared" si="29"/>
        <v>0</v>
      </c>
      <c r="AK23" s="140">
        <f t="shared" si="30"/>
        <v>0</v>
      </c>
      <c r="AL23" s="140">
        <f t="shared" si="31"/>
        <v>0</v>
      </c>
      <c r="AM23" s="140">
        <f t="shared" si="32"/>
        <v>0</v>
      </c>
      <c r="AN23" s="140">
        <f t="shared" si="33"/>
        <v>0</v>
      </c>
      <c r="AO23" s="140">
        <f t="shared" si="34"/>
        <v>0</v>
      </c>
      <c r="AP23" s="140">
        <f t="shared" si="35"/>
        <v>0</v>
      </c>
      <c r="AQ23" s="140">
        <f t="shared" si="36"/>
        <v>1</v>
      </c>
      <c r="AR23" s="140">
        <f t="shared" si="37"/>
        <v>0</v>
      </c>
      <c r="AS23" s="140">
        <f t="shared" si="38"/>
        <v>0</v>
      </c>
      <c r="AT23" s="140">
        <f t="shared" si="39"/>
        <v>0</v>
      </c>
      <c r="AU23" s="140">
        <f t="shared" si="40"/>
        <v>0</v>
      </c>
      <c r="AV23" s="140">
        <f t="shared" si="41"/>
        <v>0</v>
      </c>
      <c r="AW23" s="140">
        <f t="shared" si="42"/>
        <v>0</v>
      </c>
      <c r="AX23" s="140">
        <f t="shared" si="43"/>
        <v>0</v>
      </c>
      <c r="AY23" s="140">
        <f t="shared" si="44"/>
        <v>0</v>
      </c>
      <c r="AZ23" s="140">
        <f t="shared" si="45"/>
        <v>0</v>
      </c>
      <c r="BB23" s="139">
        <f t="shared" si="48"/>
        <v>2035</v>
      </c>
      <c r="BC23" s="140">
        <f t="shared" si="49"/>
        <v>0</v>
      </c>
      <c r="BD23" s="140">
        <f t="shared" si="46"/>
        <v>0</v>
      </c>
      <c r="BE23" s="140">
        <f t="shared" si="46"/>
        <v>0</v>
      </c>
      <c r="BF23" s="140">
        <f t="shared" si="46"/>
        <v>0</v>
      </c>
      <c r="BG23" s="140">
        <f t="shared" si="46"/>
        <v>0</v>
      </c>
      <c r="BH23" s="140">
        <f t="shared" si="46"/>
        <v>0</v>
      </c>
      <c r="BI23" s="140">
        <f t="shared" si="46"/>
        <v>0</v>
      </c>
      <c r="BJ23" s="140">
        <f t="shared" si="46"/>
        <v>0</v>
      </c>
      <c r="BK23" s="140">
        <f t="shared" si="46"/>
        <v>0</v>
      </c>
      <c r="BL23" s="140">
        <f t="shared" si="46"/>
        <v>0</v>
      </c>
      <c r="BM23" s="140">
        <f t="shared" si="46"/>
        <v>0</v>
      </c>
      <c r="BN23" s="140">
        <f t="shared" si="46"/>
        <v>0</v>
      </c>
      <c r="BO23" s="140">
        <f t="shared" si="46"/>
        <v>0</v>
      </c>
      <c r="BP23" s="140">
        <f t="shared" si="46"/>
        <v>0</v>
      </c>
      <c r="BQ23" s="140">
        <f t="shared" si="46"/>
        <v>2036</v>
      </c>
      <c r="BR23" s="140">
        <f t="shared" si="46"/>
        <v>0</v>
      </c>
      <c r="BS23" s="140">
        <f t="shared" si="46"/>
        <v>0</v>
      </c>
      <c r="BT23" s="140">
        <f t="shared" si="46"/>
        <v>0</v>
      </c>
      <c r="BU23" s="140">
        <f t="shared" si="46"/>
        <v>0</v>
      </c>
      <c r="BV23" s="140">
        <f t="shared" si="46"/>
        <v>0</v>
      </c>
      <c r="BW23" s="140">
        <f t="shared" si="46"/>
        <v>0</v>
      </c>
      <c r="BX23" s="140">
        <f t="shared" si="46"/>
        <v>0</v>
      </c>
      <c r="BY23" s="140">
        <f t="shared" si="46"/>
        <v>0</v>
      </c>
      <c r="BZ23" s="140">
        <f t="shared" si="46"/>
        <v>0</v>
      </c>
    </row>
    <row r="24" spans="1:78" x14ac:dyDescent="0.25">
      <c r="C24" s="152"/>
    </row>
    <row r="25" spans="1:78" x14ac:dyDescent="0.25">
      <c r="C25" s="152"/>
    </row>
    <row r="26" spans="1:78" x14ac:dyDescent="0.25">
      <c r="A26" s="140" t="str">
        <f>'Scenario List'!$A$4</f>
        <v>2- Baseline 1</v>
      </c>
      <c r="B26" s="140" t="s">
        <v>112</v>
      </c>
      <c r="C26" s="152">
        <v>1</v>
      </c>
      <c r="D26" s="140">
        <v>1</v>
      </c>
      <c r="E26" s="140">
        <v>1</v>
      </c>
      <c r="F26" s="140">
        <v>1</v>
      </c>
      <c r="G26" s="140">
        <v>1</v>
      </c>
      <c r="H26" s="140">
        <v>1</v>
      </c>
      <c r="I26" s="140">
        <v>1</v>
      </c>
      <c r="J26" s="140">
        <v>1</v>
      </c>
      <c r="K26" s="140">
        <v>1</v>
      </c>
      <c r="L26" s="140">
        <v>1</v>
      </c>
      <c r="M26" s="140">
        <v>1</v>
      </c>
      <c r="N26" s="140">
        <v>1</v>
      </c>
      <c r="O26" s="140">
        <v>1</v>
      </c>
      <c r="P26" s="140">
        <v>1</v>
      </c>
      <c r="Q26" s="140">
        <v>1</v>
      </c>
      <c r="R26" s="140">
        <v>1</v>
      </c>
      <c r="S26" s="140">
        <v>1</v>
      </c>
      <c r="T26" s="140">
        <v>1</v>
      </c>
      <c r="U26" s="140">
        <v>1</v>
      </c>
      <c r="V26" s="140">
        <v>1</v>
      </c>
      <c r="W26" s="140">
        <v>1</v>
      </c>
      <c r="X26" s="140">
        <v>1</v>
      </c>
      <c r="Y26" s="140">
        <v>1</v>
      </c>
      <c r="Z26" s="140">
        <v>1</v>
      </c>
      <c r="AA26" s="140">
        <v>1</v>
      </c>
      <c r="AC26" s="140">
        <f>C26-D26</f>
        <v>0</v>
      </c>
      <c r="AD26" s="140">
        <f t="shared" ref="AD26:AD35" si="50">D26-E26</f>
        <v>0</v>
      </c>
      <c r="AE26" s="140">
        <f t="shared" ref="AE26:AE35" si="51">E26-F26</f>
        <v>0</v>
      </c>
      <c r="AF26" s="140">
        <f t="shared" ref="AF26:AF35" si="52">F26-G26</f>
        <v>0</v>
      </c>
      <c r="AG26" s="140">
        <f t="shared" ref="AG26:AG35" si="53">G26-H26</f>
        <v>0</v>
      </c>
      <c r="AH26" s="140">
        <f t="shared" ref="AH26:AH35" si="54">H26-I26</f>
        <v>0</v>
      </c>
      <c r="AI26" s="140">
        <f t="shared" ref="AI26:AI35" si="55">I26-J26</f>
        <v>0</v>
      </c>
      <c r="AJ26" s="140">
        <f t="shared" ref="AJ26:AJ35" si="56">J26-K26</f>
        <v>0</v>
      </c>
      <c r="AK26" s="140">
        <f t="shared" ref="AK26:AK35" si="57">K26-L26</f>
        <v>0</v>
      </c>
      <c r="AL26" s="140">
        <f t="shared" ref="AL26:AL35" si="58">L26-M26</f>
        <v>0</v>
      </c>
      <c r="AM26" s="140">
        <f t="shared" ref="AM26:AM35" si="59">M26-N26</f>
        <v>0</v>
      </c>
      <c r="AN26" s="140">
        <f t="shared" ref="AN26:AN35" si="60">N26-O26</f>
        <v>0</v>
      </c>
      <c r="AO26" s="140">
        <f t="shared" ref="AO26:AO35" si="61">O26-P26</f>
        <v>0</v>
      </c>
      <c r="AP26" s="140">
        <f t="shared" ref="AP26:AP35" si="62">P26-Q26</f>
        <v>0</v>
      </c>
      <c r="AQ26" s="140">
        <f t="shared" ref="AQ26:AQ35" si="63">Q26-R26</f>
        <v>0</v>
      </c>
      <c r="AR26" s="140">
        <f t="shared" ref="AR26:AR35" si="64">R26-S26</f>
        <v>0</v>
      </c>
      <c r="AS26" s="140">
        <f t="shared" ref="AS26:AS35" si="65">S26-T26</f>
        <v>0</v>
      </c>
      <c r="AT26" s="140">
        <f t="shared" ref="AT26:AT35" si="66">T26-U26</f>
        <v>0</v>
      </c>
      <c r="AU26" s="140">
        <f t="shared" ref="AU26:AU35" si="67">U26-V26</f>
        <v>0</v>
      </c>
      <c r="AV26" s="140">
        <f t="shared" ref="AV26:AV35" si="68">V26-W26</f>
        <v>0</v>
      </c>
      <c r="AW26" s="140">
        <f t="shared" ref="AW26:AW35" si="69">W26-X26</f>
        <v>0</v>
      </c>
      <c r="AX26" s="140">
        <f t="shared" ref="AX26:AX35" si="70">X26-Y26</f>
        <v>0</v>
      </c>
      <c r="AY26" s="140">
        <f t="shared" ref="AY26:AY35" si="71">Y26-Z26</f>
        <v>0</v>
      </c>
      <c r="AZ26" s="140">
        <f t="shared" ref="AZ26:AZ35" si="72">Z26-AA26</f>
        <v>0</v>
      </c>
      <c r="BB26" s="139" t="str">
        <f>IF(MAX(BC26:BZ26)=0,"-",MAX(BC26:BZ26)-1)</f>
        <v>-</v>
      </c>
      <c r="BC26" s="140">
        <f>IF(AC26=1,AC$13,0)</f>
        <v>0</v>
      </c>
      <c r="BD26" s="140">
        <f t="shared" ref="BD26:BD35" si="73">IF(AD26=1,AD$13,0)</f>
        <v>0</v>
      </c>
      <c r="BE26" s="140">
        <f t="shared" ref="BE26:BE35" si="74">IF(AE26=1,AE$13,0)</f>
        <v>0</v>
      </c>
      <c r="BF26" s="140">
        <f t="shared" ref="BF26:BF35" si="75">IF(AF26=1,AF$13,0)</f>
        <v>0</v>
      </c>
      <c r="BG26" s="140">
        <f t="shared" ref="BG26:BG35" si="76">IF(AG26=1,AG$13,0)</f>
        <v>0</v>
      </c>
      <c r="BH26" s="140">
        <f t="shared" ref="BH26:BH35" si="77">IF(AH26=1,AH$13,0)</f>
        <v>0</v>
      </c>
      <c r="BI26" s="140">
        <f t="shared" ref="BI26:BI35" si="78">IF(AI26=1,AI$13,0)</f>
        <v>0</v>
      </c>
      <c r="BJ26" s="140">
        <f t="shared" ref="BJ26:BJ35" si="79">IF(AJ26=1,AJ$13,0)</f>
        <v>0</v>
      </c>
      <c r="BK26" s="140">
        <f t="shared" ref="BK26:BK35" si="80">IF(AK26=1,AK$13,0)</f>
        <v>0</v>
      </c>
      <c r="BL26" s="140">
        <f t="shared" ref="BL26:BL35" si="81">IF(AL26=1,AL$13,0)</f>
        <v>0</v>
      </c>
      <c r="BM26" s="140">
        <f t="shared" ref="BM26:BM35" si="82">IF(AM26=1,AM$13,0)</f>
        <v>0</v>
      </c>
      <c r="BN26" s="140">
        <f t="shared" ref="BN26:BN35" si="83">IF(AN26=1,AN$13,0)</f>
        <v>0</v>
      </c>
      <c r="BO26" s="140">
        <f t="shared" ref="BO26:BO35" si="84">IF(AO26=1,AO$13,0)</f>
        <v>0</v>
      </c>
      <c r="BP26" s="140">
        <f t="shared" ref="BP26:BP35" si="85">IF(AP26=1,AP$13,0)</f>
        <v>0</v>
      </c>
      <c r="BQ26" s="140">
        <f t="shared" ref="BQ26:BQ35" si="86">IF(AQ26=1,AQ$13,0)</f>
        <v>0</v>
      </c>
      <c r="BR26" s="140">
        <f t="shared" ref="BR26:BR35" si="87">IF(AR26=1,AR$13,0)</f>
        <v>0</v>
      </c>
      <c r="BS26" s="140">
        <f t="shared" ref="BS26:BS35" si="88">IF(AS26=1,AS$13,0)</f>
        <v>0</v>
      </c>
      <c r="BT26" s="140">
        <f t="shared" ref="BT26:BT35" si="89">IF(AT26=1,AT$13,0)</f>
        <v>0</v>
      </c>
      <c r="BU26" s="140">
        <f t="shared" ref="BU26:BU35" si="90">IF(AU26=1,AU$13,0)</f>
        <v>0</v>
      </c>
      <c r="BV26" s="140">
        <f t="shared" ref="BV26:BV35" si="91">IF(AV26=1,AV$13,0)</f>
        <v>0</v>
      </c>
      <c r="BW26" s="140">
        <f t="shared" ref="BW26:BW35" si="92">IF(AW26=1,AW$13,0)</f>
        <v>0</v>
      </c>
      <c r="BX26" s="140">
        <f t="shared" ref="BX26:BX35" si="93">IF(AX26=1,AX$13,0)</f>
        <v>0</v>
      </c>
      <c r="BY26" s="140">
        <f t="shared" ref="BY26:BY35" si="94">IF(AY26=1,AY$13,0)</f>
        <v>0</v>
      </c>
      <c r="BZ26" s="140">
        <f t="shared" ref="BZ26:BZ35" si="95">IF(AZ26=1,AZ$13,0)</f>
        <v>0</v>
      </c>
    </row>
    <row r="27" spans="1:78" x14ac:dyDescent="0.25">
      <c r="A27" s="140" t="str">
        <f>'Scenario List'!$A$4</f>
        <v>2- Baseline 1</v>
      </c>
      <c r="B27" s="140" t="s">
        <v>113</v>
      </c>
      <c r="C27" s="152">
        <v>1</v>
      </c>
      <c r="D27" s="140">
        <v>1</v>
      </c>
      <c r="E27" s="140">
        <v>1</v>
      </c>
      <c r="F27" s="140">
        <v>1</v>
      </c>
      <c r="G27" s="140">
        <v>1</v>
      </c>
      <c r="H27" s="140">
        <v>1</v>
      </c>
      <c r="I27" s="140">
        <v>0</v>
      </c>
      <c r="J27" s="140">
        <v>0</v>
      </c>
      <c r="K27" s="140">
        <v>0</v>
      </c>
      <c r="L27" s="140">
        <v>0</v>
      </c>
      <c r="M27" s="140">
        <v>0</v>
      </c>
      <c r="N27" s="140">
        <v>0</v>
      </c>
      <c r="O27" s="140">
        <v>0</v>
      </c>
      <c r="P27" s="140">
        <v>0</v>
      </c>
      <c r="Q27" s="140">
        <v>0</v>
      </c>
      <c r="R27" s="140">
        <v>0</v>
      </c>
      <c r="S27" s="140">
        <v>0</v>
      </c>
      <c r="T27" s="140">
        <v>0</v>
      </c>
      <c r="U27" s="140">
        <v>0</v>
      </c>
      <c r="V27" s="140">
        <v>0</v>
      </c>
      <c r="W27" s="140">
        <v>0</v>
      </c>
      <c r="X27" s="140">
        <v>0</v>
      </c>
      <c r="Y27" s="140">
        <v>0</v>
      </c>
      <c r="Z27" s="140">
        <v>0</v>
      </c>
      <c r="AA27" s="140">
        <v>0</v>
      </c>
      <c r="AC27" s="140">
        <f t="shared" ref="AC27:AC35" si="96">C27-D27</f>
        <v>0</v>
      </c>
      <c r="AD27" s="140">
        <f t="shared" si="50"/>
        <v>0</v>
      </c>
      <c r="AE27" s="140">
        <f t="shared" si="51"/>
        <v>0</v>
      </c>
      <c r="AF27" s="140">
        <f t="shared" si="52"/>
        <v>0</v>
      </c>
      <c r="AG27" s="140">
        <f t="shared" si="53"/>
        <v>0</v>
      </c>
      <c r="AH27" s="140">
        <f t="shared" si="54"/>
        <v>1</v>
      </c>
      <c r="AI27" s="140">
        <f t="shared" si="55"/>
        <v>0</v>
      </c>
      <c r="AJ27" s="140">
        <f t="shared" si="56"/>
        <v>0</v>
      </c>
      <c r="AK27" s="140">
        <f t="shared" si="57"/>
        <v>0</v>
      </c>
      <c r="AL27" s="140">
        <f t="shared" si="58"/>
        <v>0</v>
      </c>
      <c r="AM27" s="140">
        <f t="shared" si="59"/>
        <v>0</v>
      </c>
      <c r="AN27" s="140">
        <f t="shared" si="60"/>
        <v>0</v>
      </c>
      <c r="AO27" s="140">
        <f t="shared" si="61"/>
        <v>0</v>
      </c>
      <c r="AP27" s="140">
        <f t="shared" si="62"/>
        <v>0</v>
      </c>
      <c r="AQ27" s="140">
        <f t="shared" si="63"/>
        <v>0</v>
      </c>
      <c r="AR27" s="140">
        <f t="shared" si="64"/>
        <v>0</v>
      </c>
      <c r="AS27" s="140">
        <f t="shared" si="65"/>
        <v>0</v>
      </c>
      <c r="AT27" s="140">
        <f t="shared" si="66"/>
        <v>0</v>
      </c>
      <c r="AU27" s="140">
        <f t="shared" si="67"/>
        <v>0</v>
      </c>
      <c r="AV27" s="140">
        <f t="shared" si="68"/>
        <v>0</v>
      </c>
      <c r="AW27" s="140">
        <f t="shared" si="69"/>
        <v>0</v>
      </c>
      <c r="AX27" s="140">
        <f t="shared" si="70"/>
        <v>0</v>
      </c>
      <c r="AY27" s="140">
        <f t="shared" si="71"/>
        <v>0</v>
      </c>
      <c r="AZ27" s="140">
        <f t="shared" si="72"/>
        <v>0</v>
      </c>
      <c r="BB27" s="139">
        <f t="shared" ref="BB27:BB35" si="97">IF(MAX(BC27:BZ27)=0,"-",MAX(BC27:BZ27)-1)</f>
        <v>2026</v>
      </c>
      <c r="BC27" s="140">
        <f t="shared" ref="BC27:BC35" si="98">IF(AC27=1,AC$13,0)</f>
        <v>0</v>
      </c>
      <c r="BD27" s="140">
        <f t="shared" si="73"/>
        <v>0</v>
      </c>
      <c r="BE27" s="140">
        <f t="shared" si="74"/>
        <v>0</v>
      </c>
      <c r="BF27" s="140">
        <f t="shared" si="75"/>
        <v>0</v>
      </c>
      <c r="BG27" s="140">
        <f t="shared" si="76"/>
        <v>0</v>
      </c>
      <c r="BH27" s="140">
        <f t="shared" si="77"/>
        <v>2027</v>
      </c>
      <c r="BI27" s="140">
        <f t="shared" si="78"/>
        <v>0</v>
      </c>
      <c r="BJ27" s="140">
        <f t="shared" si="79"/>
        <v>0</v>
      </c>
      <c r="BK27" s="140">
        <f t="shared" si="80"/>
        <v>0</v>
      </c>
      <c r="BL27" s="140">
        <f t="shared" si="81"/>
        <v>0</v>
      </c>
      <c r="BM27" s="140">
        <f t="shared" si="82"/>
        <v>0</v>
      </c>
      <c r="BN27" s="140">
        <f t="shared" si="83"/>
        <v>0</v>
      </c>
      <c r="BO27" s="140">
        <f t="shared" si="84"/>
        <v>0</v>
      </c>
      <c r="BP27" s="140">
        <f t="shared" si="85"/>
        <v>0</v>
      </c>
      <c r="BQ27" s="140">
        <f t="shared" si="86"/>
        <v>0</v>
      </c>
      <c r="BR27" s="140">
        <f t="shared" si="87"/>
        <v>0</v>
      </c>
      <c r="BS27" s="140">
        <f t="shared" si="88"/>
        <v>0</v>
      </c>
      <c r="BT27" s="140">
        <f t="shared" si="89"/>
        <v>0</v>
      </c>
      <c r="BU27" s="140">
        <f t="shared" si="90"/>
        <v>0</v>
      </c>
      <c r="BV27" s="140">
        <f t="shared" si="91"/>
        <v>0</v>
      </c>
      <c r="BW27" s="140">
        <f t="shared" si="92"/>
        <v>0</v>
      </c>
      <c r="BX27" s="140">
        <f t="shared" si="93"/>
        <v>0</v>
      </c>
      <c r="BY27" s="140">
        <f t="shared" si="94"/>
        <v>0</v>
      </c>
      <c r="BZ27" s="140">
        <f t="shared" si="95"/>
        <v>0</v>
      </c>
    </row>
    <row r="28" spans="1:78" x14ac:dyDescent="0.25">
      <c r="A28" s="140" t="str">
        <f>'Scenario List'!$A$4</f>
        <v>2- Baseline 1</v>
      </c>
      <c r="B28" s="140" t="s">
        <v>114</v>
      </c>
      <c r="C28" s="152">
        <v>1</v>
      </c>
      <c r="D28" s="140">
        <v>0</v>
      </c>
      <c r="E28" s="140">
        <v>0</v>
      </c>
      <c r="F28" s="140">
        <v>0</v>
      </c>
      <c r="G28" s="140">
        <v>0</v>
      </c>
      <c r="H28" s="140">
        <v>0</v>
      </c>
      <c r="I28" s="140">
        <v>0</v>
      </c>
      <c r="J28" s="140">
        <v>0</v>
      </c>
      <c r="K28" s="140">
        <v>0</v>
      </c>
      <c r="L28" s="140">
        <v>0</v>
      </c>
      <c r="M28" s="140">
        <v>0</v>
      </c>
      <c r="N28" s="140">
        <v>0</v>
      </c>
      <c r="O28" s="140">
        <v>0</v>
      </c>
      <c r="P28" s="140">
        <v>0</v>
      </c>
      <c r="Q28" s="140">
        <v>0</v>
      </c>
      <c r="R28" s="140">
        <v>0</v>
      </c>
      <c r="S28" s="140">
        <v>0</v>
      </c>
      <c r="T28" s="140">
        <v>0</v>
      </c>
      <c r="U28" s="140">
        <v>0</v>
      </c>
      <c r="V28" s="140">
        <v>0</v>
      </c>
      <c r="W28" s="140">
        <v>0</v>
      </c>
      <c r="X28" s="140">
        <v>0</v>
      </c>
      <c r="Y28" s="140">
        <v>0</v>
      </c>
      <c r="Z28" s="140">
        <v>0</v>
      </c>
      <c r="AA28" s="140">
        <v>0</v>
      </c>
      <c r="AC28" s="140">
        <f t="shared" si="96"/>
        <v>1</v>
      </c>
      <c r="AD28" s="140">
        <f t="shared" si="50"/>
        <v>0</v>
      </c>
      <c r="AE28" s="140">
        <f t="shared" si="51"/>
        <v>0</v>
      </c>
      <c r="AF28" s="140">
        <f t="shared" si="52"/>
        <v>0</v>
      </c>
      <c r="AG28" s="140">
        <f t="shared" si="53"/>
        <v>0</v>
      </c>
      <c r="AH28" s="140">
        <f t="shared" si="54"/>
        <v>0</v>
      </c>
      <c r="AI28" s="140">
        <f t="shared" si="55"/>
        <v>0</v>
      </c>
      <c r="AJ28" s="140">
        <f t="shared" si="56"/>
        <v>0</v>
      </c>
      <c r="AK28" s="140">
        <f t="shared" si="57"/>
        <v>0</v>
      </c>
      <c r="AL28" s="140">
        <f t="shared" si="58"/>
        <v>0</v>
      </c>
      <c r="AM28" s="140">
        <f t="shared" si="59"/>
        <v>0</v>
      </c>
      <c r="AN28" s="140">
        <f t="shared" si="60"/>
        <v>0</v>
      </c>
      <c r="AO28" s="140">
        <f t="shared" si="61"/>
        <v>0</v>
      </c>
      <c r="AP28" s="140">
        <f t="shared" si="62"/>
        <v>0</v>
      </c>
      <c r="AQ28" s="140">
        <f t="shared" si="63"/>
        <v>0</v>
      </c>
      <c r="AR28" s="140">
        <f t="shared" si="64"/>
        <v>0</v>
      </c>
      <c r="AS28" s="140">
        <f t="shared" si="65"/>
        <v>0</v>
      </c>
      <c r="AT28" s="140">
        <f t="shared" si="66"/>
        <v>0</v>
      </c>
      <c r="AU28" s="140">
        <f t="shared" si="67"/>
        <v>0</v>
      </c>
      <c r="AV28" s="140">
        <f t="shared" si="68"/>
        <v>0</v>
      </c>
      <c r="AW28" s="140">
        <f t="shared" si="69"/>
        <v>0</v>
      </c>
      <c r="AX28" s="140">
        <f t="shared" si="70"/>
        <v>0</v>
      </c>
      <c r="AY28" s="140">
        <f t="shared" si="71"/>
        <v>0</v>
      </c>
      <c r="AZ28" s="140">
        <f t="shared" si="72"/>
        <v>0</v>
      </c>
      <c r="BB28" s="139">
        <f t="shared" si="97"/>
        <v>2021</v>
      </c>
      <c r="BC28" s="140">
        <f t="shared" si="98"/>
        <v>2022</v>
      </c>
      <c r="BD28" s="140">
        <f t="shared" si="73"/>
        <v>0</v>
      </c>
      <c r="BE28" s="140">
        <f t="shared" si="74"/>
        <v>0</v>
      </c>
      <c r="BF28" s="140">
        <f t="shared" si="75"/>
        <v>0</v>
      </c>
      <c r="BG28" s="140">
        <f t="shared" si="76"/>
        <v>0</v>
      </c>
      <c r="BH28" s="140">
        <f t="shared" si="77"/>
        <v>0</v>
      </c>
      <c r="BI28" s="140">
        <f t="shared" si="78"/>
        <v>0</v>
      </c>
      <c r="BJ28" s="140">
        <f t="shared" si="79"/>
        <v>0</v>
      </c>
      <c r="BK28" s="140">
        <f t="shared" si="80"/>
        <v>0</v>
      </c>
      <c r="BL28" s="140">
        <f t="shared" si="81"/>
        <v>0</v>
      </c>
      <c r="BM28" s="140">
        <f t="shared" si="82"/>
        <v>0</v>
      </c>
      <c r="BN28" s="140">
        <f t="shared" si="83"/>
        <v>0</v>
      </c>
      <c r="BO28" s="140">
        <f t="shared" si="84"/>
        <v>0</v>
      </c>
      <c r="BP28" s="140">
        <f t="shared" si="85"/>
        <v>0</v>
      </c>
      <c r="BQ28" s="140">
        <f t="shared" si="86"/>
        <v>0</v>
      </c>
      <c r="BR28" s="140">
        <f t="shared" si="87"/>
        <v>0</v>
      </c>
      <c r="BS28" s="140">
        <f t="shared" si="88"/>
        <v>0</v>
      </c>
      <c r="BT28" s="140">
        <f t="shared" si="89"/>
        <v>0</v>
      </c>
      <c r="BU28" s="140">
        <f t="shared" si="90"/>
        <v>0</v>
      </c>
      <c r="BV28" s="140">
        <f t="shared" si="91"/>
        <v>0</v>
      </c>
      <c r="BW28" s="140">
        <f t="shared" si="92"/>
        <v>0</v>
      </c>
      <c r="BX28" s="140">
        <f t="shared" si="93"/>
        <v>0</v>
      </c>
      <c r="BY28" s="140">
        <f t="shared" si="94"/>
        <v>0</v>
      </c>
      <c r="BZ28" s="140">
        <f t="shared" si="95"/>
        <v>0</v>
      </c>
    </row>
    <row r="29" spans="1:78" x14ac:dyDescent="0.25">
      <c r="A29" s="140" t="str">
        <f>'Scenario List'!$A$4</f>
        <v>2- Baseline 1</v>
      </c>
      <c r="B29" s="140" t="s">
        <v>115</v>
      </c>
      <c r="C29" s="152">
        <v>1</v>
      </c>
      <c r="D29" s="140">
        <v>0</v>
      </c>
      <c r="E29" s="140">
        <v>0</v>
      </c>
      <c r="F29" s="140">
        <v>0</v>
      </c>
      <c r="G29" s="140">
        <v>0</v>
      </c>
      <c r="H29" s="140">
        <v>0</v>
      </c>
      <c r="I29" s="140">
        <v>0</v>
      </c>
      <c r="J29" s="140">
        <v>0</v>
      </c>
      <c r="K29" s="140">
        <v>0</v>
      </c>
      <c r="L29" s="140">
        <v>0</v>
      </c>
      <c r="M29" s="140">
        <v>0</v>
      </c>
      <c r="N29" s="140">
        <v>0</v>
      </c>
      <c r="O29" s="140">
        <v>0</v>
      </c>
      <c r="P29" s="140">
        <v>0</v>
      </c>
      <c r="Q29" s="140">
        <v>0</v>
      </c>
      <c r="R29" s="140">
        <v>0</v>
      </c>
      <c r="S29" s="140">
        <v>0</v>
      </c>
      <c r="T29" s="140">
        <v>0</v>
      </c>
      <c r="U29" s="140">
        <v>0</v>
      </c>
      <c r="V29" s="140">
        <v>0</v>
      </c>
      <c r="W29" s="140">
        <v>0</v>
      </c>
      <c r="X29" s="140">
        <v>0</v>
      </c>
      <c r="Y29" s="140">
        <v>0</v>
      </c>
      <c r="Z29" s="140">
        <v>0</v>
      </c>
      <c r="AA29" s="140">
        <v>0</v>
      </c>
      <c r="AC29" s="140">
        <f t="shared" si="96"/>
        <v>1</v>
      </c>
      <c r="AD29" s="140">
        <f t="shared" si="50"/>
        <v>0</v>
      </c>
      <c r="AE29" s="140">
        <f t="shared" si="51"/>
        <v>0</v>
      </c>
      <c r="AF29" s="140">
        <f t="shared" si="52"/>
        <v>0</v>
      </c>
      <c r="AG29" s="140">
        <f t="shared" si="53"/>
        <v>0</v>
      </c>
      <c r="AH29" s="140">
        <f t="shared" si="54"/>
        <v>0</v>
      </c>
      <c r="AI29" s="140">
        <f t="shared" si="55"/>
        <v>0</v>
      </c>
      <c r="AJ29" s="140">
        <f t="shared" si="56"/>
        <v>0</v>
      </c>
      <c r="AK29" s="140">
        <f t="shared" si="57"/>
        <v>0</v>
      </c>
      <c r="AL29" s="140">
        <f t="shared" si="58"/>
        <v>0</v>
      </c>
      <c r="AM29" s="140">
        <f t="shared" si="59"/>
        <v>0</v>
      </c>
      <c r="AN29" s="140">
        <f t="shared" si="60"/>
        <v>0</v>
      </c>
      <c r="AO29" s="140">
        <f t="shared" si="61"/>
        <v>0</v>
      </c>
      <c r="AP29" s="140">
        <f t="shared" si="62"/>
        <v>0</v>
      </c>
      <c r="AQ29" s="140">
        <f t="shared" si="63"/>
        <v>0</v>
      </c>
      <c r="AR29" s="140">
        <f t="shared" si="64"/>
        <v>0</v>
      </c>
      <c r="AS29" s="140">
        <f t="shared" si="65"/>
        <v>0</v>
      </c>
      <c r="AT29" s="140">
        <f t="shared" si="66"/>
        <v>0</v>
      </c>
      <c r="AU29" s="140">
        <f t="shared" si="67"/>
        <v>0</v>
      </c>
      <c r="AV29" s="140">
        <f t="shared" si="68"/>
        <v>0</v>
      </c>
      <c r="AW29" s="140">
        <f t="shared" si="69"/>
        <v>0</v>
      </c>
      <c r="AX29" s="140">
        <f t="shared" si="70"/>
        <v>0</v>
      </c>
      <c r="AY29" s="140">
        <f t="shared" si="71"/>
        <v>0</v>
      </c>
      <c r="AZ29" s="140">
        <f t="shared" si="72"/>
        <v>0</v>
      </c>
      <c r="BB29" s="139">
        <f t="shared" si="97"/>
        <v>2021</v>
      </c>
      <c r="BC29" s="140">
        <f t="shared" si="98"/>
        <v>2022</v>
      </c>
      <c r="BD29" s="140">
        <f t="shared" si="73"/>
        <v>0</v>
      </c>
      <c r="BE29" s="140">
        <f t="shared" si="74"/>
        <v>0</v>
      </c>
      <c r="BF29" s="140">
        <f t="shared" si="75"/>
        <v>0</v>
      </c>
      <c r="BG29" s="140">
        <f t="shared" si="76"/>
        <v>0</v>
      </c>
      <c r="BH29" s="140">
        <f t="shared" si="77"/>
        <v>0</v>
      </c>
      <c r="BI29" s="140">
        <f t="shared" si="78"/>
        <v>0</v>
      </c>
      <c r="BJ29" s="140">
        <f t="shared" si="79"/>
        <v>0</v>
      </c>
      <c r="BK29" s="140">
        <f t="shared" si="80"/>
        <v>0</v>
      </c>
      <c r="BL29" s="140">
        <f t="shared" si="81"/>
        <v>0</v>
      </c>
      <c r="BM29" s="140">
        <f t="shared" si="82"/>
        <v>0</v>
      </c>
      <c r="BN29" s="140">
        <f t="shared" si="83"/>
        <v>0</v>
      </c>
      <c r="BO29" s="140">
        <f t="shared" si="84"/>
        <v>0</v>
      </c>
      <c r="BP29" s="140">
        <f t="shared" si="85"/>
        <v>0</v>
      </c>
      <c r="BQ29" s="140">
        <f t="shared" si="86"/>
        <v>0</v>
      </c>
      <c r="BR29" s="140">
        <f t="shared" si="87"/>
        <v>0</v>
      </c>
      <c r="BS29" s="140">
        <f t="shared" si="88"/>
        <v>0</v>
      </c>
      <c r="BT29" s="140">
        <f t="shared" si="89"/>
        <v>0</v>
      </c>
      <c r="BU29" s="140">
        <f t="shared" si="90"/>
        <v>0</v>
      </c>
      <c r="BV29" s="140">
        <f t="shared" si="91"/>
        <v>0</v>
      </c>
      <c r="BW29" s="140">
        <f t="shared" si="92"/>
        <v>0</v>
      </c>
      <c r="BX29" s="140">
        <f t="shared" si="93"/>
        <v>0</v>
      </c>
      <c r="BY29" s="140">
        <f t="shared" si="94"/>
        <v>0</v>
      </c>
      <c r="BZ29" s="140">
        <f t="shared" si="95"/>
        <v>0</v>
      </c>
    </row>
    <row r="30" spans="1:78" x14ac:dyDescent="0.25">
      <c r="A30" s="140" t="str">
        <f>'Scenario List'!$A$4</f>
        <v>2- Baseline 1</v>
      </c>
      <c r="B30" s="140" t="s">
        <v>116</v>
      </c>
      <c r="C30" s="152">
        <v>1</v>
      </c>
      <c r="D30" s="140">
        <v>1</v>
      </c>
      <c r="E30" s="140">
        <v>1</v>
      </c>
      <c r="F30" s="140">
        <v>1</v>
      </c>
      <c r="G30" s="140">
        <v>1</v>
      </c>
      <c r="H30" s="140">
        <v>1</v>
      </c>
      <c r="I30" s="140">
        <v>1</v>
      </c>
      <c r="J30" s="140">
        <v>1</v>
      </c>
      <c r="K30" s="140">
        <v>1</v>
      </c>
      <c r="L30" s="140">
        <v>1</v>
      </c>
      <c r="M30" s="140">
        <v>1</v>
      </c>
      <c r="N30" s="140">
        <v>1</v>
      </c>
      <c r="O30" s="140">
        <v>1</v>
      </c>
      <c r="P30" s="140">
        <v>1</v>
      </c>
      <c r="Q30" s="140">
        <v>1</v>
      </c>
      <c r="R30" s="140">
        <v>1</v>
      </c>
      <c r="S30" s="140">
        <v>1</v>
      </c>
      <c r="T30" s="140">
        <v>1</v>
      </c>
      <c r="U30" s="140">
        <v>1</v>
      </c>
      <c r="V30" s="140">
        <v>1</v>
      </c>
      <c r="W30" s="140">
        <v>1</v>
      </c>
      <c r="X30" s="140">
        <v>1</v>
      </c>
      <c r="Y30" s="140">
        <v>1</v>
      </c>
      <c r="Z30" s="140">
        <v>1</v>
      </c>
      <c r="AA30" s="140">
        <v>1</v>
      </c>
      <c r="AC30" s="140">
        <f t="shared" si="96"/>
        <v>0</v>
      </c>
      <c r="AD30" s="140">
        <f t="shared" si="50"/>
        <v>0</v>
      </c>
      <c r="AE30" s="140">
        <f t="shared" si="51"/>
        <v>0</v>
      </c>
      <c r="AF30" s="140">
        <f t="shared" si="52"/>
        <v>0</v>
      </c>
      <c r="AG30" s="140">
        <f t="shared" si="53"/>
        <v>0</v>
      </c>
      <c r="AH30" s="140">
        <f t="shared" si="54"/>
        <v>0</v>
      </c>
      <c r="AI30" s="140">
        <f t="shared" si="55"/>
        <v>0</v>
      </c>
      <c r="AJ30" s="140">
        <f t="shared" si="56"/>
        <v>0</v>
      </c>
      <c r="AK30" s="140">
        <f t="shared" si="57"/>
        <v>0</v>
      </c>
      <c r="AL30" s="140">
        <f t="shared" si="58"/>
        <v>0</v>
      </c>
      <c r="AM30" s="140">
        <f t="shared" si="59"/>
        <v>0</v>
      </c>
      <c r="AN30" s="140">
        <f t="shared" si="60"/>
        <v>0</v>
      </c>
      <c r="AO30" s="140">
        <f t="shared" si="61"/>
        <v>0</v>
      </c>
      <c r="AP30" s="140">
        <f t="shared" si="62"/>
        <v>0</v>
      </c>
      <c r="AQ30" s="140">
        <f t="shared" si="63"/>
        <v>0</v>
      </c>
      <c r="AR30" s="140">
        <f t="shared" si="64"/>
        <v>0</v>
      </c>
      <c r="AS30" s="140">
        <f t="shared" si="65"/>
        <v>0</v>
      </c>
      <c r="AT30" s="140">
        <f t="shared" si="66"/>
        <v>0</v>
      </c>
      <c r="AU30" s="140">
        <f t="shared" si="67"/>
        <v>0</v>
      </c>
      <c r="AV30" s="140">
        <f t="shared" si="68"/>
        <v>0</v>
      </c>
      <c r="AW30" s="140">
        <f t="shared" si="69"/>
        <v>0</v>
      </c>
      <c r="AX30" s="140">
        <f t="shared" si="70"/>
        <v>0</v>
      </c>
      <c r="AY30" s="140">
        <f t="shared" si="71"/>
        <v>0</v>
      </c>
      <c r="AZ30" s="140">
        <f t="shared" si="72"/>
        <v>0</v>
      </c>
      <c r="BB30" s="139" t="str">
        <f t="shared" si="97"/>
        <v>-</v>
      </c>
      <c r="BC30" s="140">
        <f t="shared" si="98"/>
        <v>0</v>
      </c>
      <c r="BD30" s="140">
        <f t="shared" si="73"/>
        <v>0</v>
      </c>
      <c r="BE30" s="140">
        <f t="shared" si="74"/>
        <v>0</v>
      </c>
      <c r="BF30" s="140">
        <f t="shared" si="75"/>
        <v>0</v>
      </c>
      <c r="BG30" s="140">
        <f t="shared" si="76"/>
        <v>0</v>
      </c>
      <c r="BH30" s="140">
        <f t="shared" si="77"/>
        <v>0</v>
      </c>
      <c r="BI30" s="140">
        <f t="shared" si="78"/>
        <v>0</v>
      </c>
      <c r="BJ30" s="140">
        <f t="shared" si="79"/>
        <v>0</v>
      </c>
      <c r="BK30" s="140">
        <f t="shared" si="80"/>
        <v>0</v>
      </c>
      <c r="BL30" s="140">
        <f t="shared" si="81"/>
        <v>0</v>
      </c>
      <c r="BM30" s="140">
        <f t="shared" si="82"/>
        <v>0</v>
      </c>
      <c r="BN30" s="140">
        <f t="shared" si="83"/>
        <v>0</v>
      </c>
      <c r="BO30" s="140">
        <f t="shared" si="84"/>
        <v>0</v>
      </c>
      <c r="BP30" s="140">
        <f t="shared" si="85"/>
        <v>0</v>
      </c>
      <c r="BQ30" s="140">
        <f t="shared" si="86"/>
        <v>0</v>
      </c>
      <c r="BR30" s="140">
        <f t="shared" si="87"/>
        <v>0</v>
      </c>
      <c r="BS30" s="140">
        <f t="shared" si="88"/>
        <v>0</v>
      </c>
      <c r="BT30" s="140">
        <f t="shared" si="89"/>
        <v>0</v>
      </c>
      <c r="BU30" s="140">
        <f t="shared" si="90"/>
        <v>0</v>
      </c>
      <c r="BV30" s="140">
        <f t="shared" si="91"/>
        <v>0</v>
      </c>
      <c r="BW30" s="140">
        <f t="shared" si="92"/>
        <v>0</v>
      </c>
      <c r="BX30" s="140">
        <f t="shared" si="93"/>
        <v>0</v>
      </c>
      <c r="BY30" s="140">
        <f t="shared" si="94"/>
        <v>0</v>
      </c>
      <c r="BZ30" s="140">
        <f t="shared" si="95"/>
        <v>0</v>
      </c>
    </row>
    <row r="31" spans="1:78" x14ac:dyDescent="0.25">
      <c r="A31" s="140" t="str">
        <f>'Scenario List'!$A$4</f>
        <v>2- Baseline 1</v>
      </c>
      <c r="B31" s="140" t="s">
        <v>117</v>
      </c>
      <c r="C31" s="152">
        <v>1</v>
      </c>
      <c r="D31" s="140">
        <v>1</v>
      </c>
      <c r="E31" s="140">
        <v>1</v>
      </c>
      <c r="F31" s="140">
        <v>1</v>
      </c>
      <c r="G31" s="140">
        <v>1</v>
      </c>
      <c r="H31" s="140">
        <v>1</v>
      </c>
      <c r="I31" s="140">
        <v>1</v>
      </c>
      <c r="J31" s="140">
        <v>1</v>
      </c>
      <c r="K31" s="140">
        <v>1</v>
      </c>
      <c r="L31" s="140">
        <v>1</v>
      </c>
      <c r="M31" s="140">
        <v>1</v>
      </c>
      <c r="N31" s="140">
        <v>1</v>
      </c>
      <c r="O31" s="140">
        <v>1</v>
      </c>
      <c r="P31" s="140">
        <v>1</v>
      </c>
      <c r="Q31" s="140">
        <v>1</v>
      </c>
      <c r="R31" s="140">
        <v>1</v>
      </c>
      <c r="S31" s="140">
        <v>1</v>
      </c>
      <c r="T31" s="140">
        <v>1</v>
      </c>
      <c r="U31" s="140">
        <v>1</v>
      </c>
      <c r="V31" s="140">
        <v>1</v>
      </c>
      <c r="W31" s="140">
        <v>1</v>
      </c>
      <c r="X31" s="140">
        <v>1</v>
      </c>
      <c r="Y31" s="140">
        <v>1</v>
      </c>
      <c r="Z31" s="140">
        <v>1</v>
      </c>
      <c r="AA31" s="140">
        <v>1</v>
      </c>
      <c r="AC31" s="140">
        <f t="shared" si="96"/>
        <v>0</v>
      </c>
      <c r="AD31" s="140">
        <f t="shared" si="50"/>
        <v>0</v>
      </c>
      <c r="AE31" s="140">
        <f t="shared" si="51"/>
        <v>0</v>
      </c>
      <c r="AF31" s="140">
        <f t="shared" si="52"/>
        <v>0</v>
      </c>
      <c r="AG31" s="140">
        <f t="shared" si="53"/>
        <v>0</v>
      </c>
      <c r="AH31" s="140">
        <f t="shared" si="54"/>
        <v>0</v>
      </c>
      <c r="AI31" s="140">
        <f t="shared" si="55"/>
        <v>0</v>
      </c>
      <c r="AJ31" s="140">
        <f t="shared" si="56"/>
        <v>0</v>
      </c>
      <c r="AK31" s="140">
        <f t="shared" si="57"/>
        <v>0</v>
      </c>
      <c r="AL31" s="140">
        <f t="shared" si="58"/>
        <v>0</v>
      </c>
      <c r="AM31" s="140">
        <f t="shared" si="59"/>
        <v>0</v>
      </c>
      <c r="AN31" s="140">
        <f t="shared" si="60"/>
        <v>0</v>
      </c>
      <c r="AO31" s="140">
        <f t="shared" si="61"/>
        <v>0</v>
      </c>
      <c r="AP31" s="140">
        <f t="shared" si="62"/>
        <v>0</v>
      </c>
      <c r="AQ31" s="140">
        <f t="shared" si="63"/>
        <v>0</v>
      </c>
      <c r="AR31" s="140">
        <f t="shared" si="64"/>
        <v>0</v>
      </c>
      <c r="AS31" s="140">
        <f t="shared" si="65"/>
        <v>0</v>
      </c>
      <c r="AT31" s="140">
        <f t="shared" si="66"/>
        <v>0</v>
      </c>
      <c r="AU31" s="140">
        <f t="shared" si="67"/>
        <v>0</v>
      </c>
      <c r="AV31" s="140">
        <f t="shared" si="68"/>
        <v>0</v>
      </c>
      <c r="AW31" s="140">
        <f t="shared" si="69"/>
        <v>0</v>
      </c>
      <c r="AX31" s="140">
        <f t="shared" si="70"/>
        <v>0</v>
      </c>
      <c r="AY31" s="140">
        <f t="shared" si="71"/>
        <v>0</v>
      </c>
      <c r="AZ31" s="140">
        <f t="shared" si="72"/>
        <v>0</v>
      </c>
      <c r="BB31" s="139" t="str">
        <f t="shared" si="97"/>
        <v>-</v>
      </c>
      <c r="BC31" s="140">
        <f t="shared" si="98"/>
        <v>0</v>
      </c>
      <c r="BD31" s="140">
        <f t="shared" si="73"/>
        <v>0</v>
      </c>
      <c r="BE31" s="140">
        <f t="shared" si="74"/>
        <v>0</v>
      </c>
      <c r="BF31" s="140">
        <f t="shared" si="75"/>
        <v>0</v>
      </c>
      <c r="BG31" s="140">
        <f t="shared" si="76"/>
        <v>0</v>
      </c>
      <c r="BH31" s="140">
        <f t="shared" si="77"/>
        <v>0</v>
      </c>
      <c r="BI31" s="140">
        <f t="shared" si="78"/>
        <v>0</v>
      </c>
      <c r="BJ31" s="140">
        <f t="shared" si="79"/>
        <v>0</v>
      </c>
      <c r="BK31" s="140">
        <f t="shared" si="80"/>
        <v>0</v>
      </c>
      <c r="BL31" s="140">
        <f t="shared" si="81"/>
        <v>0</v>
      </c>
      <c r="BM31" s="140">
        <f t="shared" si="82"/>
        <v>0</v>
      </c>
      <c r="BN31" s="140">
        <f t="shared" si="83"/>
        <v>0</v>
      </c>
      <c r="BO31" s="140">
        <f t="shared" si="84"/>
        <v>0</v>
      </c>
      <c r="BP31" s="140">
        <f t="shared" si="85"/>
        <v>0</v>
      </c>
      <c r="BQ31" s="140">
        <f t="shared" si="86"/>
        <v>0</v>
      </c>
      <c r="BR31" s="140">
        <f t="shared" si="87"/>
        <v>0</v>
      </c>
      <c r="BS31" s="140">
        <f t="shared" si="88"/>
        <v>0</v>
      </c>
      <c r="BT31" s="140">
        <f t="shared" si="89"/>
        <v>0</v>
      </c>
      <c r="BU31" s="140">
        <f t="shared" si="90"/>
        <v>0</v>
      </c>
      <c r="BV31" s="140">
        <f t="shared" si="91"/>
        <v>0</v>
      </c>
      <c r="BW31" s="140">
        <f t="shared" si="92"/>
        <v>0</v>
      </c>
      <c r="BX31" s="140">
        <f t="shared" si="93"/>
        <v>0</v>
      </c>
      <c r="BY31" s="140">
        <f t="shared" si="94"/>
        <v>0</v>
      </c>
      <c r="BZ31" s="140">
        <f t="shared" si="95"/>
        <v>0</v>
      </c>
    </row>
    <row r="32" spans="1:78" x14ac:dyDescent="0.25">
      <c r="A32" s="140" t="str">
        <f>'Scenario List'!$A$4</f>
        <v>2- Baseline 1</v>
      </c>
      <c r="B32" s="140" t="s">
        <v>118</v>
      </c>
      <c r="C32" s="152">
        <v>1</v>
      </c>
      <c r="D32" s="140">
        <v>1</v>
      </c>
      <c r="E32" s="140">
        <v>1</v>
      </c>
      <c r="F32" s="140">
        <v>1</v>
      </c>
      <c r="G32" s="140">
        <v>1</v>
      </c>
      <c r="H32" s="140">
        <v>1</v>
      </c>
      <c r="I32" s="140">
        <v>1</v>
      </c>
      <c r="J32" s="140">
        <v>1</v>
      </c>
      <c r="K32" s="140">
        <v>1</v>
      </c>
      <c r="L32" s="140">
        <v>1</v>
      </c>
      <c r="M32" s="140">
        <v>1</v>
      </c>
      <c r="N32" s="140">
        <v>1</v>
      </c>
      <c r="O32" s="140">
        <v>1</v>
      </c>
      <c r="P32" s="140">
        <v>1</v>
      </c>
      <c r="Q32" s="140">
        <v>1</v>
      </c>
      <c r="R32" s="140">
        <v>1</v>
      </c>
      <c r="S32" s="140">
        <v>1</v>
      </c>
      <c r="T32" s="140">
        <v>1</v>
      </c>
      <c r="U32" s="140">
        <v>1</v>
      </c>
      <c r="V32" s="140">
        <v>1</v>
      </c>
      <c r="W32" s="140">
        <v>0</v>
      </c>
      <c r="X32" s="140">
        <v>0</v>
      </c>
      <c r="Y32" s="140">
        <v>0</v>
      </c>
      <c r="Z32" s="140">
        <v>0</v>
      </c>
      <c r="AA32" s="140">
        <v>0</v>
      </c>
      <c r="AC32" s="140">
        <f t="shared" si="96"/>
        <v>0</v>
      </c>
      <c r="AD32" s="140">
        <f t="shared" si="50"/>
        <v>0</v>
      </c>
      <c r="AE32" s="140">
        <f t="shared" si="51"/>
        <v>0</v>
      </c>
      <c r="AF32" s="140">
        <f t="shared" si="52"/>
        <v>0</v>
      </c>
      <c r="AG32" s="140">
        <f t="shared" si="53"/>
        <v>0</v>
      </c>
      <c r="AH32" s="140">
        <f t="shared" si="54"/>
        <v>0</v>
      </c>
      <c r="AI32" s="140">
        <f t="shared" si="55"/>
        <v>0</v>
      </c>
      <c r="AJ32" s="140">
        <f t="shared" si="56"/>
        <v>0</v>
      </c>
      <c r="AK32" s="140">
        <f t="shared" si="57"/>
        <v>0</v>
      </c>
      <c r="AL32" s="140">
        <f t="shared" si="58"/>
        <v>0</v>
      </c>
      <c r="AM32" s="140">
        <f t="shared" si="59"/>
        <v>0</v>
      </c>
      <c r="AN32" s="140">
        <f t="shared" si="60"/>
        <v>0</v>
      </c>
      <c r="AO32" s="140">
        <f t="shared" si="61"/>
        <v>0</v>
      </c>
      <c r="AP32" s="140">
        <f t="shared" si="62"/>
        <v>0</v>
      </c>
      <c r="AQ32" s="140">
        <f t="shared" si="63"/>
        <v>0</v>
      </c>
      <c r="AR32" s="140">
        <f t="shared" si="64"/>
        <v>0</v>
      </c>
      <c r="AS32" s="140">
        <f t="shared" si="65"/>
        <v>0</v>
      </c>
      <c r="AT32" s="140">
        <f t="shared" si="66"/>
        <v>0</v>
      </c>
      <c r="AU32" s="140">
        <f t="shared" si="67"/>
        <v>0</v>
      </c>
      <c r="AV32" s="140">
        <f t="shared" si="68"/>
        <v>1</v>
      </c>
      <c r="AW32" s="140">
        <f t="shared" si="69"/>
        <v>0</v>
      </c>
      <c r="AX32" s="140">
        <f t="shared" si="70"/>
        <v>0</v>
      </c>
      <c r="AY32" s="140">
        <f t="shared" si="71"/>
        <v>0</v>
      </c>
      <c r="AZ32" s="140">
        <f t="shared" si="72"/>
        <v>0</v>
      </c>
      <c r="BB32" s="139">
        <f t="shared" si="97"/>
        <v>2040</v>
      </c>
      <c r="BC32" s="140">
        <f t="shared" si="98"/>
        <v>0</v>
      </c>
      <c r="BD32" s="140">
        <f t="shared" si="73"/>
        <v>0</v>
      </c>
      <c r="BE32" s="140">
        <f t="shared" si="74"/>
        <v>0</v>
      </c>
      <c r="BF32" s="140">
        <f t="shared" si="75"/>
        <v>0</v>
      </c>
      <c r="BG32" s="140">
        <f t="shared" si="76"/>
        <v>0</v>
      </c>
      <c r="BH32" s="140">
        <f t="shared" si="77"/>
        <v>0</v>
      </c>
      <c r="BI32" s="140">
        <f t="shared" si="78"/>
        <v>0</v>
      </c>
      <c r="BJ32" s="140">
        <f t="shared" si="79"/>
        <v>0</v>
      </c>
      <c r="BK32" s="140">
        <f t="shared" si="80"/>
        <v>0</v>
      </c>
      <c r="BL32" s="140">
        <f t="shared" si="81"/>
        <v>0</v>
      </c>
      <c r="BM32" s="140">
        <f t="shared" si="82"/>
        <v>0</v>
      </c>
      <c r="BN32" s="140">
        <f t="shared" si="83"/>
        <v>0</v>
      </c>
      <c r="BO32" s="140">
        <f t="shared" si="84"/>
        <v>0</v>
      </c>
      <c r="BP32" s="140">
        <f t="shared" si="85"/>
        <v>0</v>
      </c>
      <c r="BQ32" s="140">
        <f t="shared" si="86"/>
        <v>0</v>
      </c>
      <c r="BR32" s="140">
        <f t="shared" si="87"/>
        <v>0</v>
      </c>
      <c r="BS32" s="140">
        <f t="shared" si="88"/>
        <v>0</v>
      </c>
      <c r="BT32" s="140">
        <f t="shared" si="89"/>
        <v>0</v>
      </c>
      <c r="BU32" s="140">
        <f t="shared" si="90"/>
        <v>0</v>
      </c>
      <c r="BV32" s="140">
        <f t="shared" si="91"/>
        <v>2041</v>
      </c>
      <c r="BW32" s="140">
        <f t="shared" si="92"/>
        <v>0</v>
      </c>
      <c r="BX32" s="140">
        <f t="shared" si="93"/>
        <v>0</v>
      </c>
      <c r="BY32" s="140">
        <f t="shared" si="94"/>
        <v>0</v>
      </c>
      <c r="BZ32" s="140">
        <f t="shared" si="95"/>
        <v>0</v>
      </c>
    </row>
    <row r="33" spans="1:78" x14ac:dyDescent="0.25">
      <c r="A33" s="140" t="str">
        <f>'Scenario List'!$A$4</f>
        <v>2- Baseline 1</v>
      </c>
      <c r="B33" s="140" t="s">
        <v>119</v>
      </c>
      <c r="C33" s="152">
        <v>1</v>
      </c>
      <c r="D33" s="140">
        <v>1</v>
      </c>
      <c r="E33" s="140">
        <v>1</v>
      </c>
      <c r="F33" s="140">
        <v>1</v>
      </c>
      <c r="G33" s="140">
        <v>1</v>
      </c>
      <c r="H33" s="140">
        <v>1</v>
      </c>
      <c r="I33" s="140">
        <v>1</v>
      </c>
      <c r="J33" s="140">
        <v>1</v>
      </c>
      <c r="K33" s="140">
        <v>1</v>
      </c>
      <c r="L33" s="140">
        <v>1</v>
      </c>
      <c r="M33" s="140">
        <v>1</v>
      </c>
      <c r="N33" s="140">
        <v>1</v>
      </c>
      <c r="O33" s="140">
        <v>1</v>
      </c>
      <c r="P33" s="140">
        <v>1</v>
      </c>
      <c r="Q33" s="140">
        <v>1</v>
      </c>
      <c r="R33" s="140">
        <v>1</v>
      </c>
      <c r="S33" s="140">
        <v>1</v>
      </c>
      <c r="T33" s="140">
        <v>1</v>
      </c>
      <c r="U33" s="140">
        <v>1</v>
      </c>
      <c r="V33" s="140">
        <v>1</v>
      </c>
      <c r="W33" s="140">
        <v>1</v>
      </c>
      <c r="X33" s="140">
        <v>1</v>
      </c>
      <c r="Y33" s="140">
        <v>1</v>
      </c>
      <c r="Z33" s="140">
        <v>1</v>
      </c>
      <c r="AA33" s="140">
        <v>1</v>
      </c>
      <c r="AC33" s="140">
        <f t="shared" si="96"/>
        <v>0</v>
      </c>
      <c r="AD33" s="140">
        <f t="shared" si="50"/>
        <v>0</v>
      </c>
      <c r="AE33" s="140">
        <f t="shared" si="51"/>
        <v>0</v>
      </c>
      <c r="AF33" s="140">
        <f t="shared" si="52"/>
        <v>0</v>
      </c>
      <c r="AG33" s="140">
        <f t="shared" si="53"/>
        <v>0</v>
      </c>
      <c r="AH33" s="140">
        <f t="shared" si="54"/>
        <v>0</v>
      </c>
      <c r="AI33" s="140">
        <f t="shared" si="55"/>
        <v>0</v>
      </c>
      <c r="AJ33" s="140">
        <f t="shared" si="56"/>
        <v>0</v>
      </c>
      <c r="AK33" s="140">
        <f t="shared" si="57"/>
        <v>0</v>
      </c>
      <c r="AL33" s="140">
        <f t="shared" si="58"/>
        <v>0</v>
      </c>
      <c r="AM33" s="140">
        <f t="shared" si="59"/>
        <v>0</v>
      </c>
      <c r="AN33" s="140">
        <f t="shared" si="60"/>
        <v>0</v>
      </c>
      <c r="AO33" s="140">
        <f t="shared" si="61"/>
        <v>0</v>
      </c>
      <c r="AP33" s="140">
        <f t="shared" si="62"/>
        <v>0</v>
      </c>
      <c r="AQ33" s="140">
        <f t="shared" si="63"/>
        <v>0</v>
      </c>
      <c r="AR33" s="140">
        <f t="shared" si="64"/>
        <v>0</v>
      </c>
      <c r="AS33" s="140">
        <f t="shared" si="65"/>
        <v>0</v>
      </c>
      <c r="AT33" s="140">
        <f t="shared" si="66"/>
        <v>0</v>
      </c>
      <c r="AU33" s="140">
        <f t="shared" si="67"/>
        <v>0</v>
      </c>
      <c r="AV33" s="140">
        <f t="shared" si="68"/>
        <v>0</v>
      </c>
      <c r="AW33" s="140">
        <f t="shared" si="69"/>
        <v>0</v>
      </c>
      <c r="AX33" s="140">
        <f t="shared" si="70"/>
        <v>0</v>
      </c>
      <c r="AY33" s="140">
        <f t="shared" si="71"/>
        <v>0</v>
      </c>
      <c r="AZ33" s="140">
        <f t="shared" si="72"/>
        <v>0</v>
      </c>
      <c r="BB33" s="139" t="str">
        <f t="shared" si="97"/>
        <v>-</v>
      </c>
      <c r="BC33" s="140">
        <f t="shared" si="98"/>
        <v>0</v>
      </c>
      <c r="BD33" s="140">
        <f t="shared" si="73"/>
        <v>0</v>
      </c>
      <c r="BE33" s="140">
        <f t="shared" si="74"/>
        <v>0</v>
      </c>
      <c r="BF33" s="140">
        <f t="shared" si="75"/>
        <v>0</v>
      </c>
      <c r="BG33" s="140">
        <f t="shared" si="76"/>
        <v>0</v>
      </c>
      <c r="BH33" s="140">
        <f t="shared" si="77"/>
        <v>0</v>
      </c>
      <c r="BI33" s="140">
        <f t="shared" si="78"/>
        <v>0</v>
      </c>
      <c r="BJ33" s="140">
        <f t="shared" si="79"/>
        <v>0</v>
      </c>
      <c r="BK33" s="140">
        <f t="shared" si="80"/>
        <v>0</v>
      </c>
      <c r="BL33" s="140">
        <f t="shared" si="81"/>
        <v>0</v>
      </c>
      <c r="BM33" s="140">
        <f t="shared" si="82"/>
        <v>0</v>
      </c>
      <c r="BN33" s="140">
        <f t="shared" si="83"/>
        <v>0</v>
      </c>
      <c r="BO33" s="140">
        <f t="shared" si="84"/>
        <v>0</v>
      </c>
      <c r="BP33" s="140">
        <f t="shared" si="85"/>
        <v>0</v>
      </c>
      <c r="BQ33" s="140">
        <f t="shared" si="86"/>
        <v>0</v>
      </c>
      <c r="BR33" s="140">
        <f t="shared" si="87"/>
        <v>0</v>
      </c>
      <c r="BS33" s="140">
        <f t="shared" si="88"/>
        <v>0</v>
      </c>
      <c r="BT33" s="140">
        <f t="shared" si="89"/>
        <v>0</v>
      </c>
      <c r="BU33" s="140">
        <f t="shared" si="90"/>
        <v>0</v>
      </c>
      <c r="BV33" s="140">
        <f t="shared" si="91"/>
        <v>0</v>
      </c>
      <c r="BW33" s="140">
        <f t="shared" si="92"/>
        <v>0</v>
      </c>
      <c r="BX33" s="140">
        <f t="shared" si="93"/>
        <v>0</v>
      </c>
      <c r="BY33" s="140">
        <f t="shared" si="94"/>
        <v>0</v>
      </c>
      <c r="BZ33" s="140">
        <f t="shared" si="95"/>
        <v>0</v>
      </c>
    </row>
    <row r="34" spans="1:78" x14ac:dyDescent="0.25">
      <c r="A34" s="140" t="str">
        <f>'Scenario List'!$A$4</f>
        <v>2- Baseline 1</v>
      </c>
      <c r="B34" s="140" t="s">
        <v>120</v>
      </c>
      <c r="C34" s="152">
        <v>1</v>
      </c>
      <c r="D34" s="140">
        <v>1</v>
      </c>
      <c r="E34" s="140">
        <v>1</v>
      </c>
      <c r="F34" s="140">
        <v>1</v>
      </c>
      <c r="G34" s="140">
        <v>1</v>
      </c>
      <c r="H34" s="140">
        <v>1</v>
      </c>
      <c r="I34" s="140">
        <v>1</v>
      </c>
      <c r="J34" s="140">
        <v>1</v>
      </c>
      <c r="K34" s="140">
        <v>1</v>
      </c>
      <c r="L34" s="140">
        <v>1</v>
      </c>
      <c r="M34" s="140">
        <v>1</v>
      </c>
      <c r="N34" s="140">
        <v>1</v>
      </c>
      <c r="O34" s="140">
        <v>1</v>
      </c>
      <c r="P34" s="140">
        <v>1</v>
      </c>
      <c r="Q34" s="140">
        <v>1</v>
      </c>
      <c r="R34" s="140">
        <v>1</v>
      </c>
      <c r="S34" s="140">
        <v>1</v>
      </c>
      <c r="T34" s="140">
        <v>1</v>
      </c>
      <c r="U34" s="140">
        <v>1</v>
      </c>
      <c r="V34" s="140">
        <v>1</v>
      </c>
      <c r="W34" s="140">
        <v>1</v>
      </c>
      <c r="X34" s="140">
        <v>1</v>
      </c>
      <c r="Y34" s="140">
        <v>1</v>
      </c>
      <c r="Z34" s="140">
        <v>1</v>
      </c>
      <c r="AA34" s="140">
        <v>1</v>
      </c>
      <c r="AC34" s="140">
        <f t="shared" si="96"/>
        <v>0</v>
      </c>
      <c r="AD34" s="140">
        <f t="shared" si="50"/>
        <v>0</v>
      </c>
      <c r="AE34" s="140">
        <f t="shared" si="51"/>
        <v>0</v>
      </c>
      <c r="AF34" s="140">
        <f t="shared" si="52"/>
        <v>0</v>
      </c>
      <c r="AG34" s="140">
        <f t="shared" si="53"/>
        <v>0</v>
      </c>
      <c r="AH34" s="140">
        <f t="shared" si="54"/>
        <v>0</v>
      </c>
      <c r="AI34" s="140">
        <f t="shared" si="55"/>
        <v>0</v>
      </c>
      <c r="AJ34" s="140">
        <f t="shared" si="56"/>
        <v>0</v>
      </c>
      <c r="AK34" s="140">
        <f t="shared" si="57"/>
        <v>0</v>
      </c>
      <c r="AL34" s="140">
        <f t="shared" si="58"/>
        <v>0</v>
      </c>
      <c r="AM34" s="140">
        <f t="shared" si="59"/>
        <v>0</v>
      </c>
      <c r="AN34" s="140">
        <f t="shared" si="60"/>
        <v>0</v>
      </c>
      <c r="AO34" s="140">
        <f t="shared" si="61"/>
        <v>0</v>
      </c>
      <c r="AP34" s="140">
        <f t="shared" si="62"/>
        <v>0</v>
      </c>
      <c r="AQ34" s="140">
        <f t="shared" si="63"/>
        <v>0</v>
      </c>
      <c r="AR34" s="140">
        <f t="shared" si="64"/>
        <v>0</v>
      </c>
      <c r="AS34" s="140">
        <f t="shared" si="65"/>
        <v>0</v>
      </c>
      <c r="AT34" s="140">
        <f t="shared" si="66"/>
        <v>0</v>
      </c>
      <c r="AU34" s="140">
        <f t="shared" si="67"/>
        <v>0</v>
      </c>
      <c r="AV34" s="140">
        <f t="shared" si="68"/>
        <v>0</v>
      </c>
      <c r="AW34" s="140">
        <f t="shared" si="69"/>
        <v>0</v>
      </c>
      <c r="AX34" s="140">
        <f t="shared" si="70"/>
        <v>0</v>
      </c>
      <c r="AY34" s="140">
        <f t="shared" si="71"/>
        <v>0</v>
      </c>
      <c r="AZ34" s="140">
        <f t="shared" si="72"/>
        <v>0</v>
      </c>
      <c r="BB34" s="139" t="str">
        <f t="shared" si="97"/>
        <v>-</v>
      </c>
      <c r="BC34" s="140">
        <f t="shared" si="98"/>
        <v>0</v>
      </c>
      <c r="BD34" s="140">
        <f t="shared" si="73"/>
        <v>0</v>
      </c>
      <c r="BE34" s="140">
        <f t="shared" si="74"/>
        <v>0</v>
      </c>
      <c r="BF34" s="140">
        <f t="shared" si="75"/>
        <v>0</v>
      </c>
      <c r="BG34" s="140">
        <f t="shared" si="76"/>
        <v>0</v>
      </c>
      <c r="BH34" s="140">
        <f t="shared" si="77"/>
        <v>0</v>
      </c>
      <c r="BI34" s="140">
        <f t="shared" si="78"/>
        <v>0</v>
      </c>
      <c r="BJ34" s="140">
        <f t="shared" si="79"/>
        <v>0</v>
      </c>
      <c r="BK34" s="140">
        <f t="shared" si="80"/>
        <v>0</v>
      </c>
      <c r="BL34" s="140">
        <f t="shared" si="81"/>
        <v>0</v>
      </c>
      <c r="BM34" s="140">
        <f t="shared" si="82"/>
        <v>0</v>
      </c>
      <c r="BN34" s="140">
        <f t="shared" si="83"/>
        <v>0</v>
      </c>
      <c r="BO34" s="140">
        <f t="shared" si="84"/>
        <v>0</v>
      </c>
      <c r="BP34" s="140">
        <f t="shared" si="85"/>
        <v>0</v>
      </c>
      <c r="BQ34" s="140">
        <f t="shared" si="86"/>
        <v>0</v>
      </c>
      <c r="BR34" s="140">
        <f t="shared" si="87"/>
        <v>0</v>
      </c>
      <c r="BS34" s="140">
        <f t="shared" si="88"/>
        <v>0</v>
      </c>
      <c r="BT34" s="140">
        <f t="shared" si="89"/>
        <v>0</v>
      </c>
      <c r="BU34" s="140">
        <f t="shared" si="90"/>
        <v>0</v>
      </c>
      <c r="BV34" s="140">
        <f t="shared" si="91"/>
        <v>0</v>
      </c>
      <c r="BW34" s="140">
        <f t="shared" si="92"/>
        <v>0</v>
      </c>
      <c r="BX34" s="140">
        <f t="shared" si="93"/>
        <v>0</v>
      </c>
      <c r="BY34" s="140">
        <f t="shared" si="94"/>
        <v>0</v>
      </c>
      <c r="BZ34" s="140">
        <f t="shared" si="95"/>
        <v>0</v>
      </c>
    </row>
    <row r="35" spans="1:78" x14ac:dyDescent="0.25">
      <c r="A35" s="140" t="str">
        <f>'Scenario List'!$A$4</f>
        <v>2- Baseline 1</v>
      </c>
      <c r="B35" s="140" t="s">
        <v>121</v>
      </c>
      <c r="C35" s="152">
        <v>1</v>
      </c>
      <c r="D35" s="140">
        <v>1</v>
      </c>
      <c r="E35" s="140">
        <v>1</v>
      </c>
      <c r="F35" s="140">
        <v>1</v>
      </c>
      <c r="G35" s="140">
        <v>1</v>
      </c>
      <c r="H35" s="140">
        <v>1</v>
      </c>
      <c r="I35" s="140">
        <v>1</v>
      </c>
      <c r="J35" s="140">
        <v>1</v>
      </c>
      <c r="K35" s="140">
        <v>1</v>
      </c>
      <c r="L35" s="140">
        <v>1</v>
      </c>
      <c r="M35" s="140">
        <v>1</v>
      </c>
      <c r="N35" s="140">
        <v>1</v>
      </c>
      <c r="O35" s="140">
        <v>1</v>
      </c>
      <c r="P35" s="140">
        <v>1</v>
      </c>
      <c r="Q35" s="140">
        <v>1</v>
      </c>
      <c r="R35" s="140">
        <v>0</v>
      </c>
      <c r="S35" s="140">
        <v>0</v>
      </c>
      <c r="T35" s="140">
        <v>0</v>
      </c>
      <c r="U35" s="140">
        <v>0</v>
      </c>
      <c r="V35" s="140">
        <v>0</v>
      </c>
      <c r="W35" s="140">
        <v>0</v>
      </c>
      <c r="X35" s="140">
        <v>0</v>
      </c>
      <c r="Y35" s="140">
        <v>0</v>
      </c>
      <c r="Z35" s="140">
        <v>0</v>
      </c>
      <c r="AA35" s="140">
        <v>0</v>
      </c>
      <c r="AC35" s="140">
        <f t="shared" si="96"/>
        <v>0</v>
      </c>
      <c r="AD35" s="140">
        <f t="shared" si="50"/>
        <v>0</v>
      </c>
      <c r="AE35" s="140">
        <f t="shared" si="51"/>
        <v>0</v>
      </c>
      <c r="AF35" s="140">
        <f t="shared" si="52"/>
        <v>0</v>
      </c>
      <c r="AG35" s="140">
        <f t="shared" si="53"/>
        <v>0</v>
      </c>
      <c r="AH35" s="140">
        <f t="shared" si="54"/>
        <v>0</v>
      </c>
      <c r="AI35" s="140">
        <f t="shared" si="55"/>
        <v>0</v>
      </c>
      <c r="AJ35" s="140">
        <f t="shared" si="56"/>
        <v>0</v>
      </c>
      <c r="AK35" s="140">
        <f t="shared" si="57"/>
        <v>0</v>
      </c>
      <c r="AL35" s="140">
        <f t="shared" si="58"/>
        <v>0</v>
      </c>
      <c r="AM35" s="140">
        <f t="shared" si="59"/>
        <v>0</v>
      </c>
      <c r="AN35" s="140">
        <f t="shared" si="60"/>
        <v>0</v>
      </c>
      <c r="AO35" s="140">
        <f t="shared" si="61"/>
        <v>0</v>
      </c>
      <c r="AP35" s="140">
        <f t="shared" si="62"/>
        <v>0</v>
      </c>
      <c r="AQ35" s="140">
        <f t="shared" si="63"/>
        <v>1</v>
      </c>
      <c r="AR35" s="140">
        <f t="shared" si="64"/>
        <v>0</v>
      </c>
      <c r="AS35" s="140">
        <f t="shared" si="65"/>
        <v>0</v>
      </c>
      <c r="AT35" s="140">
        <f t="shared" si="66"/>
        <v>0</v>
      </c>
      <c r="AU35" s="140">
        <f t="shared" si="67"/>
        <v>0</v>
      </c>
      <c r="AV35" s="140">
        <f t="shared" si="68"/>
        <v>0</v>
      </c>
      <c r="AW35" s="140">
        <f t="shared" si="69"/>
        <v>0</v>
      </c>
      <c r="AX35" s="140">
        <f t="shared" si="70"/>
        <v>0</v>
      </c>
      <c r="AY35" s="140">
        <f t="shared" si="71"/>
        <v>0</v>
      </c>
      <c r="AZ35" s="140">
        <f t="shared" si="72"/>
        <v>0</v>
      </c>
      <c r="BB35" s="139">
        <f t="shared" si="97"/>
        <v>2035</v>
      </c>
      <c r="BC35" s="140">
        <f t="shared" si="98"/>
        <v>0</v>
      </c>
      <c r="BD35" s="140">
        <f t="shared" si="73"/>
        <v>0</v>
      </c>
      <c r="BE35" s="140">
        <f t="shared" si="74"/>
        <v>0</v>
      </c>
      <c r="BF35" s="140">
        <f t="shared" si="75"/>
        <v>0</v>
      </c>
      <c r="BG35" s="140">
        <f t="shared" si="76"/>
        <v>0</v>
      </c>
      <c r="BH35" s="140">
        <f t="shared" si="77"/>
        <v>0</v>
      </c>
      <c r="BI35" s="140">
        <f t="shared" si="78"/>
        <v>0</v>
      </c>
      <c r="BJ35" s="140">
        <f t="shared" si="79"/>
        <v>0</v>
      </c>
      <c r="BK35" s="140">
        <f t="shared" si="80"/>
        <v>0</v>
      </c>
      <c r="BL35" s="140">
        <f t="shared" si="81"/>
        <v>0</v>
      </c>
      <c r="BM35" s="140">
        <f t="shared" si="82"/>
        <v>0</v>
      </c>
      <c r="BN35" s="140">
        <f t="shared" si="83"/>
        <v>0</v>
      </c>
      <c r="BO35" s="140">
        <f t="shared" si="84"/>
        <v>0</v>
      </c>
      <c r="BP35" s="140">
        <f t="shared" si="85"/>
        <v>0</v>
      </c>
      <c r="BQ35" s="140">
        <f t="shared" si="86"/>
        <v>2036</v>
      </c>
      <c r="BR35" s="140">
        <f t="shared" si="87"/>
        <v>0</v>
      </c>
      <c r="BS35" s="140">
        <f t="shared" si="88"/>
        <v>0</v>
      </c>
      <c r="BT35" s="140">
        <f t="shared" si="89"/>
        <v>0</v>
      </c>
      <c r="BU35" s="140">
        <f t="shared" si="90"/>
        <v>0</v>
      </c>
      <c r="BV35" s="140">
        <f t="shared" si="91"/>
        <v>0</v>
      </c>
      <c r="BW35" s="140">
        <f t="shared" si="92"/>
        <v>0</v>
      </c>
      <c r="BX35" s="140">
        <f t="shared" si="93"/>
        <v>0</v>
      </c>
      <c r="BY35" s="140">
        <f t="shared" si="94"/>
        <v>0</v>
      </c>
      <c r="BZ35" s="140">
        <f t="shared" si="95"/>
        <v>0</v>
      </c>
    </row>
    <row r="36" spans="1:78" x14ac:dyDescent="0.25">
      <c r="C36" s="152"/>
    </row>
    <row r="37" spans="1:78" x14ac:dyDescent="0.25">
      <c r="C37" s="152"/>
    </row>
    <row r="38" spans="1:78" x14ac:dyDescent="0.25">
      <c r="A38" s="140" t="str">
        <f>'Scenario List'!$A$5</f>
        <v>3- Baseline 2</v>
      </c>
      <c r="B38" s="140" t="s">
        <v>112</v>
      </c>
      <c r="C38" s="152">
        <v>1</v>
      </c>
      <c r="D38" s="140">
        <v>1</v>
      </c>
      <c r="E38" s="140">
        <v>1</v>
      </c>
      <c r="F38" s="140">
        <v>1</v>
      </c>
      <c r="G38" s="140">
        <v>1</v>
      </c>
      <c r="H38" s="140">
        <v>1</v>
      </c>
      <c r="I38" s="140">
        <v>1</v>
      </c>
      <c r="J38" s="140">
        <v>1</v>
      </c>
      <c r="K38" s="140">
        <v>1</v>
      </c>
      <c r="L38" s="140">
        <v>1</v>
      </c>
      <c r="M38" s="140">
        <v>1</v>
      </c>
      <c r="N38" s="140">
        <v>1</v>
      </c>
      <c r="O38" s="140">
        <v>1</v>
      </c>
      <c r="P38" s="140">
        <v>1</v>
      </c>
      <c r="Q38" s="140">
        <v>1</v>
      </c>
      <c r="R38" s="140">
        <v>1</v>
      </c>
      <c r="S38" s="140">
        <v>1</v>
      </c>
      <c r="T38" s="140">
        <v>1</v>
      </c>
      <c r="U38" s="140">
        <v>1</v>
      </c>
      <c r="V38" s="140">
        <v>1</v>
      </c>
      <c r="W38" s="140">
        <v>1</v>
      </c>
      <c r="X38" s="140">
        <v>1</v>
      </c>
      <c r="Y38" s="140">
        <v>1</v>
      </c>
      <c r="Z38" s="140">
        <v>1</v>
      </c>
      <c r="AA38" s="140">
        <v>1</v>
      </c>
      <c r="AC38" s="140">
        <f>C38-D38</f>
        <v>0</v>
      </c>
      <c r="AD38" s="140">
        <f t="shared" ref="AD38:AD47" si="99">D38-E38</f>
        <v>0</v>
      </c>
      <c r="AE38" s="140">
        <f t="shared" ref="AE38:AE47" si="100">E38-F38</f>
        <v>0</v>
      </c>
      <c r="AF38" s="140">
        <f t="shared" ref="AF38:AF47" si="101">F38-G38</f>
        <v>0</v>
      </c>
      <c r="AG38" s="140">
        <f t="shared" ref="AG38:AG47" si="102">G38-H38</f>
        <v>0</v>
      </c>
      <c r="AH38" s="140">
        <f t="shared" ref="AH38:AH47" si="103">H38-I38</f>
        <v>0</v>
      </c>
      <c r="AI38" s="140">
        <f t="shared" ref="AI38:AI47" si="104">I38-J38</f>
        <v>0</v>
      </c>
      <c r="AJ38" s="140">
        <f t="shared" ref="AJ38:AJ47" si="105">J38-K38</f>
        <v>0</v>
      </c>
      <c r="AK38" s="140">
        <f t="shared" ref="AK38:AK47" si="106">K38-L38</f>
        <v>0</v>
      </c>
      <c r="AL38" s="140">
        <f t="shared" ref="AL38:AL47" si="107">L38-M38</f>
        <v>0</v>
      </c>
      <c r="AM38" s="140">
        <f t="shared" ref="AM38:AM47" si="108">M38-N38</f>
        <v>0</v>
      </c>
      <c r="AN38" s="140">
        <f t="shared" ref="AN38:AN47" si="109">N38-O38</f>
        <v>0</v>
      </c>
      <c r="AO38" s="140">
        <f t="shared" ref="AO38:AO47" si="110">O38-P38</f>
        <v>0</v>
      </c>
      <c r="AP38" s="140">
        <f t="shared" ref="AP38:AP47" si="111">P38-Q38</f>
        <v>0</v>
      </c>
      <c r="AQ38" s="140">
        <f t="shared" ref="AQ38:AQ47" si="112">Q38-R38</f>
        <v>0</v>
      </c>
      <c r="AR38" s="140">
        <f t="shared" ref="AR38:AR47" si="113">R38-S38</f>
        <v>0</v>
      </c>
      <c r="AS38" s="140">
        <f t="shared" ref="AS38:AS47" si="114">S38-T38</f>
        <v>0</v>
      </c>
      <c r="AT38" s="140">
        <f t="shared" ref="AT38:AT47" si="115">T38-U38</f>
        <v>0</v>
      </c>
      <c r="AU38" s="140">
        <f t="shared" ref="AU38:AU47" si="116">U38-V38</f>
        <v>0</v>
      </c>
      <c r="AV38" s="140">
        <f t="shared" ref="AV38:AV47" si="117">V38-W38</f>
        <v>0</v>
      </c>
      <c r="AW38" s="140">
        <f t="shared" ref="AW38:AW47" si="118">W38-X38</f>
        <v>0</v>
      </c>
      <c r="AX38" s="140">
        <f t="shared" ref="AX38:AX47" si="119">X38-Y38</f>
        <v>0</v>
      </c>
      <c r="AY38" s="140">
        <f t="shared" ref="AY38:AY47" si="120">Y38-Z38</f>
        <v>0</v>
      </c>
      <c r="AZ38" s="140">
        <f t="shared" ref="AZ38:AZ47" si="121">Z38-AA38</f>
        <v>0</v>
      </c>
      <c r="BB38" s="139" t="str">
        <f>IF(MAX(BC38:BZ38)=0,"-",MAX(BC38:BZ38)-1)</f>
        <v>-</v>
      </c>
      <c r="BC38" s="140">
        <f>IF(AC38=1,AC$13,0)</f>
        <v>0</v>
      </c>
      <c r="BD38" s="140">
        <f t="shared" ref="BD38:BD47" si="122">IF(AD38=1,AD$13,0)</f>
        <v>0</v>
      </c>
      <c r="BE38" s="140">
        <f t="shared" ref="BE38:BE47" si="123">IF(AE38=1,AE$13,0)</f>
        <v>0</v>
      </c>
      <c r="BF38" s="140">
        <f t="shared" ref="BF38:BF47" si="124">IF(AF38=1,AF$13,0)</f>
        <v>0</v>
      </c>
      <c r="BG38" s="140">
        <f t="shared" ref="BG38:BG47" si="125">IF(AG38=1,AG$13,0)</f>
        <v>0</v>
      </c>
      <c r="BH38" s="140">
        <f t="shared" ref="BH38:BH47" si="126">IF(AH38=1,AH$13,0)</f>
        <v>0</v>
      </c>
      <c r="BI38" s="140">
        <f t="shared" ref="BI38:BI47" si="127">IF(AI38=1,AI$13,0)</f>
        <v>0</v>
      </c>
      <c r="BJ38" s="140">
        <f t="shared" ref="BJ38:BJ47" si="128">IF(AJ38=1,AJ$13,0)</f>
        <v>0</v>
      </c>
      <c r="BK38" s="140">
        <f t="shared" ref="BK38:BK47" si="129">IF(AK38=1,AK$13,0)</f>
        <v>0</v>
      </c>
      <c r="BL38" s="140">
        <f t="shared" ref="BL38:BL47" si="130">IF(AL38=1,AL$13,0)</f>
        <v>0</v>
      </c>
      <c r="BM38" s="140">
        <f t="shared" ref="BM38:BM47" si="131">IF(AM38=1,AM$13,0)</f>
        <v>0</v>
      </c>
      <c r="BN38" s="140">
        <f t="shared" ref="BN38:BN47" si="132">IF(AN38=1,AN$13,0)</f>
        <v>0</v>
      </c>
      <c r="BO38" s="140">
        <f t="shared" ref="BO38:BO47" si="133">IF(AO38=1,AO$13,0)</f>
        <v>0</v>
      </c>
      <c r="BP38" s="140">
        <f t="shared" ref="BP38:BP47" si="134">IF(AP38=1,AP$13,0)</f>
        <v>0</v>
      </c>
      <c r="BQ38" s="140">
        <f t="shared" ref="BQ38:BQ47" si="135">IF(AQ38=1,AQ$13,0)</f>
        <v>0</v>
      </c>
      <c r="BR38" s="140">
        <f t="shared" ref="BR38:BR47" si="136">IF(AR38=1,AR$13,0)</f>
        <v>0</v>
      </c>
      <c r="BS38" s="140">
        <f t="shared" ref="BS38:BS47" si="137">IF(AS38=1,AS$13,0)</f>
        <v>0</v>
      </c>
      <c r="BT38" s="140">
        <f t="shared" ref="BT38:BT47" si="138">IF(AT38=1,AT$13,0)</f>
        <v>0</v>
      </c>
      <c r="BU38" s="140">
        <f t="shared" ref="BU38:BU47" si="139">IF(AU38=1,AU$13,0)</f>
        <v>0</v>
      </c>
      <c r="BV38" s="140">
        <f t="shared" ref="BV38:BV47" si="140">IF(AV38=1,AV$13,0)</f>
        <v>0</v>
      </c>
      <c r="BW38" s="140">
        <f t="shared" ref="BW38:BW47" si="141">IF(AW38=1,AW$13,0)</f>
        <v>0</v>
      </c>
      <c r="BX38" s="140">
        <f t="shared" ref="BX38:BX47" si="142">IF(AX38=1,AX$13,0)</f>
        <v>0</v>
      </c>
      <c r="BY38" s="140">
        <f t="shared" ref="BY38:BY47" si="143">IF(AY38=1,AY$13,0)</f>
        <v>0</v>
      </c>
      <c r="BZ38" s="140">
        <f t="shared" ref="BZ38:BZ47" si="144">IF(AZ38=1,AZ$13,0)</f>
        <v>0</v>
      </c>
    </row>
    <row r="39" spans="1:78" x14ac:dyDescent="0.25">
      <c r="A39" s="140" t="str">
        <f>'Scenario List'!$A$5</f>
        <v>3- Baseline 2</v>
      </c>
      <c r="B39" s="140" t="s">
        <v>113</v>
      </c>
      <c r="C39" s="152">
        <v>1</v>
      </c>
      <c r="D39" s="140">
        <v>1</v>
      </c>
      <c r="E39" s="140">
        <v>1</v>
      </c>
      <c r="F39" s="140">
        <v>1</v>
      </c>
      <c r="G39" s="140">
        <v>1</v>
      </c>
      <c r="H39" s="140">
        <v>1</v>
      </c>
      <c r="I39" s="140">
        <v>0</v>
      </c>
      <c r="J39" s="140">
        <v>0</v>
      </c>
      <c r="K39" s="140">
        <v>0</v>
      </c>
      <c r="L39" s="140">
        <v>0</v>
      </c>
      <c r="M39" s="140">
        <v>0</v>
      </c>
      <c r="N39" s="140">
        <v>0</v>
      </c>
      <c r="O39" s="140">
        <v>0</v>
      </c>
      <c r="P39" s="140">
        <v>0</v>
      </c>
      <c r="Q39" s="140">
        <v>0</v>
      </c>
      <c r="R39" s="140">
        <v>0</v>
      </c>
      <c r="S39" s="140">
        <v>0</v>
      </c>
      <c r="T39" s="140">
        <v>0</v>
      </c>
      <c r="U39" s="140">
        <v>0</v>
      </c>
      <c r="V39" s="140">
        <v>0</v>
      </c>
      <c r="W39" s="140">
        <v>0</v>
      </c>
      <c r="X39" s="140">
        <v>0</v>
      </c>
      <c r="Y39" s="140">
        <v>0</v>
      </c>
      <c r="Z39" s="140">
        <v>0</v>
      </c>
      <c r="AA39" s="140">
        <v>0</v>
      </c>
      <c r="AC39" s="140">
        <f t="shared" ref="AC39:AC47" si="145">C39-D39</f>
        <v>0</v>
      </c>
      <c r="AD39" s="140">
        <f t="shared" si="99"/>
        <v>0</v>
      </c>
      <c r="AE39" s="140">
        <f t="shared" si="100"/>
        <v>0</v>
      </c>
      <c r="AF39" s="140">
        <f t="shared" si="101"/>
        <v>0</v>
      </c>
      <c r="AG39" s="140">
        <f t="shared" si="102"/>
        <v>0</v>
      </c>
      <c r="AH39" s="140">
        <f t="shared" si="103"/>
        <v>1</v>
      </c>
      <c r="AI39" s="140">
        <f t="shared" si="104"/>
        <v>0</v>
      </c>
      <c r="AJ39" s="140">
        <f t="shared" si="105"/>
        <v>0</v>
      </c>
      <c r="AK39" s="140">
        <f t="shared" si="106"/>
        <v>0</v>
      </c>
      <c r="AL39" s="140">
        <f t="shared" si="107"/>
        <v>0</v>
      </c>
      <c r="AM39" s="140">
        <f t="shared" si="108"/>
        <v>0</v>
      </c>
      <c r="AN39" s="140">
        <f t="shared" si="109"/>
        <v>0</v>
      </c>
      <c r="AO39" s="140">
        <f t="shared" si="110"/>
        <v>0</v>
      </c>
      <c r="AP39" s="140">
        <f t="shared" si="111"/>
        <v>0</v>
      </c>
      <c r="AQ39" s="140">
        <f t="shared" si="112"/>
        <v>0</v>
      </c>
      <c r="AR39" s="140">
        <f t="shared" si="113"/>
        <v>0</v>
      </c>
      <c r="AS39" s="140">
        <f t="shared" si="114"/>
        <v>0</v>
      </c>
      <c r="AT39" s="140">
        <f t="shared" si="115"/>
        <v>0</v>
      </c>
      <c r="AU39" s="140">
        <f t="shared" si="116"/>
        <v>0</v>
      </c>
      <c r="AV39" s="140">
        <f t="shared" si="117"/>
        <v>0</v>
      </c>
      <c r="AW39" s="140">
        <f t="shared" si="118"/>
        <v>0</v>
      </c>
      <c r="AX39" s="140">
        <f t="shared" si="119"/>
        <v>0</v>
      </c>
      <c r="AY39" s="140">
        <f t="shared" si="120"/>
        <v>0</v>
      </c>
      <c r="AZ39" s="140">
        <f t="shared" si="121"/>
        <v>0</v>
      </c>
      <c r="BB39" s="139">
        <f t="shared" ref="BB39:BB47" si="146">IF(MAX(BC39:BZ39)=0,"-",MAX(BC39:BZ39)-1)</f>
        <v>2026</v>
      </c>
      <c r="BC39" s="140">
        <f t="shared" ref="BC39:BC47" si="147">IF(AC39=1,AC$13,0)</f>
        <v>0</v>
      </c>
      <c r="BD39" s="140">
        <f t="shared" si="122"/>
        <v>0</v>
      </c>
      <c r="BE39" s="140">
        <f t="shared" si="123"/>
        <v>0</v>
      </c>
      <c r="BF39" s="140">
        <f t="shared" si="124"/>
        <v>0</v>
      </c>
      <c r="BG39" s="140">
        <f t="shared" si="125"/>
        <v>0</v>
      </c>
      <c r="BH39" s="140">
        <f t="shared" si="126"/>
        <v>2027</v>
      </c>
      <c r="BI39" s="140">
        <f t="shared" si="127"/>
        <v>0</v>
      </c>
      <c r="BJ39" s="140">
        <f t="shared" si="128"/>
        <v>0</v>
      </c>
      <c r="BK39" s="140">
        <f t="shared" si="129"/>
        <v>0</v>
      </c>
      <c r="BL39" s="140">
        <f t="shared" si="130"/>
        <v>0</v>
      </c>
      <c r="BM39" s="140">
        <f t="shared" si="131"/>
        <v>0</v>
      </c>
      <c r="BN39" s="140">
        <f t="shared" si="132"/>
        <v>0</v>
      </c>
      <c r="BO39" s="140">
        <f t="shared" si="133"/>
        <v>0</v>
      </c>
      <c r="BP39" s="140">
        <f t="shared" si="134"/>
        <v>0</v>
      </c>
      <c r="BQ39" s="140">
        <f t="shared" si="135"/>
        <v>0</v>
      </c>
      <c r="BR39" s="140">
        <f t="shared" si="136"/>
        <v>0</v>
      </c>
      <c r="BS39" s="140">
        <f t="shared" si="137"/>
        <v>0</v>
      </c>
      <c r="BT39" s="140">
        <f t="shared" si="138"/>
        <v>0</v>
      </c>
      <c r="BU39" s="140">
        <f t="shared" si="139"/>
        <v>0</v>
      </c>
      <c r="BV39" s="140">
        <f t="shared" si="140"/>
        <v>0</v>
      </c>
      <c r="BW39" s="140">
        <f t="shared" si="141"/>
        <v>0</v>
      </c>
      <c r="BX39" s="140">
        <f t="shared" si="142"/>
        <v>0</v>
      </c>
      <c r="BY39" s="140">
        <f t="shared" si="143"/>
        <v>0</v>
      </c>
      <c r="BZ39" s="140">
        <f t="shared" si="144"/>
        <v>0</v>
      </c>
    </row>
    <row r="40" spans="1:78" x14ac:dyDescent="0.25">
      <c r="A40" s="140" t="str">
        <f>'Scenario List'!$A$5</f>
        <v>3- Baseline 2</v>
      </c>
      <c r="B40" s="140" t="s">
        <v>114</v>
      </c>
      <c r="C40" s="152">
        <v>1</v>
      </c>
      <c r="D40" s="140">
        <v>0</v>
      </c>
      <c r="E40" s="140">
        <v>0</v>
      </c>
      <c r="F40" s="140">
        <v>0</v>
      </c>
      <c r="G40" s="140">
        <v>0</v>
      </c>
      <c r="H40" s="140">
        <v>0</v>
      </c>
      <c r="I40" s="140">
        <v>0</v>
      </c>
      <c r="J40" s="140">
        <v>0</v>
      </c>
      <c r="K40" s="140">
        <v>0</v>
      </c>
      <c r="L40" s="140">
        <v>0</v>
      </c>
      <c r="M40" s="140">
        <v>0</v>
      </c>
      <c r="N40" s="140">
        <v>0</v>
      </c>
      <c r="O40" s="140">
        <v>0</v>
      </c>
      <c r="P40" s="140">
        <v>0</v>
      </c>
      <c r="Q40" s="140">
        <v>0</v>
      </c>
      <c r="R40" s="140">
        <v>0</v>
      </c>
      <c r="S40" s="140">
        <v>0</v>
      </c>
      <c r="T40" s="140">
        <v>0</v>
      </c>
      <c r="U40" s="140">
        <v>0</v>
      </c>
      <c r="V40" s="140">
        <v>0</v>
      </c>
      <c r="W40" s="140">
        <v>0</v>
      </c>
      <c r="X40" s="140">
        <v>0</v>
      </c>
      <c r="Y40" s="140">
        <v>0</v>
      </c>
      <c r="Z40" s="140">
        <v>0</v>
      </c>
      <c r="AA40" s="140">
        <v>0</v>
      </c>
      <c r="AC40" s="140">
        <f t="shared" si="145"/>
        <v>1</v>
      </c>
      <c r="AD40" s="140">
        <f t="shared" si="99"/>
        <v>0</v>
      </c>
      <c r="AE40" s="140">
        <f t="shared" si="100"/>
        <v>0</v>
      </c>
      <c r="AF40" s="140">
        <f t="shared" si="101"/>
        <v>0</v>
      </c>
      <c r="AG40" s="140">
        <f t="shared" si="102"/>
        <v>0</v>
      </c>
      <c r="AH40" s="140">
        <f t="shared" si="103"/>
        <v>0</v>
      </c>
      <c r="AI40" s="140">
        <f t="shared" si="104"/>
        <v>0</v>
      </c>
      <c r="AJ40" s="140">
        <f t="shared" si="105"/>
        <v>0</v>
      </c>
      <c r="AK40" s="140">
        <f t="shared" si="106"/>
        <v>0</v>
      </c>
      <c r="AL40" s="140">
        <f t="shared" si="107"/>
        <v>0</v>
      </c>
      <c r="AM40" s="140">
        <f t="shared" si="108"/>
        <v>0</v>
      </c>
      <c r="AN40" s="140">
        <f t="shared" si="109"/>
        <v>0</v>
      </c>
      <c r="AO40" s="140">
        <f t="shared" si="110"/>
        <v>0</v>
      </c>
      <c r="AP40" s="140">
        <f t="shared" si="111"/>
        <v>0</v>
      </c>
      <c r="AQ40" s="140">
        <f t="shared" si="112"/>
        <v>0</v>
      </c>
      <c r="AR40" s="140">
        <f t="shared" si="113"/>
        <v>0</v>
      </c>
      <c r="AS40" s="140">
        <f t="shared" si="114"/>
        <v>0</v>
      </c>
      <c r="AT40" s="140">
        <f t="shared" si="115"/>
        <v>0</v>
      </c>
      <c r="AU40" s="140">
        <f t="shared" si="116"/>
        <v>0</v>
      </c>
      <c r="AV40" s="140">
        <f t="shared" si="117"/>
        <v>0</v>
      </c>
      <c r="AW40" s="140">
        <f t="shared" si="118"/>
        <v>0</v>
      </c>
      <c r="AX40" s="140">
        <f t="shared" si="119"/>
        <v>0</v>
      </c>
      <c r="AY40" s="140">
        <f t="shared" si="120"/>
        <v>0</v>
      </c>
      <c r="AZ40" s="140">
        <f t="shared" si="121"/>
        <v>0</v>
      </c>
      <c r="BB40" s="139">
        <f t="shared" si="146"/>
        <v>2021</v>
      </c>
      <c r="BC40" s="140">
        <f t="shared" si="147"/>
        <v>2022</v>
      </c>
      <c r="BD40" s="140">
        <f t="shared" si="122"/>
        <v>0</v>
      </c>
      <c r="BE40" s="140">
        <f t="shared" si="123"/>
        <v>0</v>
      </c>
      <c r="BF40" s="140">
        <f t="shared" si="124"/>
        <v>0</v>
      </c>
      <c r="BG40" s="140">
        <f t="shared" si="125"/>
        <v>0</v>
      </c>
      <c r="BH40" s="140">
        <f t="shared" si="126"/>
        <v>0</v>
      </c>
      <c r="BI40" s="140">
        <f t="shared" si="127"/>
        <v>0</v>
      </c>
      <c r="BJ40" s="140">
        <f t="shared" si="128"/>
        <v>0</v>
      </c>
      <c r="BK40" s="140">
        <f t="shared" si="129"/>
        <v>0</v>
      </c>
      <c r="BL40" s="140">
        <f t="shared" si="130"/>
        <v>0</v>
      </c>
      <c r="BM40" s="140">
        <f t="shared" si="131"/>
        <v>0</v>
      </c>
      <c r="BN40" s="140">
        <f t="shared" si="132"/>
        <v>0</v>
      </c>
      <c r="BO40" s="140">
        <f t="shared" si="133"/>
        <v>0</v>
      </c>
      <c r="BP40" s="140">
        <f t="shared" si="134"/>
        <v>0</v>
      </c>
      <c r="BQ40" s="140">
        <f t="shared" si="135"/>
        <v>0</v>
      </c>
      <c r="BR40" s="140">
        <f t="shared" si="136"/>
        <v>0</v>
      </c>
      <c r="BS40" s="140">
        <f t="shared" si="137"/>
        <v>0</v>
      </c>
      <c r="BT40" s="140">
        <f t="shared" si="138"/>
        <v>0</v>
      </c>
      <c r="BU40" s="140">
        <f t="shared" si="139"/>
        <v>0</v>
      </c>
      <c r="BV40" s="140">
        <f t="shared" si="140"/>
        <v>0</v>
      </c>
      <c r="BW40" s="140">
        <f t="shared" si="141"/>
        <v>0</v>
      </c>
      <c r="BX40" s="140">
        <f t="shared" si="142"/>
        <v>0</v>
      </c>
      <c r="BY40" s="140">
        <f t="shared" si="143"/>
        <v>0</v>
      </c>
      <c r="BZ40" s="140">
        <f t="shared" si="144"/>
        <v>0</v>
      </c>
    </row>
    <row r="41" spans="1:78" x14ac:dyDescent="0.25">
      <c r="A41" s="140" t="str">
        <f>'Scenario List'!$A$5</f>
        <v>3- Baseline 2</v>
      </c>
      <c r="B41" s="140" t="s">
        <v>115</v>
      </c>
      <c r="C41" s="152">
        <v>1</v>
      </c>
      <c r="D41" s="140">
        <v>0</v>
      </c>
      <c r="E41" s="140">
        <v>0</v>
      </c>
      <c r="F41" s="140">
        <v>0</v>
      </c>
      <c r="G41" s="140">
        <v>0</v>
      </c>
      <c r="H41" s="140">
        <v>0</v>
      </c>
      <c r="I41" s="140">
        <v>0</v>
      </c>
      <c r="J41" s="140">
        <v>0</v>
      </c>
      <c r="K41" s="140">
        <v>0</v>
      </c>
      <c r="L41" s="140">
        <v>0</v>
      </c>
      <c r="M41" s="140">
        <v>0</v>
      </c>
      <c r="N41" s="140">
        <v>0</v>
      </c>
      <c r="O41" s="140">
        <v>0</v>
      </c>
      <c r="P41" s="140">
        <v>0</v>
      </c>
      <c r="Q41" s="140">
        <v>0</v>
      </c>
      <c r="R41" s="140">
        <v>0</v>
      </c>
      <c r="S41" s="140">
        <v>0</v>
      </c>
      <c r="T41" s="140">
        <v>0</v>
      </c>
      <c r="U41" s="140">
        <v>0</v>
      </c>
      <c r="V41" s="140">
        <v>0</v>
      </c>
      <c r="W41" s="140">
        <v>0</v>
      </c>
      <c r="X41" s="140">
        <v>0</v>
      </c>
      <c r="Y41" s="140">
        <v>0</v>
      </c>
      <c r="Z41" s="140">
        <v>0</v>
      </c>
      <c r="AA41" s="140">
        <v>0</v>
      </c>
      <c r="AC41" s="140">
        <f t="shared" si="145"/>
        <v>1</v>
      </c>
      <c r="AD41" s="140">
        <f t="shared" si="99"/>
        <v>0</v>
      </c>
      <c r="AE41" s="140">
        <f t="shared" si="100"/>
        <v>0</v>
      </c>
      <c r="AF41" s="140">
        <f t="shared" si="101"/>
        <v>0</v>
      </c>
      <c r="AG41" s="140">
        <f t="shared" si="102"/>
        <v>0</v>
      </c>
      <c r="AH41" s="140">
        <f t="shared" si="103"/>
        <v>0</v>
      </c>
      <c r="AI41" s="140">
        <f t="shared" si="104"/>
        <v>0</v>
      </c>
      <c r="AJ41" s="140">
        <f t="shared" si="105"/>
        <v>0</v>
      </c>
      <c r="AK41" s="140">
        <f t="shared" si="106"/>
        <v>0</v>
      </c>
      <c r="AL41" s="140">
        <f t="shared" si="107"/>
        <v>0</v>
      </c>
      <c r="AM41" s="140">
        <f t="shared" si="108"/>
        <v>0</v>
      </c>
      <c r="AN41" s="140">
        <f t="shared" si="109"/>
        <v>0</v>
      </c>
      <c r="AO41" s="140">
        <f t="shared" si="110"/>
        <v>0</v>
      </c>
      <c r="AP41" s="140">
        <f t="shared" si="111"/>
        <v>0</v>
      </c>
      <c r="AQ41" s="140">
        <f t="shared" si="112"/>
        <v>0</v>
      </c>
      <c r="AR41" s="140">
        <f t="shared" si="113"/>
        <v>0</v>
      </c>
      <c r="AS41" s="140">
        <f t="shared" si="114"/>
        <v>0</v>
      </c>
      <c r="AT41" s="140">
        <f t="shared" si="115"/>
        <v>0</v>
      </c>
      <c r="AU41" s="140">
        <f t="shared" si="116"/>
        <v>0</v>
      </c>
      <c r="AV41" s="140">
        <f t="shared" si="117"/>
        <v>0</v>
      </c>
      <c r="AW41" s="140">
        <f t="shared" si="118"/>
        <v>0</v>
      </c>
      <c r="AX41" s="140">
        <f t="shared" si="119"/>
        <v>0</v>
      </c>
      <c r="AY41" s="140">
        <f t="shared" si="120"/>
        <v>0</v>
      </c>
      <c r="AZ41" s="140">
        <f t="shared" si="121"/>
        <v>0</v>
      </c>
      <c r="BB41" s="139">
        <f t="shared" si="146"/>
        <v>2021</v>
      </c>
      <c r="BC41" s="140">
        <f t="shared" si="147"/>
        <v>2022</v>
      </c>
      <c r="BD41" s="140">
        <f t="shared" si="122"/>
        <v>0</v>
      </c>
      <c r="BE41" s="140">
        <f t="shared" si="123"/>
        <v>0</v>
      </c>
      <c r="BF41" s="140">
        <f t="shared" si="124"/>
        <v>0</v>
      </c>
      <c r="BG41" s="140">
        <f t="shared" si="125"/>
        <v>0</v>
      </c>
      <c r="BH41" s="140">
        <f t="shared" si="126"/>
        <v>0</v>
      </c>
      <c r="BI41" s="140">
        <f t="shared" si="127"/>
        <v>0</v>
      </c>
      <c r="BJ41" s="140">
        <f t="shared" si="128"/>
        <v>0</v>
      </c>
      <c r="BK41" s="140">
        <f t="shared" si="129"/>
        <v>0</v>
      </c>
      <c r="BL41" s="140">
        <f t="shared" si="130"/>
        <v>0</v>
      </c>
      <c r="BM41" s="140">
        <f t="shared" si="131"/>
        <v>0</v>
      </c>
      <c r="BN41" s="140">
        <f t="shared" si="132"/>
        <v>0</v>
      </c>
      <c r="BO41" s="140">
        <f t="shared" si="133"/>
        <v>0</v>
      </c>
      <c r="BP41" s="140">
        <f t="shared" si="134"/>
        <v>0</v>
      </c>
      <c r="BQ41" s="140">
        <f t="shared" si="135"/>
        <v>0</v>
      </c>
      <c r="BR41" s="140">
        <f t="shared" si="136"/>
        <v>0</v>
      </c>
      <c r="BS41" s="140">
        <f t="shared" si="137"/>
        <v>0</v>
      </c>
      <c r="BT41" s="140">
        <f t="shared" si="138"/>
        <v>0</v>
      </c>
      <c r="BU41" s="140">
        <f t="shared" si="139"/>
        <v>0</v>
      </c>
      <c r="BV41" s="140">
        <f t="shared" si="140"/>
        <v>0</v>
      </c>
      <c r="BW41" s="140">
        <f t="shared" si="141"/>
        <v>0</v>
      </c>
      <c r="BX41" s="140">
        <f t="shared" si="142"/>
        <v>0</v>
      </c>
      <c r="BY41" s="140">
        <f t="shared" si="143"/>
        <v>0</v>
      </c>
      <c r="BZ41" s="140">
        <f t="shared" si="144"/>
        <v>0</v>
      </c>
    </row>
    <row r="42" spans="1:78" x14ac:dyDescent="0.25">
      <c r="A42" s="140" t="str">
        <f>'Scenario List'!$A$5</f>
        <v>3- Baseline 2</v>
      </c>
      <c r="B42" s="140" t="s">
        <v>116</v>
      </c>
      <c r="C42" s="152">
        <v>1</v>
      </c>
      <c r="D42" s="140">
        <v>1</v>
      </c>
      <c r="E42" s="140">
        <v>1</v>
      </c>
      <c r="F42" s="140">
        <v>1</v>
      </c>
      <c r="G42" s="140">
        <v>1</v>
      </c>
      <c r="H42" s="140">
        <v>1</v>
      </c>
      <c r="I42" s="140">
        <v>1</v>
      </c>
      <c r="J42" s="140">
        <v>1</v>
      </c>
      <c r="K42" s="140">
        <v>1</v>
      </c>
      <c r="L42" s="140">
        <v>1</v>
      </c>
      <c r="M42" s="140">
        <v>1</v>
      </c>
      <c r="N42" s="140">
        <v>1</v>
      </c>
      <c r="O42" s="140">
        <v>1</v>
      </c>
      <c r="P42" s="140">
        <v>1</v>
      </c>
      <c r="Q42" s="140">
        <v>1</v>
      </c>
      <c r="R42" s="140">
        <v>1</v>
      </c>
      <c r="S42" s="140">
        <v>1</v>
      </c>
      <c r="T42" s="140">
        <v>1</v>
      </c>
      <c r="U42" s="140">
        <v>1</v>
      </c>
      <c r="V42" s="140">
        <v>1</v>
      </c>
      <c r="W42" s="140">
        <v>1</v>
      </c>
      <c r="X42" s="140">
        <v>1</v>
      </c>
      <c r="Y42" s="140">
        <v>1</v>
      </c>
      <c r="Z42" s="140">
        <v>1</v>
      </c>
      <c r="AA42" s="140">
        <v>1</v>
      </c>
      <c r="AC42" s="140">
        <f t="shared" si="145"/>
        <v>0</v>
      </c>
      <c r="AD42" s="140">
        <f t="shared" si="99"/>
        <v>0</v>
      </c>
      <c r="AE42" s="140">
        <f t="shared" si="100"/>
        <v>0</v>
      </c>
      <c r="AF42" s="140">
        <f t="shared" si="101"/>
        <v>0</v>
      </c>
      <c r="AG42" s="140">
        <f t="shared" si="102"/>
        <v>0</v>
      </c>
      <c r="AH42" s="140">
        <f t="shared" si="103"/>
        <v>0</v>
      </c>
      <c r="AI42" s="140">
        <f t="shared" si="104"/>
        <v>0</v>
      </c>
      <c r="AJ42" s="140">
        <f t="shared" si="105"/>
        <v>0</v>
      </c>
      <c r="AK42" s="140">
        <f t="shared" si="106"/>
        <v>0</v>
      </c>
      <c r="AL42" s="140">
        <f t="shared" si="107"/>
        <v>0</v>
      </c>
      <c r="AM42" s="140">
        <f t="shared" si="108"/>
        <v>0</v>
      </c>
      <c r="AN42" s="140">
        <f t="shared" si="109"/>
        <v>0</v>
      </c>
      <c r="AO42" s="140">
        <f t="shared" si="110"/>
        <v>0</v>
      </c>
      <c r="AP42" s="140">
        <f t="shared" si="111"/>
        <v>0</v>
      </c>
      <c r="AQ42" s="140">
        <f t="shared" si="112"/>
        <v>0</v>
      </c>
      <c r="AR42" s="140">
        <f t="shared" si="113"/>
        <v>0</v>
      </c>
      <c r="AS42" s="140">
        <f t="shared" si="114"/>
        <v>0</v>
      </c>
      <c r="AT42" s="140">
        <f t="shared" si="115"/>
        <v>0</v>
      </c>
      <c r="AU42" s="140">
        <f t="shared" si="116"/>
        <v>0</v>
      </c>
      <c r="AV42" s="140">
        <f t="shared" si="117"/>
        <v>0</v>
      </c>
      <c r="AW42" s="140">
        <f t="shared" si="118"/>
        <v>0</v>
      </c>
      <c r="AX42" s="140">
        <f t="shared" si="119"/>
        <v>0</v>
      </c>
      <c r="AY42" s="140">
        <f t="shared" si="120"/>
        <v>0</v>
      </c>
      <c r="AZ42" s="140">
        <f t="shared" si="121"/>
        <v>0</v>
      </c>
      <c r="BB42" s="139" t="str">
        <f t="shared" si="146"/>
        <v>-</v>
      </c>
      <c r="BC42" s="140">
        <f t="shared" si="147"/>
        <v>0</v>
      </c>
      <c r="BD42" s="140">
        <f t="shared" si="122"/>
        <v>0</v>
      </c>
      <c r="BE42" s="140">
        <f t="shared" si="123"/>
        <v>0</v>
      </c>
      <c r="BF42" s="140">
        <f t="shared" si="124"/>
        <v>0</v>
      </c>
      <c r="BG42" s="140">
        <f t="shared" si="125"/>
        <v>0</v>
      </c>
      <c r="BH42" s="140">
        <f t="shared" si="126"/>
        <v>0</v>
      </c>
      <c r="BI42" s="140">
        <f t="shared" si="127"/>
        <v>0</v>
      </c>
      <c r="BJ42" s="140">
        <f t="shared" si="128"/>
        <v>0</v>
      </c>
      <c r="BK42" s="140">
        <f t="shared" si="129"/>
        <v>0</v>
      </c>
      <c r="BL42" s="140">
        <f t="shared" si="130"/>
        <v>0</v>
      </c>
      <c r="BM42" s="140">
        <f t="shared" si="131"/>
        <v>0</v>
      </c>
      <c r="BN42" s="140">
        <f t="shared" si="132"/>
        <v>0</v>
      </c>
      <c r="BO42" s="140">
        <f t="shared" si="133"/>
        <v>0</v>
      </c>
      <c r="BP42" s="140">
        <f t="shared" si="134"/>
        <v>0</v>
      </c>
      <c r="BQ42" s="140">
        <f t="shared" si="135"/>
        <v>0</v>
      </c>
      <c r="BR42" s="140">
        <f t="shared" si="136"/>
        <v>0</v>
      </c>
      <c r="BS42" s="140">
        <f t="shared" si="137"/>
        <v>0</v>
      </c>
      <c r="BT42" s="140">
        <f t="shared" si="138"/>
        <v>0</v>
      </c>
      <c r="BU42" s="140">
        <f t="shared" si="139"/>
        <v>0</v>
      </c>
      <c r="BV42" s="140">
        <f t="shared" si="140"/>
        <v>0</v>
      </c>
      <c r="BW42" s="140">
        <f t="shared" si="141"/>
        <v>0</v>
      </c>
      <c r="BX42" s="140">
        <f t="shared" si="142"/>
        <v>0</v>
      </c>
      <c r="BY42" s="140">
        <f t="shared" si="143"/>
        <v>0</v>
      </c>
      <c r="BZ42" s="140">
        <f t="shared" si="144"/>
        <v>0</v>
      </c>
    </row>
    <row r="43" spans="1:78" x14ac:dyDescent="0.25">
      <c r="A43" s="140" t="str">
        <f>'Scenario List'!$A$5</f>
        <v>3- Baseline 2</v>
      </c>
      <c r="B43" s="140" t="s">
        <v>117</v>
      </c>
      <c r="C43" s="152">
        <v>1</v>
      </c>
      <c r="D43" s="140">
        <v>1</v>
      </c>
      <c r="E43" s="140">
        <v>1</v>
      </c>
      <c r="F43" s="140">
        <v>1</v>
      </c>
      <c r="G43" s="140">
        <v>1</v>
      </c>
      <c r="H43" s="140">
        <v>1</v>
      </c>
      <c r="I43" s="140">
        <v>1</v>
      </c>
      <c r="J43" s="140">
        <v>1</v>
      </c>
      <c r="K43" s="140">
        <v>1</v>
      </c>
      <c r="L43" s="140">
        <v>1</v>
      </c>
      <c r="M43" s="140">
        <v>1</v>
      </c>
      <c r="N43" s="140">
        <v>1</v>
      </c>
      <c r="O43" s="140">
        <v>1</v>
      </c>
      <c r="P43" s="140">
        <v>1</v>
      </c>
      <c r="Q43" s="140">
        <v>1</v>
      </c>
      <c r="R43" s="140">
        <v>1</v>
      </c>
      <c r="S43" s="140">
        <v>1</v>
      </c>
      <c r="T43" s="140">
        <v>1</v>
      </c>
      <c r="U43" s="140">
        <v>1</v>
      </c>
      <c r="V43" s="140">
        <v>1</v>
      </c>
      <c r="W43" s="140">
        <v>1</v>
      </c>
      <c r="X43" s="140">
        <v>1</v>
      </c>
      <c r="Y43" s="140">
        <v>1</v>
      </c>
      <c r="Z43" s="140">
        <v>1</v>
      </c>
      <c r="AA43" s="140">
        <v>1</v>
      </c>
      <c r="AC43" s="140">
        <f t="shared" si="145"/>
        <v>0</v>
      </c>
      <c r="AD43" s="140">
        <f t="shared" si="99"/>
        <v>0</v>
      </c>
      <c r="AE43" s="140">
        <f t="shared" si="100"/>
        <v>0</v>
      </c>
      <c r="AF43" s="140">
        <f t="shared" si="101"/>
        <v>0</v>
      </c>
      <c r="AG43" s="140">
        <f t="shared" si="102"/>
        <v>0</v>
      </c>
      <c r="AH43" s="140">
        <f t="shared" si="103"/>
        <v>0</v>
      </c>
      <c r="AI43" s="140">
        <f t="shared" si="104"/>
        <v>0</v>
      </c>
      <c r="AJ43" s="140">
        <f t="shared" si="105"/>
        <v>0</v>
      </c>
      <c r="AK43" s="140">
        <f t="shared" si="106"/>
        <v>0</v>
      </c>
      <c r="AL43" s="140">
        <f t="shared" si="107"/>
        <v>0</v>
      </c>
      <c r="AM43" s="140">
        <f t="shared" si="108"/>
        <v>0</v>
      </c>
      <c r="AN43" s="140">
        <f t="shared" si="109"/>
        <v>0</v>
      </c>
      <c r="AO43" s="140">
        <f t="shared" si="110"/>
        <v>0</v>
      </c>
      <c r="AP43" s="140">
        <f t="shared" si="111"/>
        <v>0</v>
      </c>
      <c r="AQ43" s="140">
        <f t="shared" si="112"/>
        <v>0</v>
      </c>
      <c r="AR43" s="140">
        <f t="shared" si="113"/>
        <v>0</v>
      </c>
      <c r="AS43" s="140">
        <f t="shared" si="114"/>
        <v>0</v>
      </c>
      <c r="AT43" s="140">
        <f t="shared" si="115"/>
        <v>0</v>
      </c>
      <c r="AU43" s="140">
        <f t="shared" si="116"/>
        <v>0</v>
      </c>
      <c r="AV43" s="140">
        <f t="shared" si="117"/>
        <v>0</v>
      </c>
      <c r="AW43" s="140">
        <f t="shared" si="118"/>
        <v>0</v>
      </c>
      <c r="AX43" s="140">
        <f t="shared" si="119"/>
        <v>0</v>
      </c>
      <c r="AY43" s="140">
        <f t="shared" si="120"/>
        <v>0</v>
      </c>
      <c r="AZ43" s="140">
        <f t="shared" si="121"/>
        <v>0</v>
      </c>
      <c r="BB43" s="139" t="str">
        <f t="shared" si="146"/>
        <v>-</v>
      </c>
      <c r="BC43" s="140">
        <f t="shared" si="147"/>
        <v>0</v>
      </c>
      <c r="BD43" s="140">
        <f t="shared" si="122"/>
        <v>0</v>
      </c>
      <c r="BE43" s="140">
        <f t="shared" si="123"/>
        <v>0</v>
      </c>
      <c r="BF43" s="140">
        <f t="shared" si="124"/>
        <v>0</v>
      </c>
      <c r="BG43" s="140">
        <f t="shared" si="125"/>
        <v>0</v>
      </c>
      <c r="BH43" s="140">
        <f t="shared" si="126"/>
        <v>0</v>
      </c>
      <c r="BI43" s="140">
        <f t="shared" si="127"/>
        <v>0</v>
      </c>
      <c r="BJ43" s="140">
        <f t="shared" si="128"/>
        <v>0</v>
      </c>
      <c r="BK43" s="140">
        <f t="shared" si="129"/>
        <v>0</v>
      </c>
      <c r="BL43" s="140">
        <f t="shared" si="130"/>
        <v>0</v>
      </c>
      <c r="BM43" s="140">
        <f t="shared" si="131"/>
        <v>0</v>
      </c>
      <c r="BN43" s="140">
        <f t="shared" si="132"/>
        <v>0</v>
      </c>
      <c r="BO43" s="140">
        <f t="shared" si="133"/>
        <v>0</v>
      </c>
      <c r="BP43" s="140">
        <f t="shared" si="134"/>
        <v>0</v>
      </c>
      <c r="BQ43" s="140">
        <f t="shared" si="135"/>
        <v>0</v>
      </c>
      <c r="BR43" s="140">
        <f t="shared" si="136"/>
        <v>0</v>
      </c>
      <c r="BS43" s="140">
        <f t="shared" si="137"/>
        <v>0</v>
      </c>
      <c r="BT43" s="140">
        <f t="shared" si="138"/>
        <v>0</v>
      </c>
      <c r="BU43" s="140">
        <f t="shared" si="139"/>
        <v>0</v>
      </c>
      <c r="BV43" s="140">
        <f t="shared" si="140"/>
        <v>0</v>
      </c>
      <c r="BW43" s="140">
        <f t="shared" si="141"/>
        <v>0</v>
      </c>
      <c r="BX43" s="140">
        <f t="shared" si="142"/>
        <v>0</v>
      </c>
      <c r="BY43" s="140">
        <f t="shared" si="143"/>
        <v>0</v>
      </c>
      <c r="BZ43" s="140">
        <f t="shared" si="144"/>
        <v>0</v>
      </c>
    </row>
    <row r="44" spans="1:78" x14ac:dyDescent="0.25">
      <c r="A44" s="140" t="str">
        <f>'Scenario List'!$A$5</f>
        <v>3- Baseline 2</v>
      </c>
      <c r="B44" s="140" t="s">
        <v>118</v>
      </c>
      <c r="C44" s="152">
        <v>1</v>
      </c>
      <c r="D44" s="140">
        <v>1</v>
      </c>
      <c r="E44" s="140">
        <v>1</v>
      </c>
      <c r="F44" s="140">
        <v>1</v>
      </c>
      <c r="G44" s="140">
        <v>1</v>
      </c>
      <c r="H44" s="140">
        <v>1</v>
      </c>
      <c r="I44" s="140">
        <v>1</v>
      </c>
      <c r="J44" s="140">
        <v>1</v>
      </c>
      <c r="K44" s="140">
        <v>1</v>
      </c>
      <c r="L44" s="140">
        <v>1</v>
      </c>
      <c r="M44" s="140">
        <v>1</v>
      </c>
      <c r="N44" s="140">
        <v>1</v>
      </c>
      <c r="O44" s="140">
        <v>1</v>
      </c>
      <c r="P44" s="140">
        <v>1</v>
      </c>
      <c r="Q44" s="140">
        <v>1</v>
      </c>
      <c r="R44" s="140">
        <v>1</v>
      </c>
      <c r="S44" s="140">
        <v>1</v>
      </c>
      <c r="T44" s="140">
        <v>1</v>
      </c>
      <c r="U44" s="140">
        <v>1</v>
      </c>
      <c r="V44" s="140">
        <v>1</v>
      </c>
      <c r="W44" s="140">
        <v>0</v>
      </c>
      <c r="X44" s="140">
        <v>0</v>
      </c>
      <c r="Y44" s="140">
        <v>0</v>
      </c>
      <c r="Z44" s="140">
        <v>0</v>
      </c>
      <c r="AA44" s="140">
        <v>0</v>
      </c>
      <c r="AC44" s="140">
        <f t="shared" si="145"/>
        <v>0</v>
      </c>
      <c r="AD44" s="140">
        <f t="shared" si="99"/>
        <v>0</v>
      </c>
      <c r="AE44" s="140">
        <f t="shared" si="100"/>
        <v>0</v>
      </c>
      <c r="AF44" s="140">
        <f t="shared" si="101"/>
        <v>0</v>
      </c>
      <c r="AG44" s="140">
        <f t="shared" si="102"/>
        <v>0</v>
      </c>
      <c r="AH44" s="140">
        <f t="shared" si="103"/>
        <v>0</v>
      </c>
      <c r="AI44" s="140">
        <f t="shared" si="104"/>
        <v>0</v>
      </c>
      <c r="AJ44" s="140">
        <f t="shared" si="105"/>
        <v>0</v>
      </c>
      <c r="AK44" s="140">
        <f t="shared" si="106"/>
        <v>0</v>
      </c>
      <c r="AL44" s="140">
        <f t="shared" si="107"/>
        <v>0</v>
      </c>
      <c r="AM44" s="140">
        <f t="shared" si="108"/>
        <v>0</v>
      </c>
      <c r="AN44" s="140">
        <f t="shared" si="109"/>
        <v>0</v>
      </c>
      <c r="AO44" s="140">
        <f t="shared" si="110"/>
        <v>0</v>
      </c>
      <c r="AP44" s="140">
        <f t="shared" si="111"/>
        <v>0</v>
      </c>
      <c r="AQ44" s="140">
        <f t="shared" si="112"/>
        <v>0</v>
      </c>
      <c r="AR44" s="140">
        <f t="shared" si="113"/>
        <v>0</v>
      </c>
      <c r="AS44" s="140">
        <f t="shared" si="114"/>
        <v>0</v>
      </c>
      <c r="AT44" s="140">
        <f t="shared" si="115"/>
        <v>0</v>
      </c>
      <c r="AU44" s="140">
        <f t="shared" si="116"/>
        <v>0</v>
      </c>
      <c r="AV44" s="140">
        <f t="shared" si="117"/>
        <v>1</v>
      </c>
      <c r="AW44" s="140">
        <f t="shared" si="118"/>
        <v>0</v>
      </c>
      <c r="AX44" s="140">
        <f t="shared" si="119"/>
        <v>0</v>
      </c>
      <c r="AY44" s="140">
        <f t="shared" si="120"/>
        <v>0</v>
      </c>
      <c r="AZ44" s="140">
        <f t="shared" si="121"/>
        <v>0</v>
      </c>
      <c r="BB44" s="139">
        <f t="shared" si="146"/>
        <v>2040</v>
      </c>
      <c r="BC44" s="140">
        <f t="shared" si="147"/>
        <v>0</v>
      </c>
      <c r="BD44" s="140">
        <f t="shared" si="122"/>
        <v>0</v>
      </c>
      <c r="BE44" s="140">
        <f t="shared" si="123"/>
        <v>0</v>
      </c>
      <c r="BF44" s="140">
        <f t="shared" si="124"/>
        <v>0</v>
      </c>
      <c r="BG44" s="140">
        <f t="shared" si="125"/>
        <v>0</v>
      </c>
      <c r="BH44" s="140">
        <f t="shared" si="126"/>
        <v>0</v>
      </c>
      <c r="BI44" s="140">
        <f t="shared" si="127"/>
        <v>0</v>
      </c>
      <c r="BJ44" s="140">
        <f t="shared" si="128"/>
        <v>0</v>
      </c>
      <c r="BK44" s="140">
        <f t="shared" si="129"/>
        <v>0</v>
      </c>
      <c r="BL44" s="140">
        <f t="shared" si="130"/>
        <v>0</v>
      </c>
      <c r="BM44" s="140">
        <f t="shared" si="131"/>
        <v>0</v>
      </c>
      <c r="BN44" s="140">
        <f t="shared" si="132"/>
        <v>0</v>
      </c>
      <c r="BO44" s="140">
        <f t="shared" si="133"/>
        <v>0</v>
      </c>
      <c r="BP44" s="140">
        <f t="shared" si="134"/>
        <v>0</v>
      </c>
      <c r="BQ44" s="140">
        <f t="shared" si="135"/>
        <v>0</v>
      </c>
      <c r="BR44" s="140">
        <f t="shared" si="136"/>
        <v>0</v>
      </c>
      <c r="BS44" s="140">
        <f t="shared" si="137"/>
        <v>0</v>
      </c>
      <c r="BT44" s="140">
        <f t="shared" si="138"/>
        <v>0</v>
      </c>
      <c r="BU44" s="140">
        <f t="shared" si="139"/>
        <v>0</v>
      </c>
      <c r="BV44" s="140">
        <f t="shared" si="140"/>
        <v>2041</v>
      </c>
      <c r="BW44" s="140">
        <f t="shared" si="141"/>
        <v>0</v>
      </c>
      <c r="BX44" s="140">
        <f t="shared" si="142"/>
        <v>0</v>
      </c>
      <c r="BY44" s="140">
        <f t="shared" si="143"/>
        <v>0</v>
      </c>
      <c r="BZ44" s="140">
        <f t="shared" si="144"/>
        <v>0</v>
      </c>
    </row>
    <row r="45" spans="1:78" x14ac:dyDescent="0.25">
      <c r="A45" s="140" t="str">
        <f>'Scenario List'!$A$5</f>
        <v>3- Baseline 2</v>
      </c>
      <c r="B45" s="140" t="s">
        <v>119</v>
      </c>
      <c r="C45" s="152">
        <v>1</v>
      </c>
      <c r="D45" s="140">
        <v>1</v>
      </c>
      <c r="E45" s="140">
        <v>1</v>
      </c>
      <c r="F45" s="140">
        <v>1</v>
      </c>
      <c r="G45" s="140">
        <v>1</v>
      </c>
      <c r="H45" s="140">
        <v>1</v>
      </c>
      <c r="I45" s="140">
        <v>1</v>
      </c>
      <c r="J45" s="140">
        <v>1</v>
      </c>
      <c r="K45" s="140">
        <v>1</v>
      </c>
      <c r="L45" s="140">
        <v>1</v>
      </c>
      <c r="M45" s="140">
        <v>1</v>
      </c>
      <c r="N45" s="140">
        <v>1</v>
      </c>
      <c r="O45" s="140">
        <v>1</v>
      </c>
      <c r="P45" s="140">
        <v>1</v>
      </c>
      <c r="Q45" s="140">
        <v>1</v>
      </c>
      <c r="R45" s="140">
        <v>1</v>
      </c>
      <c r="S45" s="140">
        <v>1</v>
      </c>
      <c r="T45" s="140">
        <v>1</v>
      </c>
      <c r="U45" s="140">
        <v>1</v>
      </c>
      <c r="V45" s="140">
        <v>1</v>
      </c>
      <c r="W45" s="140">
        <v>1</v>
      </c>
      <c r="X45" s="140">
        <v>1</v>
      </c>
      <c r="Y45" s="140">
        <v>1</v>
      </c>
      <c r="Z45" s="140">
        <v>1</v>
      </c>
      <c r="AA45" s="140">
        <v>1</v>
      </c>
      <c r="AC45" s="140">
        <f t="shared" si="145"/>
        <v>0</v>
      </c>
      <c r="AD45" s="140">
        <f t="shared" si="99"/>
        <v>0</v>
      </c>
      <c r="AE45" s="140">
        <f t="shared" si="100"/>
        <v>0</v>
      </c>
      <c r="AF45" s="140">
        <f t="shared" si="101"/>
        <v>0</v>
      </c>
      <c r="AG45" s="140">
        <f t="shared" si="102"/>
        <v>0</v>
      </c>
      <c r="AH45" s="140">
        <f t="shared" si="103"/>
        <v>0</v>
      </c>
      <c r="AI45" s="140">
        <f t="shared" si="104"/>
        <v>0</v>
      </c>
      <c r="AJ45" s="140">
        <f t="shared" si="105"/>
        <v>0</v>
      </c>
      <c r="AK45" s="140">
        <f t="shared" si="106"/>
        <v>0</v>
      </c>
      <c r="AL45" s="140">
        <f t="shared" si="107"/>
        <v>0</v>
      </c>
      <c r="AM45" s="140">
        <f t="shared" si="108"/>
        <v>0</v>
      </c>
      <c r="AN45" s="140">
        <f t="shared" si="109"/>
        <v>0</v>
      </c>
      <c r="AO45" s="140">
        <f t="shared" si="110"/>
        <v>0</v>
      </c>
      <c r="AP45" s="140">
        <f t="shared" si="111"/>
        <v>0</v>
      </c>
      <c r="AQ45" s="140">
        <f t="shared" si="112"/>
        <v>0</v>
      </c>
      <c r="AR45" s="140">
        <f t="shared" si="113"/>
        <v>0</v>
      </c>
      <c r="AS45" s="140">
        <f t="shared" si="114"/>
        <v>0</v>
      </c>
      <c r="AT45" s="140">
        <f t="shared" si="115"/>
        <v>0</v>
      </c>
      <c r="AU45" s="140">
        <f t="shared" si="116"/>
        <v>0</v>
      </c>
      <c r="AV45" s="140">
        <f t="shared" si="117"/>
        <v>0</v>
      </c>
      <c r="AW45" s="140">
        <f t="shared" si="118"/>
        <v>0</v>
      </c>
      <c r="AX45" s="140">
        <f t="shared" si="119"/>
        <v>0</v>
      </c>
      <c r="AY45" s="140">
        <f t="shared" si="120"/>
        <v>0</v>
      </c>
      <c r="AZ45" s="140">
        <f t="shared" si="121"/>
        <v>0</v>
      </c>
      <c r="BB45" s="139" t="str">
        <f t="shared" si="146"/>
        <v>-</v>
      </c>
      <c r="BC45" s="140">
        <f t="shared" si="147"/>
        <v>0</v>
      </c>
      <c r="BD45" s="140">
        <f t="shared" si="122"/>
        <v>0</v>
      </c>
      <c r="BE45" s="140">
        <f t="shared" si="123"/>
        <v>0</v>
      </c>
      <c r="BF45" s="140">
        <f t="shared" si="124"/>
        <v>0</v>
      </c>
      <c r="BG45" s="140">
        <f t="shared" si="125"/>
        <v>0</v>
      </c>
      <c r="BH45" s="140">
        <f t="shared" si="126"/>
        <v>0</v>
      </c>
      <c r="BI45" s="140">
        <f t="shared" si="127"/>
        <v>0</v>
      </c>
      <c r="BJ45" s="140">
        <f t="shared" si="128"/>
        <v>0</v>
      </c>
      <c r="BK45" s="140">
        <f t="shared" si="129"/>
        <v>0</v>
      </c>
      <c r="BL45" s="140">
        <f t="shared" si="130"/>
        <v>0</v>
      </c>
      <c r="BM45" s="140">
        <f t="shared" si="131"/>
        <v>0</v>
      </c>
      <c r="BN45" s="140">
        <f t="shared" si="132"/>
        <v>0</v>
      </c>
      <c r="BO45" s="140">
        <f t="shared" si="133"/>
        <v>0</v>
      </c>
      <c r="BP45" s="140">
        <f t="shared" si="134"/>
        <v>0</v>
      </c>
      <c r="BQ45" s="140">
        <f t="shared" si="135"/>
        <v>0</v>
      </c>
      <c r="BR45" s="140">
        <f t="shared" si="136"/>
        <v>0</v>
      </c>
      <c r="BS45" s="140">
        <f t="shared" si="137"/>
        <v>0</v>
      </c>
      <c r="BT45" s="140">
        <f t="shared" si="138"/>
        <v>0</v>
      </c>
      <c r="BU45" s="140">
        <f t="shared" si="139"/>
        <v>0</v>
      </c>
      <c r="BV45" s="140">
        <f t="shared" si="140"/>
        <v>0</v>
      </c>
      <c r="BW45" s="140">
        <f t="shared" si="141"/>
        <v>0</v>
      </c>
      <c r="BX45" s="140">
        <f t="shared" si="142"/>
        <v>0</v>
      </c>
      <c r="BY45" s="140">
        <f t="shared" si="143"/>
        <v>0</v>
      </c>
      <c r="BZ45" s="140">
        <f t="shared" si="144"/>
        <v>0</v>
      </c>
    </row>
    <row r="46" spans="1:78" x14ac:dyDescent="0.25">
      <c r="A46" s="140" t="str">
        <f>'Scenario List'!$A$5</f>
        <v>3- Baseline 2</v>
      </c>
      <c r="B46" s="140" t="s">
        <v>120</v>
      </c>
      <c r="C46" s="152">
        <v>1</v>
      </c>
      <c r="D46" s="140">
        <v>1</v>
      </c>
      <c r="E46" s="140">
        <v>1</v>
      </c>
      <c r="F46" s="140">
        <v>1</v>
      </c>
      <c r="G46" s="140">
        <v>1</v>
      </c>
      <c r="H46" s="140">
        <v>1</v>
      </c>
      <c r="I46" s="140">
        <v>1</v>
      </c>
      <c r="J46" s="140">
        <v>1</v>
      </c>
      <c r="K46" s="140">
        <v>1</v>
      </c>
      <c r="L46" s="140">
        <v>1</v>
      </c>
      <c r="M46" s="140">
        <v>1</v>
      </c>
      <c r="N46" s="140">
        <v>1</v>
      </c>
      <c r="O46" s="140">
        <v>1</v>
      </c>
      <c r="P46" s="140">
        <v>1</v>
      </c>
      <c r="Q46" s="140">
        <v>1</v>
      </c>
      <c r="R46" s="140">
        <v>1</v>
      </c>
      <c r="S46" s="140">
        <v>1</v>
      </c>
      <c r="T46" s="140">
        <v>1</v>
      </c>
      <c r="U46" s="140">
        <v>1</v>
      </c>
      <c r="V46" s="140">
        <v>1</v>
      </c>
      <c r="W46" s="140">
        <v>1</v>
      </c>
      <c r="X46" s="140">
        <v>1</v>
      </c>
      <c r="Y46" s="140">
        <v>1</v>
      </c>
      <c r="Z46" s="140">
        <v>1</v>
      </c>
      <c r="AA46" s="140">
        <v>1</v>
      </c>
      <c r="AC46" s="140">
        <f t="shared" si="145"/>
        <v>0</v>
      </c>
      <c r="AD46" s="140">
        <f t="shared" si="99"/>
        <v>0</v>
      </c>
      <c r="AE46" s="140">
        <f t="shared" si="100"/>
        <v>0</v>
      </c>
      <c r="AF46" s="140">
        <f t="shared" si="101"/>
        <v>0</v>
      </c>
      <c r="AG46" s="140">
        <f t="shared" si="102"/>
        <v>0</v>
      </c>
      <c r="AH46" s="140">
        <f t="shared" si="103"/>
        <v>0</v>
      </c>
      <c r="AI46" s="140">
        <f t="shared" si="104"/>
        <v>0</v>
      </c>
      <c r="AJ46" s="140">
        <f t="shared" si="105"/>
        <v>0</v>
      </c>
      <c r="AK46" s="140">
        <f t="shared" si="106"/>
        <v>0</v>
      </c>
      <c r="AL46" s="140">
        <f t="shared" si="107"/>
        <v>0</v>
      </c>
      <c r="AM46" s="140">
        <f t="shared" si="108"/>
        <v>0</v>
      </c>
      <c r="AN46" s="140">
        <f t="shared" si="109"/>
        <v>0</v>
      </c>
      <c r="AO46" s="140">
        <f t="shared" si="110"/>
        <v>0</v>
      </c>
      <c r="AP46" s="140">
        <f t="shared" si="111"/>
        <v>0</v>
      </c>
      <c r="AQ46" s="140">
        <f t="shared" si="112"/>
        <v>0</v>
      </c>
      <c r="AR46" s="140">
        <f t="shared" si="113"/>
        <v>0</v>
      </c>
      <c r="AS46" s="140">
        <f t="shared" si="114"/>
        <v>0</v>
      </c>
      <c r="AT46" s="140">
        <f t="shared" si="115"/>
        <v>0</v>
      </c>
      <c r="AU46" s="140">
        <f t="shared" si="116"/>
        <v>0</v>
      </c>
      <c r="AV46" s="140">
        <f t="shared" si="117"/>
        <v>0</v>
      </c>
      <c r="AW46" s="140">
        <f t="shared" si="118"/>
        <v>0</v>
      </c>
      <c r="AX46" s="140">
        <f t="shared" si="119"/>
        <v>0</v>
      </c>
      <c r="AY46" s="140">
        <f t="shared" si="120"/>
        <v>0</v>
      </c>
      <c r="AZ46" s="140">
        <f t="shared" si="121"/>
        <v>0</v>
      </c>
      <c r="BB46" s="139" t="str">
        <f t="shared" si="146"/>
        <v>-</v>
      </c>
      <c r="BC46" s="140">
        <f t="shared" si="147"/>
        <v>0</v>
      </c>
      <c r="BD46" s="140">
        <f t="shared" si="122"/>
        <v>0</v>
      </c>
      <c r="BE46" s="140">
        <f t="shared" si="123"/>
        <v>0</v>
      </c>
      <c r="BF46" s="140">
        <f t="shared" si="124"/>
        <v>0</v>
      </c>
      <c r="BG46" s="140">
        <f t="shared" si="125"/>
        <v>0</v>
      </c>
      <c r="BH46" s="140">
        <f t="shared" si="126"/>
        <v>0</v>
      </c>
      <c r="BI46" s="140">
        <f t="shared" si="127"/>
        <v>0</v>
      </c>
      <c r="BJ46" s="140">
        <f t="shared" si="128"/>
        <v>0</v>
      </c>
      <c r="BK46" s="140">
        <f t="shared" si="129"/>
        <v>0</v>
      </c>
      <c r="BL46" s="140">
        <f t="shared" si="130"/>
        <v>0</v>
      </c>
      <c r="BM46" s="140">
        <f t="shared" si="131"/>
        <v>0</v>
      </c>
      <c r="BN46" s="140">
        <f t="shared" si="132"/>
        <v>0</v>
      </c>
      <c r="BO46" s="140">
        <f t="shared" si="133"/>
        <v>0</v>
      </c>
      <c r="BP46" s="140">
        <f t="shared" si="134"/>
        <v>0</v>
      </c>
      <c r="BQ46" s="140">
        <f t="shared" si="135"/>
        <v>0</v>
      </c>
      <c r="BR46" s="140">
        <f t="shared" si="136"/>
        <v>0</v>
      </c>
      <c r="BS46" s="140">
        <f t="shared" si="137"/>
        <v>0</v>
      </c>
      <c r="BT46" s="140">
        <f t="shared" si="138"/>
        <v>0</v>
      </c>
      <c r="BU46" s="140">
        <f t="shared" si="139"/>
        <v>0</v>
      </c>
      <c r="BV46" s="140">
        <f t="shared" si="140"/>
        <v>0</v>
      </c>
      <c r="BW46" s="140">
        <f t="shared" si="141"/>
        <v>0</v>
      </c>
      <c r="BX46" s="140">
        <f t="shared" si="142"/>
        <v>0</v>
      </c>
      <c r="BY46" s="140">
        <f t="shared" si="143"/>
        <v>0</v>
      </c>
      <c r="BZ46" s="140">
        <f t="shared" si="144"/>
        <v>0</v>
      </c>
    </row>
    <row r="47" spans="1:78" x14ac:dyDescent="0.25">
      <c r="A47" s="140" t="str">
        <f>'Scenario List'!$A$5</f>
        <v>3- Baseline 2</v>
      </c>
      <c r="B47" s="140" t="s">
        <v>121</v>
      </c>
      <c r="C47" s="152">
        <v>1</v>
      </c>
      <c r="D47" s="140">
        <v>1</v>
      </c>
      <c r="E47" s="140">
        <v>1</v>
      </c>
      <c r="F47" s="140">
        <v>1</v>
      </c>
      <c r="G47" s="140">
        <v>1</v>
      </c>
      <c r="H47" s="140">
        <v>1</v>
      </c>
      <c r="I47" s="140">
        <v>1</v>
      </c>
      <c r="J47" s="140">
        <v>1</v>
      </c>
      <c r="K47" s="140">
        <v>1</v>
      </c>
      <c r="L47" s="140">
        <v>1</v>
      </c>
      <c r="M47" s="140">
        <v>1</v>
      </c>
      <c r="N47" s="140">
        <v>1</v>
      </c>
      <c r="O47" s="140">
        <v>1</v>
      </c>
      <c r="P47" s="140">
        <v>1</v>
      </c>
      <c r="Q47" s="140">
        <v>1</v>
      </c>
      <c r="R47" s="140">
        <v>0</v>
      </c>
      <c r="S47" s="140">
        <v>0</v>
      </c>
      <c r="T47" s="140">
        <v>0</v>
      </c>
      <c r="U47" s="140">
        <v>0</v>
      </c>
      <c r="V47" s="140">
        <v>0</v>
      </c>
      <c r="W47" s="140">
        <v>0</v>
      </c>
      <c r="X47" s="140">
        <v>0</v>
      </c>
      <c r="Y47" s="140">
        <v>0</v>
      </c>
      <c r="Z47" s="140">
        <v>0</v>
      </c>
      <c r="AA47" s="140">
        <v>0</v>
      </c>
      <c r="AC47" s="140">
        <f t="shared" si="145"/>
        <v>0</v>
      </c>
      <c r="AD47" s="140">
        <f t="shared" si="99"/>
        <v>0</v>
      </c>
      <c r="AE47" s="140">
        <f t="shared" si="100"/>
        <v>0</v>
      </c>
      <c r="AF47" s="140">
        <f t="shared" si="101"/>
        <v>0</v>
      </c>
      <c r="AG47" s="140">
        <f t="shared" si="102"/>
        <v>0</v>
      </c>
      <c r="AH47" s="140">
        <f t="shared" si="103"/>
        <v>0</v>
      </c>
      <c r="AI47" s="140">
        <f t="shared" si="104"/>
        <v>0</v>
      </c>
      <c r="AJ47" s="140">
        <f t="shared" si="105"/>
        <v>0</v>
      </c>
      <c r="AK47" s="140">
        <f t="shared" si="106"/>
        <v>0</v>
      </c>
      <c r="AL47" s="140">
        <f t="shared" si="107"/>
        <v>0</v>
      </c>
      <c r="AM47" s="140">
        <f t="shared" si="108"/>
        <v>0</v>
      </c>
      <c r="AN47" s="140">
        <f t="shared" si="109"/>
        <v>0</v>
      </c>
      <c r="AO47" s="140">
        <f t="shared" si="110"/>
        <v>0</v>
      </c>
      <c r="AP47" s="140">
        <f t="shared" si="111"/>
        <v>0</v>
      </c>
      <c r="AQ47" s="140">
        <f t="shared" si="112"/>
        <v>1</v>
      </c>
      <c r="AR47" s="140">
        <f t="shared" si="113"/>
        <v>0</v>
      </c>
      <c r="AS47" s="140">
        <f t="shared" si="114"/>
        <v>0</v>
      </c>
      <c r="AT47" s="140">
        <f t="shared" si="115"/>
        <v>0</v>
      </c>
      <c r="AU47" s="140">
        <f t="shared" si="116"/>
        <v>0</v>
      </c>
      <c r="AV47" s="140">
        <f t="shared" si="117"/>
        <v>0</v>
      </c>
      <c r="AW47" s="140">
        <f t="shared" si="118"/>
        <v>0</v>
      </c>
      <c r="AX47" s="140">
        <f t="shared" si="119"/>
        <v>0</v>
      </c>
      <c r="AY47" s="140">
        <f t="shared" si="120"/>
        <v>0</v>
      </c>
      <c r="AZ47" s="140">
        <f t="shared" si="121"/>
        <v>0</v>
      </c>
      <c r="BB47" s="139">
        <f t="shared" si="146"/>
        <v>2035</v>
      </c>
      <c r="BC47" s="140">
        <f t="shared" si="147"/>
        <v>0</v>
      </c>
      <c r="BD47" s="140">
        <f t="shared" si="122"/>
        <v>0</v>
      </c>
      <c r="BE47" s="140">
        <f t="shared" si="123"/>
        <v>0</v>
      </c>
      <c r="BF47" s="140">
        <f t="shared" si="124"/>
        <v>0</v>
      </c>
      <c r="BG47" s="140">
        <f t="shared" si="125"/>
        <v>0</v>
      </c>
      <c r="BH47" s="140">
        <f t="shared" si="126"/>
        <v>0</v>
      </c>
      <c r="BI47" s="140">
        <f t="shared" si="127"/>
        <v>0</v>
      </c>
      <c r="BJ47" s="140">
        <f t="shared" si="128"/>
        <v>0</v>
      </c>
      <c r="BK47" s="140">
        <f t="shared" si="129"/>
        <v>0</v>
      </c>
      <c r="BL47" s="140">
        <f t="shared" si="130"/>
        <v>0</v>
      </c>
      <c r="BM47" s="140">
        <f t="shared" si="131"/>
        <v>0</v>
      </c>
      <c r="BN47" s="140">
        <f t="shared" si="132"/>
        <v>0</v>
      </c>
      <c r="BO47" s="140">
        <f t="shared" si="133"/>
        <v>0</v>
      </c>
      <c r="BP47" s="140">
        <f t="shared" si="134"/>
        <v>0</v>
      </c>
      <c r="BQ47" s="140">
        <f t="shared" si="135"/>
        <v>2036</v>
      </c>
      <c r="BR47" s="140">
        <f t="shared" si="136"/>
        <v>0</v>
      </c>
      <c r="BS47" s="140">
        <f t="shared" si="137"/>
        <v>0</v>
      </c>
      <c r="BT47" s="140">
        <f t="shared" si="138"/>
        <v>0</v>
      </c>
      <c r="BU47" s="140">
        <f t="shared" si="139"/>
        <v>0</v>
      </c>
      <c r="BV47" s="140">
        <f t="shared" si="140"/>
        <v>0</v>
      </c>
      <c r="BW47" s="140">
        <f t="shared" si="141"/>
        <v>0</v>
      </c>
      <c r="BX47" s="140">
        <f t="shared" si="142"/>
        <v>0</v>
      </c>
      <c r="BY47" s="140">
        <f t="shared" si="143"/>
        <v>0</v>
      </c>
      <c r="BZ47" s="140">
        <f t="shared" si="144"/>
        <v>0</v>
      </c>
    </row>
    <row r="48" spans="1:78" x14ac:dyDescent="0.25">
      <c r="C48" s="152"/>
    </row>
    <row r="49" spans="1:78" x14ac:dyDescent="0.25">
      <c r="A49" s="140" t="str">
        <f>'Scenario List'!$A$6</f>
        <v>4- Baseline 3</v>
      </c>
      <c r="B49" s="140" t="s">
        <v>112</v>
      </c>
      <c r="C49" s="152">
        <v>1</v>
      </c>
      <c r="D49" s="146">
        <v>1</v>
      </c>
      <c r="E49" s="146">
        <v>1</v>
      </c>
      <c r="F49" s="146">
        <v>1</v>
      </c>
      <c r="G49" s="146">
        <v>1</v>
      </c>
      <c r="H49" s="146">
        <v>1</v>
      </c>
      <c r="I49" s="146">
        <v>1</v>
      </c>
      <c r="J49" s="146">
        <v>1</v>
      </c>
      <c r="K49" s="146">
        <v>1</v>
      </c>
      <c r="L49" s="146">
        <v>1</v>
      </c>
      <c r="M49" s="146">
        <v>1</v>
      </c>
      <c r="N49" s="146">
        <v>1</v>
      </c>
      <c r="O49" s="146">
        <v>1</v>
      </c>
      <c r="P49" s="146">
        <v>1</v>
      </c>
      <c r="Q49" s="146">
        <v>1</v>
      </c>
      <c r="R49" s="146">
        <v>1</v>
      </c>
      <c r="S49" s="146">
        <v>1</v>
      </c>
      <c r="T49" s="146">
        <v>1</v>
      </c>
      <c r="U49" s="146">
        <v>1</v>
      </c>
      <c r="V49" s="146">
        <v>1</v>
      </c>
      <c r="W49" s="146">
        <v>1</v>
      </c>
      <c r="X49" s="146">
        <v>1</v>
      </c>
      <c r="Y49" s="146">
        <v>1</v>
      </c>
      <c r="Z49" s="146">
        <v>1</v>
      </c>
      <c r="AA49" s="146">
        <v>1</v>
      </c>
      <c r="AC49" s="140">
        <f>C49-D49</f>
        <v>0</v>
      </c>
      <c r="AD49" s="140">
        <f t="shared" ref="AD49:AD58" si="148">D49-E49</f>
        <v>0</v>
      </c>
      <c r="AE49" s="140">
        <f t="shared" ref="AE49:AE58" si="149">E49-F49</f>
        <v>0</v>
      </c>
      <c r="AF49" s="140">
        <f t="shared" ref="AF49:AF58" si="150">F49-G49</f>
        <v>0</v>
      </c>
      <c r="AG49" s="140">
        <f t="shared" ref="AG49:AG58" si="151">G49-H49</f>
        <v>0</v>
      </c>
      <c r="AH49" s="140">
        <f t="shared" ref="AH49:AH58" si="152">H49-I49</f>
        <v>0</v>
      </c>
      <c r="AI49" s="140">
        <f t="shared" ref="AI49:AI58" si="153">I49-J49</f>
        <v>0</v>
      </c>
      <c r="AJ49" s="140">
        <f t="shared" ref="AJ49:AJ58" si="154">J49-K49</f>
        <v>0</v>
      </c>
      <c r="AK49" s="140">
        <f t="shared" ref="AK49:AK58" si="155">K49-L49</f>
        <v>0</v>
      </c>
      <c r="AL49" s="140">
        <f t="shared" ref="AL49:AL58" si="156">L49-M49</f>
        <v>0</v>
      </c>
      <c r="AM49" s="140">
        <f t="shared" ref="AM49:AM58" si="157">M49-N49</f>
        <v>0</v>
      </c>
      <c r="AN49" s="140">
        <f t="shared" ref="AN49:AN58" si="158">N49-O49</f>
        <v>0</v>
      </c>
      <c r="AO49" s="140">
        <f t="shared" ref="AO49:AO58" si="159">O49-P49</f>
        <v>0</v>
      </c>
      <c r="AP49" s="140">
        <f t="shared" ref="AP49:AP58" si="160">P49-Q49</f>
        <v>0</v>
      </c>
      <c r="AQ49" s="140">
        <f t="shared" ref="AQ49:AQ58" si="161">Q49-R49</f>
        <v>0</v>
      </c>
      <c r="AR49" s="140">
        <f t="shared" ref="AR49:AR58" si="162">R49-S49</f>
        <v>0</v>
      </c>
      <c r="AS49" s="140">
        <f t="shared" ref="AS49:AS58" si="163">S49-T49</f>
        <v>0</v>
      </c>
      <c r="AT49" s="140">
        <f t="shared" ref="AT49:AT58" si="164">T49-U49</f>
        <v>0</v>
      </c>
      <c r="AU49" s="140">
        <f t="shared" ref="AU49:AU58" si="165">U49-V49</f>
        <v>0</v>
      </c>
      <c r="AV49" s="140">
        <f t="shared" ref="AV49:AV58" si="166">V49-W49</f>
        <v>0</v>
      </c>
      <c r="AW49" s="140">
        <f t="shared" ref="AW49:AW58" si="167">W49-X49</f>
        <v>0</v>
      </c>
      <c r="AX49" s="140">
        <f t="shared" ref="AX49:AX58" si="168">X49-Y49</f>
        <v>0</v>
      </c>
      <c r="AY49" s="140">
        <f t="shared" ref="AY49:AY58" si="169">Y49-Z49</f>
        <v>0</v>
      </c>
      <c r="AZ49" s="140">
        <f t="shared" ref="AZ49:AZ58" si="170">Z49-AA49</f>
        <v>0</v>
      </c>
      <c r="BB49" s="139" t="str">
        <f>IF(MAX(BC49:BZ49)=0,"-",MAX(BC49:BZ49)-1)</f>
        <v>-</v>
      </c>
      <c r="BC49" s="140">
        <f>IF(AC49=1,AC$13,0)</f>
        <v>0</v>
      </c>
      <c r="BD49" s="140">
        <f t="shared" ref="BD49:BD58" si="171">IF(AD49=1,AD$13,0)</f>
        <v>0</v>
      </c>
      <c r="BE49" s="140">
        <f t="shared" ref="BE49:BE58" si="172">IF(AE49=1,AE$13,0)</f>
        <v>0</v>
      </c>
      <c r="BF49" s="140">
        <f t="shared" ref="BF49:BF58" si="173">IF(AF49=1,AF$13,0)</f>
        <v>0</v>
      </c>
      <c r="BG49" s="140">
        <f t="shared" ref="BG49:BG58" si="174">IF(AG49=1,AG$13,0)</f>
        <v>0</v>
      </c>
      <c r="BH49" s="140">
        <f t="shared" ref="BH49:BH58" si="175">IF(AH49=1,AH$13,0)</f>
        <v>0</v>
      </c>
      <c r="BI49" s="140">
        <f t="shared" ref="BI49:BI58" si="176">IF(AI49=1,AI$13,0)</f>
        <v>0</v>
      </c>
      <c r="BJ49" s="140">
        <f t="shared" ref="BJ49:BJ58" si="177">IF(AJ49=1,AJ$13,0)</f>
        <v>0</v>
      </c>
      <c r="BK49" s="140">
        <f t="shared" ref="BK49:BK58" si="178">IF(AK49=1,AK$13,0)</f>
        <v>0</v>
      </c>
      <c r="BL49" s="140">
        <f t="shared" ref="BL49:BL58" si="179">IF(AL49=1,AL$13,0)</f>
        <v>0</v>
      </c>
      <c r="BM49" s="140">
        <f t="shared" ref="BM49:BM58" si="180">IF(AM49=1,AM$13,0)</f>
        <v>0</v>
      </c>
      <c r="BN49" s="140">
        <f t="shared" ref="BN49:BN58" si="181">IF(AN49=1,AN$13,0)</f>
        <v>0</v>
      </c>
      <c r="BO49" s="140">
        <f t="shared" ref="BO49:BO58" si="182">IF(AO49=1,AO$13,0)</f>
        <v>0</v>
      </c>
      <c r="BP49" s="140">
        <f t="shared" ref="BP49:BP58" si="183">IF(AP49=1,AP$13,0)</f>
        <v>0</v>
      </c>
      <c r="BQ49" s="140">
        <f t="shared" ref="BQ49:BQ58" si="184">IF(AQ49=1,AQ$13,0)</f>
        <v>0</v>
      </c>
      <c r="BR49" s="140">
        <f t="shared" ref="BR49:BR58" si="185">IF(AR49=1,AR$13,0)</f>
        <v>0</v>
      </c>
      <c r="BS49" s="140">
        <f t="shared" ref="BS49:BS58" si="186">IF(AS49=1,AS$13,0)</f>
        <v>0</v>
      </c>
      <c r="BT49" s="140">
        <f t="shared" ref="BT49:BT58" si="187">IF(AT49=1,AT$13,0)</f>
        <v>0</v>
      </c>
      <c r="BU49" s="140">
        <f t="shared" ref="BU49:BU58" si="188">IF(AU49=1,AU$13,0)</f>
        <v>0</v>
      </c>
      <c r="BV49" s="140">
        <f t="shared" ref="BV49:BV58" si="189">IF(AV49=1,AV$13,0)</f>
        <v>0</v>
      </c>
      <c r="BW49" s="140">
        <f t="shared" ref="BW49:BW58" si="190">IF(AW49=1,AW$13,0)</f>
        <v>0</v>
      </c>
      <c r="BX49" s="140">
        <f t="shared" ref="BX49:BX58" si="191">IF(AX49=1,AX$13,0)</f>
        <v>0</v>
      </c>
      <c r="BY49" s="140">
        <f t="shared" ref="BY49:BY58" si="192">IF(AY49=1,AY$13,0)</f>
        <v>0</v>
      </c>
      <c r="BZ49" s="140">
        <f t="shared" ref="BZ49:BZ58" si="193">IF(AZ49=1,AZ$13,0)</f>
        <v>0</v>
      </c>
    </row>
    <row r="50" spans="1:78" x14ac:dyDescent="0.25">
      <c r="A50" s="140" t="str">
        <f>'Scenario List'!$A$6</f>
        <v>4- Baseline 3</v>
      </c>
      <c r="B50" s="140" t="s">
        <v>113</v>
      </c>
      <c r="C50" s="152">
        <v>1</v>
      </c>
      <c r="D50" s="146">
        <v>1</v>
      </c>
      <c r="E50" s="146">
        <v>1</v>
      </c>
      <c r="F50" s="146">
        <v>1</v>
      </c>
      <c r="G50" s="146">
        <v>1</v>
      </c>
      <c r="H50" s="146">
        <v>1</v>
      </c>
      <c r="I50" s="146">
        <v>0</v>
      </c>
      <c r="J50" s="146">
        <v>0</v>
      </c>
      <c r="K50" s="146">
        <v>0</v>
      </c>
      <c r="L50" s="146">
        <v>0</v>
      </c>
      <c r="M50" s="146">
        <v>0</v>
      </c>
      <c r="N50" s="146">
        <v>0</v>
      </c>
      <c r="O50" s="146">
        <v>0</v>
      </c>
      <c r="P50" s="146">
        <v>0</v>
      </c>
      <c r="Q50" s="146">
        <v>0</v>
      </c>
      <c r="R50" s="146">
        <v>0</v>
      </c>
      <c r="S50" s="146">
        <v>0</v>
      </c>
      <c r="T50" s="146">
        <v>0</v>
      </c>
      <c r="U50" s="146">
        <v>0</v>
      </c>
      <c r="V50" s="146">
        <v>0</v>
      </c>
      <c r="W50" s="146">
        <v>0</v>
      </c>
      <c r="X50" s="146">
        <v>0</v>
      </c>
      <c r="Y50" s="146">
        <v>0</v>
      </c>
      <c r="Z50" s="146">
        <v>0</v>
      </c>
      <c r="AA50" s="146">
        <v>0</v>
      </c>
      <c r="AC50" s="140">
        <f t="shared" ref="AC50:AC58" si="194">C50-D50</f>
        <v>0</v>
      </c>
      <c r="AD50" s="140">
        <f t="shared" si="148"/>
        <v>0</v>
      </c>
      <c r="AE50" s="140">
        <f t="shared" si="149"/>
        <v>0</v>
      </c>
      <c r="AF50" s="140">
        <f t="shared" si="150"/>
        <v>0</v>
      </c>
      <c r="AG50" s="140">
        <f t="shared" si="151"/>
        <v>0</v>
      </c>
      <c r="AH50" s="140">
        <f t="shared" si="152"/>
        <v>1</v>
      </c>
      <c r="AI50" s="140">
        <f t="shared" si="153"/>
        <v>0</v>
      </c>
      <c r="AJ50" s="140">
        <f t="shared" si="154"/>
        <v>0</v>
      </c>
      <c r="AK50" s="140">
        <f t="shared" si="155"/>
        <v>0</v>
      </c>
      <c r="AL50" s="140">
        <f t="shared" si="156"/>
        <v>0</v>
      </c>
      <c r="AM50" s="140">
        <f t="shared" si="157"/>
        <v>0</v>
      </c>
      <c r="AN50" s="140">
        <f t="shared" si="158"/>
        <v>0</v>
      </c>
      <c r="AO50" s="140">
        <f t="shared" si="159"/>
        <v>0</v>
      </c>
      <c r="AP50" s="140">
        <f t="shared" si="160"/>
        <v>0</v>
      </c>
      <c r="AQ50" s="140">
        <f t="shared" si="161"/>
        <v>0</v>
      </c>
      <c r="AR50" s="140">
        <f t="shared" si="162"/>
        <v>0</v>
      </c>
      <c r="AS50" s="140">
        <f t="shared" si="163"/>
        <v>0</v>
      </c>
      <c r="AT50" s="140">
        <f t="shared" si="164"/>
        <v>0</v>
      </c>
      <c r="AU50" s="140">
        <f t="shared" si="165"/>
        <v>0</v>
      </c>
      <c r="AV50" s="140">
        <f t="shared" si="166"/>
        <v>0</v>
      </c>
      <c r="AW50" s="140">
        <f t="shared" si="167"/>
        <v>0</v>
      </c>
      <c r="AX50" s="140">
        <f t="shared" si="168"/>
        <v>0</v>
      </c>
      <c r="AY50" s="140">
        <f t="shared" si="169"/>
        <v>0</v>
      </c>
      <c r="AZ50" s="140">
        <f t="shared" si="170"/>
        <v>0</v>
      </c>
      <c r="BB50" s="139">
        <f t="shared" ref="BB50:BB58" si="195">IF(MAX(BC50:BZ50)=0,"-",MAX(BC50:BZ50)-1)</f>
        <v>2026</v>
      </c>
      <c r="BC50" s="140">
        <f t="shared" ref="BC50:BC58" si="196">IF(AC50=1,AC$13,0)</f>
        <v>0</v>
      </c>
      <c r="BD50" s="140">
        <f t="shared" si="171"/>
        <v>0</v>
      </c>
      <c r="BE50" s="140">
        <f t="shared" si="172"/>
        <v>0</v>
      </c>
      <c r="BF50" s="140">
        <f t="shared" si="173"/>
        <v>0</v>
      </c>
      <c r="BG50" s="140">
        <f t="shared" si="174"/>
        <v>0</v>
      </c>
      <c r="BH50" s="140">
        <f t="shared" si="175"/>
        <v>2027</v>
      </c>
      <c r="BI50" s="140">
        <f t="shared" si="176"/>
        <v>0</v>
      </c>
      <c r="BJ50" s="140">
        <f t="shared" si="177"/>
        <v>0</v>
      </c>
      <c r="BK50" s="140">
        <f t="shared" si="178"/>
        <v>0</v>
      </c>
      <c r="BL50" s="140">
        <f t="shared" si="179"/>
        <v>0</v>
      </c>
      <c r="BM50" s="140">
        <f t="shared" si="180"/>
        <v>0</v>
      </c>
      <c r="BN50" s="140">
        <f t="shared" si="181"/>
        <v>0</v>
      </c>
      <c r="BO50" s="140">
        <f t="shared" si="182"/>
        <v>0</v>
      </c>
      <c r="BP50" s="140">
        <f t="shared" si="183"/>
        <v>0</v>
      </c>
      <c r="BQ50" s="140">
        <f t="shared" si="184"/>
        <v>0</v>
      </c>
      <c r="BR50" s="140">
        <f t="shared" si="185"/>
        <v>0</v>
      </c>
      <c r="BS50" s="140">
        <f t="shared" si="186"/>
        <v>0</v>
      </c>
      <c r="BT50" s="140">
        <f t="shared" si="187"/>
        <v>0</v>
      </c>
      <c r="BU50" s="140">
        <f t="shared" si="188"/>
        <v>0</v>
      </c>
      <c r="BV50" s="140">
        <f t="shared" si="189"/>
        <v>0</v>
      </c>
      <c r="BW50" s="140">
        <f t="shared" si="190"/>
        <v>0</v>
      </c>
      <c r="BX50" s="140">
        <f t="shared" si="191"/>
        <v>0</v>
      </c>
      <c r="BY50" s="140">
        <f t="shared" si="192"/>
        <v>0</v>
      </c>
      <c r="BZ50" s="140">
        <f t="shared" si="193"/>
        <v>0</v>
      </c>
    </row>
    <row r="51" spans="1:78" x14ac:dyDescent="0.25">
      <c r="A51" s="140" t="str">
        <f>'Scenario List'!$A$6</f>
        <v>4- Baseline 3</v>
      </c>
      <c r="B51" s="140" t="s">
        <v>114</v>
      </c>
      <c r="C51" s="152">
        <v>1</v>
      </c>
      <c r="D51" s="146">
        <v>0</v>
      </c>
      <c r="E51" s="146">
        <v>0</v>
      </c>
      <c r="F51" s="146">
        <v>0</v>
      </c>
      <c r="G51" s="146">
        <v>0</v>
      </c>
      <c r="H51" s="146">
        <v>0</v>
      </c>
      <c r="I51" s="146">
        <v>0</v>
      </c>
      <c r="J51" s="146">
        <v>0</v>
      </c>
      <c r="K51" s="146">
        <v>0</v>
      </c>
      <c r="L51" s="146">
        <v>0</v>
      </c>
      <c r="M51" s="146">
        <v>0</v>
      </c>
      <c r="N51" s="146">
        <v>0</v>
      </c>
      <c r="O51" s="146">
        <v>0</v>
      </c>
      <c r="P51" s="146">
        <v>0</v>
      </c>
      <c r="Q51" s="146">
        <v>0</v>
      </c>
      <c r="R51" s="146">
        <v>0</v>
      </c>
      <c r="S51" s="146">
        <v>0</v>
      </c>
      <c r="T51" s="146">
        <v>0</v>
      </c>
      <c r="U51" s="146">
        <v>0</v>
      </c>
      <c r="V51" s="146">
        <v>0</v>
      </c>
      <c r="W51" s="146">
        <v>0</v>
      </c>
      <c r="X51" s="146">
        <v>0</v>
      </c>
      <c r="Y51" s="146">
        <v>0</v>
      </c>
      <c r="Z51" s="146">
        <v>0</v>
      </c>
      <c r="AA51" s="146">
        <v>0</v>
      </c>
      <c r="AC51" s="140">
        <f t="shared" si="194"/>
        <v>1</v>
      </c>
      <c r="AD51" s="140">
        <f t="shared" si="148"/>
        <v>0</v>
      </c>
      <c r="AE51" s="140">
        <f t="shared" si="149"/>
        <v>0</v>
      </c>
      <c r="AF51" s="140">
        <f t="shared" si="150"/>
        <v>0</v>
      </c>
      <c r="AG51" s="140">
        <f t="shared" si="151"/>
        <v>0</v>
      </c>
      <c r="AH51" s="140">
        <f t="shared" si="152"/>
        <v>0</v>
      </c>
      <c r="AI51" s="140">
        <f t="shared" si="153"/>
        <v>0</v>
      </c>
      <c r="AJ51" s="140">
        <f t="shared" si="154"/>
        <v>0</v>
      </c>
      <c r="AK51" s="140">
        <f t="shared" si="155"/>
        <v>0</v>
      </c>
      <c r="AL51" s="140">
        <f t="shared" si="156"/>
        <v>0</v>
      </c>
      <c r="AM51" s="140">
        <f t="shared" si="157"/>
        <v>0</v>
      </c>
      <c r="AN51" s="140">
        <f t="shared" si="158"/>
        <v>0</v>
      </c>
      <c r="AO51" s="140">
        <f t="shared" si="159"/>
        <v>0</v>
      </c>
      <c r="AP51" s="140">
        <f t="shared" si="160"/>
        <v>0</v>
      </c>
      <c r="AQ51" s="140">
        <f t="shared" si="161"/>
        <v>0</v>
      </c>
      <c r="AR51" s="140">
        <f t="shared" si="162"/>
        <v>0</v>
      </c>
      <c r="AS51" s="140">
        <f t="shared" si="163"/>
        <v>0</v>
      </c>
      <c r="AT51" s="140">
        <f t="shared" si="164"/>
        <v>0</v>
      </c>
      <c r="AU51" s="140">
        <f t="shared" si="165"/>
        <v>0</v>
      </c>
      <c r="AV51" s="140">
        <f t="shared" si="166"/>
        <v>0</v>
      </c>
      <c r="AW51" s="140">
        <f t="shared" si="167"/>
        <v>0</v>
      </c>
      <c r="AX51" s="140">
        <f t="shared" si="168"/>
        <v>0</v>
      </c>
      <c r="AY51" s="140">
        <f t="shared" si="169"/>
        <v>0</v>
      </c>
      <c r="AZ51" s="140">
        <f t="shared" si="170"/>
        <v>0</v>
      </c>
      <c r="BB51" s="139">
        <f t="shared" si="195"/>
        <v>2021</v>
      </c>
      <c r="BC51" s="140">
        <f t="shared" si="196"/>
        <v>2022</v>
      </c>
      <c r="BD51" s="140">
        <f t="shared" si="171"/>
        <v>0</v>
      </c>
      <c r="BE51" s="140">
        <f t="shared" si="172"/>
        <v>0</v>
      </c>
      <c r="BF51" s="140">
        <f t="shared" si="173"/>
        <v>0</v>
      </c>
      <c r="BG51" s="140">
        <f t="shared" si="174"/>
        <v>0</v>
      </c>
      <c r="BH51" s="140">
        <f t="shared" si="175"/>
        <v>0</v>
      </c>
      <c r="BI51" s="140">
        <f t="shared" si="176"/>
        <v>0</v>
      </c>
      <c r="BJ51" s="140">
        <f t="shared" si="177"/>
        <v>0</v>
      </c>
      <c r="BK51" s="140">
        <f t="shared" si="178"/>
        <v>0</v>
      </c>
      <c r="BL51" s="140">
        <f t="shared" si="179"/>
        <v>0</v>
      </c>
      <c r="BM51" s="140">
        <f t="shared" si="180"/>
        <v>0</v>
      </c>
      <c r="BN51" s="140">
        <f t="shared" si="181"/>
        <v>0</v>
      </c>
      <c r="BO51" s="140">
        <f t="shared" si="182"/>
        <v>0</v>
      </c>
      <c r="BP51" s="140">
        <f t="shared" si="183"/>
        <v>0</v>
      </c>
      <c r="BQ51" s="140">
        <f t="shared" si="184"/>
        <v>0</v>
      </c>
      <c r="BR51" s="140">
        <f t="shared" si="185"/>
        <v>0</v>
      </c>
      <c r="BS51" s="140">
        <f t="shared" si="186"/>
        <v>0</v>
      </c>
      <c r="BT51" s="140">
        <f t="shared" si="187"/>
        <v>0</v>
      </c>
      <c r="BU51" s="140">
        <f t="shared" si="188"/>
        <v>0</v>
      </c>
      <c r="BV51" s="140">
        <f t="shared" si="189"/>
        <v>0</v>
      </c>
      <c r="BW51" s="140">
        <f t="shared" si="190"/>
        <v>0</v>
      </c>
      <c r="BX51" s="140">
        <f t="shared" si="191"/>
        <v>0</v>
      </c>
      <c r="BY51" s="140">
        <f t="shared" si="192"/>
        <v>0</v>
      </c>
      <c r="BZ51" s="140">
        <f t="shared" si="193"/>
        <v>0</v>
      </c>
    </row>
    <row r="52" spans="1:78" x14ac:dyDescent="0.25">
      <c r="A52" s="140" t="str">
        <f>'Scenario List'!$A$6</f>
        <v>4- Baseline 3</v>
      </c>
      <c r="B52" s="140" t="s">
        <v>115</v>
      </c>
      <c r="C52" s="152">
        <v>1</v>
      </c>
      <c r="D52" s="146">
        <v>0</v>
      </c>
      <c r="E52" s="146">
        <v>0</v>
      </c>
      <c r="F52" s="146">
        <v>0</v>
      </c>
      <c r="G52" s="146">
        <v>0</v>
      </c>
      <c r="H52" s="146">
        <v>0</v>
      </c>
      <c r="I52" s="146">
        <v>0</v>
      </c>
      <c r="J52" s="146">
        <v>0</v>
      </c>
      <c r="K52" s="146">
        <v>0</v>
      </c>
      <c r="L52" s="146">
        <v>0</v>
      </c>
      <c r="M52" s="146">
        <v>0</v>
      </c>
      <c r="N52" s="146">
        <v>0</v>
      </c>
      <c r="O52" s="146">
        <v>0</v>
      </c>
      <c r="P52" s="146">
        <v>0</v>
      </c>
      <c r="Q52" s="146">
        <v>0</v>
      </c>
      <c r="R52" s="146">
        <v>0</v>
      </c>
      <c r="S52" s="146">
        <v>0</v>
      </c>
      <c r="T52" s="146">
        <v>0</v>
      </c>
      <c r="U52" s="146">
        <v>0</v>
      </c>
      <c r="V52" s="146">
        <v>0</v>
      </c>
      <c r="W52" s="146">
        <v>0</v>
      </c>
      <c r="X52" s="146">
        <v>0</v>
      </c>
      <c r="Y52" s="146">
        <v>0</v>
      </c>
      <c r="Z52" s="146">
        <v>0</v>
      </c>
      <c r="AA52" s="146">
        <v>0</v>
      </c>
      <c r="AC52" s="140">
        <f t="shared" si="194"/>
        <v>1</v>
      </c>
      <c r="AD52" s="140">
        <f t="shared" si="148"/>
        <v>0</v>
      </c>
      <c r="AE52" s="140">
        <f t="shared" si="149"/>
        <v>0</v>
      </c>
      <c r="AF52" s="140">
        <f t="shared" si="150"/>
        <v>0</v>
      </c>
      <c r="AG52" s="140">
        <f t="shared" si="151"/>
        <v>0</v>
      </c>
      <c r="AH52" s="140">
        <f t="shared" si="152"/>
        <v>0</v>
      </c>
      <c r="AI52" s="140">
        <f t="shared" si="153"/>
        <v>0</v>
      </c>
      <c r="AJ52" s="140">
        <f t="shared" si="154"/>
        <v>0</v>
      </c>
      <c r="AK52" s="140">
        <f t="shared" si="155"/>
        <v>0</v>
      </c>
      <c r="AL52" s="140">
        <f t="shared" si="156"/>
        <v>0</v>
      </c>
      <c r="AM52" s="140">
        <f t="shared" si="157"/>
        <v>0</v>
      </c>
      <c r="AN52" s="140">
        <f t="shared" si="158"/>
        <v>0</v>
      </c>
      <c r="AO52" s="140">
        <f t="shared" si="159"/>
        <v>0</v>
      </c>
      <c r="AP52" s="140">
        <f t="shared" si="160"/>
        <v>0</v>
      </c>
      <c r="AQ52" s="140">
        <f t="shared" si="161"/>
        <v>0</v>
      </c>
      <c r="AR52" s="140">
        <f t="shared" si="162"/>
        <v>0</v>
      </c>
      <c r="AS52" s="140">
        <f t="shared" si="163"/>
        <v>0</v>
      </c>
      <c r="AT52" s="140">
        <f t="shared" si="164"/>
        <v>0</v>
      </c>
      <c r="AU52" s="140">
        <f t="shared" si="165"/>
        <v>0</v>
      </c>
      <c r="AV52" s="140">
        <f t="shared" si="166"/>
        <v>0</v>
      </c>
      <c r="AW52" s="140">
        <f t="shared" si="167"/>
        <v>0</v>
      </c>
      <c r="AX52" s="140">
        <f t="shared" si="168"/>
        <v>0</v>
      </c>
      <c r="AY52" s="140">
        <f t="shared" si="169"/>
        <v>0</v>
      </c>
      <c r="AZ52" s="140">
        <f t="shared" si="170"/>
        <v>0</v>
      </c>
      <c r="BB52" s="139">
        <f t="shared" si="195"/>
        <v>2021</v>
      </c>
      <c r="BC52" s="140">
        <f t="shared" si="196"/>
        <v>2022</v>
      </c>
      <c r="BD52" s="140">
        <f t="shared" si="171"/>
        <v>0</v>
      </c>
      <c r="BE52" s="140">
        <f t="shared" si="172"/>
        <v>0</v>
      </c>
      <c r="BF52" s="140">
        <f t="shared" si="173"/>
        <v>0</v>
      </c>
      <c r="BG52" s="140">
        <f t="shared" si="174"/>
        <v>0</v>
      </c>
      <c r="BH52" s="140">
        <f t="shared" si="175"/>
        <v>0</v>
      </c>
      <c r="BI52" s="140">
        <f t="shared" si="176"/>
        <v>0</v>
      </c>
      <c r="BJ52" s="140">
        <f t="shared" si="177"/>
        <v>0</v>
      </c>
      <c r="BK52" s="140">
        <f t="shared" si="178"/>
        <v>0</v>
      </c>
      <c r="BL52" s="140">
        <f t="shared" si="179"/>
        <v>0</v>
      </c>
      <c r="BM52" s="140">
        <f t="shared" si="180"/>
        <v>0</v>
      </c>
      <c r="BN52" s="140">
        <f t="shared" si="181"/>
        <v>0</v>
      </c>
      <c r="BO52" s="140">
        <f t="shared" si="182"/>
        <v>0</v>
      </c>
      <c r="BP52" s="140">
        <f t="shared" si="183"/>
        <v>0</v>
      </c>
      <c r="BQ52" s="140">
        <f t="shared" si="184"/>
        <v>0</v>
      </c>
      <c r="BR52" s="140">
        <f t="shared" si="185"/>
        <v>0</v>
      </c>
      <c r="BS52" s="140">
        <f t="shared" si="186"/>
        <v>0</v>
      </c>
      <c r="BT52" s="140">
        <f t="shared" si="187"/>
        <v>0</v>
      </c>
      <c r="BU52" s="140">
        <f t="shared" si="188"/>
        <v>0</v>
      </c>
      <c r="BV52" s="140">
        <f t="shared" si="189"/>
        <v>0</v>
      </c>
      <c r="BW52" s="140">
        <f t="shared" si="190"/>
        <v>0</v>
      </c>
      <c r="BX52" s="140">
        <f t="shared" si="191"/>
        <v>0</v>
      </c>
      <c r="BY52" s="140">
        <f t="shared" si="192"/>
        <v>0</v>
      </c>
      <c r="BZ52" s="140">
        <f t="shared" si="193"/>
        <v>0</v>
      </c>
    </row>
    <row r="53" spans="1:78" x14ac:dyDescent="0.25">
      <c r="A53" s="140" t="str">
        <f>'Scenario List'!$A$6</f>
        <v>4- Baseline 3</v>
      </c>
      <c r="B53" s="140" t="s">
        <v>116</v>
      </c>
      <c r="C53" s="152">
        <v>1</v>
      </c>
      <c r="D53" s="146">
        <v>1</v>
      </c>
      <c r="E53" s="146">
        <v>1</v>
      </c>
      <c r="F53" s="146">
        <v>1</v>
      </c>
      <c r="G53" s="146">
        <v>1</v>
      </c>
      <c r="H53" s="146">
        <v>1</v>
      </c>
      <c r="I53" s="146">
        <v>1</v>
      </c>
      <c r="J53" s="146">
        <v>1</v>
      </c>
      <c r="K53" s="146">
        <v>1</v>
      </c>
      <c r="L53" s="146">
        <v>1</v>
      </c>
      <c r="M53" s="146">
        <v>1</v>
      </c>
      <c r="N53" s="146">
        <v>1</v>
      </c>
      <c r="O53" s="146">
        <v>1</v>
      </c>
      <c r="P53" s="146">
        <v>1</v>
      </c>
      <c r="Q53" s="146">
        <v>1</v>
      </c>
      <c r="R53" s="146">
        <v>1</v>
      </c>
      <c r="S53" s="146">
        <v>1</v>
      </c>
      <c r="T53" s="146">
        <v>1</v>
      </c>
      <c r="U53" s="146">
        <v>1</v>
      </c>
      <c r="V53" s="146">
        <v>1</v>
      </c>
      <c r="W53" s="146">
        <v>1</v>
      </c>
      <c r="X53" s="146">
        <v>1</v>
      </c>
      <c r="Y53" s="146">
        <v>1</v>
      </c>
      <c r="Z53" s="146">
        <v>1</v>
      </c>
      <c r="AA53" s="146">
        <v>1</v>
      </c>
      <c r="AC53" s="140">
        <f t="shared" si="194"/>
        <v>0</v>
      </c>
      <c r="AD53" s="140">
        <f t="shared" si="148"/>
        <v>0</v>
      </c>
      <c r="AE53" s="140">
        <f t="shared" si="149"/>
        <v>0</v>
      </c>
      <c r="AF53" s="140">
        <f t="shared" si="150"/>
        <v>0</v>
      </c>
      <c r="AG53" s="140">
        <f t="shared" si="151"/>
        <v>0</v>
      </c>
      <c r="AH53" s="140">
        <f t="shared" si="152"/>
        <v>0</v>
      </c>
      <c r="AI53" s="140">
        <f t="shared" si="153"/>
        <v>0</v>
      </c>
      <c r="AJ53" s="140">
        <f t="shared" si="154"/>
        <v>0</v>
      </c>
      <c r="AK53" s="140">
        <f t="shared" si="155"/>
        <v>0</v>
      </c>
      <c r="AL53" s="140">
        <f t="shared" si="156"/>
        <v>0</v>
      </c>
      <c r="AM53" s="140">
        <f t="shared" si="157"/>
        <v>0</v>
      </c>
      <c r="AN53" s="140">
        <f t="shared" si="158"/>
        <v>0</v>
      </c>
      <c r="AO53" s="140">
        <f t="shared" si="159"/>
        <v>0</v>
      </c>
      <c r="AP53" s="140">
        <f t="shared" si="160"/>
        <v>0</v>
      </c>
      <c r="AQ53" s="140">
        <f t="shared" si="161"/>
        <v>0</v>
      </c>
      <c r="AR53" s="140">
        <f t="shared" si="162"/>
        <v>0</v>
      </c>
      <c r="AS53" s="140">
        <f t="shared" si="163"/>
        <v>0</v>
      </c>
      <c r="AT53" s="140">
        <f t="shared" si="164"/>
        <v>0</v>
      </c>
      <c r="AU53" s="140">
        <f t="shared" si="165"/>
        <v>0</v>
      </c>
      <c r="AV53" s="140">
        <f t="shared" si="166"/>
        <v>0</v>
      </c>
      <c r="AW53" s="140">
        <f t="shared" si="167"/>
        <v>0</v>
      </c>
      <c r="AX53" s="140">
        <f t="shared" si="168"/>
        <v>0</v>
      </c>
      <c r="AY53" s="140">
        <f t="shared" si="169"/>
        <v>0</v>
      </c>
      <c r="AZ53" s="140">
        <f t="shared" si="170"/>
        <v>0</v>
      </c>
      <c r="BB53" s="139" t="str">
        <f t="shared" si="195"/>
        <v>-</v>
      </c>
      <c r="BC53" s="140">
        <f t="shared" si="196"/>
        <v>0</v>
      </c>
      <c r="BD53" s="140">
        <f t="shared" si="171"/>
        <v>0</v>
      </c>
      <c r="BE53" s="140">
        <f t="shared" si="172"/>
        <v>0</v>
      </c>
      <c r="BF53" s="140">
        <f t="shared" si="173"/>
        <v>0</v>
      </c>
      <c r="BG53" s="140">
        <f t="shared" si="174"/>
        <v>0</v>
      </c>
      <c r="BH53" s="140">
        <f t="shared" si="175"/>
        <v>0</v>
      </c>
      <c r="BI53" s="140">
        <f t="shared" si="176"/>
        <v>0</v>
      </c>
      <c r="BJ53" s="140">
        <f t="shared" si="177"/>
        <v>0</v>
      </c>
      <c r="BK53" s="140">
        <f t="shared" si="178"/>
        <v>0</v>
      </c>
      <c r="BL53" s="140">
        <f t="shared" si="179"/>
        <v>0</v>
      </c>
      <c r="BM53" s="140">
        <f t="shared" si="180"/>
        <v>0</v>
      </c>
      <c r="BN53" s="140">
        <f t="shared" si="181"/>
        <v>0</v>
      </c>
      <c r="BO53" s="140">
        <f t="shared" si="182"/>
        <v>0</v>
      </c>
      <c r="BP53" s="140">
        <f t="shared" si="183"/>
        <v>0</v>
      </c>
      <c r="BQ53" s="140">
        <f t="shared" si="184"/>
        <v>0</v>
      </c>
      <c r="BR53" s="140">
        <f t="shared" si="185"/>
        <v>0</v>
      </c>
      <c r="BS53" s="140">
        <f t="shared" si="186"/>
        <v>0</v>
      </c>
      <c r="BT53" s="140">
        <f t="shared" si="187"/>
        <v>0</v>
      </c>
      <c r="BU53" s="140">
        <f t="shared" si="188"/>
        <v>0</v>
      </c>
      <c r="BV53" s="140">
        <f t="shared" si="189"/>
        <v>0</v>
      </c>
      <c r="BW53" s="140">
        <f t="shared" si="190"/>
        <v>0</v>
      </c>
      <c r="BX53" s="140">
        <f t="shared" si="191"/>
        <v>0</v>
      </c>
      <c r="BY53" s="140">
        <f t="shared" si="192"/>
        <v>0</v>
      </c>
      <c r="BZ53" s="140">
        <f t="shared" si="193"/>
        <v>0</v>
      </c>
    </row>
    <row r="54" spans="1:78" x14ac:dyDescent="0.25">
      <c r="A54" s="140" t="str">
        <f>'Scenario List'!$A$6</f>
        <v>4- Baseline 3</v>
      </c>
      <c r="B54" s="140" t="s">
        <v>117</v>
      </c>
      <c r="C54" s="152">
        <v>1</v>
      </c>
      <c r="D54" s="146">
        <v>1</v>
      </c>
      <c r="E54" s="146">
        <v>1</v>
      </c>
      <c r="F54" s="146">
        <v>1</v>
      </c>
      <c r="G54" s="146">
        <v>1</v>
      </c>
      <c r="H54" s="146">
        <v>1</v>
      </c>
      <c r="I54" s="146">
        <v>1</v>
      </c>
      <c r="J54" s="146">
        <v>1</v>
      </c>
      <c r="K54" s="146">
        <v>1</v>
      </c>
      <c r="L54" s="146">
        <v>1</v>
      </c>
      <c r="M54" s="146">
        <v>1</v>
      </c>
      <c r="N54" s="146">
        <v>1</v>
      </c>
      <c r="O54" s="146">
        <v>1</v>
      </c>
      <c r="P54" s="146">
        <v>1</v>
      </c>
      <c r="Q54" s="146">
        <v>1</v>
      </c>
      <c r="R54" s="146">
        <v>1</v>
      </c>
      <c r="S54" s="146">
        <v>1</v>
      </c>
      <c r="T54" s="146">
        <v>1</v>
      </c>
      <c r="U54" s="146">
        <v>1</v>
      </c>
      <c r="V54" s="146">
        <v>1</v>
      </c>
      <c r="W54" s="146">
        <v>1</v>
      </c>
      <c r="X54" s="146">
        <v>1</v>
      </c>
      <c r="Y54" s="146">
        <v>1</v>
      </c>
      <c r="Z54" s="146">
        <v>1</v>
      </c>
      <c r="AA54" s="146">
        <v>1</v>
      </c>
      <c r="AC54" s="140">
        <f t="shared" si="194"/>
        <v>0</v>
      </c>
      <c r="AD54" s="140">
        <f t="shared" si="148"/>
        <v>0</v>
      </c>
      <c r="AE54" s="140">
        <f t="shared" si="149"/>
        <v>0</v>
      </c>
      <c r="AF54" s="140">
        <f t="shared" si="150"/>
        <v>0</v>
      </c>
      <c r="AG54" s="140">
        <f t="shared" si="151"/>
        <v>0</v>
      </c>
      <c r="AH54" s="140">
        <f t="shared" si="152"/>
        <v>0</v>
      </c>
      <c r="AI54" s="140">
        <f t="shared" si="153"/>
        <v>0</v>
      </c>
      <c r="AJ54" s="140">
        <f t="shared" si="154"/>
        <v>0</v>
      </c>
      <c r="AK54" s="140">
        <f t="shared" si="155"/>
        <v>0</v>
      </c>
      <c r="AL54" s="140">
        <f t="shared" si="156"/>
        <v>0</v>
      </c>
      <c r="AM54" s="140">
        <f t="shared" si="157"/>
        <v>0</v>
      </c>
      <c r="AN54" s="140">
        <f t="shared" si="158"/>
        <v>0</v>
      </c>
      <c r="AO54" s="140">
        <f t="shared" si="159"/>
        <v>0</v>
      </c>
      <c r="AP54" s="140">
        <f t="shared" si="160"/>
        <v>0</v>
      </c>
      <c r="AQ54" s="140">
        <f t="shared" si="161"/>
        <v>0</v>
      </c>
      <c r="AR54" s="140">
        <f t="shared" si="162"/>
        <v>0</v>
      </c>
      <c r="AS54" s="140">
        <f t="shared" si="163"/>
        <v>0</v>
      </c>
      <c r="AT54" s="140">
        <f t="shared" si="164"/>
        <v>0</v>
      </c>
      <c r="AU54" s="140">
        <f t="shared" si="165"/>
        <v>0</v>
      </c>
      <c r="AV54" s="140">
        <f t="shared" si="166"/>
        <v>0</v>
      </c>
      <c r="AW54" s="140">
        <f t="shared" si="167"/>
        <v>0</v>
      </c>
      <c r="AX54" s="140">
        <f t="shared" si="168"/>
        <v>0</v>
      </c>
      <c r="AY54" s="140">
        <f t="shared" si="169"/>
        <v>0</v>
      </c>
      <c r="AZ54" s="140">
        <f t="shared" si="170"/>
        <v>0</v>
      </c>
      <c r="BB54" s="139" t="str">
        <f t="shared" si="195"/>
        <v>-</v>
      </c>
      <c r="BC54" s="140">
        <f t="shared" si="196"/>
        <v>0</v>
      </c>
      <c r="BD54" s="140">
        <f t="shared" si="171"/>
        <v>0</v>
      </c>
      <c r="BE54" s="140">
        <f t="shared" si="172"/>
        <v>0</v>
      </c>
      <c r="BF54" s="140">
        <f t="shared" si="173"/>
        <v>0</v>
      </c>
      <c r="BG54" s="140">
        <f t="shared" si="174"/>
        <v>0</v>
      </c>
      <c r="BH54" s="140">
        <f t="shared" si="175"/>
        <v>0</v>
      </c>
      <c r="BI54" s="140">
        <f t="shared" si="176"/>
        <v>0</v>
      </c>
      <c r="BJ54" s="140">
        <f t="shared" si="177"/>
        <v>0</v>
      </c>
      <c r="BK54" s="140">
        <f t="shared" si="178"/>
        <v>0</v>
      </c>
      <c r="BL54" s="140">
        <f t="shared" si="179"/>
        <v>0</v>
      </c>
      <c r="BM54" s="140">
        <f t="shared" si="180"/>
        <v>0</v>
      </c>
      <c r="BN54" s="140">
        <f t="shared" si="181"/>
        <v>0</v>
      </c>
      <c r="BO54" s="140">
        <f t="shared" si="182"/>
        <v>0</v>
      </c>
      <c r="BP54" s="140">
        <f t="shared" si="183"/>
        <v>0</v>
      </c>
      <c r="BQ54" s="140">
        <f t="shared" si="184"/>
        <v>0</v>
      </c>
      <c r="BR54" s="140">
        <f t="shared" si="185"/>
        <v>0</v>
      </c>
      <c r="BS54" s="140">
        <f t="shared" si="186"/>
        <v>0</v>
      </c>
      <c r="BT54" s="140">
        <f t="shared" si="187"/>
        <v>0</v>
      </c>
      <c r="BU54" s="140">
        <f t="shared" si="188"/>
        <v>0</v>
      </c>
      <c r="BV54" s="140">
        <f t="shared" si="189"/>
        <v>0</v>
      </c>
      <c r="BW54" s="140">
        <f t="shared" si="190"/>
        <v>0</v>
      </c>
      <c r="BX54" s="140">
        <f t="shared" si="191"/>
        <v>0</v>
      </c>
      <c r="BY54" s="140">
        <f t="shared" si="192"/>
        <v>0</v>
      </c>
      <c r="BZ54" s="140">
        <f t="shared" si="193"/>
        <v>0</v>
      </c>
    </row>
    <row r="55" spans="1:78" x14ac:dyDescent="0.25">
      <c r="A55" s="140" t="str">
        <f>'Scenario List'!$A$6</f>
        <v>4- Baseline 3</v>
      </c>
      <c r="B55" s="140" t="s">
        <v>118</v>
      </c>
      <c r="C55" s="152">
        <v>1</v>
      </c>
      <c r="D55" s="146">
        <v>1</v>
      </c>
      <c r="E55" s="146">
        <v>1</v>
      </c>
      <c r="F55" s="146">
        <v>1</v>
      </c>
      <c r="G55" s="146">
        <v>1</v>
      </c>
      <c r="H55" s="146">
        <v>1</v>
      </c>
      <c r="I55" s="146">
        <v>1</v>
      </c>
      <c r="J55" s="146">
        <v>1</v>
      </c>
      <c r="K55" s="146">
        <v>1</v>
      </c>
      <c r="L55" s="146">
        <v>1</v>
      </c>
      <c r="M55" s="146">
        <v>1</v>
      </c>
      <c r="N55" s="146">
        <v>1</v>
      </c>
      <c r="O55" s="146">
        <v>1</v>
      </c>
      <c r="P55" s="146">
        <v>1</v>
      </c>
      <c r="Q55" s="146">
        <v>1</v>
      </c>
      <c r="R55" s="146">
        <v>1</v>
      </c>
      <c r="S55" s="146">
        <v>1</v>
      </c>
      <c r="T55" s="146">
        <v>1</v>
      </c>
      <c r="U55" s="146">
        <v>1</v>
      </c>
      <c r="V55" s="146">
        <v>1</v>
      </c>
      <c r="W55" s="146">
        <v>0</v>
      </c>
      <c r="X55" s="146">
        <v>0</v>
      </c>
      <c r="Y55" s="146">
        <v>0</v>
      </c>
      <c r="Z55" s="146">
        <v>0</v>
      </c>
      <c r="AA55" s="146">
        <v>0</v>
      </c>
      <c r="AC55" s="140">
        <f t="shared" si="194"/>
        <v>0</v>
      </c>
      <c r="AD55" s="140">
        <f t="shared" si="148"/>
        <v>0</v>
      </c>
      <c r="AE55" s="140">
        <f t="shared" si="149"/>
        <v>0</v>
      </c>
      <c r="AF55" s="140">
        <f t="shared" si="150"/>
        <v>0</v>
      </c>
      <c r="AG55" s="140">
        <f t="shared" si="151"/>
        <v>0</v>
      </c>
      <c r="AH55" s="140">
        <f t="shared" si="152"/>
        <v>0</v>
      </c>
      <c r="AI55" s="140">
        <f t="shared" si="153"/>
        <v>0</v>
      </c>
      <c r="AJ55" s="140">
        <f t="shared" si="154"/>
        <v>0</v>
      </c>
      <c r="AK55" s="140">
        <f t="shared" si="155"/>
        <v>0</v>
      </c>
      <c r="AL55" s="140">
        <f t="shared" si="156"/>
        <v>0</v>
      </c>
      <c r="AM55" s="140">
        <f t="shared" si="157"/>
        <v>0</v>
      </c>
      <c r="AN55" s="140">
        <f t="shared" si="158"/>
        <v>0</v>
      </c>
      <c r="AO55" s="140">
        <f t="shared" si="159"/>
        <v>0</v>
      </c>
      <c r="AP55" s="140">
        <f t="shared" si="160"/>
        <v>0</v>
      </c>
      <c r="AQ55" s="140">
        <f t="shared" si="161"/>
        <v>0</v>
      </c>
      <c r="AR55" s="140">
        <f t="shared" si="162"/>
        <v>0</v>
      </c>
      <c r="AS55" s="140">
        <f t="shared" si="163"/>
        <v>0</v>
      </c>
      <c r="AT55" s="140">
        <f t="shared" si="164"/>
        <v>0</v>
      </c>
      <c r="AU55" s="140">
        <f t="shared" si="165"/>
        <v>0</v>
      </c>
      <c r="AV55" s="140">
        <f t="shared" si="166"/>
        <v>1</v>
      </c>
      <c r="AW55" s="140">
        <f t="shared" si="167"/>
        <v>0</v>
      </c>
      <c r="AX55" s="140">
        <f t="shared" si="168"/>
        <v>0</v>
      </c>
      <c r="AY55" s="140">
        <f t="shared" si="169"/>
        <v>0</v>
      </c>
      <c r="AZ55" s="140">
        <f t="shared" si="170"/>
        <v>0</v>
      </c>
      <c r="BB55" s="139">
        <f t="shared" si="195"/>
        <v>2040</v>
      </c>
      <c r="BC55" s="140">
        <f t="shared" si="196"/>
        <v>0</v>
      </c>
      <c r="BD55" s="140">
        <f t="shared" si="171"/>
        <v>0</v>
      </c>
      <c r="BE55" s="140">
        <f t="shared" si="172"/>
        <v>0</v>
      </c>
      <c r="BF55" s="140">
        <f t="shared" si="173"/>
        <v>0</v>
      </c>
      <c r="BG55" s="140">
        <f t="shared" si="174"/>
        <v>0</v>
      </c>
      <c r="BH55" s="140">
        <f t="shared" si="175"/>
        <v>0</v>
      </c>
      <c r="BI55" s="140">
        <f t="shared" si="176"/>
        <v>0</v>
      </c>
      <c r="BJ55" s="140">
        <f t="shared" si="177"/>
        <v>0</v>
      </c>
      <c r="BK55" s="140">
        <f t="shared" si="178"/>
        <v>0</v>
      </c>
      <c r="BL55" s="140">
        <f t="shared" si="179"/>
        <v>0</v>
      </c>
      <c r="BM55" s="140">
        <f t="shared" si="180"/>
        <v>0</v>
      </c>
      <c r="BN55" s="140">
        <f t="shared" si="181"/>
        <v>0</v>
      </c>
      <c r="BO55" s="140">
        <f t="shared" si="182"/>
        <v>0</v>
      </c>
      <c r="BP55" s="140">
        <f t="shared" si="183"/>
        <v>0</v>
      </c>
      <c r="BQ55" s="140">
        <f t="shared" si="184"/>
        <v>0</v>
      </c>
      <c r="BR55" s="140">
        <f t="shared" si="185"/>
        <v>0</v>
      </c>
      <c r="BS55" s="140">
        <f t="shared" si="186"/>
        <v>0</v>
      </c>
      <c r="BT55" s="140">
        <f t="shared" si="187"/>
        <v>0</v>
      </c>
      <c r="BU55" s="140">
        <f t="shared" si="188"/>
        <v>0</v>
      </c>
      <c r="BV55" s="140">
        <f t="shared" si="189"/>
        <v>2041</v>
      </c>
      <c r="BW55" s="140">
        <f t="shared" si="190"/>
        <v>0</v>
      </c>
      <c r="BX55" s="140">
        <f t="shared" si="191"/>
        <v>0</v>
      </c>
      <c r="BY55" s="140">
        <f t="shared" si="192"/>
        <v>0</v>
      </c>
      <c r="BZ55" s="140">
        <f t="shared" si="193"/>
        <v>0</v>
      </c>
    </row>
    <row r="56" spans="1:78" x14ac:dyDescent="0.25">
      <c r="A56" s="140" t="str">
        <f>'Scenario List'!$A$6</f>
        <v>4- Baseline 3</v>
      </c>
      <c r="B56" s="140" t="s">
        <v>119</v>
      </c>
      <c r="C56" s="152">
        <v>1</v>
      </c>
      <c r="D56" s="146">
        <v>1</v>
      </c>
      <c r="E56" s="146">
        <v>1</v>
      </c>
      <c r="F56" s="146">
        <v>1</v>
      </c>
      <c r="G56" s="146">
        <v>1</v>
      </c>
      <c r="H56" s="146">
        <v>1</v>
      </c>
      <c r="I56" s="146">
        <v>1</v>
      </c>
      <c r="J56" s="146">
        <v>1</v>
      </c>
      <c r="K56" s="146">
        <v>1</v>
      </c>
      <c r="L56" s="146">
        <v>1</v>
      </c>
      <c r="M56" s="146">
        <v>1</v>
      </c>
      <c r="N56" s="146">
        <v>1</v>
      </c>
      <c r="O56" s="146">
        <v>1</v>
      </c>
      <c r="P56" s="146">
        <v>1</v>
      </c>
      <c r="Q56" s="146">
        <v>1</v>
      </c>
      <c r="R56" s="146">
        <v>1</v>
      </c>
      <c r="S56" s="146">
        <v>1</v>
      </c>
      <c r="T56" s="146">
        <v>1</v>
      </c>
      <c r="U56" s="146">
        <v>1</v>
      </c>
      <c r="V56" s="146">
        <v>1</v>
      </c>
      <c r="W56" s="146">
        <v>1</v>
      </c>
      <c r="X56" s="146">
        <v>1</v>
      </c>
      <c r="Y56" s="146">
        <v>1</v>
      </c>
      <c r="Z56" s="146">
        <v>1</v>
      </c>
      <c r="AA56" s="146">
        <v>1</v>
      </c>
      <c r="AC56" s="140">
        <f t="shared" si="194"/>
        <v>0</v>
      </c>
      <c r="AD56" s="140">
        <f t="shared" si="148"/>
        <v>0</v>
      </c>
      <c r="AE56" s="140">
        <f t="shared" si="149"/>
        <v>0</v>
      </c>
      <c r="AF56" s="140">
        <f t="shared" si="150"/>
        <v>0</v>
      </c>
      <c r="AG56" s="140">
        <f t="shared" si="151"/>
        <v>0</v>
      </c>
      <c r="AH56" s="140">
        <f t="shared" si="152"/>
        <v>0</v>
      </c>
      <c r="AI56" s="140">
        <f t="shared" si="153"/>
        <v>0</v>
      </c>
      <c r="AJ56" s="140">
        <f t="shared" si="154"/>
        <v>0</v>
      </c>
      <c r="AK56" s="140">
        <f t="shared" si="155"/>
        <v>0</v>
      </c>
      <c r="AL56" s="140">
        <f t="shared" si="156"/>
        <v>0</v>
      </c>
      <c r="AM56" s="140">
        <f t="shared" si="157"/>
        <v>0</v>
      </c>
      <c r="AN56" s="140">
        <f t="shared" si="158"/>
        <v>0</v>
      </c>
      <c r="AO56" s="140">
        <f t="shared" si="159"/>
        <v>0</v>
      </c>
      <c r="AP56" s="140">
        <f t="shared" si="160"/>
        <v>0</v>
      </c>
      <c r="AQ56" s="140">
        <f t="shared" si="161"/>
        <v>0</v>
      </c>
      <c r="AR56" s="140">
        <f t="shared" si="162"/>
        <v>0</v>
      </c>
      <c r="AS56" s="140">
        <f t="shared" si="163"/>
        <v>0</v>
      </c>
      <c r="AT56" s="140">
        <f t="shared" si="164"/>
        <v>0</v>
      </c>
      <c r="AU56" s="140">
        <f t="shared" si="165"/>
        <v>0</v>
      </c>
      <c r="AV56" s="140">
        <f t="shared" si="166"/>
        <v>0</v>
      </c>
      <c r="AW56" s="140">
        <f t="shared" si="167"/>
        <v>0</v>
      </c>
      <c r="AX56" s="140">
        <f t="shared" si="168"/>
        <v>0</v>
      </c>
      <c r="AY56" s="140">
        <f t="shared" si="169"/>
        <v>0</v>
      </c>
      <c r="AZ56" s="140">
        <f t="shared" si="170"/>
        <v>0</v>
      </c>
      <c r="BB56" s="139" t="str">
        <f t="shared" si="195"/>
        <v>-</v>
      </c>
      <c r="BC56" s="140">
        <f t="shared" si="196"/>
        <v>0</v>
      </c>
      <c r="BD56" s="140">
        <f t="shared" si="171"/>
        <v>0</v>
      </c>
      <c r="BE56" s="140">
        <f t="shared" si="172"/>
        <v>0</v>
      </c>
      <c r="BF56" s="140">
        <f t="shared" si="173"/>
        <v>0</v>
      </c>
      <c r="BG56" s="140">
        <f t="shared" si="174"/>
        <v>0</v>
      </c>
      <c r="BH56" s="140">
        <f t="shared" si="175"/>
        <v>0</v>
      </c>
      <c r="BI56" s="140">
        <f t="shared" si="176"/>
        <v>0</v>
      </c>
      <c r="BJ56" s="140">
        <f t="shared" si="177"/>
        <v>0</v>
      </c>
      <c r="BK56" s="140">
        <f t="shared" si="178"/>
        <v>0</v>
      </c>
      <c r="BL56" s="140">
        <f t="shared" si="179"/>
        <v>0</v>
      </c>
      <c r="BM56" s="140">
        <f t="shared" si="180"/>
        <v>0</v>
      </c>
      <c r="BN56" s="140">
        <f t="shared" si="181"/>
        <v>0</v>
      </c>
      <c r="BO56" s="140">
        <f t="shared" si="182"/>
        <v>0</v>
      </c>
      <c r="BP56" s="140">
        <f t="shared" si="183"/>
        <v>0</v>
      </c>
      <c r="BQ56" s="140">
        <f t="shared" si="184"/>
        <v>0</v>
      </c>
      <c r="BR56" s="140">
        <f t="shared" si="185"/>
        <v>0</v>
      </c>
      <c r="BS56" s="140">
        <f t="shared" si="186"/>
        <v>0</v>
      </c>
      <c r="BT56" s="140">
        <f t="shared" si="187"/>
        <v>0</v>
      </c>
      <c r="BU56" s="140">
        <f t="shared" si="188"/>
        <v>0</v>
      </c>
      <c r="BV56" s="140">
        <f t="shared" si="189"/>
        <v>0</v>
      </c>
      <c r="BW56" s="140">
        <f t="shared" si="190"/>
        <v>0</v>
      </c>
      <c r="BX56" s="140">
        <f t="shared" si="191"/>
        <v>0</v>
      </c>
      <c r="BY56" s="140">
        <f t="shared" si="192"/>
        <v>0</v>
      </c>
      <c r="BZ56" s="140">
        <f t="shared" si="193"/>
        <v>0</v>
      </c>
    </row>
    <row r="57" spans="1:78" x14ac:dyDescent="0.25">
      <c r="A57" s="140" t="str">
        <f>'Scenario List'!$A$6</f>
        <v>4- Baseline 3</v>
      </c>
      <c r="B57" s="140" t="s">
        <v>120</v>
      </c>
      <c r="C57" s="152">
        <v>1</v>
      </c>
      <c r="D57" s="146">
        <v>1</v>
      </c>
      <c r="E57" s="146">
        <v>1</v>
      </c>
      <c r="F57" s="146">
        <v>1</v>
      </c>
      <c r="G57" s="146">
        <v>1</v>
      </c>
      <c r="H57" s="146">
        <v>1</v>
      </c>
      <c r="I57" s="146">
        <v>1</v>
      </c>
      <c r="J57" s="146">
        <v>1</v>
      </c>
      <c r="K57" s="146">
        <v>1</v>
      </c>
      <c r="L57" s="146">
        <v>1</v>
      </c>
      <c r="M57" s="146">
        <v>1</v>
      </c>
      <c r="N57" s="146">
        <v>1</v>
      </c>
      <c r="O57" s="146">
        <v>1</v>
      </c>
      <c r="P57" s="146">
        <v>1</v>
      </c>
      <c r="Q57" s="146">
        <v>1</v>
      </c>
      <c r="R57" s="146">
        <v>1</v>
      </c>
      <c r="S57" s="146">
        <v>1</v>
      </c>
      <c r="T57" s="146">
        <v>1</v>
      </c>
      <c r="U57" s="146">
        <v>1</v>
      </c>
      <c r="V57" s="146">
        <v>1</v>
      </c>
      <c r="W57" s="146">
        <v>1</v>
      </c>
      <c r="X57" s="146">
        <v>1</v>
      </c>
      <c r="Y57" s="146">
        <v>1</v>
      </c>
      <c r="Z57" s="146">
        <v>1</v>
      </c>
      <c r="AA57" s="146">
        <v>1</v>
      </c>
      <c r="AC57" s="140">
        <f t="shared" si="194"/>
        <v>0</v>
      </c>
      <c r="AD57" s="140">
        <f t="shared" si="148"/>
        <v>0</v>
      </c>
      <c r="AE57" s="140">
        <f t="shared" si="149"/>
        <v>0</v>
      </c>
      <c r="AF57" s="140">
        <f t="shared" si="150"/>
        <v>0</v>
      </c>
      <c r="AG57" s="140">
        <f t="shared" si="151"/>
        <v>0</v>
      </c>
      <c r="AH57" s="140">
        <f t="shared" si="152"/>
        <v>0</v>
      </c>
      <c r="AI57" s="140">
        <f t="shared" si="153"/>
        <v>0</v>
      </c>
      <c r="AJ57" s="140">
        <f t="shared" si="154"/>
        <v>0</v>
      </c>
      <c r="AK57" s="140">
        <f t="shared" si="155"/>
        <v>0</v>
      </c>
      <c r="AL57" s="140">
        <f t="shared" si="156"/>
        <v>0</v>
      </c>
      <c r="AM57" s="140">
        <f t="shared" si="157"/>
        <v>0</v>
      </c>
      <c r="AN57" s="140">
        <f t="shared" si="158"/>
        <v>0</v>
      </c>
      <c r="AO57" s="140">
        <f t="shared" si="159"/>
        <v>0</v>
      </c>
      <c r="AP57" s="140">
        <f t="shared" si="160"/>
        <v>0</v>
      </c>
      <c r="AQ57" s="140">
        <f t="shared" si="161"/>
        <v>0</v>
      </c>
      <c r="AR57" s="140">
        <f t="shared" si="162"/>
        <v>0</v>
      </c>
      <c r="AS57" s="140">
        <f t="shared" si="163"/>
        <v>0</v>
      </c>
      <c r="AT57" s="140">
        <f t="shared" si="164"/>
        <v>0</v>
      </c>
      <c r="AU57" s="140">
        <f t="shared" si="165"/>
        <v>0</v>
      </c>
      <c r="AV57" s="140">
        <f t="shared" si="166"/>
        <v>0</v>
      </c>
      <c r="AW57" s="140">
        <f t="shared" si="167"/>
        <v>0</v>
      </c>
      <c r="AX57" s="140">
        <f t="shared" si="168"/>
        <v>0</v>
      </c>
      <c r="AY57" s="140">
        <f t="shared" si="169"/>
        <v>0</v>
      </c>
      <c r="AZ57" s="140">
        <f t="shared" si="170"/>
        <v>0</v>
      </c>
      <c r="BB57" s="139" t="str">
        <f t="shared" si="195"/>
        <v>-</v>
      </c>
      <c r="BC57" s="140">
        <f t="shared" si="196"/>
        <v>0</v>
      </c>
      <c r="BD57" s="140">
        <f t="shared" si="171"/>
        <v>0</v>
      </c>
      <c r="BE57" s="140">
        <f t="shared" si="172"/>
        <v>0</v>
      </c>
      <c r="BF57" s="140">
        <f t="shared" si="173"/>
        <v>0</v>
      </c>
      <c r="BG57" s="140">
        <f t="shared" si="174"/>
        <v>0</v>
      </c>
      <c r="BH57" s="140">
        <f t="shared" si="175"/>
        <v>0</v>
      </c>
      <c r="BI57" s="140">
        <f t="shared" si="176"/>
        <v>0</v>
      </c>
      <c r="BJ57" s="140">
        <f t="shared" si="177"/>
        <v>0</v>
      </c>
      <c r="BK57" s="140">
        <f t="shared" si="178"/>
        <v>0</v>
      </c>
      <c r="BL57" s="140">
        <f t="shared" si="179"/>
        <v>0</v>
      </c>
      <c r="BM57" s="140">
        <f t="shared" si="180"/>
        <v>0</v>
      </c>
      <c r="BN57" s="140">
        <f t="shared" si="181"/>
        <v>0</v>
      </c>
      <c r="BO57" s="140">
        <f t="shared" si="182"/>
        <v>0</v>
      </c>
      <c r="BP57" s="140">
        <f t="shared" si="183"/>
        <v>0</v>
      </c>
      <c r="BQ57" s="140">
        <f t="shared" si="184"/>
        <v>0</v>
      </c>
      <c r="BR57" s="140">
        <f t="shared" si="185"/>
        <v>0</v>
      </c>
      <c r="BS57" s="140">
        <f t="shared" si="186"/>
        <v>0</v>
      </c>
      <c r="BT57" s="140">
        <f t="shared" si="187"/>
        <v>0</v>
      </c>
      <c r="BU57" s="140">
        <f t="shared" si="188"/>
        <v>0</v>
      </c>
      <c r="BV57" s="140">
        <f t="shared" si="189"/>
        <v>0</v>
      </c>
      <c r="BW57" s="140">
        <f t="shared" si="190"/>
        <v>0</v>
      </c>
      <c r="BX57" s="140">
        <f t="shared" si="191"/>
        <v>0</v>
      </c>
      <c r="BY57" s="140">
        <f t="shared" si="192"/>
        <v>0</v>
      </c>
      <c r="BZ57" s="140">
        <f t="shared" si="193"/>
        <v>0</v>
      </c>
    </row>
    <row r="58" spans="1:78" x14ac:dyDescent="0.25">
      <c r="A58" s="140" t="str">
        <f>'Scenario List'!$A$6</f>
        <v>4- Baseline 3</v>
      </c>
      <c r="B58" s="140" t="s">
        <v>121</v>
      </c>
      <c r="C58" s="152">
        <v>1</v>
      </c>
      <c r="D58" s="146">
        <v>1</v>
      </c>
      <c r="E58" s="146">
        <v>1</v>
      </c>
      <c r="F58" s="146">
        <v>1</v>
      </c>
      <c r="G58" s="146">
        <v>1</v>
      </c>
      <c r="H58" s="146">
        <v>1</v>
      </c>
      <c r="I58" s="146">
        <v>1</v>
      </c>
      <c r="J58" s="146">
        <v>1</v>
      </c>
      <c r="K58" s="146">
        <v>1</v>
      </c>
      <c r="L58" s="146">
        <v>1</v>
      </c>
      <c r="M58" s="146">
        <v>1</v>
      </c>
      <c r="N58" s="146">
        <v>1</v>
      </c>
      <c r="O58" s="146">
        <v>1</v>
      </c>
      <c r="P58" s="146">
        <v>1</v>
      </c>
      <c r="Q58" s="146">
        <v>1</v>
      </c>
      <c r="R58" s="146">
        <v>0</v>
      </c>
      <c r="S58" s="146">
        <v>0</v>
      </c>
      <c r="T58" s="146">
        <v>0</v>
      </c>
      <c r="U58" s="146">
        <v>0</v>
      </c>
      <c r="V58" s="146">
        <v>0</v>
      </c>
      <c r="W58" s="146">
        <v>0</v>
      </c>
      <c r="X58" s="146">
        <v>0</v>
      </c>
      <c r="Y58" s="146">
        <v>0</v>
      </c>
      <c r="Z58" s="146">
        <v>0</v>
      </c>
      <c r="AA58" s="146">
        <v>0</v>
      </c>
      <c r="AC58" s="140">
        <f t="shared" si="194"/>
        <v>0</v>
      </c>
      <c r="AD58" s="140">
        <f t="shared" si="148"/>
        <v>0</v>
      </c>
      <c r="AE58" s="140">
        <f t="shared" si="149"/>
        <v>0</v>
      </c>
      <c r="AF58" s="140">
        <f t="shared" si="150"/>
        <v>0</v>
      </c>
      <c r="AG58" s="140">
        <f t="shared" si="151"/>
        <v>0</v>
      </c>
      <c r="AH58" s="140">
        <f t="shared" si="152"/>
        <v>0</v>
      </c>
      <c r="AI58" s="140">
        <f t="shared" si="153"/>
        <v>0</v>
      </c>
      <c r="AJ58" s="140">
        <f t="shared" si="154"/>
        <v>0</v>
      </c>
      <c r="AK58" s="140">
        <f t="shared" si="155"/>
        <v>0</v>
      </c>
      <c r="AL58" s="140">
        <f t="shared" si="156"/>
        <v>0</v>
      </c>
      <c r="AM58" s="140">
        <f t="shared" si="157"/>
        <v>0</v>
      </c>
      <c r="AN58" s="140">
        <f t="shared" si="158"/>
        <v>0</v>
      </c>
      <c r="AO58" s="140">
        <f t="shared" si="159"/>
        <v>0</v>
      </c>
      <c r="AP58" s="140">
        <f t="shared" si="160"/>
        <v>0</v>
      </c>
      <c r="AQ58" s="140">
        <f t="shared" si="161"/>
        <v>1</v>
      </c>
      <c r="AR58" s="140">
        <f t="shared" si="162"/>
        <v>0</v>
      </c>
      <c r="AS58" s="140">
        <f t="shared" si="163"/>
        <v>0</v>
      </c>
      <c r="AT58" s="140">
        <f t="shared" si="164"/>
        <v>0</v>
      </c>
      <c r="AU58" s="140">
        <f t="shared" si="165"/>
        <v>0</v>
      </c>
      <c r="AV58" s="140">
        <f t="shared" si="166"/>
        <v>0</v>
      </c>
      <c r="AW58" s="140">
        <f t="shared" si="167"/>
        <v>0</v>
      </c>
      <c r="AX58" s="140">
        <f t="shared" si="168"/>
        <v>0</v>
      </c>
      <c r="AY58" s="140">
        <f t="shared" si="169"/>
        <v>0</v>
      </c>
      <c r="AZ58" s="140">
        <f t="shared" si="170"/>
        <v>0</v>
      </c>
      <c r="BB58" s="139">
        <f t="shared" si="195"/>
        <v>2035</v>
      </c>
      <c r="BC58" s="140">
        <f t="shared" si="196"/>
        <v>0</v>
      </c>
      <c r="BD58" s="140">
        <f t="shared" si="171"/>
        <v>0</v>
      </c>
      <c r="BE58" s="140">
        <f t="shared" si="172"/>
        <v>0</v>
      </c>
      <c r="BF58" s="140">
        <f t="shared" si="173"/>
        <v>0</v>
      </c>
      <c r="BG58" s="140">
        <f t="shared" si="174"/>
        <v>0</v>
      </c>
      <c r="BH58" s="140">
        <f t="shared" si="175"/>
        <v>0</v>
      </c>
      <c r="BI58" s="140">
        <f t="shared" si="176"/>
        <v>0</v>
      </c>
      <c r="BJ58" s="140">
        <f t="shared" si="177"/>
        <v>0</v>
      </c>
      <c r="BK58" s="140">
        <f t="shared" si="178"/>
        <v>0</v>
      </c>
      <c r="BL58" s="140">
        <f t="shared" si="179"/>
        <v>0</v>
      </c>
      <c r="BM58" s="140">
        <f t="shared" si="180"/>
        <v>0</v>
      </c>
      <c r="BN58" s="140">
        <f t="shared" si="181"/>
        <v>0</v>
      </c>
      <c r="BO58" s="140">
        <f t="shared" si="182"/>
        <v>0</v>
      </c>
      <c r="BP58" s="140">
        <f t="shared" si="183"/>
        <v>0</v>
      </c>
      <c r="BQ58" s="140">
        <f t="shared" si="184"/>
        <v>2036</v>
      </c>
      <c r="BR58" s="140">
        <f t="shared" si="185"/>
        <v>0</v>
      </c>
      <c r="BS58" s="140">
        <f t="shared" si="186"/>
        <v>0</v>
      </c>
      <c r="BT58" s="140">
        <f t="shared" si="187"/>
        <v>0</v>
      </c>
      <c r="BU58" s="140">
        <f t="shared" si="188"/>
        <v>0</v>
      </c>
      <c r="BV58" s="140">
        <f t="shared" si="189"/>
        <v>0</v>
      </c>
      <c r="BW58" s="140">
        <f t="shared" si="190"/>
        <v>0</v>
      </c>
      <c r="BX58" s="140">
        <f t="shared" si="191"/>
        <v>0</v>
      </c>
      <c r="BY58" s="140">
        <f t="shared" si="192"/>
        <v>0</v>
      </c>
      <c r="BZ58" s="140">
        <f t="shared" si="193"/>
        <v>0</v>
      </c>
    </row>
    <row r="59" spans="1:78" x14ac:dyDescent="0.25">
      <c r="C59" s="152"/>
    </row>
    <row r="60" spans="1:78" x14ac:dyDescent="0.25">
      <c r="A60" s="140" t="str">
        <f>'Scenario List'!$A$7</f>
        <v>5- Clean Resource Plan (2027)</v>
      </c>
      <c r="B60" s="140" t="s">
        <v>112</v>
      </c>
      <c r="C60" s="152">
        <v>1</v>
      </c>
      <c r="D60" s="140">
        <v>1</v>
      </c>
      <c r="E60" s="140">
        <v>1</v>
      </c>
      <c r="F60" s="140">
        <v>1</v>
      </c>
      <c r="G60" s="140">
        <v>1</v>
      </c>
      <c r="H60" s="140">
        <v>1</v>
      </c>
      <c r="I60" s="140">
        <v>1</v>
      </c>
      <c r="J60" s="140">
        <v>1</v>
      </c>
      <c r="K60" s="140">
        <v>1</v>
      </c>
      <c r="L60" s="140">
        <v>1</v>
      </c>
      <c r="M60" s="140">
        <v>1</v>
      </c>
      <c r="N60" s="140">
        <v>1</v>
      </c>
      <c r="O60" s="140">
        <v>1</v>
      </c>
      <c r="P60" s="140">
        <v>1</v>
      </c>
      <c r="Q60" s="140">
        <v>1</v>
      </c>
      <c r="R60" s="140">
        <v>1</v>
      </c>
      <c r="S60" s="140">
        <v>1</v>
      </c>
      <c r="T60" s="140">
        <v>1</v>
      </c>
      <c r="U60" s="140">
        <v>1</v>
      </c>
      <c r="V60" s="140">
        <v>1</v>
      </c>
      <c r="W60" s="140">
        <v>1</v>
      </c>
      <c r="X60" s="140">
        <v>1</v>
      </c>
      <c r="Y60" s="140">
        <v>1</v>
      </c>
      <c r="Z60" s="140">
        <v>1</v>
      </c>
      <c r="AA60" s="140">
        <v>1</v>
      </c>
      <c r="AC60" s="140">
        <f>C60-D60</f>
        <v>0</v>
      </c>
      <c r="AD60" s="140">
        <f t="shared" ref="AD60:AD69" si="197">D60-E60</f>
        <v>0</v>
      </c>
      <c r="AE60" s="140">
        <f t="shared" ref="AE60:AE69" si="198">E60-F60</f>
        <v>0</v>
      </c>
      <c r="AF60" s="140">
        <f t="shared" ref="AF60:AF69" si="199">F60-G60</f>
        <v>0</v>
      </c>
      <c r="AG60" s="140">
        <f t="shared" ref="AG60:AG69" si="200">G60-H60</f>
        <v>0</v>
      </c>
      <c r="AH60" s="140">
        <f t="shared" ref="AH60:AH69" si="201">H60-I60</f>
        <v>0</v>
      </c>
      <c r="AI60" s="140">
        <f t="shared" ref="AI60:AI69" si="202">I60-J60</f>
        <v>0</v>
      </c>
      <c r="AJ60" s="140">
        <f t="shared" ref="AJ60:AJ69" si="203">J60-K60</f>
        <v>0</v>
      </c>
      <c r="AK60" s="140">
        <f t="shared" ref="AK60:AK69" si="204">K60-L60</f>
        <v>0</v>
      </c>
      <c r="AL60" s="140">
        <f t="shared" ref="AL60:AL69" si="205">L60-M60</f>
        <v>0</v>
      </c>
      <c r="AM60" s="140">
        <f t="shared" ref="AM60:AM69" si="206">M60-N60</f>
        <v>0</v>
      </c>
      <c r="AN60" s="140">
        <f t="shared" ref="AN60:AN69" si="207">N60-O60</f>
        <v>0</v>
      </c>
      <c r="AO60" s="140">
        <f t="shared" ref="AO60:AO69" si="208">O60-P60</f>
        <v>0</v>
      </c>
      <c r="AP60" s="140">
        <f t="shared" ref="AP60:AP69" si="209">P60-Q60</f>
        <v>0</v>
      </c>
      <c r="AQ60" s="140">
        <f t="shared" ref="AQ60:AQ69" si="210">Q60-R60</f>
        <v>0</v>
      </c>
      <c r="AR60" s="140">
        <f t="shared" ref="AR60:AR69" si="211">R60-S60</f>
        <v>0</v>
      </c>
      <c r="AS60" s="140">
        <f t="shared" ref="AS60:AS69" si="212">S60-T60</f>
        <v>0</v>
      </c>
      <c r="AT60" s="140">
        <f t="shared" ref="AT60:AT69" si="213">T60-U60</f>
        <v>0</v>
      </c>
      <c r="AU60" s="140">
        <f t="shared" ref="AU60:AU69" si="214">U60-V60</f>
        <v>0</v>
      </c>
      <c r="AV60" s="140">
        <f t="shared" ref="AV60:AV69" si="215">V60-W60</f>
        <v>0</v>
      </c>
      <c r="AW60" s="140">
        <f t="shared" ref="AW60:AW69" si="216">W60-X60</f>
        <v>0</v>
      </c>
      <c r="AX60" s="140">
        <f t="shared" ref="AX60:AX69" si="217">X60-Y60</f>
        <v>0</v>
      </c>
      <c r="AY60" s="140">
        <f t="shared" ref="AY60:AY69" si="218">Y60-Z60</f>
        <v>0</v>
      </c>
      <c r="AZ60" s="140">
        <f t="shared" ref="AZ60:AZ69" si="219">Z60-AA60</f>
        <v>0</v>
      </c>
      <c r="BB60" s="139" t="str">
        <f>IF(MAX(BC60:BZ60)=0,"-",MAX(BC60:BZ60)-1)</f>
        <v>-</v>
      </c>
      <c r="BC60" s="140">
        <f>IF(AC60=1,AC$13,0)</f>
        <v>0</v>
      </c>
      <c r="BD60" s="140">
        <f t="shared" ref="BD60:BD69" si="220">IF(AD60=1,AD$13,0)</f>
        <v>0</v>
      </c>
      <c r="BE60" s="140">
        <f t="shared" ref="BE60:BE69" si="221">IF(AE60=1,AE$13,0)</f>
        <v>0</v>
      </c>
      <c r="BF60" s="140">
        <f t="shared" ref="BF60:BF69" si="222">IF(AF60=1,AF$13,0)</f>
        <v>0</v>
      </c>
      <c r="BG60" s="140">
        <f t="shared" ref="BG60:BG69" si="223">IF(AG60=1,AG$13,0)</f>
        <v>0</v>
      </c>
      <c r="BH60" s="140">
        <f t="shared" ref="BH60:BH69" si="224">IF(AH60=1,AH$13,0)</f>
        <v>0</v>
      </c>
      <c r="BI60" s="140">
        <f t="shared" ref="BI60:BI69" si="225">IF(AI60=1,AI$13,0)</f>
        <v>0</v>
      </c>
      <c r="BJ60" s="140">
        <f t="shared" ref="BJ60:BJ69" si="226">IF(AJ60=1,AJ$13,0)</f>
        <v>0</v>
      </c>
      <c r="BK60" s="140">
        <f t="shared" ref="BK60:BK69" si="227">IF(AK60=1,AK$13,0)</f>
        <v>0</v>
      </c>
      <c r="BL60" s="140">
        <f t="shared" ref="BL60:BL69" si="228">IF(AL60=1,AL$13,0)</f>
        <v>0</v>
      </c>
      <c r="BM60" s="140">
        <f t="shared" ref="BM60:BM69" si="229">IF(AM60=1,AM$13,0)</f>
        <v>0</v>
      </c>
      <c r="BN60" s="140">
        <f t="shared" ref="BN60:BN69" si="230">IF(AN60=1,AN$13,0)</f>
        <v>0</v>
      </c>
      <c r="BO60" s="140">
        <f t="shared" ref="BO60:BO69" si="231">IF(AO60=1,AO$13,0)</f>
        <v>0</v>
      </c>
      <c r="BP60" s="140">
        <f t="shared" ref="BP60:BP69" si="232">IF(AP60=1,AP$13,0)</f>
        <v>0</v>
      </c>
      <c r="BQ60" s="140">
        <f t="shared" ref="BQ60:BQ69" si="233">IF(AQ60=1,AQ$13,0)</f>
        <v>0</v>
      </c>
      <c r="BR60" s="140">
        <f t="shared" ref="BR60:BR69" si="234">IF(AR60=1,AR$13,0)</f>
        <v>0</v>
      </c>
      <c r="BS60" s="140">
        <f t="shared" ref="BS60:BS69" si="235">IF(AS60=1,AS$13,0)</f>
        <v>0</v>
      </c>
      <c r="BT60" s="140">
        <f t="shared" ref="BT60:BT69" si="236">IF(AT60=1,AT$13,0)</f>
        <v>0</v>
      </c>
      <c r="BU60" s="140">
        <f t="shared" ref="BU60:BU69" si="237">IF(AU60=1,AU$13,0)</f>
        <v>0</v>
      </c>
      <c r="BV60" s="140">
        <f t="shared" ref="BV60:BV69" si="238">IF(AV60=1,AV$13,0)</f>
        <v>0</v>
      </c>
      <c r="BW60" s="140">
        <f t="shared" ref="BW60:BW69" si="239">IF(AW60=1,AW$13,0)</f>
        <v>0</v>
      </c>
      <c r="BX60" s="140">
        <f t="shared" ref="BX60:BX69" si="240">IF(AX60=1,AX$13,0)</f>
        <v>0</v>
      </c>
      <c r="BY60" s="140">
        <f t="shared" ref="BY60:BY69" si="241">IF(AY60=1,AY$13,0)</f>
        <v>0</v>
      </c>
      <c r="BZ60" s="140">
        <f t="shared" ref="BZ60:BZ69" si="242">IF(AZ60=1,AZ$13,0)</f>
        <v>0</v>
      </c>
    </row>
    <row r="61" spans="1:78" x14ac:dyDescent="0.25">
      <c r="A61" s="140" t="str">
        <f>'Scenario List'!$A$7</f>
        <v>5- Clean Resource Plan (2027)</v>
      </c>
      <c r="B61" s="140" t="s">
        <v>113</v>
      </c>
      <c r="C61" s="152">
        <v>1</v>
      </c>
      <c r="D61" s="140">
        <v>1</v>
      </c>
      <c r="E61" s="140">
        <v>1</v>
      </c>
      <c r="F61" s="140">
        <v>1</v>
      </c>
      <c r="G61" s="140">
        <v>1</v>
      </c>
      <c r="H61" s="140">
        <v>1</v>
      </c>
      <c r="I61" s="140">
        <v>0</v>
      </c>
      <c r="J61" s="140">
        <v>0</v>
      </c>
      <c r="K61" s="140">
        <v>0</v>
      </c>
      <c r="L61" s="140">
        <v>0</v>
      </c>
      <c r="M61" s="140">
        <v>0</v>
      </c>
      <c r="N61" s="140">
        <v>0</v>
      </c>
      <c r="O61" s="140">
        <v>0</v>
      </c>
      <c r="P61" s="140">
        <v>0</v>
      </c>
      <c r="Q61" s="140">
        <v>0</v>
      </c>
      <c r="R61" s="140">
        <v>0</v>
      </c>
      <c r="S61" s="140">
        <v>0</v>
      </c>
      <c r="T61" s="140">
        <v>0</v>
      </c>
      <c r="U61" s="140">
        <v>0</v>
      </c>
      <c r="V61" s="140">
        <v>0</v>
      </c>
      <c r="W61" s="140">
        <v>0</v>
      </c>
      <c r="X61" s="140">
        <v>0</v>
      </c>
      <c r="Y61" s="140">
        <v>0</v>
      </c>
      <c r="Z61" s="140">
        <v>0</v>
      </c>
      <c r="AA61" s="140">
        <v>0</v>
      </c>
      <c r="AC61" s="140">
        <f t="shared" ref="AC61:AC69" si="243">C61-D61</f>
        <v>0</v>
      </c>
      <c r="AD61" s="140">
        <f t="shared" si="197"/>
        <v>0</v>
      </c>
      <c r="AE61" s="140">
        <f t="shared" si="198"/>
        <v>0</v>
      </c>
      <c r="AF61" s="140">
        <f t="shared" si="199"/>
        <v>0</v>
      </c>
      <c r="AG61" s="140">
        <f t="shared" si="200"/>
        <v>0</v>
      </c>
      <c r="AH61" s="140">
        <f t="shared" si="201"/>
        <v>1</v>
      </c>
      <c r="AI61" s="140">
        <f t="shared" si="202"/>
        <v>0</v>
      </c>
      <c r="AJ61" s="140">
        <f t="shared" si="203"/>
        <v>0</v>
      </c>
      <c r="AK61" s="140">
        <f t="shared" si="204"/>
        <v>0</v>
      </c>
      <c r="AL61" s="140">
        <f t="shared" si="205"/>
        <v>0</v>
      </c>
      <c r="AM61" s="140">
        <f t="shared" si="206"/>
        <v>0</v>
      </c>
      <c r="AN61" s="140">
        <f t="shared" si="207"/>
        <v>0</v>
      </c>
      <c r="AO61" s="140">
        <f t="shared" si="208"/>
        <v>0</v>
      </c>
      <c r="AP61" s="140">
        <f t="shared" si="209"/>
        <v>0</v>
      </c>
      <c r="AQ61" s="140">
        <f t="shared" si="210"/>
        <v>0</v>
      </c>
      <c r="AR61" s="140">
        <f t="shared" si="211"/>
        <v>0</v>
      </c>
      <c r="AS61" s="140">
        <f t="shared" si="212"/>
        <v>0</v>
      </c>
      <c r="AT61" s="140">
        <f t="shared" si="213"/>
        <v>0</v>
      </c>
      <c r="AU61" s="140">
        <f t="shared" si="214"/>
        <v>0</v>
      </c>
      <c r="AV61" s="140">
        <f t="shared" si="215"/>
        <v>0</v>
      </c>
      <c r="AW61" s="140">
        <f t="shared" si="216"/>
        <v>0</v>
      </c>
      <c r="AX61" s="140">
        <f t="shared" si="217"/>
        <v>0</v>
      </c>
      <c r="AY61" s="140">
        <f t="shared" si="218"/>
        <v>0</v>
      </c>
      <c r="AZ61" s="140">
        <f t="shared" si="219"/>
        <v>0</v>
      </c>
      <c r="BB61" s="139">
        <f t="shared" ref="BB61:BB69" si="244">IF(MAX(BC61:BZ61)=0,"-",MAX(BC61:BZ61)-1)</f>
        <v>2026</v>
      </c>
      <c r="BC61" s="140">
        <f t="shared" ref="BC61:BC69" si="245">IF(AC61=1,AC$13,0)</f>
        <v>0</v>
      </c>
      <c r="BD61" s="140">
        <f t="shared" si="220"/>
        <v>0</v>
      </c>
      <c r="BE61" s="140">
        <f t="shared" si="221"/>
        <v>0</v>
      </c>
      <c r="BF61" s="140">
        <f t="shared" si="222"/>
        <v>0</v>
      </c>
      <c r="BG61" s="140">
        <f t="shared" si="223"/>
        <v>0</v>
      </c>
      <c r="BH61" s="140">
        <f t="shared" si="224"/>
        <v>2027</v>
      </c>
      <c r="BI61" s="140">
        <f t="shared" si="225"/>
        <v>0</v>
      </c>
      <c r="BJ61" s="140">
        <f t="shared" si="226"/>
        <v>0</v>
      </c>
      <c r="BK61" s="140">
        <f t="shared" si="227"/>
        <v>0</v>
      </c>
      <c r="BL61" s="140">
        <f t="shared" si="228"/>
        <v>0</v>
      </c>
      <c r="BM61" s="140">
        <f t="shared" si="229"/>
        <v>0</v>
      </c>
      <c r="BN61" s="140">
        <f t="shared" si="230"/>
        <v>0</v>
      </c>
      <c r="BO61" s="140">
        <f t="shared" si="231"/>
        <v>0</v>
      </c>
      <c r="BP61" s="140">
        <f t="shared" si="232"/>
        <v>0</v>
      </c>
      <c r="BQ61" s="140">
        <f t="shared" si="233"/>
        <v>0</v>
      </c>
      <c r="BR61" s="140">
        <f t="shared" si="234"/>
        <v>0</v>
      </c>
      <c r="BS61" s="140">
        <f t="shared" si="235"/>
        <v>0</v>
      </c>
      <c r="BT61" s="140">
        <f t="shared" si="236"/>
        <v>0</v>
      </c>
      <c r="BU61" s="140">
        <f t="shared" si="237"/>
        <v>0</v>
      </c>
      <c r="BV61" s="140">
        <f t="shared" si="238"/>
        <v>0</v>
      </c>
      <c r="BW61" s="140">
        <f t="shared" si="239"/>
        <v>0</v>
      </c>
      <c r="BX61" s="140">
        <f t="shared" si="240"/>
        <v>0</v>
      </c>
      <c r="BY61" s="140">
        <f t="shared" si="241"/>
        <v>0</v>
      </c>
      <c r="BZ61" s="140">
        <f t="shared" si="242"/>
        <v>0</v>
      </c>
    </row>
    <row r="62" spans="1:78" x14ac:dyDescent="0.25">
      <c r="A62" s="140" t="str">
        <f>'Scenario List'!$A$7</f>
        <v>5- Clean Resource Plan (2027)</v>
      </c>
      <c r="B62" s="140" t="s">
        <v>114</v>
      </c>
      <c r="C62" s="152">
        <v>1</v>
      </c>
      <c r="D62" s="140">
        <v>0</v>
      </c>
      <c r="E62" s="140">
        <v>0</v>
      </c>
      <c r="F62" s="140">
        <v>0</v>
      </c>
      <c r="G62" s="140">
        <v>0</v>
      </c>
      <c r="H62" s="140">
        <v>0</v>
      </c>
      <c r="I62" s="140">
        <v>0</v>
      </c>
      <c r="J62" s="140">
        <v>0</v>
      </c>
      <c r="K62" s="140">
        <v>0</v>
      </c>
      <c r="L62" s="140">
        <v>0</v>
      </c>
      <c r="M62" s="140">
        <v>0</v>
      </c>
      <c r="N62" s="140">
        <v>0</v>
      </c>
      <c r="O62" s="140">
        <v>0</v>
      </c>
      <c r="P62" s="140">
        <v>0</v>
      </c>
      <c r="Q62" s="140">
        <v>0</v>
      </c>
      <c r="R62" s="140">
        <v>0</v>
      </c>
      <c r="S62" s="140">
        <v>0</v>
      </c>
      <c r="T62" s="140">
        <v>0</v>
      </c>
      <c r="U62" s="140">
        <v>0</v>
      </c>
      <c r="V62" s="140">
        <v>0</v>
      </c>
      <c r="W62" s="140">
        <v>0</v>
      </c>
      <c r="X62" s="140">
        <v>0</v>
      </c>
      <c r="Y62" s="140">
        <v>0</v>
      </c>
      <c r="Z62" s="140">
        <v>0</v>
      </c>
      <c r="AA62" s="140">
        <v>0</v>
      </c>
      <c r="AC62" s="140">
        <f t="shared" si="243"/>
        <v>1</v>
      </c>
      <c r="AD62" s="140">
        <f t="shared" si="197"/>
        <v>0</v>
      </c>
      <c r="AE62" s="140">
        <f t="shared" si="198"/>
        <v>0</v>
      </c>
      <c r="AF62" s="140">
        <f t="shared" si="199"/>
        <v>0</v>
      </c>
      <c r="AG62" s="140">
        <f t="shared" si="200"/>
        <v>0</v>
      </c>
      <c r="AH62" s="140">
        <f t="shared" si="201"/>
        <v>0</v>
      </c>
      <c r="AI62" s="140">
        <f t="shared" si="202"/>
        <v>0</v>
      </c>
      <c r="AJ62" s="140">
        <f t="shared" si="203"/>
        <v>0</v>
      </c>
      <c r="AK62" s="140">
        <f t="shared" si="204"/>
        <v>0</v>
      </c>
      <c r="AL62" s="140">
        <f t="shared" si="205"/>
        <v>0</v>
      </c>
      <c r="AM62" s="140">
        <f t="shared" si="206"/>
        <v>0</v>
      </c>
      <c r="AN62" s="140">
        <f t="shared" si="207"/>
        <v>0</v>
      </c>
      <c r="AO62" s="140">
        <f t="shared" si="208"/>
        <v>0</v>
      </c>
      <c r="AP62" s="140">
        <f t="shared" si="209"/>
        <v>0</v>
      </c>
      <c r="AQ62" s="140">
        <f t="shared" si="210"/>
        <v>0</v>
      </c>
      <c r="AR62" s="140">
        <f t="shared" si="211"/>
        <v>0</v>
      </c>
      <c r="AS62" s="140">
        <f t="shared" si="212"/>
        <v>0</v>
      </c>
      <c r="AT62" s="140">
        <f t="shared" si="213"/>
        <v>0</v>
      </c>
      <c r="AU62" s="140">
        <f t="shared" si="214"/>
        <v>0</v>
      </c>
      <c r="AV62" s="140">
        <f t="shared" si="215"/>
        <v>0</v>
      </c>
      <c r="AW62" s="140">
        <f t="shared" si="216"/>
        <v>0</v>
      </c>
      <c r="AX62" s="140">
        <f t="shared" si="217"/>
        <v>0</v>
      </c>
      <c r="AY62" s="140">
        <f t="shared" si="218"/>
        <v>0</v>
      </c>
      <c r="AZ62" s="140">
        <f t="shared" si="219"/>
        <v>0</v>
      </c>
      <c r="BB62" s="139">
        <f t="shared" si="244"/>
        <v>2021</v>
      </c>
      <c r="BC62" s="140">
        <f t="shared" si="245"/>
        <v>2022</v>
      </c>
      <c r="BD62" s="140">
        <f t="shared" si="220"/>
        <v>0</v>
      </c>
      <c r="BE62" s="140">
        <f t="shared" si="221"/>
        <v>0</v>
      </c>
      <c r="BF62" s="140">
        <f t="shared" si="222"/>
        <v>0</v>
      </c>
      <c r="BG62" s="140">
        <f t="shared" si="223"/>
        <v>0</v>
      </c>
      <c r="BH62" s="140">
        <f t="shared" si="224"/>
        <v>0</v>
      </c>
      <c r="BI62" s="140">
        <f t="shared" si="225"/>
        <v>0</v>
      </c>
      <c r="BJ62" s="140">
        <f t="shared" si="226"/>
        <v>0</v>
      </c>
      <c r="BK62" s="140">
        <f t="shared" si="227"/>
        <v>0</v>
      </c>
      <c r="BL62" s="140">
        <f t="shared" si="228"/>
        <v>0</v>
      </c>
      <c r="BM62" s="140">
        <f t="shared" si="229"/>
        <v>0</v>
      </c>
      <c r="BN62" s="140">
        <f t="shared" si="230"/>
        <v>0</v>
      </c>
      <c r="BO62" s="140">
        <f t="shared" si="231"/>
        <v>0</v>
      </c>
      <c r="BP62" s="140">
        <f t="shared" si="232"/>
        <v>0</v>
      </c>
      <c r="BQ62" s="140">
        <f t="shared" si="233"/>
        <v>0</v>
      </c>
      <c r="BR62" s="140">
        <f t="shared" si="234"/>
        <v>0</v>
      </c>
      <c r="BS62" s="140">
        <f t="shared" si="235"/>
        <v>0</v>
      </c>
      <c r="BT62" s="140">
        <f t="shared" si="236"/>
        <v>0</v>
      </c>
      <c r="BU62" s="140">
        <f t="shared" si="237"/>
        <v>0</v>
      </c>
      <c r="BV62" s="140">
        <f t="shared" si="238"/>
        <v>0</v>
      </c>
      <c r="BW62" s="140">
        <f t="shared" si="239"/>
        <v>0</v>
      </c>
      <c r="BX62" s="140">
        <f t="shared" si="240"/>
        <v>0</v>
      </c>
      <c r="BY62" s="140">
        <f t="shared" si="241"/>
        <v>0</v>
      </c>
      <c r="BZ62" s="140">
        <f t="shared" si="242"/>
        <v>0</v>
      </c>
    </row>
    <row r="63" spans="1:78" x14ac:dyDescent="0.25">
      <c r="A63" s="140" t="str">
        <f>'Scenario List'!$A$7</f>
        <v>5- Clean Resource Plan (2027)</v>
      </c>
      <c r="B63" s="140" t="s">
        <v>115</v>
      </c>
      <c r="C63" s="152">
        <v>1</v>
      </c>
      <c r="D63" s="140">
        <v>0</v>
      </c>
      <c r="E63" s="140">
        <v>0</v>
      </c>
      <c r="F63" s="140">
        <v>0</v>
      </c>
      <c r="G63" s="140">
        <v>0</v>
      </c>
      <c r="H63" s="140">
        <v>0</v>
      </c>
      <c r="I63" s="140">
        <v>0</v>
      </c>
      <c r="J63" s="140">
        <v>0</v>
      </c>
      <c r="K63" s="140">
        <v>0</v>
      </c>
      <c r="L63" s="140">
        <v>0</v>
      </c>
      <c r="M63" s="140">
        <v>0</v>
      </c>
      <c r="N63" s="140">
        <v>0</v>
      </c>
      <c r="O63" s="140">
        <v>0</v>
      </c>
      <c r="P63" s="140">
        <v>0</v>
      </c>
      <c r="Q63" s="140">
        <v>0</v>
      </c>
      <c r="R63" s="140">
        <v>0</v>
      </c>
      <c r="S63" s="140">
        <v>0</v>
      </c>
      <c r="T63" s="140">
        <v>0</v>
      </c>
      <c r="U63" s="140">
        <v>0</v>
      </c>
      <c r="V63" s="140">
        <v>0</v>
      </c>
      <c r="W63" s="140">
        <v>0</v>
      </c>
      <c r="X63" s="140">
        <v>0</v>
      </c>
      <c r="Y63" s="140">
        <v>0</v>
      </c>
      <c r="Z63" s="140">
        <v>0</v>
      </c>
      <c r="AA63" s="140">
        <v>0</v>
      </c>
      <c r="AC63" s="140">
        <f t="shared" si="243"/>
        <v>1</v>
      </c>
      <c r="AD63" s="140">
        <f t="shared" si="197"/>
        <v>0</v>
      </c>
      <c r="AE63" s="140">
        <f t="shared" si="198"/>
        <v>0</v>
      </c>
      <c r="AF63" s="140">
        <f t="shared" si="199"/>
        <v>0</v>
      </c>
      <c r="AG63" s="140">
        <f t="shared" si="200"/>
        <v>0</v>
      </c>
      <c r="AH63" s="140">
        <f t="shared" si="201"/>
        <v>0</v>
      </c>
      <c r="AI63" s="140">
        <f t="shared" si="202"/>
        <v>0</v>
      </c>
      <c r="AJ63" s="140">
        <f t="shared" si="203"/>
        <v>0</v>
      </c>
      <c r="AK63" s="140">
        <f t="shared" si="204"/>
        <v>0</v>
      </c>
      <c r="AL63" s="140">
        <f t="shared" si="205"/>
        <v>0</v>
      </c>
      <c r="AM63" s="140">
        <f t="shared" si="206"/>
        <v>0</v>
      </c>
      <c r="AN63" s="140">
        <f t="shared" si="207"/>
        <v>0</v>
      </c>
      <c r="AO63" s="140">
        <f t="shared" si="208"/>
        <v>0</v>
      </c>
      <c r="AP63" s="140">
        <f t="shared" si="209"/>
        <v>0</v>
      </c>
      <c r="AQ63" s="140">
        <f t="shared" si="210"/>
        <v>0</v>
      </c>
      <c r="AR63" s="140">
        <f t="shared" si="211"/>
        <v>0</v>
      </c>
      <c r="AS63" s="140">
        <f t="shared" si="212"/>
        <v>0</v>
      </c>
      <c r="AT63" s="140">
        <f t="shared" si="213"/>
        <v>0</v>
      </c>
      <c r="AU63" s="140">
        <f t="shared" si="214"/>
        <v>0</v>
      </c>
      <c r="AV63" s="140">
        <f t="shared" si="215"/>
        <v>0</v>
      </c>
      <c r="AW63" s="140">
        <f t="shared" si="216"/>
        <v>0</v>
      </c>
      <c r="AX63" s="140">
        <f t="shared" si="217"/>
        <v>0</v>
      </c>
      <c r="AY63" s="140">
        <f t="shared" si="218"/>
        <v>0</v>
      </c>
      <c r="AZ63" s="140">
        <f t="shared" si="219"/>
        <v>0</v>
      </c>
      <c r="BB63" s="139">
        <f t="shared" si="244"/>
        <v>2021</v>
      </c>
      <c r="BC63" s="140">
        <f t="shared" si="245"/>
        <v>2022</v>
      </c>
      <c r="BD63" s="140">
        <f t="shared" si="220"/>
        <v>0</v>
      </c>
      <c r="BE63" s="140">
        <f t="shared" si="221"/>
        <v>0</v>
      </c>
      <c r="BF63" s="140">
        <f t="shared" si="222"/>
        <v>0</v>
      </c>
      <c r="BG63" s="140">
        <f t="shared" si="223"/>
        <v>0</v>
      </c>
      <c r="BH63" s="140">
        <f t="shared" si="224"/>
        <v>0</v>
      </c>
      <c r="BI63" s="140">
        <f t="shared" si="225"/>
        <v>0</v>
      </c>
      <c r="BJ63" s="140">
        <f t="shared" si="226"/>
        <v>0</v>
      </c>
      <c r="BK63" s="140">
        <f t="shared" si="227"/>
        <v>0</v>
      </c>
      <c r="BL63" s="140">
        <f t="shared" si="228"/>
        <v>0</v>
      </c>
      <c r="BM63" s="140">
        <f t="shared" si="229"/>
        <v>0</v>
      </c>
      <c r="BN63" s="140">
        <f t="shared" si="230"/>
        <v>0</v>
      </c>
      <c r="BO63" s="140">
        <f t="shared" si="231"/>
        <v>0</v>
      </c>
      <c r="BP63" s="140">
        <f t="shared" si="232"/>
        <v>0</v>
      </c>
      <c r="BQ63" s="140">
        <f t="shared" si="233"/>
        <v>0</v>
      </c>
      <c r="BR63" s="140">
        <f t="shared" si="234"/>
        <v>0</v>
      </c>
      <c r="BS63" s="140">
        <f t="shared" si="235"/>
        <v>0</v>
      </c>
      <c r="BT63" s="140">
        <f t="shared" si="236"/>
        <v>0</v>
      </c>
      <c r="BU63" s="140">
        <f t="shared" si="237"/>
        <v>0</v>
      </c>
      <c r="BV63" s="140">
        <f t="shared" si="238"/>
        <v>0</v>
      </c>
      <c r="BW63" s="140">
        <f t="shared" si="239"/>
        <v>0</v>
      </c>
      <c r="BX63" s="140">
        <f t="shared" si="240"/>
        <v>0</v>
      </c>
      <c r="BY63" s="140">
        <f t="shared" si="241"/>
        <v>0</v>
      </c>
      <c r="BZ63" s="140">
        <f t="shared" si="242"/>
        <v>0</v>
      </c>
    </row>
    <row r="64" spans="1:78" x14ac:dyDescent="0.25">
      <c r="A64" s="140" t="str">
        <f>'Scenario List'!$A$7</f>
        <v>5- Clean Resource Plan (2027)</v>
      </c>
      <c r="B64" s="140" t="s">
        <v>116</v>
      </c>
      <c r="C64" s="152">
        <v>1</v>
      </c>
      <c r="D64" s="140">
        <v>1</v>
      </c>
      <c r="E64" s="140">
        <v>1</v>
      </c>
      <c r="F64" s="140">
        <v>1</v>
      </c>
      <c r="G64" s="140">
        <v>1</v>
      </c>
      <c r="H64" s="140">
        <v>1</v>
      </c>
      <c r="I64" s="140">
        <v>1</v>
      </c>
      <c r="J64" s="140">
        <v>1</v>
      </c>
      <c r="K64" s="140">
        <v>1</v>
      </c>
      <c r="L64" s="140">
        <v>1</v>
      </c>
      <c r="M64" s="140">
        <v>1</v>
      </c>
      <c r="N64" s="140">
        <v>1</v>
      </c>
      <c r="O64" s="140">
        <v>1</v>
      </c>
      <c r="P64" s="140">
        <v>1</v>
      </c>
      <c r="Q64" s="140">
        <v>1</v>
      </c>
      <c r="R64" s="140">
        <v>1</v>
      </c>
      <c r="S64" s="140">
        <v>1</v>
      </c>
      <c r="T64" s="140">
        <v>1</v>
      </c>
      <c r="U64" s="140">
        <v>1</v>
      </c>
      <c r="V64" s="140">
        <v>1</v>
      </c>
      <c r="W64" s="140">
        <v>1</v>
      </c>
      <c r="X64" s="140">
        <v>1</v>
      </c>
      <c r="Y64" s="140">
        <v>1</v>
      </c>
      <c r="Z64" s="140">
        <v>1</v>
      </c>
      <c r="AA64" s="140">
        <v>1</v>
      </c>
      <c r="AC64" s="140">
        <f t="shared" si="243"/>
        <v>0</v>
      </c>
      <c r="AD64" s="140">
        <f t="shared" si="197"/>
        <v>0</v>
      </c>
      <c r="AE64" s="140">
        <f t="shared" si="198"/>
        <v>0</v>
      </c>
      <c r="AF64" s="140">
        <f t="shared" si="199"/>
        <v>0</v>
      </c>
      <c r="AG64" s="140">
        <f t="shared" si="200"/>
        <v>0</v>
      </c>
      <c r="AH64" s="140">
        <f t="shared" si="201"/>
        <v>0</v>
      </c>
      <c r="AI64" s="140">
        <f t="shared" si="202"/>
        <v>0</v>
      </c>
      <c r="AJ64" s="140">
        <f t="shared" si="203"/>
        <v>0</v>
      </c>
      <c r="AK64" s="140">
        <f t="shared" si="204"/>
        <v>0</v>
      </c>
      <c r="AL64" s="140">
        <f t="shared" si="205"/>
        <v>0</v>
      </c>
      <c r="AM64" s="140">
        <f t="shared" si="206"/>
        <v>0</v>
      </c>
      <c r="AN64" s="140">
        <f t="shared" si="207"/>
        <v>0</v>
      </c>
      <c r="AO64" s="140">
        <f t="shared" si="208"/>
        <v>0</v>
      </c>
      <c r="AP64" s="140">
        <f t="shared" si="209"/>
        <v>0</v>
      </c>
      <c r="AQ64" s="140">
        <f t="shared" si="210"/>
        <v>0</v>
      </c>
      <c r="AR64" s="140">
        <f t="shared" si="211"/>
        <v>0</v>
      </c>
      <c r="AS64" s="140">
        <f t="shared" si="212"/>
        <v>0</v>
      </c>
      <c r="AT64" s="140">
        <f t="shared" si="213"/>
        <v>0</v>
      </c>
      <c r="AU64" s="140">
        <f t="shared" si="214"/>
        <v>0</v>
      </c>
      <c r="AV64" s="140">
        <f t="shared" si="215"/>
        <v>0</v>
      </c>
      <c r="AW64" s="140">
        <f t="shared" si="216"/>
        <v>0</v>
      </c>
      <c r="AX64" s="140">
        <f t="shared" si="217"/>
        <v>0</v>
      </c>
      <c r="AY64" s="140">
        <f t="shared" si="218"/>
        <v>0</v>
      </c>
      <c r="AZ64" s="140">
        <f t="shared" si="219"/>
        <v>0</v>
      </c>
      <c r="BB64" s="139" t="str">
        <f t="shared" si="244"/>
        <v>-</v>
      </c>
      <c r="BC64" s="140">
        <f t="shared" si="245"/>
        <v>0</v>
      </c>
      <c r="BD64" s="140">
        <f t="shared" si="220"/>
        <v>0</v>
      </c>
      <c r="BE64" s="140">
        <f t="shared" si="221"/>
        <v>0</v>
      </c>
      <c r="BF64" s="140">
        <f t="shared" si="222"/>
        <v>0</v>
      </c>
      <c r="BG64" s="140">
        <f t="shared" si="223"/>
        <v>0</v>
      </c>
      <c r="BH64" s="140">
        <f t="shared" si="224"/>
        <v>0</v>
      </c>
      <c r="BI64" s="140">
        <f t="shared" si="225"/>
        <v>0</v>
      </c>
      <c r="BJ64" s="140">
        <f t="shared" si="226"/>
        <v>0</v>
      </c>
      <c r="BK64" s="140">
        <f t="shared" si="227"/>
        <v>0</v>
      </c>
      <c r="BL64" s="140">
        <f t="shared" si="228"/>
        <v>0</v>
      </c>
      <c r="BM64" s="140">
        <f t="shared" si="229"/>
        <v>0</v>
      </c>
      <c r="BN64" s="140">
        <f t="shared" si="230"/>
        <v>0</v>
      </c>
      <c r="BO64" s="140">
        <f t="shared" si="231"/>
        <v>0</v>
      </c>
      <c r="BP64" s="140">
        <f t="shared" si="232"/>
        <v>0</v>
      </c>
      <c r="BQ64" s="140">
        <f t="shared" si="233"/>
        <v>0</v>
      </c>
      <c r="BR64" s="140">
        <f t="shared" si="234"/>
        <v>0</v>
      </c>
      <c r="BS64" s="140">
        <f t="shared" si="235"/>
        <v>0</v>
      </c>
      <c r="BT64" s="140">
        <f t="shared" si="236"/>
        <v>0</v>
      </c>
      <c r="BU64" s="140">
        <f t="shared" si="237"/>
        <v>0</v>
      </c>
      <c r="BV64" s="140">
        <f t="shared" si="238"/>
        <v>0</v>
      </c>
      <c r="BW64" s="140">
        <f t="shared" si="239"/>
        <v>0</v>
      </c>
      <c r="BX64" s="140">
        <f t="shared" si="240"/>
        <v>0</v>
      </c>
      <c r="BY64" s="140">
        <f t="shared" si="241"/>
        <v>0</v>
      </c>
      <c r="BZ64" s="140">
        <f t="shared" si="242"/>
        <v>0</v>
      </c>
    </row>
    <row r="65" spans="1:78" x14ac:dyDescent="0.25">
      <c r="A65" s="140" t="str">
        <f>'Scenario List'!$A$7</f>
        <v>5- Clean Resource Plan (2027)</v>
      </c>
      <c r="B65" s="140" t="s">
        <v>117</v>
      </c>
      <c r="C65" s="152">
        <v>1</v>
      </c>
      <c r="D65" s="140">
        <v>1</v>
      </c>
      <c r="E65" s="140">
        <v>1</v>
      </c>
      <c r="F65" s="140">
        <v>1</v>
      </c>
      <c r="G65" s="140">
        <v>1</v>
      </c>
      <c r="H65" s="140">
        <v>1</v>
      </c>
      <c r="I65" s="140">
        <v>1</v>
      </c>
      <c r="J65" s="140">
        <v>1</v>
      </c>
      <c r="K65" s="140">
        <v>1</v>
      </c>
      <c r="L65" s="140">
        <v>1</v>
      </c>
      <c r="M65" s="140">
        <v>1</v>
      </c>
      <c r="N65" s="140">
        <v>1</v>
      </c>
      <c r="O65" s="140">
        <v>1</v>
      </c>
      <c r="P65" s="140">
        <v>1</v>
      </c>
      <c r="Q65" s="140">
        <v>1</v>
      </c>
      <c r="R65" s="140">
        <v>1</v>
      </c>
      <c r="S65" s="140">
        <v>1</v>
      </c>
      <c r="T65" s="140">
        <v>1</v>
      </c>
      <c r="U65" s="140">
        <v>1</v>
      </c>
      <c r="V65" s="140">
        <v>1</v>
      </c>
      <c r="W65" s="140">
        <v>1</v>
      </c>
      <c r="X65" s="140">
        <v>1</v>
      </c>
      <c r="Y65" s="140">
        <v>1</v>
      </c>
      <c r="Z65" s="140">
        <v>1</v>
      </c>
      <c r="AA65" s="140">
        <v>1</v>
      </c>
      <c r="AC65" s="140">
        <f t="shared" si="243"/>
        <v>0</v>
      </c>
      <c r="AD65" s="140">
        <f t="shared" si="197"/>
        <v>0</v>
      </c>
      <c r="AE65" s="140">
        <f t="shared" si="198"/>
        <v>0</v>
      </c>
      <c r="AF65" s="140">
        <f t="shared" si="199"/>
        <v>0</v>
      </c>
      <c r="AG65" s="140">
        <f t="shared" si="200"/>
        <v>0</v>
      </c>
      <c r="AH65" s="140">
        <f t="shared" si="201"/>
        <v>0</v>
      </c>
      <c r="AI65" s="140">
        <f t="shared" si="202"/>
        <v>0</v>
      </c>
      <c r="AJ65" s="140">
        <f t="shared" si="203"/>
        <v>0</v>
      </c>
      <c r="AK65" s="140">
        <f t="shared" si="204"/>
        <v>0</v>
      </c>
      <c r="AL65" s="140">
        <f t="shared" si="205"/>
        <v>0</v>
      </c>
      <c r="AM65" s="140">
        <f t="shared" si="206"/>
        <v>0</v>
      </c>
      <c r="AN65" s="140">
        <f t="shared" si="207"/>
        <v>0</v>
      </c>
      <c r="AO65" s="140">
        <f t="shared" si="208"/>
        <v>0</v>
      </c>
      <c r="AP65" s="140">
        <f t="shared" si="209"/>
        <v>0</v>
      </c>
      <c r="AQ65" s="140">
        <f t="shared" si="210"/>
        <v>0</v>
      </c>
      <c r="AR65" s="140">
        <f t="shared" si="211"/>
        <v>0</v>
      </c>
      <c r="AS65" s="140">
        <f t="shared" si="212"/>
        <v>0</v>
      </c>
      <c r="AT65" s="140">
        <f t="shared" si="213"/>
        <v>0</v>
      </c>
      <c r="AU65" s="140">
        <f t="shared" si="214"/>
        <v>0</v>
      </c>
      <c r="AV65" s="140">
        <f t="shared" si="215"/>
        <v>0</v>
      </c>
      <c r="AW65" s="140">
        <f t="shared" si="216"/>
        <v>0</v>
      </c>
      <c r="AX65" s="140">
        <f t="shared" si="217"/>
        <v>0</v>
      </c>
      <c r="AY65" s="140">
        <f t="shared" si="218"/>
        <v>0</v>
      </c>
      <c r="AZ65" s="140">
        <f t="shared" si="219"/>
        <v>0</v>
      </c>
      <c r="BB65" s="139" t="str">
        <f t="shared" si="244"/>
        <v>-</v>
      </c>
      <c r="BC65" s="140">
        <f t="shared" si="245"/>
        <v>0</v>
      </c>
      <c r="BD65" s="140">
        <f t="shared" si="220"/>
        <v>0</v>
      </c>
      <c r="BE65" s="140">
        <f t="shared" si="221"/>
        <v>0</v>
      </c>
      <c r="BF65" s="140">
        <f t="shared" si="222"/>
        <v>0</v>
      </c>
      <c r="BG65" s="140">
        <f t="shared" si="223"/>
        <v>0</v>
      </c>
      <c r="BH65" s="140">
        <f t="shared" si="224"/>
        <v>0</v>
      </c>
      <c r="BI65" s="140">
        <f t="shared" si="225"/>
        <v>0</v>
      </c>
      <c r="BJ65" s="140">
        <f t="shared" si="226"/>
        <v>0</v>
      </c>
      <c r="BK65" s="140">
        <f t="shared" si="227"/>
        <v>0</v>
      </c>
      <c r="BL65" s="140">
        <f t="shared" si="228"/>
        <v>0</v>
      </c>
      <c r="BM65" s="140">
        <f t="shared" si="229"/>
        <v>0</v>
      </c>
      <c r="BN65" s="140">
        <f t="shared" si="230"/>
        <v>0</v>
      </c>
      <c r="BO65" s="140">
        <f t="shared" si="231"/>
        <v>0</v>
      </c>
      <c r="BP65" s="140">
        <f t="shared" si="232"/>
        <v>0</v>
      </c>
      <c r="BQ65" s="140">
        <f t="shared" si="233"/>
        <v>0</v>
      </c>
      <c r="BR65" s="140">
        <f t="shared" si="234"/>
        <v>0</v>
      </c>
      <c r="BS65" s="140">
        <f t="shared" si="235"/>
        <v>0</v>
      </c>
      <c r="BT65" s="140">
        <f t="shared" si="236"/>
        <v>0</v>
      </c>
      <c r="BU65" s="140">
        <f t="shared" si="237"/>
        <v>0</v>
      </c>
      <c r="BV65" s="140">
        <f t="shared" si="238"/>
        <v>0</v>
      </c>
      <c r="BW65" s="140">
        <f t="shared" si="239"/>
        <v>0</v>
      </c>
      <c r="BX65" s="140">
        <f t="shared" si="240"/>
        <v>0</v>
      </c>
      <c r="BY65" s="140">
        <f t="shared" si="241"/>
        <v>0</v>
      </c>
      <c r="BZ65" s="140">
        <f t="shared" si="242"/>
        <v>0</v>
      </c>
    </row>
    <row r="66" spans="1:78" x14ac:dyDescent="0.25">
      <c r="A66" s="140" t="str">
        <f>'Scenario List'!$A$7</f>
        <v>5- Clean Resource Plan (2027)</v>
      </c>
      <c r="B66" s="140" t="s">
        <v>118</v>
      </c>
      <c r="C66" s="152">
        <v>1</v>
      </c>
      <c r="D66" s="140">
        <v>1</v>
      </c>
      <c r="E66" s="140">
        <v>1</v>
      </c>
      <c r="F66" s="140">
        <v>1</v>
      </c>
      <c r="G66" s="140">
        <v>1</v>
      </c>
      <c r="H66" s="140">
        <v>1</v>
      </c>
      <c r="I66" s="140">
        <v>1</v>
      </c>
      <c r="J66" s="140">
        <v>1</v>
      </c>
      <c r="K66" s="140">
        <v>1</v>
      </c>
      <c r="L66" s="140">
        <v>1</v>
      </c>
      <c r="M66" s="140">
        <v>1</v>
      </c>
      <c r="N66" s="140">
        <v>1</v>
      </c>
      <c r="O66" s="140">
        <v>1</v>
      </c>
      <c r="P66" s="140">
        <v>1</v>
      </c>
      <c r="Q66" s="140">
        <v>1</v>
      </c>
      <c r="R66" s="140">
        <v>1</v>
      </c>
      <c r="S66" s="140">
        <v>1</v>
      </c>
      <c r="T66" s="140">
        <v>1</v>
      </c>
      <c r="U66" s="140">
        <v>1</v>
      </c>
      <c r="V66" s="140">
        <v>1</v>
      </c>
      <c r="W66" s="140">
        <v>0</v>
      </c>
      <c r="X66" s="140">
        <v>0</v>
      </c>
      <c r="Y66" s="140">
        <v>0</v>
      </c>
      <c r="Z66" s="140">
        <v>0</v>
      </c>
      <c r="AA66" s="140">
        <v>0</v>
      </c>
      <c r="AC66" s="140">
        <f t="shared" si="243"/>
        <v>0</v>
      </c>
      <c r="AD66" s="140">
        <f t="shared" si="197"/>
        <v>0</v>
      </c>
      <c r="AE66" s="140">
        <f t="shared" si="198"/>
        <v>0</v>
      </c>
      <c r="AF66" s="140">
        <f t="shared" si="199"/>
        <v>0</v>
      </c>
      <c r="AG66" s="140">
        <f t="shared" si="200"/>
        <v>0</v>
      </c>
      <c r="AH66" s="140">
        <f t="shared" si="201"/>
        <v>0</v>
      </c>
      <c r="AI66" s="140">
        <f t="shared" si="202"/>
        <v>0</v>
      </c>
      <c r="AJ66" s="140">
        <f t="shared" si="203"/>
        <v>0</v>
      </c>
      <c r="AK66" s="140">
        <f t="shared" si="204"/>
        <v>0</v>
      </c>
      <c r="AL66" s="140">
        <f t="shared" si="205"/>
        <v>0</v>
      </c>
      <c r="AM66" s="140">
        <f t="shared" si="206"/>
        <v>0</v>
      </c>
      <c r="AN66" s="140">
        <f t="shared" si="207"/>
        <v>0</v>
      </c>
      <c r="AO66" s="140">
        <f t="shared" si="208"/>
        <v>0</v>
      </c>
      <c r="AP66" s="140">
        <f t="shared" si="209"/>
        <v>0</v>
      </c>
      <c r="AQ66" s="140">
        <f t="shared" si="210"/>
        <v>0</v>
      </c>
      <c r="AR66" s="140">
        <f t="shared" si="211"/>
        <v>0</v>
      </c>
      <c r="AS66" s="140">
        <f t="shared" si="212"/>
        <v>0</v>
      </c>
      <c r="AT66" s="140">
        <f t="shared" si="213"/>
        <v>0</v>
      </c>
      <c r="AU66" s="140">
        <f t="shared" si="214"/>
        <v>0</v>
      </c>
      <c r="AV66" s="140">
        <f t="shared" si="215"/>
        <v>1</v>
      </c>
      <c r="AW66" s="140">
        <f t="shared" si="216"/>
        <v>0</v>
      </c>
      <c r="AX66" s="140">
        <f t="shared" si="217"/>
        <v>0</v>
      </c>
      <c r="AY66" s="140">
        <f t="shared" si="218"/>
        <v>0</v>
      </c>
      <c r="AZ66" s="140">
        <f t="shared" si="219"/>
        <v>0</v>
      </c>
      <c r="BB66" s="139">
        <f t="shared" si="244"/>
        <v>2040</v>
      </c>
      <c r="BC66" s="140">
        <f t="shared" si="245"/>
        <v>0</v>
      </c>
      <c r="BD66" s="140">
        <f t="shared" si="220"/>
        <v>0</v>
      </c>
      <c r="BE66" s="140">
        <f t="shared" si="221"/>
        <v>0</v>
      </c>
      <c r="BF66" s="140">
        <f t="shared" si="222"/>
        <v>0</v>
      </c>
      <c r="BG66" s="140">
        <f t="shared" si="223"/>
        <v>0</v>
      </c>
      <c r="BH66" s="140">
        <f t="shared" si="224"/>
        <v>0</v>
      </c>
      <c r="BI66" s="140">
        <f t="shared" si="225"/>
        <v>0</v>
      </c>
      <c r="BJ66" s="140">
        <f t="shared" si="226"/>
        <v>0</v>
      </c>
      <c r="BK66" s="140">
        <f t="shared" si="227"/>
        <v>0</v>
      </c>
      <c r="BL66" s="140">
        <f t="shared" si="228"/>
        <v>0</v>
      </c>
      <c r="BM66" s="140">
        <f t="shared" si="229"/>
        <v>0</v>
      </c>
      <c r="BN66" s="140">
        <f t="shared" si="230"/>
        <v>0</v>
      </c>
      <c r="BO66" s="140">
        <f t="shared" si="231"/>
        <v>0</v>
      </c>
      <c r="BP66" s="140">
        <f t="shared" si="232"/>
        <v>0</v>
      </c>
      <c r="BQ66" s="140">
        <f t="shared" si="233"/>
        <v>0</v>
      </c>
      <c r="BR66" s="140">
        <f t="shared" si="234"/>
        <v>0</v>
      </c>
      <c r="BS66" s="140">
        <f t="shared" si="235"/>
        <v>0</v>
      </c>
      <c r="BT66" s="140">
        <f t="shared" si="236"/>
        <v>0</v>
      </c>
      <c r="BU66" s="140">
        <f t="shared" si="237"/>
        <v>0</v>
      </c>
      <c r="BV66" s="140">
        <f t="shared" si="238"/>
        <v>2041</v>
      </c>
      <c r="BW66" s="140">
        <f t="shared" si="239"/>
        <v>0</v>
      </c>
      <c r="BX66" s="140">
        <f t="shared" si="240"/>
        <v>0</v>
      </c>
      <c r="BY66" s="140">
        <f t="shared" si="241"/>
        <v>0</v>
      </c>
      <c r="BZ66" s="140">
        <f t="shared" si="242"/>
        <v>0</v>
      </c>
    </row>
    <row r="67" spans="1:78" x14ac:dyDescent="0.25">
      <c r="A67" s="140" t="str">
        <f>'Scenario List'!$A$7</f>
        <v>5- Clean Resource Plan (2027)</v>
      </c>
      <c r="B67" s="140" t="s">
        <v>119</v>
      </c>
      <c r="C67" s="152">
        <v>1</v>
      </c>
      <c r="D67" s="140">
        <v>1</v>
      </c>
      <c r="E67" s="140">
        <v>1</v>
      </c>
      <c r="F67" s="140">
        <v>1</v>
      </c>
      <c r="G67" s="140">
        <v>1</v>
      </c>
      <c r="H67" s="140">
        <v>1</v>
      </c>
      <c r="I67" s="140">
        <v>1</v>
      </c>
      <c r="J67" s="140">
        <v>1</v>
      </c>
      <c r="K67" s="140">
        <v>1</v>
      </c>
      <c r="L67" s="140">
        <v>1</v>
      </c>
      <c r="M67" s="140">
        <v>1</v>
      </c>
      <c r="N67" s="140">
        <v>1</v>
      </c>
      <c r="O67" s="140">
        <v>1</v>
      </c>
      <c r="P67" s="140">
        <v>1</v>
      </c>
      <c r="Q67" s="140">
        <v>1</v>
      </c>
      <c r="R67" s="140">
        <v>1</v>
      </c>
      <c r="S67" s="140">
        <v>1</v>
      </c>
      <c r="T67" s="140">
        <v>1</v>
      </c>
      <c r="U67" s="140">
        <v>1</v>
      </c>
      <c r="V67" s="140">
        <v>1</v>
      </c>
      <c r="W67" s="140">
        <v>1</v>
      </c>
      <c r="X67" s="140">
        <v>1</v>
      </c>
      <c r="Y67" s="140">
        <v>1</v>
      </c>
      <c r="Z67" s="140">
        <v>1</v>
      </c>
      <c r="AA67" s="140">
        <v>1</v>
      </c>
      <c r="AC67" s="140">
        <f t="shared" si="243"/>
        <v>0</v>
      </c>
      <c r="AD67" s="140">
        <f t="shared" si="197"/>
        <v>0</v>
      </c>
      <c r="AE67" s="140">
        <f t="shared" si="198"/>
        <v>0</v>
      </c>
      <c r="AF67" s="140">
        <f t="shared" si="199"/>
        <v>0</v>
      </c>
      <c r="AG67" s="140">
        <f t="shared" si="200"/>
        <v>0</v>
      </c>
      <c r="AH67" s="140">
        <f t="shared" si="201"/>
        <v>0</v>
      </c>
      <c r="AI67" s="140">
        <f t="shared" si="202"/>
        <v>0</v>
      </c>
      <c r="AJ67" s="140">
        <f t="shared" si="203"/>
        <v>0</v>
      </c>
      <c r="AK67" s="140">
        <f t="shared" si="204"/>
        <v>0</v>
      </c>
      <c r="AL67" s="140">
        <f t="shared" si="205"/>
        <v>0</v>
      </c>
      <c r="AM67" s="140">
        <f t="shared" si="206"/>
        <v>0</v>
      </c>
      <c r="AN67" s="140">
        <f t="shared" si="207"/>
        <v>0</v>
      </c>
      <c r="AO67" s="140">
        <f t="shared" si="208"/>
        <v>0</v>
      </c>
      <c r="AP67" s="140">
        <f t="shared" si="209"/>
        <v>0</v>
      </c>
      <c r="AQ67" s="140">
        <f t="shared" si="210"/>
        <v>0</v>
      </c>
      <c r="AR67" s="140">
        <f t="shared" si="211"/>
        <v>0</v>
      </c>
      <c r="AS67" s="140">
        <f t="shared" si="212"/>
        <v>0</v>
      </c>
      <c r="AT67" s="140">
        <f t="shared" si="213"/>
        <v>0</v>
      </c>
      <c r="AU67" s="140">
        <f t="shared" si="214"/>
        <v>0</v>
      </c>
      <c r="AV67" s="140">
        <f t="shared" si="215"/>
        <v>0</v>
      </c>
      <c r="AW67" s="140">
        <f t="shared" si="216"/>
        <v>0</v>
      </c>
      <c r="AX67" s="140">
        <f t="shared" si="217"/>
        <v>0</v>
      </c>
      <c r="AY67" s="140">
        <f t="shared" si="218"/>
        <v>0</v>
      </c>
      <c r="AZ67" s="140">
        <f t="shared" si="219"/>
        <v>0</v>
      </c>
      <c r="BB67" s="139" t="str">
        <f t="shared" si="244"/>
        <v>-</v>
      </c>
      <c r="BC67" s="140">
        <f t="shared" si="245"/>
        <v>0</v>
      </c>
      <c r="BD67" s="140">
        <f t="shared" si="220"/>
        <v>0</v>
      </c>
      <c r="BE67" s="140">
        <f t="shared" si="221"/>
        <v>0</v>
      </c>
      <c r="BF67" s="140">
        <f t="shared" si="222"/>
        <v>0</v>
      </c>
      <c r="BG67" s="140">
        <f t="shared" si="223"/>
        <v>0</v>
      </c>
      <c r="BH67" s="140">
        <f t="shared" si="224"/>
        <v>0</v>
      </c>
      <c r="BI67" s="140">
        <f t="shared" si="225"/>
        <v>0</v>
      </c>
      <c r="BJ67" s="140">
        <f t="shared" si="226"/>
        <v>0</v>
      </c>
      <c r="BK67" s="140">
        <f t="shared" si="227"/>
        <v>0</v>
      </c>
      <c r="BL67" s="140">
        <f t="shared" si="228"/>
        <v>0</v>
      </c>
      <c r="BM67" s="140">
        <f t="shared" si="229"/>
        <v>0</v>
      </c>
      <c r="BN67" s="140">
        <f t="shared" si="230"/>
        <v>0</v>
      </c>
      <c r="BO67" s="140">
        <f t="shared" si="231"/>
        <v>0</v>
      </c>
      <c r="BP67" s="140">
        <f t="shared" si="232"/>
        <v>0</v>
      </c>
      <c r="BQ67" s="140">
        <f t="shared" si="233"/>
        <v>0</v>
      </c>
      <c r="BR67" s="140">
        <f t="shared" si="234"/>
        <v>0</v>
      </c>
      <c r="BS67" s="140">
        <f t="shared" si="235"/>
        <v>0</v>
      </c>
      <c r="BT67" s="140">
        <f t="shared" si="236"/>
        <v>0</v>
      </c>
      <c r="BU67" s="140">
        <f t="shared" si="237"/>
        <v>0</v>
      </c>
      <c r="BV67" s="140">
        <f t="shared" si="238"/>
        <v>0</v>
      </c>
      <c r="BW67" s="140">
        <f t="shared" si="239"/>
        <v>0</v>
      </c>
      <c r="BX67" s="140">
        <f t="shared" si="240"/>
        <v>0</v>
      </c>
      <c r="BY67" s="140">
        <f t="shared" si="241"/>
        <v>0</v>
      </c>
      <c r="BZ67" s="140">
        <f t="shared" si="242"/>
        <v>0</v>
      </c>
    </row>
    <row r="68" spans="1:78" x14ac:dyDescent="0.25">
      <c r="A68" s="140" t="str">
        <f>'Scenario List'!$A$7</f>
        <v>5- Clean Resource Plan (2027)</v>
      </c>
      <c r="B68" s="140" t="s">
        <v>120</v>
      </c>
      <c r="C68" s="152">
        <v>1</v>
      </c>
      <c r="D68" s="140">
        <v>1</v>
      </c>
      <c r="E68" s="140">
        <v>1</v>
      </c>
      <c r="F68" s="140">
        <v>1</v>
      </c>
      <c r="G68" s="140">
        <v>1</v>
      </c>
      <c r="H68" s="140">
        <v>1</v>
      </c>
      <c r="I68" s="140">
        <v>1</v>
      </c>
      <c r="J68" s="140">
        <v>1</v>
      </c>
      <c r="K68" s="140">
        <v>1</v>
      </c>
      <c r="L68" s="140">
        <v>1</v>
      </c>
      <c r="M68" s="140">
        <v>1</v>
      </c>
      <c r="N68" s="140">
        <v>1</v>
      </c>
      <c r="O68" s="140">
        <v>1</v>
      </c>
      <c r="P68" s="140">
        <v>1</v>
      </c>
      <c r="Q68" s="140">
        <v>1</v>
      </c>
      <c r="R68" s="140">
        <v>1</v>
      </c>
      <c r="S68" s="140">
        <v>1</v>
      </c>
      <c r="T68" s="140">
        <v>1</v>
      </c>
      <c r="U68" s="140">
        <v>1</v>
      </c>
      <c r="V68" s="140">
        <v>1</v>
      </c>
      <c r="W68" s="140">
        <v>1</v>
      </c>
      <c r="X68" s="140">
        <v>1</v>
      </c>
      <c r="Y68" s="140">
        <v>1</v>
      </c>
      <c r="Z68" s="140">
        <v>1</v>
      </c>
      <c r="AA68" s="140">
        <v>1</v>
      </c>
      <c r="AC68" s="140">
        <f t="shared" si="243"/>
        <v>0</v>
      </c>
      <c r="AD68" s="140">
        <f t="shared" si="197"/>
        <v>0</v>
      </c>
      <c r="AE68" s="140">
        <f t="shared" si="198"/>
        <v>0</v>
      </c>
      <c r="AF68" s="140">
        <f t="shared" si="199"/>
        <v>0</v>
      </c>
      <c r="AG68" s="140">
        <f t="shared" si="200"/>
        <v>0</v>
      </c>
      <c r="AH68" s="140">
        <f t="shared" si="201"/>
        <v>0</v>
      </c>
      <c r="AI68" s="140">
        <f t="shared" si="202"/>
        <v>0</v>
      </c>
      <c r="AJ68" s="140">
        <f t="shared" si="203"/>
        <v>0</v>
      </c>
      <c r="AK68" s="140">
        <f t="shared" si="204"/>
        <v>0</v>
      </c>
      <c r="AL68" s="140">
        <f t="shared" si="205"/>
        <v>0</v>
      </c>
      <c r="AM68" s="140">
        <f t="shared" si="206"/>
        <v>0</v>
      </c>
      <c r="AN68" s="140">
        <f t="shared" si="207"/>
        <v>0</v>
      </c>
      <c r="AO68" s="140">
        <f t="shared" si="208"/>
        <v>0</v>
      </c>
      <c r="AP68" s="140">
        <f t="shared" si="209"/>
        <v>0</v>
      </c>
      <c r="AQ68" s="140">
        <f t="shared" si="210"/>
        <v>0</v>
      </c>
      <c r="AR68" s="140">
        <f t="shared" si="211"/>
        <v>0</v>
      </c>
      <c r="AS68" s="140">
        <f t="shared" si="212"/>
        <v>0</v>
      </c>
      <c r="AT68" s="140">
        <f t="shared" si="213"/>
        <v>0</v>
      </c>
      <c r="AU68" s="140">
        <f t="shared" si="214"/>
        <v>0</v>
      </c>
      <c r="AV68" s="140">
        <f t="shared" si="215"/>
        <v>0</v>
      </c>
      <c r="AW68" s="140">
        <f t="shared" si="216"/>
        <v>0</v>
      </c>
      <c r="AX68" s="140">
        <f t="shared" si="217"/>
        <v>0</v>
      </c>
      <c r="AY68" s="140">
        <f t="shared" si="218"/>
        <v>0</v>
      </c>
      <c r="AZ68" s="140">
        <f t="shared" si="219"/>
        <v>0</v>
      </c>
      <c r="BB68" s="139" t="str">
        <f t="shared" si="244"/>
        <v>-</v>
      </c>
      <c r="BC68" s="140">
        <f t="shared" si="245"/>
        <v>0</v>
      </c>
      <c r="BD68" s="140">
        <f t="shared" si="220"/>
        <v>0</v>
      </c>
      <c r="BE68" s="140">
        <f t="shared" si="221"/>
        <v>0</v>
      </c>
      <c r="BF68" s="140">
        <f t="shared" si="222"/>
        <v>0</v>
      </c>
      <c r="BG68" s="140">
        <f t="shared" si="223"/>
        <v>0</v>
      </c>
      <c r="BH68" s="140">
        <f t="shared" si="224"/>
        <v>0</v>
      </c>
      <c r="BI68" s="140">
        <f t="shared" si="225"/>
        <v>0</v>
      </c>
      <c r="BJ68" s="140">
        <f t="shared" si="226"/>
        <v>0</v>
      </c>
      <c r="BK68" s="140">
        <f t="shared" si="227"/>
        <v>0</v>
      </c>
      <c r="BL68" s="140">
        <f t="shared" si="228"/>
        <v>0</v>
      </c>
      <c r="BM68" s="140">
        <f t="shared" si="229"/>
        <v>0</v>
      </c>
      <c r="BN68" s="140">
        <f t="shared" si="230"/>
        <v>0</v>
      </c>
      <c r="BO68" s="140">
        <f t="shared" si="231"/>
        <v>0</v>
      </c>
      <c r="BP68" s="140">
        <f t="shared" si="232"/>
        <v>0</v>
      </c>
      <c r="BQ68" s="140">
        <f t="shared" si="233"/>
        <v>0</v>
      </c>
      <c r="BR68" s="140">
        <f t="shared" si="234"/>
        <v>0</v>
      </c>
      <c r="BS68" s="140">
        <f t="shared" si="235"/>
        <v>0</v>
      </c>
      <c r="BT68" s="140">
        <f t="shared" si="236"/>
        <v>0</v>
      </c>
      <c r="BU68" s="140">
        <f t="shared" si="237"/>
        <v>0</v>
      </c>
      <c r="BV68" s="140">
        <f t="shared" si="238"/>
        <v>0</v>
      </c>
      <c r="BW68" s="140">
        <f t="shared" si="239"/>
        <v>0</v>
      </c>
      <c r="BX68" s="140">
        <f t="shared" si="240"/>
        <v>0</v>
      </c>
      <c r="BY68" s="140">
        <f t="shared" si="241"/>
        <v>0</v>
      </c>
      <c r="BZ68" s="140">
        <f t="shared" si="242"/>
        <v>0</v>
      </c>
    </row>
    <row r="69" spans="1:78" x14ac:dyDescent="0.25">
      <c r="A69" s="140" t="str">
        <f>'Scenario List'!$A$7</f>
        <v>5- Clean Resource Plan (2027)</v>
      </c>
      <c r="B69" s="140" t="s">
        <v>121</v>
      </c>
      <c r="C69" s="152">
        <v>1</v>
      </c>
      <c r="D69" s="140">
        <v>1</v>
      </c>
      <c r="E69" s="140">
        <v>1</v>
      </c>
      <c r="F69" s="140">
        <v>1</v>
      </c>
      <c r="G69" s="140">
        <v>1</v>
      </c>
      <c r="H69" s="140">
        <v>1</v>
      </c>
      <c r="I69" s="140">
        <v>1</v>
      </c>
      <c r="J69" s="140">
        <v>1</v>
      </c>
      <c r="K69" s="140">
        <v>1</v>
      </c>
      <c r="L69" s="140">
        <v>1</v>
      </c>
      <c r="M69" s="140">
        <v>1</v>
      </c>
      <c r="N69" s="140">
        <v>1</v>
      </c>
      <c r="O69" s="140">
        <v>1</v>
      </c>
      <c r="P69" s="140">
        <v>1</v>
      </c>
      <c r="Q69" s="140">
        <v>1</v>
      </c>
      <c r="R69" s="140">
        <v>0</v>
      </c>
      <c r="S69" s="140">
        <v>0</v>
      </c>
      <c r="T69" s="140">
        <v>0</v>
      </c>
      <c r="U69" s="140">
        <v>0</v>
      </c>
      <c r="V69" s="140">
        <v>0</v>
      </c>
      <c r="W69" s="140">
        <v>0</v>
      </c>
      <c r="X69" s="140">
        <v>0</v>
      </c>
      <c r="Y69" s="140">
        <v>0</v>
      </c>
      <c r="Z69" s="140">
        <v>0</v>
      </c>
      <c r="AA69" s="140">
        <v>0</v>
      </c>
      <c r="AC69" s="140">
        <f t="shared" si="243"/>
        <v>0</v>
      </c>
      <c r="AD69" s="140">
        <f t="shared" si="197"/>
        <v>0</v>
      </c>
      <c r="AE69" s="140">
        <f t="shared" si="198"/>
        <v>0</v>
      </c>
      <c r="AF69" s="140">
        <f t="shared" si="199"/>
        <v>0</v>
      </c>
      <c r="AG69" s="140">
        <f t="shared" si="200"/>
        <v>0</v>
      </c>
      <c r="AH69" s="140">
        <f t="shared" si="201"/>
        <v>0</v>
      </c>
      <c r="AI69" s="140">
        <f t="shared" si="202"/>
        <v>0</v>
      </c>
      <c r="AJ69" s="140">
        <f t="shared" si="203"/>
        <v>0</v>
      </c>
      <c r="AK69" s="140">
        <f t="shared" si="204"/>
        <v>0</v>
      </c>
      <c r="AL69" s="140">
        <f t="shared" si="205"/>
        <v>0</v>
      </c>
      <c r="AM69" s="140">
        <f t="shared" si="206"/>
        <v>0</v>
      </c>
      <c r="AN69" s="140">
        <f t="shared" si="207"/>
        <v>0</v>
      </c>
      <c r="AO69" s="140">
        <f t="shared" si="208"/>
        <v>0</v>
      </c>
      <c r="AP69" s="140">
        <f t="shared" si="209"/>
        <v>0</v>
      </c>
      <c r="AQ69" s="140">
        <f t="shared" si="210"/>
        <v>1</v>
      </c>
      <c r="AR69" s="140">
        <f t="shared" si="211"/>
        <v>0</v>
      </c>
      <c r="AS69" s="140">
        <f t="shared" si="212"/>
        <v>0</v>
      </c>
      <c r="AT69" s="140">
        <f t="shared" si="213"/>
        <v>0</v>
      </c>
      <c r="AU69" s="140">
        <f t="shared" si="214"/>
        <v>0</v>
      </c>
      <c r="AV69" s="140">
        <f t="shared" si="215"/>
        <v>0</v>
      </c>
      <c r="AW69" s="140">
        <f t="shared" si="216"/>
        <v>0</v>
      </c>
      <c r="AX69" s="140">
        <f t="shared" si="217"/>
        <v>0</v>
      </c>
      <c r="AY69" s="140">
        <f t="shared" si="218"/>
        <v>0</v>
      </c>
      <c r="AZ69" s="140">
        <f t="shared" si="219"/>
        <v>0</v>
      </c>
      <c r="BB69" s="139">
        <f t="shared" si="244"/>
        <v>2035</v>
      </c>
      <c r="BC69" s="140">
        <f t="shared" si="245"/>
        <v>0</v>
      </c>
      <c r="BD69" s="140">
        <f t="shared" si="220"/>
        <v>0</v>
      </c>
      <c r="BE69" s="140">
        <f t="shared" si="221"/>
        <v>0</v>
      </c>
      <c r="BF69" s="140">
        <f t="shared" si="222"/>
        <v>0</v>
      </c>
      <c r="BG69" s="140">
        <f t="shared" si="223"/>
        <v>0</v>
      </c>
      <c r="BH69" s="140">
        <f t="shared" si="224"/>
        <v>0</v>
      </c>
      <c r="BI69" s="140">
        <f t="shared" si="225"/>
        <v>0</v>
      </c>
      <c r="BJ69" s="140">
        <f t="shared" si="226"/>
        <v>0</v>
      </c>
      <c r="BK69" s="140">
        <f t="shared" si="227"/>
        <v>0</v>
      </c>
      <c r="BL69" s="140">
        <f t="shared" si="228"/>
        <v>0</v>
      </c>
      <c r="BM69" s="140">
        <f t="shared" si="229"/>
        <v>0</v>
      </c>
      <c r="BN69" s="140">
        <f t="shared" si="230"/>
        <v>0</v>
      </c>
      <c r="BO69" s="140">
        <f t="shared" si="231"/>
        <v>0</v>
      </c>
      <c r="BP69" s="140">
        <f t="shared" si="232"/>
        <v>0</v>
      </c>
      <c r="BQ69" s="140">
        <f t="shared" si="233"/>
        <v>2036</v>
      </c>
      <c r="BR69" s="140">
        <f t="shared" si="234"/>
        <v>0</v>
      </c>
      <c r="BS69" s="140">
        <f t="shared" si="235"/>
        <v>0</v>
      </c>
      <c r="BT69" s="140">
        <f t="shared" si="236"/>
        <v>0</v>
      </c>
      <c r="BU69" s="140">
        <f t="shared" si="237"/>
        <v>0</v>
      </c>
      <c r="BV69" s="140">
        <f t="shared" si="238"/>
        <v>0</v>
      </c>
      <c r="BW69" s="140">
        <f t="shared" si="239"/>
        <v>0</v>
      </c>
      <c r="BX69" s="140">
        <f t="shared" si="240"/>
        <v>0</v>
      </c>
      <c r="BY69" s="140">
        <f t="shared" si="241"/>
        <v>0</v>
      </c>
      <c r="BZ69" s="140">
        <f t="shared" si="242"/>
        <v>0</v>
      </c>
    </row>
    <row r="70" spans="1:78" x14ac:dyDescent="0.25">
      <c r="C70" s="152"/>
    </row>
    <row r="71" spans="1:78" x14ac:dyDescent="0.25">
      <c r="A71" s="140" t="str">
        <f>'Scenario List'!$A$8</f>
        <v>6- Clean Resource Plan (2045)</v>
      </c>
      <c r="B71" s="140" t="s">
        <v>112</v>
      </c>
      <c r="C71" s="152">
        <v>1</v>
      </c>
      <c r="D71" s="140">
        <v>1</v>
      </c>
      <c r="E71" s="140">
        <v>1</v>
      </c>
      <c r="F71" s="140">
        <v>1</v>
      </c>
      <c r="G71" s="140">
        <v>1</v>
      </c>
      <c r="H71" s="140">
        <v>1</v>
      </c>
      <c r="I71" s="140">
        <v>1</v>
      </c>
      <c r="J71" s="140">
        <v>1</v>
      </c>
      <c r="K71" s="140">
        <v>1</v>
      </c>
      <c r="L71" s="140">
        <v>1</v>
      </c>
      <c r="M71" s="140">
        <v>1</v>
      </c>
      <c r="N71" s="140">
        <v>1</v>
      </c>
      <c r="O71" s="140">
        <v>1</v>
      </c>
      <c r="P71" s="140">
        <v>1</v>
      </c>
      <c r="Q71" s="140">
        <v>1</v>
      </c>
      <c r="R71" s="140">
        <v>1</v>
      </c>
      <c r="S71" s="140">
        <v>1</v>
      </c>
      <c r="T71" s="140">
        <v>1</v>
      </c>
      <c r="U71" s="140">
        <v>1</v>
      </c>
      <c r="V71" s="140">
        <v>1</v>
      </c>
      <c r="W71" s="140">
        <v>1</v>
      </c>
      <c r="X71" s="140">
        <v>1</v>
      </c>
      <c r="Y71" s="140">
        <v>1</v>
      </c>
      <c r="Z71" s="140">
        <v>1</v>
      </c>
      <c r="AA71" s="140">
        <v>0</v>
      </c>
      <c r="AC71" s="140">
        <f>C71-D71</f>
        <v>0</v>
      </c>
      <c r="AD71" s="140">
        <f t="shared" ref="AD71:AD80" si="246">D71-E71</f>
        <v>0</v>
      </c>
      <c r="AE71" s="140">
        <f t="shared" ref="AE71:AE80" si="247">E71-F71</f>
        <v>0</v>
      </c>
      <c r="AF71" s="140">
        <f t="shared" ref="AF71:AF80" si="248">F71-G71</f>
        <v>0</v>
      </c>
      <c r="AG71" s="140">
        <f t="shared" ref="AG71:AG80" si="249">G71-H71</f>
        <v>0</v>
      </c>
      <c r="AH71" s="140">
        <f t="shared" ref="AH71:AH80" si="250">H71-I71</f>
        <v>0</v>
      </c>
      <c r="AI71" s="140">
        <f t="shared" ref="AI71:AI80" si="251">I71-J71</f>
        <v>0</v>
      </c>
      <c r="AJ71" s="140">
        <f t="shared" ref="AJ71:AJ80" si="252">J71-K71</f>
        <v>0</v>
      </c>
      <c r="AK71" s="140">
        <f t="shared" ref="AK71:AK80" si="253">K71-L71</f>
        <v>0</v>
      </c>
      <c r="AL71" s="140">
        <f t="shared" ref="AL71:AL80" si="254">L71-M71</f>
        <v>0</v>
      </c>
      <c r="AM71" s="140">
        <f t="shared" ref="AM71:AM80" si="255">M71-N71</f>
        <v>0</v>
      </c>
      <c r="AN71" s="140">
        <f t="shared" ref="AN71:AN80" si="256">N71-O71</f>
        <v>0</v>
      </c>
      <c r="AO71" s="140">
        <f t="shared" ref="AO71:AO80" si="257">O71-P71</f>
        <v>0</v>
      </c>
      <c r="AP71" s="140">
        <f t="shared" ref="AP71:AP80" si="258">P71-Q71</f>
        <v>0</v>
      </c>
      <c r="AQ71" s="140">
        <f t="shared" ref="AQ71:AQ80" si="259">Q71-R71</f>
        <v>0</v>
      </c>
      <c r="AR71" s="140">
        <f t="shared" ref="AR71:AR80" si="260">R71-S71</f>
        <v>0</v>
      </c>
      <c r="AS71" s="140">
        <f t="shared" ref="AS71:AS80" si="261">S71-T71</f>
        <v>0</v>
      </c>
      <c r="AT71" s="140">
        <f t="shared" ref="AT71:AT80" si="262">T71-U71</f>
        <v>0</v>
      </c>
      <c r="AU71" s="140">
        <f t="shared" ref="AU71:AU80" si="263">U71-V71</f>
        <v>0</v>
      </c>
      <c r="AV71" s="140">
        <f t="shared" ref="AV71:AV80" si="264">V71-W71</f>
        <v>0</v>
      </c>
      <c r="AW71" s="140">
        <f t="shared" ref="AW71:AW80" si="265">W71-X71</f>
        <v>0</v>
      </c>
      <c r="AX71" s="140">
        <f t="shared" ref="AX71:AX80" si="266">X71-Y71</f>
        <v>0</v>
      </c>
      <c r="AY71" s="140">
        <f t="shared" ref="AY71:AY80" si="267">Y71-Z71</f>
        <v>0</v>
      </c>
      <c r="AZ71" s="140">
        <f t="shared" ref="AZ71:AZ80" si="268">Z71-AA71</f>
        <v>1</v>
      </c>
      <c r="BB71" s="139">
        <f>IF(MAX(BC71:BZ71)=0,"-",MAX(BC71:BZ71)-1)</f>
        <v>2044</v>
      </c>
      <c r="BC71" s="140">
        <f>IF(AC71=1,AC$13,0)</f>
        <v>0</v>
      </c>
      <c r="BD71" s="140">
        <f t="shared" ref="BD71:BD80" si="269">IF(AD71=1,AD$13,0)</f>
        <v>0</v>
      </c>
      <c r="BE71" s="140">
        <f t="shared" ref="BE71:BE80" si="270">IF(AE71=1,AE$13,0)</f>
        <v>0</v>
      </c>
      <c r="BF71" s="140">
        <f t="shared" ref="BF71:BF80" si="271">IF(AF71=1,AF$13,0)</f>
        <v>0</v>
      </c>
      <c r="BG71" s="140">
        <f t="shared" ref="BG71:BG80" si="272">IF(AG71=1,AG$13,0)</f>
        <v>0</v>
      </c>
      <c r="BH71" s="140">
        <f t="shared" ref="BH71:BH80" si="273">IF(AH71=1,AH$13,0)</f>
        <v>0</v>
      </c>
      <c r="BI71" s="140">
        <f t="shared" ref="BI71:BI80" si="274">IF(AI71=1,AI$13,0)</f>
        <v>0</v>
      </c>
      <c r="BJ71" s="140">
        <f t="shared" ref="BJ71:BJ80" si="275">IF(AJ71=1,AJ$13,0)</f>
        <v>0</v>
      </c>
      <c r="BK71" s="140">
        <f t="shared" ref="BK71:BK80" si="276">IF(AK71=1,AK$13,0)</f>
        <v>0</v>
      </c>
      <c r="BL71" s="140">
        <f t="shared" ref="BL71:BL80" si="277">IF(AL71=1,AL$13,0)</f>
        <v>0</v>
      </c>
      <c r="BM71" s="140">
        <f t="shared" ref="BM71:BM80" si="278">IF(AM71=1,AM$13,0)</f>
        <v>0</v>
      </c>
      <c r="BN71" s="140">
        <f t="shared" ref="BN71:BN80" si="279">IF(AN71=1,AN$13,0)</f>
        <v>0</v>
      </c>
      <c r="BO71" s="140">
        <f t="shared" ref="BO71:BO80" si="280">IF(AO71=1,AO$13,0)</f>
        <v>0</v>
      </c>
      <c r="BP71" s="140">
        <f t="shared" ref="BP71:BP80" si="281">IF(AP71=1,AP$13,0)</f>
        <v>0</v>
      </c>
      <c r="BQ71" s="140">
        <f t="shared" ref="BQ71:BQ80" si="282">IF(AQ71=1,AQ$13,0)</f>
        <v>0</v>
      </c>
      <c r="BR71" s="140">
        <f t="shared" ref="BR71:BR80" si="283">IF(AR71=1,AR$13,0)</f>
        <v>0</v>
      </c>
      <c r="BS71" s="140">
        <f t="shared" ref="BS71:BS80" si="284">IF(AS71=1,AS$13,0)</f>
        <v>0</v>
      </c>
      <c r="BT71" s="140">
        <f t="shared" ref="BT71:BT80" si="285">IF(AT71=1,AT$13,0)</f>
        <v>0</v>
      </c>
      <c r="BU71" s="140">
        <f t="shared" ref="BU71:BU80" si="286">IF(AU71=1,AU$13,0)</f>
        <v>0</v>
      </c>
      <c r="BV71" s="140">
        <f t="shared" ref="BV71:BV80" si="287">IF(AV71=1,AV$13,0)</f>
        <v>0</v>
      </c>
      <c r="BW71" s="140">
        <f t="shared" ref="BW71:BW80" si="288">IF(AW71=1,AW$13,0)</f>
        <v>0</v>
      </c>
      <c r="BX71" s="140">
        <f t="shared" ref="BX71:BX80" si="289">IF(AX71=1,AX$13,0)</f>
        <v>0</v>
      </c>
      <c r="BY71" s="140">
        <f t="shared" ref="BY71:BY80" si="290">IF(AY71=1,AY$13,0)</f>
        <v>0</v>
      </c>
      <c r="BZ71" s="140">
        <f t="shared" ref="BZ71:BZ80" si="291">IF(AZ71=1,AZ$13,0)</f>
        <v>2045</v>
      </c>
    </row>
    <row r="72" spans="1:78" x14ac:dyDescent="0.25">
      <c r="A72" s="140" t="str">
        <f>'Scenario List'!$A$8</f>
        <v>6- Clean Resource Plan (2045)</v>
      </c>
      <c r="B72" s="140" t="s">
        <v>113</v>
      </c>
      <c r="C72" s="152">
        <v>1</v>
      </c>
      <c r="D72" s="140">
        <v>1</v>
      </c>
      <c r="E72" s="140">
        <v>1</v>
      </c>
      <c r="F72" s="140">
        <v>1</v>
      </c>
      <c r="G72" s="140">
        <v>1</v>
      </c>
      <c r="H72" s="140">
        <v>1</v>
      </c>
      <c r="I72" s="140">
        <v>0</v>
      </c>
      <c r="J72" s="140">
        <v>0</v>
      </c>
      <c r="K72" s="140">
        <v>0</v>
      </c>
      <c r="L72" s="140">
        <v>0</v>
      </c>
      <c r="M72" s="140">
        <v>0</v>
      </c>
      <c r="N72" s="140">
        <v>0</v>
      </c>
      <c r="O72" s="140">
        <v>0</v>
      </c>
      <c r="P72" s="140">
        <v>0</v>
      </c>
      <c r="Q72" s="140">
        <v>0</v>
      </c>
      <c r="R72" s="140">
        <v>0</v>
      </c>
      <c r="S72" s="140">
        <v>0</v>
      </c>
      <c r="T72" s="140">
        <v>0</v>
      </c>
      <c r="U72" s="140">
        <v>0</v>
      </c>
      <c r="V72" s="140">
        <v>0</v>
      </c>
      <c r="W72" s="140">
        <v>0</v>
      </c>
      <c r="X72" s="140">
        <v>0</v>
      </c>
      <c r="Y72" s="140">
        <v>0</v>
      </c>
      <c r="Z72" s="140">
        <v>0</v>
      </c>
      <c r="AA72" s="140">
        <v>0</v>
      </c>
      <c r="AC72" s="140">
        <f t="shared" ref="AC72:AC80" si="292">C72-D72</f>
        <v>0</v>
      </c>
      <c r="AD72" s="140">
        <f t="shared" si="246"/>
        <v>0</v>
      </c>
      <c r="AE72" s="140">
        <f t="shared" si="247"/>
        <v>0</v>
      </c>
      <c r="AF72" s="140">
        <f t="shared" si="248"/>
        <v>0</v>
      </c>
      <c r="AG72" s="140">
        <f t="shared" si="249"/>
        <v>0</v>
      </c>
      <c r="AH72" s="140">
        <f t="shared" si="250"/>
        <v>1</v>
      </c>
      <c r="AI72" s="140">
        <f t="shared" si="251"/>
        <v>0</v>
      </c>
      <c r="AJ72" s="140">
        <f t="shared" si="252"/>
        <v>0</v>
      </c>
      <c r="AK72" s="140">
        <f t="shared" si="253"/>
        <v>0</v>
      </c>
      <c r="AL72" s="140">
        <f t="shared" si="254"/>
        <v>0</v>
      </c>
      <c r="AM72" s="140">
        <f t="shared" si="255"/>
        <v>0</v>
      </c>
      <c r="AN72" s="140">
        <f t="shared" si="256"/>
        <v>0</v>
      </c>
      <c r="AO72" s="140">
        <f t="shared" si="257"/>
        <v>0</v>
      </c>
      <c r="AP72" s="140">
        <f t="shared" si="258"/>
        <v>0</v>
      </c>
      <c r="AQ72" s="140">
        <f t="shared" si="259"/>
        <v>0</v>
      </c>
      <c r="AR72" s="140">
        <f t="shared" si="260"/>
        <v>0</v>
      </c>
      <c r="AS72" s="140">
        <f t="shared" si="261"/>
        <v>0</v>
      </c>
      <c r="AT72" s="140">
        <f t="shared" si="262"/>
        <v>0</v>
      </c>
      <c r="AU72" s="140">
        <f t="shared" si="263"/>
        <v>0</v>
      </c>
      <c r="AV72" s="140">
        <f t="shared" si="264"/>
        <v>0</v>
      </c>
      <c r="AW72" s="140">
        <f t="shared" si="265"/>
        <v>0</v>
      </c>
      <c r="AX72" s="140">
        <f t="shared" si="266"/>
        <v>0</v>
      </c>
      <c r="AY72" s="140">
        <f t="shared" si="267"/>
        <v>0</v>
      </c>
      <c r="AZ72" s="140">
        <f t="shared" si="268"/>
        <v>0</v>
      </c>
      <c r="BB72" s="139">
        <f t="shared" ref="BB72:BB80" si="293">IF(MAX(BC72:BZ72)=0,"-",MAX(BC72:BZ72)-1)</f>
        <v>2026</v>
      </c>
      <c r="BC72" s="140">
        <f t="shared" ref="BC72:BC80" si="294">IF(AC72=1,AC$13,0)</f>
        <v>0</v>
      </c>
      <c r="BD72" s="140">
        <f t="shared" si="269"/>
        <v>0</v>
      </c>
      <c r="BE72" s="140">
        <f t="shared" si="270"/>
        <v>0</v>
      </c>
      <c r="BF72" s="140">
        <f t="shared" si="271"/>
        <v>0</v>
      </c>
      <c r="BG72" s="140">
        <f t="shared" si="272"/>
        <v>0</v>
      </c>
      <c r="BH72" s="140">
        <f t="shared" si="273"/>
        <v>2027</v>
      </c>
      <c r="BI72" s="140">
        <f t="shared" si="274"/>
        <v>0</v>
      </c>
      <c r="BJ72" s="140">
        <f t="shared" si="275"/>
        <v>0</v>
      </c>
      <c r="BK72" s="140">
        <f t="shared" si="276"/>
        <v>0</v>
      </c>
      <c r="BL72" s="140">
        <f t="shared" si="277"/>
        <v>0</v>
      </c>
      <c r="BM72" s="140">
        <f t="shared" si="278"/>
        <v>0</v>
      </c>
      <c r="BN72" s="140">
        <f t="shared" si="279"/>
        <v>0</v>
      </c>
      <c r="BO72" s="140">
        <f t="shared" si="280"/>
        <v>0</v>
      </c>
      <c r="BP72" s="140">
        <f t="shared" si="281"/>
        <v>0</v>
      </c>
      <c r="BQ72" s="140">
        <f t="shared" si="282"/>
        <v>0</v>
      </c>
      <c r="BR72" s="140">
        <f t="shared" si="283"/>
        <v>0</v>
      </c>
      <c r="BS72" s="140">
        <f t="shared" si="284"/>
        <v>0</v>
      </c>
      <c r="BT72" s="140">
        <f t="shared" si="285"/>
        <v>0</v>
      </c>
      <c r="BU72" s="140">
        <f t="shared" si="286"/>
        <v>0</v>
      </c>
      <c r="BV72" s="140">
        <f t="shared" si="287"/>
        <v>0</v>
      </c>
      <c r="BW72" s="140">
        <f t="shared" si="288"/>
        <v>0</v>
      </c>
      <c r="BX72" s="140">
        <f t="shared" si="289"/>
        <v>0</v>
      </c>
      <c r="BY72" s="140">
        <f t="shared" si="290"/>
        <v>0</v>
      </c>
      <c r="BZ72" s="140">
        <f t="shared" si="291"/>
        <v>0</v>
      </c>
    </row>
    <row r="73" spans="1:78" x14ac:dyDescent="0.25">
      <c r="A73" s="140" t="str">
        <f>'Scenario List'!$A$8</f>
        <v>6- Clean Resource Plan (2045)</v>
      </c>
      <c r="B73" s="140" t="s">
        <v>114</v>
      </c>
      <c r="C73" s="152">
        <v>1</v>
      </c>
      <c r="D73" s="140">
        <v>1</v>
      </c>
      <c r="E73" s="140">
        <v>1</v>
      </c>
      <c r="F73" s="140">
        <v>1</v>
      </c>
      <c r="G73" s="140">
        <v>1</v>
      </c>
      <c r="H73" s="140">
        <v>1</v>
      </c>
      <c r="I73" s="140">
        <v>1</v>
      </c>
      <c r="J73" s="140">
        <v>1</v>
      </c>
      <c r="K73" s="140">
        <v>1</v>
      </c>
      <c r="L73" s="140">
        <v>1</v>
      </c>
      <c r="M73" s="140">
        <v>1</v>
      </c>
      <c r="N73" s="140">
        <v>1</v>
      </c>
      <c r="O73" s="140">
        <v>1</v>
      </c>
      <c r="P73" s="140">
        <v>1</v>
      </c>
      <c r="Q73" s="140">
        <v>1</v>
      </c>
      <c r="R73" s="140">
        <v>1</v>
      </c>
      <c r="S73" s="140">
        <v>1</v>
      </c>
      <c r="T73" s="140">
        <v>1</v>
      </c>
      <c r="U73" s="140">
        <v>1</v>
      </c>
      <c r="V73" s="140">
        <v>1</v>
      </c>
      <c r="W73" s="140">
        <v>1</v>
      </c>
      <c r="X73" s="140">
        <v>1</v>
      </c>
      <c r="Y73" s="140">
        <v>1</v>
      </c>
      <c r="Z73" s="140">
        <v>1</v>
      </c>
      <c r="AA73" s="140">
        <v>0</v>
      </c>
      <c r="AC73" s="140">
        <f t="shared" si="292"/>
        <v>0</v>
      </c>
      <c r="AD73" s="140">
        <f t="shared" si="246"/>
        <v>0</v>
      </c>
      <c r="AE73" s="140">
        <f t="shared" si="247"/>
        <v>0</v>
      </c>
      <c r="AF73" s="140">
        <f t="shared" si="248"/>
        <v>0</v>
      </c>
      <c r="AG73" s="140">
        <f t="shared" si="249"/>
        <v>0</v>
      </c>
      <c r="AH73" s="140">
        <f t="shared" si="250"/>
        <v>0</v>
      </c>
      <c r="AI73" s="140">
        <f t="shared" si="251"/>
        <v>0</v>
      </c>
      <c r="AJ73" s="140">
        <f t="shared" si="252"/>
        <v>0</v>
      </c>
      <c r="AK73" s="140">
        <f t="shared" si="253"/>
        <v>0</v>
      </c>
      <c r="AL73" s="140">
        <f t="shared" si="254"/>
        <v>0</v>
      </c>
      <c r="AM73" s="140">
        <f t="shared" si="255"/>
        <v>0</v>
      </c>
      <c r="AN73" s="140">
        <f t="shared" si="256"/>
        <v>0</v>
      </c>
      <c r="AO73" s="140">
        <f t="shared" si="257"/>
        <v>0</v>
      </c>
      <c r="AP73" s="140">
        <f t="shared" si="258"/>
        <v>0</v>
      </c>
      <c r="AQ73" s="140">
        <f t="shared" si="259"/>
        <v>0</v>
      </c>
      <c r="AR73" s="140">
        <f t="shared" si="260"/>
        <v>0</v>
      </c>
      <c r="AS73" s="140">
        <f t="shared" si="261"/>
        <v>0</v>
      </c>
      <c r="AT73" s="140">
        <f t="shared" si="262"/>
        <v>0</v>
      </c>
      <c r="AU73" s="140">
        <f t="shared" si="263"/>
        <v>0</v>
      </c>
      <c r="AV73" s="140">
        <f t="shared" si="264"/>
        <v>0</v>
      </c>
      <c r="AW73" s="140">
        <f t="shared" si="265"/>
        <v>0</v>
      </c>
      <c r="AX73" s="140">
        <f t="shared" si="266"/>
        <v>0</v>
      </c>
      <c r="AY73" s="140">
        <f t="shared" si="267"/>
        <v>0</v>
      </c>
      <c r="AZ73" s="140">
        <f t="shared" si="268"/>
        <v>1</v>
      </c>
      <c r="BB73" s="139">
        <f t="shared" si="293"/>
        <v>2044</v>
      </c>
      <c r="BC73" s="140">
        <f t="shared" si="294"/>
        <v>0</v>
      </c>
      <c r="BD73" s="140">
        <f t="shared" si="269"/>
        <v>0</v>
      </c>
      <c r="BE73" s="140">
        <f t="shared" si="270"/>
        <v>0</v>
      </c>
      <c r="BF73" s="140">
        <f t="shared" si="271"/>
        <v>0</v>
      </c>
      <c r="BG73" s="140">
        <f t="shared" si="272"/>
        <v>0</v>
      </c>
      <c r="BH73" s="140">
        <f t="shared" si="273"/>
        <v>0</v>
      </c>
      <c r="BI73" s="140">
        <f t="shared" si="274"/>
        <v>0</v>
      </c>
      <c r="BJ73" s="140">
        <f t="shared" si="275"/>
        <v>0</v>
      </c>
      <c r="BK73" s="140">
        <f t="shared" si="276"/>
        <v>0</v>
      </c>
      <c r="BL73" s="140">
        <f t="shared" si="277"/>
        <v>0</v>
      </c>
      <c r="BM73" s="140">
        <f t="shared" si="278"/>
        <v>0</v>
      </c>
      <c r="BN73" s="140">
        <f t="shared" si="279"/>
        <v>0</v>
      </c>
      <c r="BO73" s="140">
        <f t="shared" si="280"/>
        <v>0</v>
      </c>
      <c r="BP73" s="140">
        <f t="shared" si="281"/>
        <v>0</v>
      </c>
      <c r="BQ73" s="140">
        <f t="shared" si="282"/>
        <v>0</v>
      </c>
      <c r="BR73" s="140">
        <f t="shared" si="283"/>
        <v>0</v>
      </c>
      <c r="BS73" s="140">
        <f t="shared" si="284"/>
        <v>0</v>
      </c>
      <c r="BT73" s="140">
        <f t="shared" si="285"/>
        <v>0</v>
      </c>
      <c r="BU73" s="140">
        <f t="shared" si="286"/>
        <v>0</v>
      </c>
      <c r="BV73" s="140">
        <f t="shared" si="287"/>
        <v>0</v>
      </c>
      <c r="BW73" s="140">
        <f t="shared" si="288"/>
        <v>0</v>
      </c>
      <c r="BX73" s="140">
        <f t="shared" si="289"/>
        <v>0</v>
      </c>
      <c r="BY73" s="140">
        <f t="shared" si="290"/>
        <v>0</v>
      </c>
      <c r="BZ73" s="140">
        <f t="shared" si="291"/>
        <v>2045</v>
      </c>
    </row>
    <row r="74" spans="1:78" x14ac:dyDescent="0.25">
      <c r="A74" s="140" t="str">
        <f>'Scenario List'!$A$8</f>
        <v>6- Clean Resource Plan (2045)</v>
      </c>
      <c r="B74" s="140" t="s">
        <v>115</v>
      </c>
      <c r="C74" s="152">
        <v>1</v>
      </c>
      <c r="D74" s="140">
        <v>0</v>
      </c>
      <c r="E74" s="140">
        <v>0</v>
      </c>
      <c r="F74" s="140">
        <v>0</v>
      </c>
      <c r="G74" s="140">
        <v>0</v>
      </c>
      <c r="H74" s="140">
        <v>0</v>
      </c>
      <c r="I74" s="140">
        <v>0</v>
      </c>
      <c r="J74" s="140">
        <v>0</v>
      </c>
      <c r="K74" s="140">
        <v>0</v>
      </c>
      <c r="L74" s="140">
        <v>0</v>
      </c>
      <c r="M74" s="140">
        <v>0</v>
      </c>
      <c r="N74" s="140">
        <v>0</v>
      </c>
      <c r="O74" s="140">
        <v>0</v>
      </c>
      <c r="P74" s="140">
        <v>0</v>
      </c>
      <c r="Q74" s="140">
        <v>0</v>
      </c>
      <c r="R74" s="140">
        <v>0</v>
      </c>
      <c r="S74" s="140">
        <v>0</v>
      </c>
      <c r="T74" s="140">
        <v>0</v>
      </c>
      <c r="U74" s="140">
        <v>0</v>
      </c>
      <c r="V74" s="140">
        <v>0</v>
      </c>
      <c r="W74" s="140">
        <v>0</v>
      </c>
      <c r="X74" s="140">
        <v>0</v>
      </c>
      <c r="Y74" s="140">
        <v>0</v>
      </c>
      <c r="Z74" s="140">
        <v>0</v>
      </c>
      <c r="AA74" s="140">
        <v>0</v>
      </c>
      <c r="AC74" s="140">
        <f t="shared" si="292"/>
        <v>1</v>
      </c>
      <c r="AD74" s="140">
        <f t="shared" si="246"/>
        <v>0</v>
      </c>
      <c r="AE74" s="140">
        <f t="shared" si="247"/>
        <v>0</v>
      </c>
      <c r="AF74" s="140">
        <f t="shared" si="248"/>
        <v>0</v>
      </c>
      <c r="AG74" s="140">
        <f t="shared" si="249"/>
        <v>0</v>
      </c>
      <c r="AH74" s="140">
        <f t="shared" si="250"/>
        <v>0</v>
      </c>
      <c r="AI74" s="140">
        <f t="shared" si="251"/>
        <v>0</v>
      </c>
      <c r="AJ74" s="140">
        <f t="shared" si="252"/>
        <v>0</v>
      </c>
      <c r="AK74" s="140">
        <f t="shared" si="253"/>
        <v>0</v>
      </c>
      <c r="AL74" s="140">
        <f t="shared" si="254"/>
        <v>0</v>
      </c>
      <c r="AM74" s="140">
        <f t="shared" si="255"/>
        <v>0</v>
      </c>
      <c r="AN74" s="140">
        <f t="shared" si="256"/>
        <v>0</v>
      </c>
      <c r="AO74" s="140">
        <f t="shared" si="257"/>
        <v>0</v>
      </c>
      <c r="AP74" s="140">
        <f t="shared" si="258"/>
        <v>0</v>
      </c>
      <c r="AQ74" s="140">
        <f t="shared" si="259"/>
        <v>0</v>
      </c>
      <c r="AR74" s="140">
        <f t="shared" si="260"/>
        <v>0</v>
      </c>
      <c r="AS74" s="140">
        <f t="shared" si="261"/>
        <v>0</v>
      </c>
      <c r="AT74" s="140">
        <f t="shared" si="262"/>
        <v>0</v>
      </c>
      <c r="AU74" s="140">
        <f t="shared" si="263"/>
        <v>0</v>
      </c>
      <c r="AV74" s="140">
        <f t="shared" si="264"/>
        <v>0</v>
      </c>
      <c r="AW74" s="140">
        <f t="shared" si="265"/>
        <v>0</v>
      </c>
      <c r="AX74" s="140">
        <f t="shared" si="266"/>
        <v>0</v>
      </c>
      <c r="AY74" s="140">
        <f t="shared" si="267"/>
        <v>0</v>
      </c>
      <c r="AZ74" s="140">
        <f t="shared" si="268"/>
        <v>0</v>
      </c>
      <c r="BB74" s="139">
        <f t="shared" si="293"/>
        <v>2021</v>
      </c>
      <c r="BC74" s="140">
        <f t="shared" si="294"/>
        <v>2022</v>
      </c>
      <c r="BD74" s="140">
        <f t="shared" si="269"/>
        <v>0</v>
      </c>
      <c r="BE74" s="140">
        <f t="shared" si="270"/>
        <v>0</v>
      </c>
      <c r="BF74" s="140">
        <f t="shared" si="271"/>
        <v>0</v>
      </c>
      <c r="BG74" s="140">
        <f t="shared" si="272"/>
        <v>0</v>
      </c>
      <c r="BH74" s="140">
        <f t="shared" si="273"/>
        <v>0</v>
      </c>
      <c r="BI74" s="140">
        <f t="shared" si="274"/>
        <v>0</v>
      </c>
      <c r="BJ74" s="140">
        <f t="shared" si="275"/>
        <v>0</v>
      </c>
      <c r="BK74" s="140">
        <f t="shared" si="276"/>
        <v>0</v>
      </c>
      <c r="BL74" s="140">
        <f t="shared" si="277"/>
        <v>0</v>
      </c>
      <c r="BM74" s="140">
        <f t="shared" si="278"/>
        <v>0</v>
      </c>
      <c r="BN74" s="140">
        <f t="shared" si="279"/>
        <v>0</v>
      </c>
      <c r="BO74" s="140">
        <f t="shared" si="280"/>
        <v>0</v>
      </c>
      <c r="BP74" s="140">
        <f t="shared" si="281"/>
        <v>0</v>
      </c>
      <c r="BQ74" s="140">
        <f t="shared" si="282"/>
        <v>0</v>
      </c>
      <c r="BR74" s="140">
        <f t="shared" si="283"/>
        <v>0</v>
      </c>
      <c r="BS74" s="140">
        <f t="shared" si="284"/>
        <v>0</v>
      </c>
      <c r="BT74" s="140">
        <f t="shared" si="285"/>
        <v>0</v>
      </c>
      <c r="BU74" s="140">
        <f t="shared" si="286"/>
        <v>0</v>
      </c>
      <c r="BV74" s="140">
        <f t="shared" si="287"/>
        <v>0</v>
      </c>
      <c r="BW74" s="140">
        <f t="shared" si="288"/>
        <v>0</v>
      </c>
      <c r="BX74" s="140">
        <f t="shared" si="289"/>
        <v>0</v>
      </c>
      <c r="BY74" s="140">
        <f t="shared" si="290"/>
        <v>0</v>
      </c>
      <c r="BZ74" s="140">
        <f t="shared" si="291"/>
        <v>0</v>
      </c>
    </row>
    <row r="75" spans="1:78" x14ac:dyDescent="0.25">
      <c r="A75" s="140" t="str">
        <f>'Scenario List'!$A$8</f>
        <v>6- Clean Resource Plan (2045)</v>
      </c>
      <c r="B75" s="140" t="s">
        <v>116</v>
      </c>
      <c r="C75" s="152">
        <v>1</v>
      </c>
      <c r="D75" s="140">
        <v>1</v>
      </c>
      <c r="E75" s="140">
        <v>1</v>
      </c>
      <c r="F75" s="140">
        <v>1</v>
      </c>
      <c r="G75" s="140">
        <v>1</v>
      </c>
      <c r="H75" s="140">
        <v>1</v>
      </c>
      <c r="I75" s="140">
        <v>1</v>
      </c>
      <c r="J75" s="140">
        <v>1</v>
      </c>
      <c r="K75" s="140">
        <v>1</v>
      </c>
      <c r="L75" s="140">
        <v>1</v>
      </c>
      <c r="M75" s="140">
        <v>1</v>
      </c>
      <c r="N75" s="140">
        <v>1</v>
      </c>
      <c r="O75" s="140">
        <v>1</v>
      </c>
      <c r="P75" s="140">
        <v>1</v>
      </c>
      <c r="Q75" s="140">
        <v>1</v>
      </c>
      <c r="R75" s="140">
        <v>1</v>
      </c>
      <c r="S75" s="140">
        <v>1</v>
      </c>
      <c r="T75" s="140">
        <v>1</v>
      </c>
      <c r="U75" s="140">
        <v>1</v>
      </c>
      <c r="V75" s="140">
        <v>1</v>
      </c>
      <c r="W75" s="140">
        <v>1</v>
      </c>
      <c r="X75" s="140">
        <v>1</v>
      </c>
      <c r="Y75" s="140">
        <v>1</v>
      </c>
      <c r="Z75" s="140">
        <v>1</v>
      </c>
      <c r="AA75" s="140">
        <v>1</v>
      </c>
      <c r="AC75" s="140">
        <f t="shared" si="292"/>
        <v>0</v>
      </c>
      <c r="AD75" s="140">
        <f t="shared" si="246"/>
        <v>0</v>
      </c>
      <c r="AE75" s="140">
        <f t="shared" si="247"/>
        <v>0</v>
      </c>
      <c r="AF75" s="140">
        <f t="shared" si="248"/>
        <v>0</v>
      </c>
      <c r="AG75" s="140">
        <f t="shared" si="249"/>
        <v>0</v>
      </c>
      <c r="AH75" s="140">
        <f t="shared" si="250"/>
        <v>0</v>
      </c>
      <c r="AI75" s="140">
        <f t="shared" si="251"/>
        <v>0</v>
      </c>
      <c r="AJ75" s="140">
        <f t="shared" si="252"/>
        <v>0</v>
      </c>
      <c r="AK75" s="140">
        <f t="shared" si="253"/>
        <v>0</v>
      </c>
      <c r="AL75" s="140">
        <f t="shared" si="254"/>
        <v>0</v>
      </c>
      <c r="AM75" s="140">
        <f t="shared" si="255"/>
        <v>0</v>
      </c>
      <c r="AN75" s="140">
        <f t="shared" si="256"/>
        <v>0</v>
      </c>
      <c r="AO75" s="140">
        <f t="shared" si="257"/>
        <v>0</v>
      </c>
      <c r="AP75" s="140">
        <f t="shared" si="258"/>
        <v>0</v>
      </c>
      <c r="AQ75" s="140">
        <f t="shared" si="259"/>
        <v>0</v>
      </c>
      <c r="AR75" s="140">
        <f t="shared" si="260"/>
        <v>0</v>
      </c>
      <c r="AS75" s="140">
        <f t="shared" si="261"/>
        <v>0</v>
      </c>
      <c r="AT75" s="140">
        <f t="shared" si="262"/>
        <v>0</v>
      </c>
      <c r="AU75" s="140">
        <f t="shared" si="263"/>
        <v>0</v>
      </c>
      <c r="AV75" s="140">
        <f t="shared" si="264"/>
        <v>0</v>
      </c>
      <c r="AW75" s="140">
        <f t="shared" si="265"/>
        <v>0</v>
      </c>
      <c r="AX75" s="140">
        <f t="shared" si="266"/>
        <v>0</v>
      </c>
      <c r="AY75" s="140">
        <f t="shared" si="267"/>
        <v>0</v>
      </c>
      <c r="AZ75" s="140">
        <f t="shared" si="268"/>
        <v>0</v>
      </c>
      <c r="BB75" s="139" t="str">
        <f t="shared" si="293"/>
        <v>-</v>
      </c>
      <c r="BC75" s="140">
        <f t="shared" si="294"/>
        <v>0</v>
      </c>
      <c r="BD75" s="140">
        <f t="shared" si="269"/>
        <v>0</v>
      </c>
      <c r="BE75" s="140">
        <f t="shared" si="270"/>
        <v>0</v>
      </c>
      <c r="BF75" s="140">
        <f t="shared" si="271"/>
        <v>0</v>
      </c>
      <c r="BG75" s="140">
        <f t="shared" si="272"/>
        <v>0</v>
      </c>
      <c r="BH75" s="140">
        <f t="shared" si="273"/>
        <v>0</v>
      </c>
      <c r="BI75" s="140">
        <f t="shared" si="274"/>
        <v>0</v>
      </c>
      <c r="BJ75" s="140">
        <f t="shared" si="275"/>
        <v>0</v>
      </c>
      <c r="BK75" s="140">
        <f t="shared" si="276"/>
        <v>0</v>
      </c>
      <c r="BL75" s="140">
        <f t="shared" si="277"/>
        <v>0</v>
      </c>
      <c r="BM75" s="140">
        <f t="shared" si="278"/>
        <v>0</v>
      </c>
      <c r="BN75" s="140">
        <f t="shared" si="279"/>
        <v>0</v>
      </c>
      <c r="BO75" s="140">
        <f t="shared" si="280"/>
        <v>0</v>
      </c>
      <c r="BP75" s="140">
        <f t="shared" si="281"/>
        <v>0</v>
      </c>
      <c r="BQ75" s="140">
        <f t="shared" si="282"/>
        <v>0</v>
      </c>
      <c r="BR75" s="140">
        <f t="shared" si="283"/>
        <v>0</v>
      </c>
      <c r="BS75" s="140">
        <f t="shared" si="284"/>
        <v>0</v>
      </c>
      <c r="BT75" s="140">
        <f t="shared" si="285"/>
        <v>0</v>
      </c>
      <c r="BU75" s="140">
        <f t="shared" si="286"/>
        <v>0</v>
      </c>
      <c r="BV75" s="140">
        <f t="shared" si="287"/>
        <v>0</v>
      </c>
      <c r="BW75" s="140">
        <f t="shared" si="288"/>
        <v>0</v>
      </c>
      <c r="BX75" s="140">
        <f t="shared" si="289"/>
        <v>0</v>
      </c>
      <c r="BY75" s="140">
        <f t="shared" si="290"/>
        <v>0</v>
      </c>
      <c r="BZ75" s="140">
        <f t="shared" si="291"/>
        <v>0</v>
      </c>
    </row>
    <row r="76" spans="1:78" x14ac:dyDescent="0.25">
      <c r="A76" s="140" t="str">
        <f>'Scenario List'!$A$8</f>
        <v>6- Clean Resource Plan (2045)</v>
      </c>
      <c r="B76" s="140" t="s">
        <v>117</v>
      </c>
      <c r="C76" s="152">
        <v>1</v>
      </c>
      <c r="D76" s="140">
        <v>1</v>
      </c>
      <c r="E76" s="140">
        <v>1</v>
      </c>
      <c r="F76" s="140">
        <v>1</v>
      </c>
      <c r="G76" s="140">
        <v>1</v>
      </c>
      <c r="H76" s="140">
        <v>1</v>
      </c>
      <c r="I76" s="140">
        <v>1</v>
      </c>
      <c r="J76" s="140">
        <v>1</v>
      </c>
      <c r="K76" s="140">
        <v>1</v>
      </c>
      <c r="L76" s="140">
        <v>1</v>
      </c>
      <c r="M76" s="140">
        <v>1</v>
      </c>
      <c r="N76" s="140">
        <v>1</v>
      </c>
      <c r="O76" s="140">
        <v>1</v>
      </c>
      <c r="P76" s="140">
        <v>1</v>
      </c>
      <c r="Q76" s="140">
        <v>1</v>
      </c>
      <c r="R76" s="140">
        <v>1</v>
      </c>
      <c r="S76" s="140">
        <v>1</v>
      </c>
      <c r="T76" s="140">
        <v>1</v>
      </c>
      <c r="U76" s="140">
        <v>1</v>
      </c>
      <c r="V76" s="140">
        <v>1</v>
      </c>
      <c r="W76" s="140">
        <v>1</v>
      </c>
      <c r="X76" s="140">
        <v>1</v>
      </c>
      <c r="Y76" s="140">
        <v>1</v>
      </c>
      <c r="Z76" s="140">
        <v>1</v>
      </c>
      <c r="AA76" s="140">
        <v>0</v>
      </c>
      <c r="AC76" s="140">
        <f t="shared" si="292"/>
        <v>0</v>
      </c>
      <c r="AD76" s="140">
        <f t="shared" si="246"/>
        <v>0</v>
      </c>
      <c r="AE76" s="140">
        <f t="shared" si="247"/>
        <v>0</v>
      </c>
      <c r="AF76" s="140">
        <f t="shared" si="248"/>
        <v>0</v>
      </c>
      <c r="AG76" s="140">
        <f t="shared" si="249"/>
        <v>0</v>
      </c>
      <c r="AH76" s="140">
        <f t="shared" si="250"/>
        <v>0</v>
      </c>
      <c r="AI76" s="140">
        <f t="shared" si="251"/>
        <v>0</v>
      </c>
      <c r="AJ76" s="140">
        <f t="shared" si="252"/>
        <v>0</v>
      </c>
      <c r="AK76" s="140">
        <f t="shared" si="253"/>
        <v>0</v>
      </c>
      <c r="AL76" s="140">
        <f t="shared" si="254"/>
        <v>0</v>
      </c>
      <c r="AM76" s="140">
        <f t="shared" si="255"/>
        <v>0</v>
      </c>
      <c r="AN76" s="140">
        <f t="shared" si="256"/>
        <v>0</v>
      </c>
      <c r="AO76" s="140">
        <f t="shared" si="257"/>
        <v>0</v>
      </c>
      <c r="AP76" s="140">
        <f t="shared" si="258"/>
        <v>0</v>
      </c>
      <c r="AQ76" s="140">
        <f t="shared" si="259"/>
        <v>0</v>
      </c>
      <c r="AR76" s="140">
        <f t="shared" si="260"/>
        <v>0</v>
      </c>
      <c r="AS76" s="140">
        <f t="shared" si="261"/>
        <v>0</v>
      </c>
      <c r="AT76" s="140">
        <f t="shared" si="262"/>
        <v>0</v>
      </c>
      <c r="AU76" s="140">
        <f t="shared" si="263"/>
        <v>0</v>
      </c>
      <c r="AV76" s="140">
        <f t="shared" si="264"/>
        <v>0</v>
      </c>
      <c r="AW76" s="140">
        <f t="shared" si="265"/>
        <v>0</v>
      </c>
      <c r="AX76" s="140">
        <f t="shared" si="266"/>
        <v>0</v>
      </c>
      <c r="AY76" s="140">
        <f t="shared" si="267"/>
        <v>0</v>
      </c>
      <c r="AZ76" s="140">
        <f t="shared" si="268"/>
        <v>1</v>
      </c>
      <c r="BB76" s="139">
        <f t="shared" si="293"/>
        <v>2044</v>
      </c>
      <c r="BC76" s="140">
        <f t="shared" si="294"/>
        <v>0</v>
      </c>
      <c r="BD76" s="140">
        <f t="shared" si="269"/>
        <v>0</v>
      </c>
      <c r="BE76" s="140">
        <f t="shared" si="270"/>
        <v>0</v>
      </c>
      <c r="BF76" s="140">
        <f t="shared" si="271"/>
        <v>0</v>
      </c>
      <c r="BG76" s="140">
        <f t="shared" si="272"/>
        <v>0</v>
      </c>
      <c r="BH76" s="140">
        <f t="shared" si="273"/>
        <v>0</v>
      </c>
      <c r="BI76" s="140">
        <f t="shared" si="274"/>
        <v>0</v>
      </c>
      <c r="BJ76" s="140">
        <f t="shared" si="275"/>
        <v>0</v>
      </c>
      <c r="BK76" s="140">
        <f t="shared" si="276"/>
        <v>0</v>
      </c>
      <c r="BL76" s="140">
        <f t="shared" si="277"/>
        <v>0</v>
      </c>
      <c r="BM76" s="140">
        <f t="shared" si="278"/>
        <v>0</v>
      </c>
      <c r="BN76" s="140">
        <f t="shared" si="279"/>
        <v>0</v>
      </c>
      <c r="BO76" s="140">
        <f t="shared" si="280"/>
        <v>0</v>
      </c>
      <c r="BP76" s="140">
        <f t="shared" si="281"/>
        <v>0</v>
      </c>
      <c r="BQ76" s="140">
        <f t="shared" si="282"/>
        <v>0</v>
      </c>
      <c r="BR76" s="140">
        <f t="shared" si="283"/>
        <v>0</v>
      </c>
      <c r="BS76" s="140">
        <f t="shared" si="284"/>
        <v>0</v>
      </c>
      <c r="BT76" s="140">
        <f t="shared" si="285"/>
        <v>0</v>
      </c>
      <c r="BU76" s="140">
        <f t="shared" si="286"/>
        <v>0</v>
      </c>
      <c r="BV76" s="140">
        <f t="shared" si="287"/>
        <v>0</v>
      </c>
      <c r="BW76" s="140">
        <f t="shared" si="288"/>
        <v>0</v>
      </c>
      <c r="BX76" s="140">
        <f t="shared" si="289"/>
        <v>0</v>
      </c>
      <c r="BY76" s="140">
        <f t="shared" si="290"/>
        <v>0</v>
      </c>
      <c r="BZ76" s="140">
        <f t="shared" si="291"/>
        <v>2045</v>
      </c>
    </row>
    <row r="77" spans="1:78" x14ac:dyDescent="0.25">
      <c r="A77" s="140" t="str">
        <f>'Scenario List'!$A$8</f>
        <v>6- Clean Resource Plan (2045)</v>
      </c>
      <c r="B77" s="140" t="s">
        <v>118</v>
      </c>
      <c r="C77" s="152">
        <v>1</v>
      </c>
      <c r="D77" s="140">
        <v>1</v>
      </c>
      <c r="E77" s="140">
        <v>1</v>
      </c>
      <c r="F77" s="140">
        <v>1</v>
      </c>
      <c r="G77" s="140">
        <v>1</v>
      </c>
      <c r="H77" s="140">
        <v>1</v>
      </c>
      <c r="I77" s="140">
        <v>1</v>
      </c>
      <c r="J77" s="140">
        <v>1</v>
      </c>
      <c r="K77" s="140">
        <v>1</v>
      </c>
      <c r="L77" s="140">
        <v>1</v>
      </c>
      <c r="M77" s="140">
        <v>1</v>
      </c>
      <c r="N77" s="140">
        <v>1</v>
      </c>
      <c r="O77" s="140">
        <v>1</v>
      </c>
      <c r="P77" s="140">
        <v>1</v>
      </c>
      <c r="Q77" s="140">
        <v>1</v>
      </c>
      <c r="R77" s="140">
        <v>1</v>
      </c>
      <c r="S77" s="140">
        <v>1</v>
      </c>
      <c r="T77" s="140">
        <v>1</v>
      </c>
      <c r="U77" s="140">
        <v>1</v>
      </c>
      <c r="V77" s="140">
        <v>1</v>
      </c>
      <c r="W77" s="140">
        <v>0</v>
      </c>
      <c r="X77" s="140">
        <v>0</v>
      </c>
      <c r="Y77" s="140">
        <v>0</v>
      </c>
      <c r="Z77" s="140">
        <v>0</v>
      </c>
      <c r="AA77" s="140">
        <v>0</v>
      </c>
      <c r="AC77" s="140">
        <f t="shared" si="292"/>
        <v>0</v>
      </c>
      <c r="AD77" s="140">
        <f t="shared" si="246"/>
        <v>0</v>
      </c>
      <c r="AE77" s="140">
        <f t="shared" si="247"/>
        <v>0</v>
      </c>
      <c r="AF77" s="140">
        <f t="shared" si="248"/>
        <v>0</v>
      </c>
      <c r="AG77" s="140">
        <f t="shared" si="249"/>
        <v>0</v>
      </c>
      <c r="AH77" s="140">
        <f t="shared" si="250"/>
        <v>0</v>
      </c>
      <c r="AI77" s="140">
        <f t="shared" si="251"/>
        <v>0</v>
      </c>
      <c r="AJ77" s="140">
        <f t="shared" si="252"/>
        <v>0</v>
      </c>
      <c r="AK77" s="140">
        <f t="shared" si="253"/>
        <v>0</v>
      </c>
      <c r="AL77" s="140">
        <f t="shared" si="254"/>
        <v>0</v>
      </c>
      <c r="AM77" s="140">
        <f t="shared" si="255"/>
        <v>0</v>
      </c>
      <c r="AN77" s="140">
        <f t="shared" si="256"/>
        <v>0</v>
      </c>
      <c r="AO77" s="140">
        <f t="shared" si="257"/>
        <v>0</v>
      </c>
      <c r="AP77" s="140">
        <f t="shared" si="258"/>
        <v>0</v>
      </c>
      <c r="AQ77" s="140">
        <f t="shared" si="259"/>
        <v>0</v>
      </c>
      <c r="AR77" s="140">
        <f t="shared" si="260"/>
        <v>0</v>
      </c>
      <c r="AS77" s="140">
        <f t="shared" si="261"/>
        <v>0</v>
      </c>
      <c r="AT77" s="140">
        <f t="shared" si="262"/>
        <v>0</v>
      </c>
      <c r="AU77" s="140">
        <f t="shared" si="263"/>
        <v>0</v>
      </c>
      <c r="AV77" s="140">
        <f t="shared" si="264"/>
        <v>1</v>
      </c>
      <c r="AW77" s="140">
        <f t="shared" si="265"/>
        <v>0</v>
      </c>
      <c r="AX77" s="140">
        <f t="shared" si="266"/>
        <v>0</v>
      </c>
      <c r="AY77" s="140">
        <f t="shared" si="267"/>
        <v>0</v>
      </c>
      <c r="AZ77" s="140">
        <f t="shared" si="268"/>
        <v>0</v>
      </c>
      <c r="BB77" s="139">
        <f t="shared" si="293"/>
        <v>2040</v>
      </c>
      <c r="BC77" s="140">
        <f t="shared" si="294"/>
        <v>0</v>
      </c>
      <c r="BD77" s="140">
        <f t="shared" si="269"/>
        <v>0</v>
      </c>
      <c r="BE77" s="140">
        <f t="shared" si="270"/>
        <v>0</v>
      </c>
      <c r="BF77" s="140">
        <f t="shared" si="271"/>
        <v>0</v>
      </c>
      <c r="BG77" s="140">
        <f t="shared" si="272"/>
        <v>0</v>
      </c>
      <c r="BH77" s="140">
        <f t="shared" si="273"/>
        <v>0</v>
      </c>
      <c r="BI77" s="140">
        <f t="shared" si="274"/>
        <v>0</v>
      </c>
      <c r="BJ77" s="140">
        <f t="shared" si="275"/>
        <v>0</v>
      </c>
      <c r="BK77" s="140">
        <f t="shared" si="276"/>
        <v>0</v>
      </c>
      <c r="BL77" s="140">
        <f t="shared" si="277"/>
        <v>0</v>
      </c>
      <c r="BM77" s="140">
        <f t="shared" si="278"/>
        <v>0</v>
      </c>
      <c r="BN77" s="140">
        <f t="shared" si="279"/>
        <v>0</v>
      </c>
      <c r="BO77" s="140">
        <f t="shared" si="280"/>
        <v>0</v>
      </c>
      <c r="BP77" s="140">
        <f t="shared" si="281"/>
        <v>0</v>
      </c>
      <c r="BQ77" s="140">
        <f t="shared" si="282"/>
        <v>0</v>
      </c>
      <c r="BR77" s="140">
        <f t="shared" si="283"/>
        <v>0</v>
      </c>
      <c r="BS77" s="140">
        <f t="shared" si="284"/>
        <v>0</v>
      </c>
      <c r="BT77" s="140">
        <f t="shared" si="285"/>
        <v>0</v>
      </c>
      <c r="BU77" s="140">
        <f t="shared" si="286"/>
        <v>0</v>
      </c>
      <c r="BV77" s="140">
        <f t="shared" si="287"/>
        <v>2041</v>
      </c>
      <c r="BW77" s="140">
        <f t="shared" si="288"/>
        <v>0</v>
      </c>
      <c r="BX77" s="140">
        <f t="shared" si="289"/>
        <v>0</v>
      </c>
      <c r="BY77" s="140">
        <f t="shared" si="290"/>
        <v>0</v>
      </c>
      <c r="BZ77" s="140">
        <f t="shared" si="291"/>
        <v>0</v>
      </c>
    </row>
    <row r="78" spans="1:78" x14ac:dyDescent="0.25">
      <c r="A78" s="140" t="str">
        <f>'Scenario List'!$A$8</f>
        <v>6- Clean Resource Plan (2045)</v>
      </c>
      <c r="B78" s="140" t="s">
        <v>119</v>
      </c>
      <c r="C78" s="152">
        <v>1</v>
      </c>
      <c r="D78" s="140">
        <v>1</v>
      </c>
      <c r="E78" s="140">
        <v>1</v>
      </c>
      <c r="F78" s="140">
        <v>1</v>
      </c>
      <c r="G78" s="140">
        <v>1</v>
      </c>
      <c r="H78" s="140">
        <v>1</v>
      </c>
      <c r="I78" s="140">
        <v>1</v>
      </c>
      <c r="J78" s="140">
        <v>1</v>
      </c>
      <c r="K78" s="140">
        <v>1</v>
      </c>
      <c r="L78" s="140">
        <v>1</v>
      </c>
      <c r="M78" s="140">
        <v>1</v>
      </c>
      <c r="N78" s="140">
        <v>1</v>
      </c>
      <c r="O78" s="140">
        <v>1</v>
      </c>
      <c r="P78" s="140">
        <v>1</v>
      </c>
      <c r="Q78" s="140">
        <v>1</v>
      </c>
      <c r="R78" s="140">
        <v>1</v>
      </c>
      <c r="S78" s="140">
        <v>1</v>
      </c>
      <c r="T78" s="140">
        <v>1</v>
      </c>
      <c r="U78" s="140">
        <v>1</v>
      </c>
      <c r="V78" s="140">
        <v>1</v>
      </c>
      <c r="W78" s="140">
        <v>1</v>
      </c>
      <c r="X78" s="140">
        <v>1</v>
      </c>
      <c r="Y78" s="140">
        <v>1</v>
      </c>
      <c r="Z78" s="140">
        <v>1</v>
      </c>
      <c r="AA78" s="140">
        <v>0</v>
      </c>
      <c r="AC78" s="140">
        <f t="shared" si="292"/>
        <v>0</v>
      </c>
      <c r="AD78" s="140">
        <f t="shared" si="246"/>
        <v>0</v>
      </c>
      <c r="AE78" s="140">
        <f t="shared" si="247"/>
        <v>0</v>
      </c>
      <c r="AF78" s="140">
        <f t="shared" si="248"/>
        <v>0</v>
      </c>
      <c r="AG78" s="140">
        <f t="shared" si="249"/>
        <v>0</v>
      </c>
      <c r="AH78" s="140">
        <f t="shared" si="250"/>
        <v>0</v>
      </c>
      <c r="AI78" s="140">
        <f t="shared" si="251"/>
        <v>0</v>
      </c>
      <c r="AJ78" s="140">
        <f t="shared" si="252"/>
        <v>0</v>
      </c>
      <c r="AK78" s="140">
        <f t="shared" si="253"/>
        <v>0</v>
      </c>
      <c r="AL78" s="140">
        <f t="shared" si="254"/>
        <v>0</v>
      </c>
      <c r="AM78" s="140">
        <f t="shared" si="255"/>
        <v>0</v>
      </c>
      <c r="AN78" s="140">
        <f t="shared" si="256"/>
        <v>0</v>
      </c>
      <c r="AO78" s="140">
        <f t="shared" si="257"/>
        <v>0</v>
      </c>
      <c r="AP78" s="140">
        <f t="shared" si="258"/>
        <v>0</v>
      </c>
      <c r="AQ78" s="140">
        <f t="shared" si="259"/>
        <v>0</v>
      </c>
      <c r="AR78" s="140">
        <f t="shared" si="260"/>
        <v>0</v>
      </c>
      <c r="AS78" s="140">
        <f t="shared" si="261"/>
        <v>0</v>
      </c>
      <c r="AT78" s="140">
        <f t="shared" si="262"/>
        <v>0</v>
      </c>
      <c r="AU78" s="140">
        <f t="shared" si="263"/>
        <v>0</v>
      </c>
      <c r="AV78" s="140">
        <f t="shared" si="264"/>
        <v>0</v>
      </c>
      <c r="AW78" s="140">
        <f t="shared" si="265"/>
        <v>0</v>
      </c>
      <c r="AX78" s="140">
        <f t="shared" si="266"/>
        <v>0</v>
      </c>
      <c r="AY78" s="140">
        <f t="shared" si="267"/>
        <v>0</v>
      </c>
      <c r="AZ78" s="140">
        <f t="shared" si="268"/>
        <v>1</v>
      </c>
      <c r="BB78" s="139">
        <f t="shared" si="293"/>
        <v>2044</v>
      </c>
      <c r="BC78" s="140">
        <f t="shared" si="294"/>
        <v>0</v>
      </c>
      <c r="BD78" s="140">
        <f t="shared" si="269"/>
        <v>0</v>
      </c>
      <c r="BE78" s="140">
        <f t="shared" si="270"/>
        <v>0</v>
      </c>
      <c r="BF78" s="140">
        <f t="shared" si="271"/>
        <v>0</v>
      </c>
      <c r="BG78" s="140">
        <f t="shared" si="272"/>
        <v>0</v>
      </c>
      <c r="BH78" s="140">
        <f t="shared" si="273"/>
        <v>0</v>
      </c>
      <c r="BI78" s="140">
        <f t="shared" si="274"/>
        <v>0</v>
      </c>
      <c r="BJ78" s="140">
        <f t="shared" si="275"/>
        <v>0</v>
      </c>
      <c r="BK78" s="140">
        <f t="shared" si="276"/>
        <v>0</v>
      </c>
      <c r="BL78" s="140">
        <f t="shared" si="277"/>
        <v>0</v>
      </c>
      <c r="BM78" s="140">
        <f t="shared" si="278"/>
        <v>0</v>
      </c>
      <c r="BN78" s="140">
        <f t="shared" si="279"/>
        <v>0</v>
      </c>
      <c r="BO78" s="140">
        <f t="shared" si="280"/>
        <v>0</v>
      </c>
      <c r="BP78" s="140">
        <f t="shared" si="281"/>
        <v>0</v>
      </c>
      <c r="BQ78" s="140">
        <f t="shared" si="282"/>
        <v>0</v>
      </c>
      <c r="BR78" s="140">
        <f t="shared" si="283"/>
        <v>0</v>
      </c>
      <c r="BS78" s="140">
        <f t="shared" si="284"/>
        <v>0</v>
      </c>
      <c r="BT78" s="140">
        <f t="shared" si="285"/>
        <v>0</v>
      </c>
      <c r="BU78" s="140">
        <f t="shared" si="286"/>
        <v>0</v>
      </c>
      <c r="BV78" s="140">
        <f t="shared" si="287"/>
        <v>0</v>
      </c>
      <c r="BW78" s="140">
        <f t="shared" si="288"/>
        <v>0</v>
      </c>
      <c r="BX78" s="140">
        <f t="shared" si="289"/>
        <v>0</v>
      </c>
      <c r="BY78" s="140">
        <f t="shared" si="290"/>
        <v>0</v>
      </c>
      <c r="BZ78" s="140">
        <f t="shared" si="291"/>
        <v>2045</v>
      </c>
    </row>
    <row r="79" spans="1:78" x14ac:dyDescent="0.25">
      <c r="A79" s="140" t="str">
        <f>'Scenario List'!$A$8</f>
        <v>6- Clean Resource Plan (2045)</v>
      </c>
      <c r="B79" s="140" t="s">
        <v>120</v>
      </c>
      <c r="C79" s="152">
        <v>1</v>
      </c>
      <c r="D79" s="140">
        <v>1</v>
      </c>
      <c r="E79" s="140">
        <v>1</v>
      </c>
      <c r="F79" s="140">
        <v>1</v>
      </c>
      <c r="G79" s="140">
        <v>1</v>
      </c>
      <c r="H79" s="140">
        <v>1</v>
      </c>
      <c r="I79" s="140">
        <v>1</v>
      </c>
      <c r="J79" s="140">
        <v>1</v>
      </c>
      <c r="K79" s="140">
        <v>1</v>
      </c>
      <c r="L79" s="140">
        <v>1</v>
      </c>
      <c r="M79" s="140">
        <v>1</v>
      </c>
      <c r="N79" s="140">
        <v>1</v>
      </c>
      <c r="O79" s="140">
        <v>1</v>
      </c>
      <c r="P79" s="140">
        <v>1</v>
      </c>
      <c r="Q79" s="140">
        <v>1</v>
      </c>
      <c r="R79" s="140">
        <v>1</v>
      </c>
      <c r="S79" s="140">
        <v>1</v>
      </c>
      <c r="T79" s="140">
        <v>1</v>
      </c>
      <c r="U79" s="140">
        <v>1</v>
      </c>
      <c r="V79" s="140">
        <v>1</v>
      </c>
      <c r="W79" s="140">
        <v>1</v>
      </c>
      <c r="X79" s="140">
        <v>1</v>
      </c>
      <c r="Y79" s="140">
        <v>1</v>
      </c>
      <c r="Z79" s="140">
        <v>1</v>
      </c>
      <c r="AA79" s="140">
        <v>0</v>
      </c>
      <c r="AC79" s="140">
        <f t="shared" si="292"/>
        <v>0</v>
      </c>
      <c r="AD79" s="140">
        <f t="shared" si="246"/>
        <v>0</v>
      </c>
      <c r="AE79" s="140">
        <f t="shared" si="247"/>
        <v>0</v>
      </c>
      <c r="AF79" s="140">
        <f t="shared" si="248"/>
        <v>0</v>
      </c>
      <c r="AG79" s="140">
        <f t="shared" si="249"/>
        <v>0</v>
      </c>
      <c r="AH79" s="140">
        <f t="shared" si="250"/>
        <v>0</v>
      </c>
      <c r="AI79" s="140">
        <f t="shared" si="251"/>
        <v>0</v>
      </c>
      <c r="AJ79" s="140">
        <f t="shared" si="252"/>
        <v>0</v>
      </c>
      <c r="AK79" s="140">
        <f t="shared" si="253"/>
        <v>0</v>
      </c>
      <c r="AL79" s="140">
        <f t="shared" si="254"/>
        <v>0</v>
      </c>
      <c r="AM79" s="140">
        <f t="shared" si="255"/>
        <v>0</v>
      </c>
      <c r="AN79" s="140">
        <f t="shared" si="256"/>
        <v>0</v>
      </c>
      <c r="AO79" s="140">
        <f t="shared" si="257"/>
        <v>0</v>
      </c>
      <c r="AP79" s="140">
        <f t="shared" si="258"/>
        <v>0</v>
      </c>
      <c r="AQ79" s="140">
        <f t="shared" si="259"/>
        <v>0</v>
      </c>
      <c r="AR79" s="140">
        <f t="shared" si="260"/>
        <v>0</v>
      </c>
      <c r="AS79" s="140">
        <f t="shared" si="261"/>
        <v>0</v>
      </c>
      <c r="AT79" s="140">
        <f t="shared" si="262"/>
        <v>0</v>
      </c>
      <c r="AU79" s="140">
        <f t="shared" si="263"/>
        <v>0</v>
      </c>
      <c r="AV79" s="140">
        <f t="shared" si="264"/>
        <v>0</v>
      </c>
      <c r="AW79" s="140">
        <f t="shared" si="265"/>
        <v>0</v>
      </c>
      <c r="AX79" s="140">
        <f t="shared" si="266"/>
        <v>0</v>
      </c>
      <c r="AY79" s="140">
        <f t="shared" si="267"/>
        <v>0</v>
      </c>
      <c r="AZ79" s="140">
        <f t="shared" si="268"/>
        <v>1</v>
      </c>
      <c r="BB79" s="139">
        <f t="shared" si="293"/>
        <v>2044</v>
      </c>
      <c r="BC79" s="140">
        <f t="shared" si="294"/>
        <v>0</v>
      </c>
      <c r="BD79" s="140">
        <f t="shared" si="269"/>
        <v>0</v>
      </c>
      <c r="BE79" s="140">
        <f t="shared" si="270"/>
        <v>0</v>
      </c>
      <c r="BF79" s="140">
        <f t="shared" si="271"/>
        <v>0</v>
      </c>
      <c r="BG79" s="140">
        <f t="shared" si="272"/>
        <v>0</v>
      </c>
      <c r="BH79" s="140">
        <f t="shared" si="273"/>
        <v>0</v>
      </c>
      <c r="BI79" s="140">
        <f t="shared" si="274"/>
        <v>0</v>
      </c>
      <c r="BJ79" s="140">
        <f t="shared" si="275"/>
        <v>0</v>
      </c>
      <c r="BK79" s="140">
        <f t="shared" si="276"/>
        <v>0</v>
      </c>
      <c r="BL79" s="140">
        <f t="shared" si="277"/>
        <v>0</v>
      </c>
      <c r="BM79" s="140">
        <f t="shared" si="278"/>
        <v>0</v>
      </c>
      <c r="BN79" s="140">
        <f t="shared" si="279"/>
        <v>0</v>
      </c>
      <c r="BO79" s="140">
        <f t="shared" si="280"/>
        <v>0</v>
      </c>
      <c r="BP79" s="140">
        <f t="shared" si="281"/>
        <v>0</v>
      </c>
      <c r="BQ79" s="140">
        <f t="shared" si="282"/>
        <v>0</v>
      </c>
      <c r="BR79" s="140">
        <f t="shared" si="283"/>
        <v>0</v>
      </c>
      <c r="BS79" s="140">
        <f t="shared" si="284"/>
        <v>0</v>
      </c>
      <c r="BT79" s="140">
        <f t="shared" si="285"/>
        <v>0</v>
      </c>
      <c r="BU79" s="140">
        <f t="shared" si="286"/>
        <v>0</v>
      </c>
      <c r="BV79" s="140">
        <f t="shared" si="287"/>
        <v>0</v>
      </c>
      <c r="BW79" s="140">
        <f t="shared" si="288"/>
        <v>0</v>
      </c>
      <c r="BX79" s="140">
        <f t="shared" si="289"/>
        <v>0</v>
      </c>
      <c r="BY79" s="140">
        <f t="shared" si="290"/>
        <v>0</v>
      </c>
      <c r="BZ79" s="140">
        <f t="shared" si="291"/>
        <v>2045</v>
      </c>
    </row>
    <row r="80" spans="1:78" x14ac:dyDescent="0.25">
      <c r="A80" s="140" t="str">
        <f>'Scenario List'!$A$8</f>
        <v>6- Clean Resource Plan (2045)</v>
      </c>
      <c r="B80" s="140" t="s">
        <v>121</v>
      </c>
      <c r="C80" s="152">
        <v>1</v>
      </c>
      <c r="D80" s="140">
        <v>1</v>
      </c>
      <c r="E80" s="140">
        <v>1</v>
      </c>
      <c r="F80" s="140">
        <v>1</v>
      </c>
      <c r="G80" s="140">
        <v>1</v>
      </c>
      <c r="H80" s="140">
        <v>1</v>
      </c>
      <c r="I80" s="140">
        <v>1</v>
      </c>
      <c r="J80" s="140">
        <v>1</v>
      </c>
      <c r="K80" s="140">
        <v>1</v>
      </c>
      <c r="L80" s="140">
        <v>1</v>
      </c>
      <c r="M80" s="140">
        <v>1</v>
      </c>
      <c r="N80" s="140">
        <v>1</v>
      </c>
      <c r="O80" s="140">
        <v>1</v>
      </c>
      <c r="P80" s="140">
        <v>1</v>
      </c>
      <c r="Q80" s="140">
        <v>1</v>
      </c>
      <c r="R80" s="140">
        <v>0</v>
      </c>
      <c r="S80" s="140">
        <v>0</v>
      </c>
      <c r="T80" s="140">
        <v>0</v>
      </c>
      <c r="U80" s="140">
        <v>0</v>
      </c>
      <c r="V80" s="140">
        <v>0</v>
      </c>
      <c r="W80" s="140">
        <v>0</v>
      </c>
      <c r="X80" s="140">
        <v>0</v>
      </c>
      <c r="Y80" s="140">
        <v>0</v>
      </c>
      <c r="Z80" s="140">
        <v>0</v>
      </c>
      <c r="AA80" s="140">
        <v>0</v>
      </c>
      <c r="AC80" s="140">
        <f t="shared" si="292"/>
        <v>0</v>
      </c>
      <c r="AD80" s="140">
        <f t="shared" si="246"/>
        <v>0</v>
      </c>
      <c r="AE80" s="140">
        <f t="shared" si="247"/>
        <v>0</v>
      </c>
      <c r="AF80" s="140">
        <f t="shared" si="248"/>
        <v>0</v>
      </c>
      <c r="AG80" s="140">
        <f t="shared" si="249"/>
        <v>0</v>
      </c>
      <c r="AH80" s="140">
        <f t="shared" si="250"/>
        <v>0</v>
      </c>
      <c r="AI80" s="140">
        <f t="shared" si="251"/>
        <v>0</v>
      </c>
      <c r="AJ80" s="140">
        <f t="shared" si="252"/>
        <v>0</v>
      </c>
      <c r="AK80" s="140">
        <f t="shared" si="253"/>
        <v>0</v>
      </c>
      <c r="AL80" s="140">
        <f t="shared" si="254"/>
        <v>0</v>
      </c>
      <c r="AM80" s="140">
        <f t="shared" si="255"/>
        <v>0</v>
      </c>
      <c r="AN80" s="140">
        <f t="shared" si="256"/>
        <v>0</v>
      </c>
      <c r="AO80" s="140">
        <f t="shared" si="257"/>
        <v>0</v>
      </c>
      <c r="AP80" s="140">
        <f t="shared" si="258"/>
        <v>0</v>
      </c>
      <c r="AQ80" s="140">
        <f t="shared" si="259"/>
        <v>1</v>
      </c>
      <c r="AR80" s="140">
        <f t="shared" si="260"/>
        <v>0</v>
      </c>
      <c r="AS80" s="140">
        <f t="shared" si="261"/>
        <v>0</v>
      </c>
      <c r="AT80" s="140">
        <f t="shared" si="262"/>
        <v>0</v>
      </c>
      <c r="AU80" s="140">
        <f t="shared" si="263"/>
        <v>0</v>
      </c>
      <c r="AV80" s="140">
        <f t="shared" si="264"/>
        <v>0</v>
      </c>
      <c r="AW80" s="140">
        <f t="shared" si="265"/>
        <v>0</v>
      </c>
      <c r="AX80" s="140">
        <f t="shared" si="266"/>
        <v>0</v>
      </c>
      <c r="AY80" s="140">
        <f t="shared" si="267"/>
        <v>0</v>
      </c>
      <c r="AZ80" s="140">
        <f t="shared" si="268"/>
        <v>0</v>
      </c>
      <c r="BB80" s="139">
        <f t="shared" si="293"/>
        <v>2035</v>
      </c>
      <c r="BC80" s="140">
        <f t="shared" si="294"/>
        <v>0</v>
      </c>
      <c r="BD80" s="140">
        <f t="shared" si="269"/>
        <v>0</v>
      </c>
      <c r="BE80" s="140">
        <f t="shared" si="270"/>
        <v>0</v>
      </c>
      <c r="BF80" s="140">
        <f t="shared" si="271"/>
        <v>0</v>
      </c>
      <c r="BG80" s="140">
        <f t="shared" si="272"/>
        <v>0</v>
      </c>
      <c r="BH80" s="140">
        <f t="shared" si="273"/>
        <v>0</v>
      </c>
      <c r="BI80" s="140">
        <f t="shared" si="274"/>
        <v>0</v>
      </c>
      <c r="BJ80" s="140">
        <f t="shared" si="275"/>
        <v>0</v>
      </c>
      <c r="BK80" s="140">
        <f t="shared" si="276"/>
        <v>0</v>
      </c>
      <c r="BL80" s="140">
        <f t="shared" si="277"/>
        <v>0</v>
      </c>
      <c r="BM80" s="140">
        <f t="shared" si="278"/>
        <v>0</v>
      </c>
      <c r="BN80" s="140">
        <f t="shared" si="279"/>
        <v>0</v>
      </c>
      <c r="BO80" s="140">
        <f t="shared" si="280"/>
        <v>0</v>
      </c>
      <c r="BP80" s="140">
        <f t="shared" si="281"/>
        <v>0</v>
      </c>
      <c r="BQ80" s="140">
        <f t="shared" si="282"/>
        <v>2036</v>
      </c>
      <c r="BR80" s="140">
        <f t="shared" si="283"/>
        <v>0</v>
      </c>
      <c r="BS80" s="140">
        <f t="shared" si="284"/>
        <v>0</v>
      </c>
      <c r="BT80" s="140">
        <f t="shared" si="285"/>
        <v>0</v>
      </c>
      <c r="BU80" s="140">
        <f t="shared" si="286"/>
        <v>0</v>
      </c>
      <c r="BV80" s="140">
        <f t="shared" si="287"/>
        <v>0</v>
      </c>
      <c r="BW80" s="140">
        <f t="shared" si="288"/>
        <v>0</v>
      </c>
      <c r="BX80" s="140">
        <f t="shared" si="289"/>
        <v>0</v>
      </c>
      <c r="BY80" s="140">
        <f t="shared" si="290"/>
        <v>0</v>
      </c>
      <c r="BZ80" s="140">
        <f t="shared" si="291"/>
        <v>0</v>
      </c>
    </row>
    <row r="81" spans="1:78" x14ac:dyDescent="0.25">
      <c r="C81" s="152"/>
    </row>
    <row r="82" spans="1:78" x14ac:dyDescent="0.25">
      <c r="A82" s="140" t="str">
        <f>'Scenario List'!$A$9</f>
        <v>7- SCC Idaho</v>
      </c>
      <c r="B82" s="140" t="s">
        <v>112</v>
      </c>
      <c r="C82" s="152">
        <v>1</v>
      </c>
      <c r="D82" s="140">
        <v>1</v>
      </c>
      <c r="E82" s="140">
        <v>1</v>
      </c>
      <c r="F82" s="140">
        <v>1</v>
      </c>
      <c r="G82" s="140">
        <v>1</v>
      </c>
      <c r="H82" s="140">
        <v>1</v>
      </c>
      <c r="I82" s="140">
        <v>1</v>
      </c>
      <c r="J82" s="140">
        <v>1</v>
      </c>
      <c r="K82" s="140">
        <v>1</v>
      </c>
      <c r="L82" s="140">
        <v>1</v>
      </c>
      <c r="M82" s="140">
        <v>1</v>
      </c>
      <c r="N82" s="140">
        <v>1</v>
      </c>
      <c r="O82" s="140">
        <v>1</v>
      </c>
      <c r="P82" s="140">
        <v>1</v>
      </c>
      <c r="Q82" s="140">
        <v>1</v>
      </c>
      <c r="R82" s="140">
        <v>1</v>
      </c>
      <c r="S82" s="140">
        <v>1</v>
      </c>
      <c r="T82" s="140">
        <v>1</v>
      </c>
      <c r="U82" s="140">
        <v>1</v>
      </c>
      <c r="V82" s="140">
        <v>1</v>
      </c>
      <c r="W82" s="140">
        <v>1</v>
      </c>
      <c r="X82" s="140">
        <v>1</v>
      </c>
      <c r="Y82" s="140">
        <v>1</v>
      </c>
      <c r="Z82" s="140">
        <v>1</v>
      </c>
      <c r="AA82" s="140">
        <v>1</v>
      </c>
      <c r="AC82" s="140">
        <f>C82-D82</f>
        <v>0</v>
      </c>
      <c r="AD82" s="140">
        <f t="shared" ref="AD82:AD91" si="295">D82-E82</f>
        <v>0</v>
      </c>
      <c r="AE82" s="140">
        <f t="shared" ref="AE82:AE91" si="296">E82-F82</f>
        <v>0</v>
      </c>
      <c r="AF82" s="140">
        <f t="shared" ref="AF82:AF91" si="297">F82-G82</f>
        <v>0</v>
      </c>
      <c r="AG82" s="140">
        <f t="shared" ref="AG82:AG91" si="298">G82-H82</f>
        <v>0</v>
      </c>
      <c r="AH82" s="140">
        <f t="shared" ref="AH82:AH91" si="299">H82-I82</f>
        <v>0</v>
      </c>
      <c r="AI82" s="140">
        <f t="shared" ref="AI82:AI91" si="300">I82-J82</f>
        <v>0</v>
      </c>
      <c r="AJ82" s="140">
        <f t="shared" ref="AJ82:AJ91" si="301">J82-K82</f>
        <v>0</v>
      </c>
      <c r="AK82" s="140">
        <f t="shared" ref="AK82:AK91" si="302">K82-L82</f>
        <v>0</v>
      </c>
      <c r="AL82" s="140">
        <f t="shared" ref="AL82:AL91" si="303">L82-M82</f>
        <v>0</v>
      </c>
      <c r="AM82" s="140">
        <f t="shared" ref="AM82:AM91" si="304">M82-N82</f>
        <v>0</v>
      </c>
      <c r="AN82" s="140">
        <f t="shared" ref="AN82:AN91" si="305">N82-O82</f>
        <v>0</v>
      </c>
      <c r="AO82" s="140">
        <f t="shared" ref="AO82:AO91" si="306">O82-P82</f>
        <v>0</v>
      </c>
      <c r="AP82" s="140">
        <f t="shared" ref="AP82:AP91" si="307">P82-Q82</f>
        <v>0</v>
      </c>
      <c r="AQ82" s="140">
        <f t="shared" ref="AQ82:AQ91" si="308">Q82-R82</f>
        <v>0</v>
      </c>
      <c r="AR82" s="140">
        <f t="shared" ref="AR82:AR91" si="309">R82-S82</f>
        <v>0</v>
      </c>
      <c r="AS82" s="140">
        <f t="shared" ref="AS82:AS91" si="310">S82-T82</f>
        <v>0</v>
      </c>
      <c r="AT82" s="140">
        <f t="shared" ref="AT82:AT91" si="311">T82-U82</f>
        <v>0</v>
      </c>
      <c r="AU82" s="140">
        <f t="shared" ref="AU82:AU91" si="312">U82-V82</f>
        <v>0</v>
      </c>
      <c r="AV82" s="140">
        <f t="shared" ref="AV82:AV91" si="313">V82-W82</f>
        <v>0</v>
      </c>
      <c r="AW82" s="140">
        <f t="shared" ref="AW82:AW91" si="314">W82-X82</f>
        <v>0</v>
      </c>
      <c r="AX82" s="140">
        <f t="shared" ref="AX82:AX91" si="315">X82-Y82</f>
        <v>0</v>
      </c>
      <c r="AY82" s="140">
        <f t="shared" ref="AY82:AY91" si="316">Y82-Z82</f>
        <v>0</v>
      </c>
      <c r="AZ82" s="140">
        <f t="shared" ref="AZ82:AZ91" si="317">Z82-AA82</f>
        <v>0</v>
      </c>
      <c r="BB82" s="139" t="str">
        <f>IF(MAX(BC82:BZ82)=0,"-",MAX(BC82:BZ82)-1)</f>
        <v>-</v>
      </c>
      <c r="BC82" s="140">
        <f>IF(AC82=1,AC$13,0)</f>
        <v>0</v>
      </c>
      <c r="BD82" s="140">
        <f t="shared" ref="BD82:BD91" si="318">IF(AD82=1,AD$13,0)</f>
        <v>0</v>
      </c>
      <c r="BE82" s="140">
        <f t="shared" ref="BE82:BE91" si="319">IF(AE82=1,AE$13,0)</f>
        <v>0</v>
      </c>
      <c r="BF82" s="140">
        <f t="shared" ref="BF82:BF91" si="320">IF(AF82=1,AF$13,0)</f>
        <v>0</v>
      </c>
      <c r="BG82" s="140">
        <f t="shared" ref="BG82:BG91" si="321">IF(AG82=1,AG$13,0)</f>
        <v>0</v>
      </c>
      <c r="BH82" s="140">
        <f t="shared" ref="BH82:BH91" si="322">IF(AH82=1,AH$13,0)</f>
        <v>0</v>
      </c>
      <c r="BI82" s="140">
        <f t="shared" ref="BI82:BI91" si="323">IF(AI82=1,AI$13,0)</f>
        <v>0</v>
      </c>
      <c r="BJ82" s="140">
        <f t="shared" ref="BJ82:BJ91" si="324">IF(AJ82=1,AJ$13,0)</f>
        <v>0</v>
      </c>
      <c r="BK82" s="140">
        <f t="shared" ref="BK82:BK91" si="325">IF(AK82=1,AK$13,0)</f>
        <v>0</v>
      </c>
      <c r="BL82" s="140">
        <f t="shared" ref="BL82:BL91" si="326">IF(AL82=1,AL$13,0)</f>
        <v>0</v>
      </c>
      <c r="BM82" s="140">
        <f t="shared" ref="BM82:BM91" si="327">IF(AM82=1,AM$13,0)</f>
        <v>0</v>
      </c>
      <c r="BN82" s="140">
        <f t="shared" ref="BN82:BN91" si="328">IF(AN82=1,AN$13,0)</f>
        <v>0</v>
      </c>
      <c r="BO82" s="140">
        <f t="shared" ref="BO82:BO91" si="329">IF(AO82=1,AO$13,0)</f>
        <v>0</v>
      </c>
      <c r="BP82" s="140">
        <f t="shared" ref="BP82:BP91" si="330">IF(AP82=1,AP$13,0)</f>
        <v>0</v>
      </c>
      <c r="BQ82" s="140">
        <f t="shared" ref="BQ82:BQ91" si="331">IF(AQ82=1,AQ$13,0)</f>
        <v>0</v>
      </c>
      <c r="BR82" s="140">
        <f t="shared" ref="BR82:BR91" si="332">IF(AR82=1,AR$13,0)</f>
        <v>0</v>
      </c>
      <c r="BS82" s="140">
        <f t="shared" ref="BS82:BS91" si="333">IF(AS82=1,AS$13,0)</f>
        <v>0</v>
      </c>
      <c r="BT82" s="140">
        <f t="shared" ref="BT82:BT91" si="334">IF(AT82=1,AT$13,0)</f>
        <v>0</v>
      </c>
      <c r="BU82" s="140">
        <f t="shared" ref="BU82:BU91" si="335">IF(AU82=1,AU$13,0)</f>
        <v>0</v>
      </c>
      <c r="BV82" s="140">
        <f t="shared" ref="BV82:BV91" si="336">IF(AV82=1,AV$13,0)</f>
        <v>0</v>
      </c>
      <c r="BW82" s="140">
        <f t="shared" ref="BW82:BW91" si="337">IF(AW82=1,AW$13,0)</f>
        <v>0</v>
      </c>
      <c r="BX82" s="140">
        <f t="shared" ref="BX82:BX91" si="338">IF(AX82=1,AX$13,0)</f>
        <v>0</v>
      </c>
      <c r="BY82" s="140">
        <f t="shared" ref="BY82:BY91" si="339">IF(AY82=1,AY$13,0)</f>
        <v>0</v>
      </c>
      <c r="BZ82" s="140">
        <f t="shared" ref="BZ82:BZ91" si="340">IF(AZ82=1,AZ$13,0)</f>
        <v>0</v>
      </c>
    </row>
    <row r="83" spans="1:78" x14ac:dyDescent="0.25">
      <c r="A83" s="140" t="str">
        <f>'Scenario List'!$A$9</f>
        <v>7- SCC Idaho</v>
      </c>
      <c r="B83" s="140" t="s">
        <v>113</v>
      </c>
      <c r="C83" s="152">
        <v>1</v>
      </c>
      <c r="D83" s="140">
        <v>1</v>
      </c>
      <c r="E83" s="140">
        <v>1</v>
      </c>
      <c r="F83" s="140">
        <v>1</v>
      </c>
      <c r="G83" s="140">
        <v>1</v>
      </c>
      <c r="H83" s="140">
        <v>1</v>
      </c>
      <c r="I83" s="140">
        <v>0</v>
      </c>
      <c r="J83" s="140">
        <v>0</v>
      </c>
      <c r="K83" s="140">
        <v>0</v>
      </c>
      <c r="L83" s="140">
        <v>0</v>
      </c>
      <c r="M83" s="140">
        <v>0</v>
      </c>
      <c r="N83" s="140">
        <v>0</v>
      </c>
      <c r="O83" s="140">
        <v>0</v>
      </c>
      <c r="P83" s="140">
        <v>0</v>
      </c>
      <c r="Q83" s="140">
        <v>0</v>
      </c>
      <c r="R83" s="140">
        <v>0</v>
      </c>
      <c r="S83" s="140">
        <v>0</v>
      </c>
      <c r="T83" s="140">
        <v>0</v>
      </c>
      <c r="U83" s="140">
        <v>0</v>
      </c>
      <c r="V83" s="140">
        <v>0</v>
      </c>
      <c r="W83" s="140">
        <v>0</v>
      </c>
      <c r="X83" s="140">
        <v>0</v>
      </c>
      <c r="Y83" s="140">
        <v>0</v>
      </c>
      <c r="Z83" s="140">
        <v>0</v>
      </c>
      <c r="AA83" s="140">
        <v>0</v>
      </c>
      <c r="AC83" s="140">
        <f t="shared" ref="AC83:AC91" si="341">C83-D83</f>
        <v>0</v>
      </c>
      <c r="AD83" s="140">
        <f t="shared" si="295"/>
        <v>0</v>
      </c>
      <c r="AE83" s="140">
        <f t="shared" si="296"/>
        <v>0</v>
      </c>
      <c r="AF83" s="140">
        <f t="shared" si="297"/>
        <v>0</v>
      </c>
      <c r="AG83" s="140">
        <f t="shared" si="298"/>
        <v>0</v>
      </c>
      <c r="AH83" s="140">
        <f t="shared" si="299"/>
        <v>1</v>
      </c>
      <c r="AI83" s="140">
        <f t="shared" si="300"/>
        <v>0</v>
      </c>
      <c r="AJ83" s="140">
        <f t="shared" si="301"/>
        <v>0</v>
      </c>
      <c r="AK83" s="140">
        <f t="shared" si="302"/>
        <v>0</v>
      </c>
      <c r="AL83" s="140">
        <f t="shared" si="303"/>
        <v>0</v>
      </c>
      <c r="AM83" s="140">
        <f t="shared" si="304"/>
        <v>0</v>
      </c>
      <c r="AN83" s="140">
        <f t="shared" si="305"/>
        <v>0</v>
      </c>
      <c r="AO83" s="140">
        <f t="shared" si="306"/>
        <v>0</v>
      </c>
      <c r="AP83" s="140">
        <f t="shared" si="307"/>
        <v>0</v>
      </c>
      <c r="AQ83" s="140">
        <f t="shared" si="308"/>
        <v>0</v>
      </c>
      <c r="AR83" s="140">
        <f t="shared" si="309"/>
        <v>0</v>
      </c>
      <c r="AS83" s="140">
        <f t="shared" si="310"/>
        <v>0</v>
      </c>
      <c r="AT83" s="140">
        <f t="shared" si="311"/>
        <v>0</v>
      </c>
      <c r="AU83" s="140">
        <f t="shared" si="312"/>
        <v>0</v>
      </c>
      <c r="AV83" s="140">
        <f t="shared" si="313"/>
        <v>0</v>
      </c>
      <c r="AW83" s="140">
        <f t="shared" si="314"/>
        <v>0</v>
      </c>
      <c r="AX83" s="140">
        <f t="shared" si="315"/>
        <v>0</v>
      </c>
      <c r="AY83" s="140">
        <f t="shared" si="316"/>
        <v>0</v>
      </c>
      <c r="AZ83" s="140">
        <f t="shared" si="317"/>
        <v>0</v>
      </c>
      <c r="BB83" s="139">
        <f t="shared" ref="BB83:BB91" si="342">IF(MAX(BC83:BZ83)=0,"-",MAX(BC83:BZ83)-1)</f>
        <v>2026</v>
      </c>
      <c r="BC83" s="140">
        <f t="shared" ref="BC83:BC91" si="343">IF(AC83=1,AC$13,0)</f>
        <v>0</v>
      </c>
      <c r="BD83" s="140">
        <f t="shared" si="318"/>
        <v>0</v>
      </c>
      <c r="BE83" s="140">
        <f t="shared" si="319"/>
        <v>0</v>
      </c>
      <c r="BF83" s="140">
        <f t="shared" si="320"/>
        <v>0</v>
      </c>
      <c r="BG83" s="140">
        <f t="shared" si="321"/>
        <v>0</v>
      </c>
      <c r="BH83" s="140">
        <f t="shared" si="322"/>
        <v>2027</v>
      </c>
      <c r="BI83" s="140">
        <f t="shared" si="323"/>
        <v>0</v>
      </c>
      <c r="BJ83" s="140">
        <f t="shared" si="324"/>
        <v>0</v>
      </c>
      <c r="BK83" s="140">
        <f t="shared" si="325"/>
        <v>0</v>
      </c>
      <c r="BL83" s="140">
        <f t="shared" si="326"/>
        <v>0</v>
      </c>
      <c r="BM83" s="140">
        <f t="shared" si="327"/>
        <v>0</v>
      </c>
      <c r="BN83" s="140">
        <f t="shared" si="328"/>
        <v>0</v>
      </c>
      <c r="BO83" s="140">
        <f t="shared" si="329"/>
        <v>0</v>
      </c>
      <c r="BP83" s="140">
        <f t="shared" si="330"/>
        <v>0</v>
      </c>
      <c r="BQ83" s="140">
        <f t="shared" si="331"/>
        <v>0</v>
      </c>
      <c r="BR83" s="140">
        <f t="shared" si="332"/>
        <v>0</v>
      </c>
      <c r="BS83" s="140">
        <f t="shared" si="333"/>
        <v>0</v>
      </c>
      <c r="BT83" s="140">
        <f t="shared" si="334"/>
        <v>0</v>
      </c>
      <c r="BU83" s="140">
        <f t="shared" si="335"/>
        <v>0</v>
      </c>
      <c r="BV83" s="140">
        <f t="shared" si="336"/>
        <v>0</v>
      </c>
      <c r="BW83" s="140">
        <f t="shared" si="337"/>
        <v>0</v>
      </c>
      <c r="BX83" s="140">
        <f t="shared" si="338"/>
        <v>0</v>
      </c>
      <c r="BY83" s="140">
        <f t="shared" si="339"/>
        <v>0</v>
      </c>
      <c r="BZ83" s="140">
        <f t="shared" si="340"/>
        <v>0</v>
      </c>
    </row>
    <row r="84" spans="1:78" x14ac:dyDescent="0.25">
      <c r="A84" s="140" t="str">
        <f>'Scenario List'!$A$9</f>
        <v>7- SCC Idaho</v>
      </c>
      <c r="B84" s="140" t="s">
        <v>114</v>
      </c>
      <c r="C84" s="152">
        <v>1</v>
      </c>
      <c r="D84" s="140">
        <v>0</v>
      </c>
      <c r="E84" s="140">
        <v>0</v>
      </c>
      <c r="F84" s="140">
        <v>0</v>
      </c>
      <c r="G84" s="140">
        <v>0</v>
      </c>
      <c r="H84" s="140">
        <v>0</v>
      </c>
      <c r="I84" s="140">
        <v>0</v>
      </c>
      <c r="J84" s="140">
        <v>0</v>
      </c>
      <c r="K84" s="140">
        <v>0</v>
      </c>
      <c r="L84" s="140">
        <v>0</v>
      </c>
      <c r="M84" s="140">
        <v>0</v>
      </c>
      <c r="N84" s="140">
        <v>0</v>
      </c>
      <c r="O84" s="140">
        <v>0</v>
      </c>
      <c r="P84" s="140">
        <v>0</v>
      </c>
      <c r="Q84" s="140">
        <v>0</v>
      </c>
      <c r="R84" s="140">
        <v>0</v>
      </c>
      <c r="S84" s="140">
        <v>0</v>
      </c>
      <c r="T84" s="140">
        <v>0</v>
      </c>
      <c r="U84" s="140">
        <v>0</v>
      </c>
      <c r="V84" s="140">
        <v>0</v>
      </c>
      <c r="W84" s="140">
        <v>0</v>
      </c>
      <c r="X84" s="140">
        <v>0</v>
      </c>
      <c r="Y84" s="140">
        <v>0</v>
      </c>
      <c r="Z84" s="140">
        <v>0</v>
      </c>
      <c r="AA84" s="140">
        <v>0</v>
      </c>
      <c r="AC84" s="140">
        <f t="shared" si="341"/>
        <v>1</v>
      </c>
      <c r="AD84" s="140">
        <f t="shared" si="295"/>
        <v>0</v>
      </c>
      <c r="AE84" s="140">
        <f t="shared" si="296"/>
        <v>0</v>
      </c>
      <c r="AF84" s="140">
        <f t="shared" si="297"/>
        <v>0</v>
      </c>
      <c r="AG84" s="140">
        <f t="shared" si="298"/>
        <v>0</v>
      </c>
      <c r="AH84" s="140">
        <f t="shared" si="299"/>
        <v>0</v>
      </c>
      <c r="AI84" s="140">
        <f t="shared" si="300"/>
        <v>0</v>
      </c>
      <c r="AJ84" s="140">
        <f t="shared" si="301"/>
        <v>0</v>
      </c>
      <c r="AK84" s="140">
        <f t="shared" si="302"/>
        <v>0</v>
      </c>
      <c r="AL84" s="140">
        <f t="shared" si="303"/>
        <v>0</v>
      </c>
      <c r="AM84" s="140">
        <f t="shared" si="304"/>
        <v>0</v>
      </c>
      <c r="AN84" s="140">
        <f t="shared" si="305"/>
        <v>0</v>
      </c>
      <c r="AO84" s="140">
        <f t="shared" si="306"/>
        <v>0</v>
      </c>
      <c r="AP84" s="140">
        <f t="shared" si="307"/>
        <v>0</v>
      </c>
      <c r="AQ84" s="140">
        <f t="shared" si="308"/>
        <v>0</v>
      </c>
      <c r="AR84" s="140">
        <f t="shared" si="309"/>
        <v>0</v>
      </c>
      <c r="AS84" s="140">
        <f t="shared" si="310"/>
        <v>0</v>
      </c>
      <c r="AT84" s="140">
        <f t="shared" si="311"/>
        <v>0</v>
      </c>
      <c r="AU84" s="140">
        <f t="shared" si="312"/>
        <v>0</v>
      </c>
      <c r="AV84" s="140">
        <f t="shared" si="313"/>
        <v>0</v>
      </c>
      <c r="AW84" s="140">
        <f t="shared" si="314"/>
        <v>0</v>
      </c>
      <c r="AX84" s="140">
        <f t="shared" si="315"/>
        <v>0</v>
      </c>
      <c r="AY84" s="140">
        <f t="shared" si="316"/>
        <v>0</v>
      </c>
      <c r="AZ84" s="140">
        <f t="shared" si="317"/>
        <v>0</v>
      </c>
      <c r="BB84" s="139">
        <f t="shared" si="342"/>
        <v>2021</v>
      </c>
      <c r="BC84" s="140">
        <f t="shared" si="343"/>
        <v>2022</v>
      </c>
      <c r="BD84" s="140">
        <f t="shared" si="318"/>
        <v>0</v>
      </c>
      <c r="BE84" s="140">
        <f t="shared" si="319"/>
        <v>0</v>
      </c>
      <c r="BF84" s="140">
        <f t="shared" si="320"/>
        <v>0</v>
      </c>
      <c r="BG84" s="140">
        <f t="shared" si="321"/>
        <v>0</v>
      </c>
      <c r="BH84" s="140">
        <f t="shared" si="322"/>
        <v>0</v>
      </c>
      <c r="BI84" s="140">
        <f t="shared" si="323"/>
        <v>0</v>
      </c>
      <c r="BJ84" s="140">
        <f t="shared" si="324"/>
        <v>0</v>
      </c>
      <c r="BK84" s="140">
        <f t="shared" si="325"/>
        <v>0</v>
      </c>
      <c r="BL84" s="140">
        <f t="shared" si="326"/>
        <v>0</v>
      </c>
      <c r="BM84" s="140">
        <f t="shared" si="327"/>
        <v>0</v>
      </c>
      <c r="BN84" s="140">
        <f t="shared" si="328"/>
        <v>0</v>
      </c>
      <c r="BO84" s="140">
        <f t="shared" si="329"/>
        <v>0</v>
      </c>
      <c r="BP84" s="140">
        <f t="shared" si="330"/>
        <v>0</v>
      </c>
      <c r="BQ84" s="140">
        <f t="shared" si="331"/>
        <v>0</v>
      </c>
      <c r="BR84" s="140">
        <f t="shared" si="332"/>
        <v>0</v>
      </c>
      <c r="BS84" s="140">
        <f t="shared" si="333"/>
        <v>0</v>
      </c>
      <c r="BT84" s="140">
        <f t="shared" si="334"/>
        <v>0</v>
      </c>
      <c r="BU84" s="140">
        <f t="shared" si="335"/>
        <v>0</v>
      </c>
      <c r="BV84" s="140">
        <f t="shared" si="336"/>
        <v>0</v>
      </c>
      <c r="BW84" s="140">
        <f t="shared" si="337"/>
        <v>0</v>
      </c>
      <c r="BX84" s="140">
        <f t="shared" si="338"/>
        <v>0</v>
      </c>
      <c r="BY84" s="140">
        <f t="shared" si="339"/>
        <v>0</v>
      </c>
      <c r="BZ84" s="140">
        <f t="shared" si="340"/>
        <v>0</v>
      </c>
    </row>
    <row r="85" spans="1:78" x14ac:dyDescent="0.25">
      <c r="A85" s="140" t="str">
        <f>'Scenario List'!$A$9</f>
        <v>7- SCC Idaho</v>
      </c>
      <c r="B85" s="140" t="s">
        <v>115</v>
      </c>
      <c r="C85" s="152">
        <v>1</v>
      </c>
      <c r="D85" s="140">
        <v>0</v>
      </c>
      <c r="E85" s="140">
        <v>0</v>
      </c>
      <c r="F85" s="140">
        <v>0</v>
      </c>
      <c r="G85" s="140">
        <v>0</v>
      </c>
      <c r="H85" s="140">
        <v>0</v>
      </c>
      <c r="I85" s="140">
        <v>0</v>
      </c>
      <c r="J85" s="140">
        <v>0</v>
      </c>
      <c r="K85" s="140">
        <v>0</v>
      </c>
      <c r="L85" s="140">
        <v>0</v>
      </c>
      <c r="M85" s="140">
        <v>0</v>
      </c>
      <c r="N85" s="140">
        <v>0</v>
      </c>
      <c r="O85" s="140">
        <v>0</v>
      </c>
      <c r="P85" s="140">
        <v>0</v>
      </c>
      <c r="Q85" s="140">
        <v>0</v>
      </c>
      <c r="R85" s="140">
        <v>0</v>
      </c>
      <c r="S85" s="140">
        <v>0</v>
      </c>
      <c r="T85" s="140">
        <v>0</v>
      </c>
      <c r="U85" s="140">
        <v>0</v>
      </c>
      <c r="V85" s="140">
        <v>0</v>
      </c>
      <c r="W85" s="140">
        <v>0</v>
      </c>
      <c r="X85" s="140">
        <v>0</v>
      </c>
      <c r="Y85" s="140">
        <v>0</v>
      </c>
      <c r="Z85" s="140">
        <v>0</v>
      </c>
      <c r="AA85" s="140">
        <v>0</v>
      </c>
      <c r="AC85" s="140">
        <f t="shared" si="341"/>
        <v>1</v>
      </c>
      <c r="AD85" s="140">
        <f t="shared" si="295"/>
        <v>0</v>
      </c>
      <c r="AE85" s="140">
        <f t="shared" si="296"/>
        <v>0</v>
      </c>
      <c r="AF85" s="140">
        <f t="shared" si="297"/>
        <v>0</v>
      </c>
      <c r="AG85" s="140">
        <f t="shared" si="298"/>
        <v>0</v>
      </c>
      <c r="AH85" s="140">
        <f t="shared" si="299"/>
        <v>0</v>
      </c>
      <c r="AI85" s="140">
        <f t="shared" si="300"/>
        <v>0</v>
      </c>
      <c r="AJ85" s="140">
        <f t="shared" si="301"/>
        <v>0</v>
      </c>
      <c r="AK85" s="140">
        <f t="shared" si="302"/>
        <v>0</v>
      </c>
      <c r="AL85" s="140">
        <f t="shared" si="303"/>
        <v>0</v>
      </c>
      <c r="AM85" s="140">
        <f t="shared" si="304"/>
        <v>0</v>
      </c>
      <c r="AN85" s="140">
        <f t="shared" si="305"/>
        <v>0</v>
      </c>
      <c r="AO85" s="140">
        <f t="shared" si="306"/>
        <v>0</v>
      </c>
      <c r="AP85" s="140">
        <f t="shared" si="307"/>
        <v>0</v>
      </c>
      <c r="AQ85" s="140">
        <f t="shared" si="308"/>
        <v>0</v>
      </c>
      <c r="AR85" s="140">
        <f t="shared" si="309"/>
        <v>0</v>
      </c>
      <c r="AS85" s="140">
        <f t="shared" si="310"/>
        <v>0</v>
      </c>
      <c r="AT85" s="140">
        <f t="shared" si="311"/>
        <v>0</v>
      </c>
      <c r="AU85" s="140">
        <f t="shared" si="312"/>
        <v>0</v>
      </c>
      <c r="AV85" s="140">
        <f t="shared" si="313"/>
        <v>0</v>
      </c>
      <c r="AW85" s="140">
        <f t="shared" si="314"/>
        <v>0</v>
      </c>
      <c r="AX85" s="140">
        <f t="shared" si="315"/>
        <v>0</v>
      </c>
      <c r="AY85" s="140">
        <f t="shared" si="316"/>
        <v>0</v>
      </c>
      <c r="AZ85" s="140">
        <f t="shared" si="317"/>
        <v>0</v>
      </c>
      <c r="BB85" s="139">
        <f t="shared" si="342"/>
        <v>2021</v>
      </c>
      <c r="BC85" s="140">
        <f t="shared" si="343"/>
        <v>2022</v>
      </c>
      <c r="BD85" s="140">
        <f t="shared" si="318"/>
        <v>0</v>
      </c>
      <c r="BE85" s="140">
        <f t="shared" si="319"/>
        <v>0</v>
      </c>
      <c r="BF85" s="140">
        <f t="shared" si="320"/>
        <v>0</v>
      </c>
      <c r="BG85" s="140">
        <f t="shared" si="321"/>
        <v>0</v>
      </c>
      <c r="BH85" s="140">
        <f t="shared" si="322"/>
        <v>0</v>
      </c>
      <c r="BI85" s="140">
        <f t="shared" si="323"/>
        <v>0</v>
      </c>
      <c r="BJ85" s="140">
        <f t="shared" si="324"/>
        <v>0</v>
      </c>
      <c r="BK85" s="140">
        <f t="shared" si="325"/>
        <v>0</v>
      </c>
      <c r="BL85" s="140">
        <f t="shared" si="326"/>
        <v>0</v>
      </c>
      <c r="BM85" s="140">
        <f t="shared" si="327"/>
        <v>0</v>
      </c>
      <c r="BN85" s="140">
        <f t="shared" si="328"/>
        <v>0</v>
      </c>
      <c r="BO85" s="140">
        <f t="shared" si="329"/>
        <v>0</v>
      </c>
      <c r="BP85" s="140">
        <f t="shared" si="330"/>
        <v>0</v>
      </c>
      <c r="BQ85" s="140">
        <f t="shared" si="331"/>
        <v>0</v>
      </c>
      <c r="BR85" s="140">
        <f t="shared" si="332"/>
        <v>0</v>
      </c>
      <c r="BS85" s="140">
        <f t="shared" si="333"/>
        <v>0</v>
      </c>
      <c r="BT85" s="140">
        <f t="shared" si="334"/>
        <v>0</v>
      </c>
      <c r="BU85" s="140">
        <f t="shared" si="335"/>
        <v>0</v>
      </c>
      <c r="BV85" s="140">
        <f t="shared" si="336"/>
        <v>0</v>
      </c>
      <c r="BW85" s="140">
        <f t="shared" si="337"/>
        <v>0</v>
      </c>
      <c r="BX85" s="140">
        <f t="shared" si="338"/>
        <v>0</v>
      </c>
      <c r="BY85" s="140">
        <f t="shared" si="339"/>
        <v>0</v>
      </c>
      <c r="BZ85" s="140">
        <f t="shared" si="340"/>
        <v>0</v>
      </c>
    </row>
    <row r="86" spans="1:78" x14ac:dyDescent="0.25">
      <c r="A86" s="140" t="str">
        <f>'Scenario List'!$A$9</f>
        <v>7- SCC Idaho</v>
      </c>
      <c r="B86" s="140" t="s">
        <v>116</v>
      </c>
      <c r="C86" s="152">
        <v>1</v>
      </c>
      <c r="D86" s="140">
        <v>1</v>
      </c>
      <c r="E86" s="140">
        <v>1</v>
      </c>
      <c r="F86" s="140">
        <v>1</v>
      </c>
      <c r="G86" s="140">
        <v>1</v>
      </c>
      <c r="H86" s="140">
        <v>1</v>
      </c>
      <c r="I86" s="140">
        <v>1</v>
      </c>
      <c r="J86" s="140">
        <v>1</v>
      </c>
      <c r="K86" s="140">
        <v>1</v>
      </c>
      <c r="L86" s="140">
        <v>1</v>
      </c>
      <c r="M86" s="140">
        <v>1</v>
      </c>
      <c r="N86" s="140">
        <v>1</v>
      </c>
      <c r="O86" s="140">
        <v>1</v>
      </c>
      <c r="P86" s="140">
        <v>1</v>
      </c>
      <c r="Q86" s="140">
        <v>1</v>
      </c>
      <c r="R86" s="140">
        <v>1</v>
      </c>
      <c r="S86" s="140">
        <v>1</v>
      </c>
      <c r="T86" s="140">
        <v>1</v>
      </c>
      <c r="U86" s="140">
        <v>1</v>
      </c>
      <c r="V86" s="140">
        <v>1</v>
      </c>
      <c r="W86" s="140">
        <v>1</v>
      </c>
      <c r="X86" s="140">
        <v>1</v>
      </c>
      <c r="Y86" s="140">
        <v>1</v>
      </c>
      <c r="Z86" s="140">
        <v>1</v>
      </c>
      <c r="AA86" s="140">
        <v>1</v>
      </c>
      <c r="AC86" s="140">
        <f t="shared" si="341"/>
        <v>0</v>
      </c>
      <c r="AD86" s="140">
        <f t="shared" si="295"/>
        <v>0</v>
      </c>
      <c r="AE86" s="140">
        <f t="shared" si="296"/>
        <v>0</v>
      </c>
      <c r="AF86" s="140">
        <f t="shared" si="297"/>
        <v>0</v>
      </c>
      <c r="AG86" s="140">
        <f t="shared" si="298"/>
        <v>0</v>
      </c>
      <c r="AH86" s="140">
        <f t="shared" si="299"/>
        <v>0</v>
      </c>
      <c r="AI86" s="140">
        <f t="shared" si="300"/>
        <v>0</v>
      </c>
      <c r="AJ86" s="140">
        <f t="shared" si="301"/>
        <v>0</v>
      </c>
      <c r="AK86" s="140">
        <f t="shared" si="302"/>
        <v>0</v>
      </c>
      <c r="AL86" s="140">
        <f t="shared" si="303"/>
        <v>0</v>
      </c>
      <c r="AM86" s="140">
        <f t="shared" si="304"/>
        <v>0</v>
      </c>
      <c r="AN86" s="140">
        <f t="shared" si="305"/>
        <v>0</v>
      </c>
      <c r="AO86" s="140">
        <f t="shared" si="306"/>
        <v>0</v>
      </c>
      <c r="AP86" s="140">
        <f t="shared" si="307"/>
        <v>0</v>
      </c>
      <c r="AQ86" s="140">
        <f t="shared" si="308"/>
        <v>0</v>
      </c>
      <c r="AR86" s="140">
        <f t="shared" si="309"/>
        <v>0</v>
      </c>
      <c r="AS86" s="140">
        <f t="shared" si="310"/>
        <v>0</v>
      </c>
      <c r="AT86" s="140">
        <f t="shared" si="311"/>
        <v>0</v>
      </c>
      <c r="AU86" s="140">
        <f t="shared" si="312"/>
        <v>0</v>
      </c>
      <c r="AV86" s="140">
        <f t="shared" si="313"/>
        <v>0</v>
      </c>
      <c r="AW86" s="140">
        <f t="shared" si="314"/>
        <v>0</v>
      </c>
      <c r="AX86" s="140">
        <f t="shared" si="315"/>
        <v>0</v>
      </c>
      <c r="AY86" s="140">
        <f t="shared" si="316"/>
        <v>0</v>
      </c>
      <c r="AZ86" s="140">
        <f t="shared" si="317"/>
        <v>0</v>
      </c>
      <c r="BB86" s="139" t="str">
        <f t="shared" si="342"/>
        <v>-</v>
      </c>
      <c r="BC86" s="140">
        <f t="shared" si="343"/>
        <v>0</v>
      </c>
      <c r="BD86" s="140">
        <f t="shared" si="318"/>
        <v>0</v>
      </c>
      <c r="BE86" s="140">
        <f t="shared" si="319"/>
        <v>0</v>
      </c>
      <c r="BF86" s="140">
        <f t="shared" si="320"/>
        <v>0</v>
      </c>
      <c r="BG86" s="140">
        <f t="shared" si="321"/>
        <v>0</v>
      </c>
      <c r="BH86" s="140">
        <f t="shared" si="322"/>
        <v>0</v>
      </c>
      <c r="BI86" s="140">
        <f t="shared" si="323"/>
        <v>0</v>
      </c>
      <c r="BJ86" s="140">
        <f t="shared" si="324"/>
        <v>0</v>
      </c>
      <c r="BK86" s="140">
        <f t="shared" si="325"/>
        <v>0</v>
      </c>
      <c r="BL86" s="140">
        <f t="shared" si="326"/>
        <v>0</v>
      </c>
      <c r="BM86" s="140">
        <f t="shared" si="327"/>
        <v>0</v>
      </c>
      <c r="BN86" s="140">
        <f t="shared" si="328"/>
        <v>0</v>
      </c>
      <c r="BO86" s="140">
        <f t="shared" si="329"/>
        <v>0</v>
      </c>
      <c r="BP86" s="140">
        <f t="shared" si="330"/>
        <v>0</v>
      </c>
      <c r="BQ86" s="140">
        <f t="shared" si="331"/>
        <v>0</v>
      </c>
      <c r="BR86" s="140">
        <f t="shared" si="332"/>
        <v>0</v>
      </c>
      <c r="BS86" s="140">
        <f t="shared" si="333"/>
        <v>0</v>
      </c>
      <c r="BT86" s="140">
        <f t="shared" si="334"/>
        <v>0</v>
      </c>
      <c r="BU86" s="140">
        <f t="shared" si="335"/>
        <v>0</v>
      </c>
      <c r="BV86" s="140">
        <f t="shared" si="336"/>
        <v>0</v>
      </c>
      <c r="BW86" s="140">
        <f t="shared" si="337"/>
        <v>0</v>
      </c>
      <c r="BX86" s="140">
        <f t="shared" si="338"/>
        <v>0</v>
      </c>
      <c r="BY86" s="140">
        <f t="shared" si="339"/>
        <v>0</v>
      </c>
      <c r="BZ86" s="140">
        <f t="shared" si="340"/>
        <v>0</v>
      </c>
    </row>
    <row r="87" spans="1:78" x14ac:dyDescent="0.25">
      <c r="A87" s="140" t="str">
        <f>'Scenario List'!$A$9</f>
        <v>7- SCC Idaho</v>
      </c>
      <c r="B87" s="140" t="s">
        <v>117</v>
      </c>
      <c r="C87" s="152">
        <v>1</v>
      </c>
      <c r="D87" s="140">
        <v>1</v>
      </c>
      <c r="E87" s="140">
        <v>1</v>
      </c>
      <c r="F87" s="140">
        <v>1</v>
      </c>
      <c r="G87" s="140">
        <v>1</v>
      </c>
      <c r="H87" s="140">
        <v>1</v>
      </c>
      <c r="I87" s="140">
        <v>1</v>
      </c>
      <c r="J87" s="140">
        <v>1</v>
      </c>
      <c r="K87" s="140">
        <v>1</v>
      </c>
      <c r="L87" s="140">
        <v>1</v>
      </c>
      <c r="M87" s="140">
        <v>1</v>
      </c>
      <c r="N87" s="140">
        <v>1</v>
      </c>
      <c r="O87" s="140">
        <v>1</v>
      </c>
      <c r="P87" s="140">
        <v>1</v>
      </c>
      <c r="Q87" s="140">
        <v>1</v>
      </c>
      <c r="R87" s="140">
        <v>1</v>
      </c>
      <c r="S87" s="140">
        <v>1</v>
      </c>
      <c r="T87" s="140">
        <v>1</v>
      </c>
      <c r="U87" s="140">
        <v>1</v>
      </c>
      <c r="V87" s="140">
        <v>1</v>
      </c>
      <c r="W87" s="140">
        <v>1</v>
      </c>
      <c r="X87" s="140">
        <v>1</v>
      </c>
      <c r="Y87" s="140">
        <v>1</v>
      </c>
      <c r="Z87" s="140">
        <v>1</v>
      </c>
      <c r="AA87" s="140">
        <v>1</v>
      </c>
      <c r="AC87" s="140">
        <f t="shared" si="341"/>
        <v>0</v>
      </c>
      <c r="AD87" s="140">
        <f t="shared" si="295"/>
        <v>0</v>
      </c>
      <c r="AE87" s="140">
        <f t="shared" si="296"/>
        <v>0</v>
      </c>
      <c r="AF87" s="140">
        <f t="shared" si="297"/>
        <v>0</v>
      </c>
      <c r="AG87" s="140">
        <f t="shared" si="298"/>
        <v>0</v>
      </c>
      <c r="AH87" s="140">
        <f t="shared" si="299"/>
        <v>0</v>
      </c>
      <c r="AI87" s="140">
        <f t="shared" si="300"/>
        <v>0</v>
      </c>
      <c r="AJ87" s="140">
        <f t="shared" si="301"/>
        <v>0</v>
      </c>
      <c r="AK87" s="140">
        <f t="shared" si="302"/>
        <v>0</v>
      </c>
      <c r="AL87" s="140">
        <f t="shared" si="303"/>
        <v>0</v>
      </c>
      <c r="AM87" s="140">
        <f t="shared" si="304"/>
        <v>0</v>
      </c>
      <c r="AN87" s="140">
        <f t="shared" si="305"/>
        <v>0</v>
      </c>
      <c r="AO87" s="140">
        <f t="shared" si="306"/>
        <v>0</v>
      </c>
      <c r="AP87" s="140">
        <f t="shared" si="307"/>
        <v>0</v>
      </c>
      <c r="AQ87" s="140">
        <f t="shared" si="308"/>
        <v>0</v>
      </c>
      <c r="AR87" s="140">
        <f t="shared" si="309"/>
        <v>0</v>
      </c>
      <c r="AS87" s="140">
        <f t="shared" si="310"/>
        <v>0</v>
      </c>
      <c r="AT87" s="140">
        <f t="shared" si="311"/>
        <v>0</v>
      </c>
      <c r="AU87" s="140">
        <f t="shared" si="312"/>
        <v>0</v>
      </c>
      <c r="AV87" s="140">
        <f t="shared" si="313"/>
        <v>0</v>
      </c>
      <c r="AW87" s="140">
        <f t="shared" si="314"/>
        <v>0</v>
      </c>
      <c r="AX87" s="140">
        <f t="shared" si="315"/>
        <v>0</v>
      </c>
      <c r="AY87" s="140">
        <f t="shared" si="316"/>
        <v>0</v>
      </c>
      <c r="AZ87" s="140">
        <f t="shared" si="317"/>
        <v>0</v>
      </c>
      <c r="BB87" s="139" t="str">
        <f t="shared" si="342"/>
        <v>-</v>
      </c>
      <c r="BC87" s="140">
        <f t="shared" si="343"/>
        <v>0</v>
      </c>
      <c r="BD87" s="140">
        <f t="shared" si="318"/>
        <v>0</v>
      </c>
      <c r="BE87" s="140">
        <f t="shared" si="319"/>
        <v>0</v>
      </c>
      <c r="BF87" s="140">
        <f t="shared" si="320"/>
        <v>0</v>
      </c>
      <c r="BG87" s="140">
        <f t="shared" si="321"/>
        <v>0</v>
      </c>
      <c r="BH87" s="140">
        <f t="shared" si="322"/>
        <v>0</v>
      </c>
      <c r="BI87" s="140">
        <f t="shared" si="323"/>
        <v>0</v>
      </c>
      <c r="BJ87" s="140">
        <f t="shared" si="324"/>
        <v>0</v>
      </c>
      <c r="BK87" s="140">
        <f t="shared" si="325"/>
        <v>0</v>
      </c>
      <c r="BL87" s="140">
        <f t="shared" si="326"/>
        <v>0</v>
      </c>
      <c r="BM87" s="140">
        <f t="shared" si="327"/>
        <v>0</v>
      </c>
      <c r="BN87" s="140">
        <f t="shared" si="328"/>
        <v>0</v>
      </c>
      <c r="BO87" s="140">
        <f t="shared" si="329"/>
        <v>0</v>
      </c>
      <c r="BP87" s="140">
        <f t="shared" si="330"/>
        <v>0</v>
      </c>
      <c r="BQ87" s="140">
        <f t="shared" si="331"/>
        <v>0</v>
      </c>
      <c r="BR87" s="140">
        <f t="shared" si="332"/>
        <v>0</v>
      </c>
      <c r="BS87" s="140">
        <f t="shared" si="333"/>
        <v>0</v>
      </c>
      <c r="BT87" s="140">
        <f t="shared" si="334"/>
        <v>0</v>
      </c>
      <c r="BU87" s="140">
        <f t="shared" si="335"/>
        <v>0</v>
      </c>
      <c r="BV87" s="140">
        <f t="shared" si="336"/>
        <v>0</v>
      </c>
      <c r="BW87" s="140">
        <f t="shared" si="337"/>
        <v>0</v>
      </c>
      <c r="BX87" s="140">
        <f t="shared" si="338"/>
        <v>0</v>
      </c>
      <c r="BY87" s="140">
        <f t="shared" si="339"/>
        <v>0</v>
      </c>
      <c r="BZ87" s="140">
        <f t="shared" si="340"/>
        <v>0</v>
      </c>
    </row>
    <row r="88" spans="1:78" x14ac:dyDescent="0.25">
      <c r="A88" s="140" t="str">
        <f>'Scenario List'!$A$9</f>
        <v>7- SCC Idaho</v>
      </c>
      <c r="B88" s="140" t="s">
        <v>118</v>
      </c>
      <c r="C88" s="152">
        <v>1</v>
      </c>
      <c r="D88" s="140">
        <v>1</v>
      </c>
      <c r="E88" s="140">
        <v>1</v>
      </c>
      <c r="F88" s="140">
        <v>1</v>
      </c>
      <c r="G88" s="140">
        <v>1</v>
      </c>
      <c r="H88" s="140">
        <v>1</v>
      </c>
      <c r="I88" s="140">
        <v>1</v>
      </c>
      <c r="J88" s="140">
        <v>1</v>
      </c>
      <c r="K88" s="140">
        <v>1</v>
      </c>
      <c r="L88" s="140">
        <v>1</v>
      </c>
      <c r="M88" s="140">
        <v>1</v>
      </c>
      <c r="N88" s="140">
        <v>1</v>
      </c>
      <c r="O88" s="140">
        <v>1</v>
      </c>
      <c r="P88" s="140">
        <v>1</v>
      </c>
      <c r="Q88" s="140">
        <v>1</v>
      </c>
      <c r="R88" s="140">
        <v>1</v>
      </c>
      <c r="S88" s="140">
        <v>1</v>
      </c>
      <c r="T88" s="140">
        <v>1</v>
      </c>
      <c r="U88" s="140">
        <v>1</v>
      </c>
      <c r="V88" s="140">
        <v>1</v>
      </c>
      <c r="W88" s="140">
        <v>0</v>
      </c>
      <c r="X88" s="140">
        <v>0</v>
      </c>
      <c r="Y88" s="140">
        <v>0</v>
      </c>
      <c r="Z88" s="140">
        <v>0</v>
      </c>
      <c r="AA88" s="140">
        <v>0</v>
      </c>
      <c r="AC88" s="140">
        <f t="shared" si="341"/>
        <v>0</v>
      </c>
      <c r="AD88" s="140">
        <f t="shared" si="295"/>
        <v>0</v>
      </c>
      <c r="AE88" s="140">
        <f t="shared" si="296"/>
        <v>0</v>
      </c>
      <c r="AF88" s="140">
        <f t="shared" si="297"/>
        <v>0</v>
      </c>
      <c r="AG88" s="140">
        <f t="shared" si="298"/>
        <v>0</v>
      </c>
      <c r="AH88" s="140">
        <f t="shared" si="299"/>
        <v>0</v>
      </c>
      <c r="AI88" s="140">
        <f t="shared" si="300"/>
        <v>0</v>
      </c>
      <c r="AJ88" s="140">
        <f t="shared" si="301"/>
        <v>0</v>
      </c>
      <c r="AK88" s="140">
        <f t="shared" si="302"/>
        <v>0</v>
      </c>
      <c r="AL88" s="140">
        <f t="shared" si="303"/>
        <v>0</v>
      </c>
      <c r="AM88" s="140">
        <f t="shared" si="304"/>
        <v>0</v>
      </c>
      <c r="AN88" s="140">
        <f t="shared" si="305"/>
        <v>0</v>
      </c>
      <c r="AO88" s="140">
        <f t="shared" si="306"/>
        <v>0</v>
      </c>
      <c r="AP88" s="140">
        <f t="shared" si="307"/>
        <v>0</v>
      </c>
      <c r="AQ88" s="140">
        <f t="shared" si="308"/>
        <v>0</v>
      </c>
      <c r="AR88" s="140">
        <f t="shared" si="309"/>
        <v>0</v>
      </c>
      <c r="AS88" s="140">
        <f t="shared" si="310"/>
        <v>0</v>
      </c>
      <c r="AT88" s="140">
        <f t="shared" si="311"/>
        <v>0</v>
      </c>
      <c r="AU88" s="140">
        <f t="shared" si="312"/>
        <v>0</v>
      </c>
      <c r="AV88" s="140">
        <f t="shared" si="313"/>
        <v>1</v>
      </c>
      <c r="AW88" s="140">
        <f t="shared" si="314"/>
        <v>0</v>
      </c>
      <c r="AX88" s="140">
        <f t="shared" si="315"/>
        <v>0</v>
      </c>
      <c r="AY88" s="140">
        <f t="shared" si="316"/>
        <v>0</v>
      </c>
      <c r="AZ88" s="140">
        <f t="shared" si="317"/>
        <v>0</v>
      </c>
      <c r="BB88" s="139">
        <f t="shared" si="342"/>
        <v>2040</v>
      </c>
      <c r="BC88" s="140">
        <f t="shared" si="343"/>
        <v>0</v>
      </c>
      <c r="BD88" s="140">
        <f t="shared" si="318"/>
        <v>0</v>
      </c>
      <c r="BE88" s="140">
        <f t="shared" si="319"/>
        <v>0</v>
      </c>
      <c r="BF88" s="140">
        <f t="shared" si="320"/>
        <v>0</v>
      </c>
      <c r="BG88" s="140">
        <f t="shared" si="321"/>
        <v>0</v>
      </c>
      <c r="BH88" s="140">
        <f t="shared" si="322"/>
        <v>0</v>
      </c>
      <c r="BI88" s="140">
        <f t="shared" si="323"/>
        <v>0</v>
      </c>
      <c r="BJ88" s="140">
        <f t="shared" si="324"/>
        <v>0</v>
      </c>
      <c r="BK88" s="140">
        <f t="shared" si="325"/>
        <v>0</v>
      </c>
      <c r="BL88" s="140">
        <f t="shared" si="326"/>
        <v>0</v>
      </c>
      <c r="BM88" s="140">
        <f t="shared" si="327"/>
        <v>0</v>
      </c>
      <c r="BN88" s="140">
        <f t="shared" si="328"/>
        <v>0</v>
      </c>
      <c r="BO88" s="140">
        <f t="shared" si="329"/>
        <v>0</v>
      </c>
      <c r="BP88" s="140">
        <f t="shared" si="330"/>
        <v>0</v>
      </c>
      <c r="BQ88" s="140">
        <f t="shared" si="331"/>
        <v>0</v>
      </c>
      <c r="BR88" s="140">
        <f t="shared" si="332"/>
        <v>0</v>
      </c>
      <c r="BS88" s="140">
        <f t="shared" si="333"/>
        <v>0</v>
      </c>
      <c r="BT88" s="140">
        <f t="shared" si="334"/>
        <v>0</v>
      </c>
      <c r="BU88" s="140">
        <f t="shared" si="335"/>
        <v>0</v>
      </c>
      <c r="BV88" s="140">
        <f t="shared" si="336"/>
        <v>2041</v>
      </c>
      <c r="BW88" s="140">
        <f t="shared" si="337"/>
        <v>0</v>
      </c>
      <c r="BX88" s="140">
        <f t="shared" si="338"/>
        <v>0</v>
      </c>
      <c r="BY88" s="140">
        <f t="shared" si="339"/>
        <v>0</v>
      </c>
      <c r="BZ88" s="140">
        <f t="shared" si="340"/>
        <v>0</v>
      </c>
    </row>
    <row r="89" spans="1:78" x14ac:dyDescent="0.25">
      <c r="A89" s="140" t="str">
        <f>'Scenario List'!$A$9</f>
        <v>7- SCC Idaho</v>
      </c>
      <c r="B89" s="140" t="s">
        <v>119</v>
      </c>
      <c r="C89" s="152">
        <v>1</v>
      </c>
      <c r="D89" s="140">
        <v>1</v>
      </c>
      <c r="E89" s="140">
        <v>1</v>
      </c>
      <c r="F89" s="140">
        <v>1</v>
      </c>
      <c r="G89" s="140">
        <v>1</v>
      </c>
      <c r="H89" s="140">
        <v>1</v>
      </c>
      <c r="I89" s="140">
        <v>1</v>
      </c>
      <c r="J89" s="140">
        <v>1</v>
      </c>
      <c r="K89" s="140">
        <v>1</v>
      </c>
      <c r="L89" s="140">
        <v>1</v>
      </c>
      <c r="M89" s="140">
        <v>1</v>
      </c>
      <c r="N89" s="140">
        <v>1</v>
      </c>
      <c r="O89" s="140">
        <v>1</v>
      </c>
      <c r="P89" s="140">
        <v>1</v>
      </c>
      <c r="Q89" s="140">
        <v>1</v>
      </c>
      <c r="R89" s="140">
        <v>1</v>
      </c>
      <c r="S89" s="140">
        <v>1</v>
      </c>
      <c r="T89" s="140">
        <v>1</v>
      </c>
      <c r="U89" s="140">
        <v>1</v>
      </c>
      <c r="V89" s="140">
        <v>1</v>
      </c>
      <c r="W89" s="140">
        <v>1</v>
      </c>
      <c r="X89" s="140">
        <v>1</v>
      </c>
      <c r="Y89" s="140">
        <v>1</v>
      </c>
      <c r="Z89" s="140">
        <v>1</v>
      </c>
      <c r="AA89" s="140">
        <v>1</v>
      </c>
      <c r="AC89" s="140">
        <f t="shared" si="341"/>
        <v>0</v>
      </c>
      <c r="AD89" s="140">
        <f t="shared" si="295"/>
        <v>0</v>
      </c>
      <c r="AE89" s="140">
        <f t="shared" si="296"/>
        <v>0</v>
      </c>
      <c r="AF89" s="140">
        <f t="shared" si="297"/>
        <v>0</v>
      </c>
      <c r="AG89" s="140">
        <f t="shared" si="298"/>
        <v>0</v>
      </c>
      <c r="AH89" s="140">
        <f t="shared" si="299"/>
        <v>0</v>
      </c>
      <c r="AI89" s="140">
        <f t="shared" si="300"/>
        <v>0</v>
      </c>
      <c r="AJ89" s="140">
        <f t="shared" si="301"/>
        <v>0</v>
      </c>
      <c r="AK89" s="140">
        <f t="shared" si="302"/>
        <v>0</v>
      </c>
      <c r="AL89" s="140">
        <f t="shared" si="303"/>
        <v>0</v>
      </c>
      <c r="AM89" s="140">
        <f t="shared" si="304"/>
        <v>0</v>
      </c>
      <c r="AN89" s="140">
        <f t="shared" si="305"/>
        <v>0</v>
      </c>
      <c r="AO89" s="140">
        <f t="shared" si="306"/>
        <v>0</v>
      </c>
      <c r="AP89" s="140">
        <f t="shared" si="307"/>
        <v>0</v>
      </c>
      <c r="AQ89" s="140">
        <f t="shared" si="308"/>
        <v>0</v>
      </c>
      <c r="AR89" s="140">
        <f t="shared" si="309"/>
        <v>0</v>
      </c>
      <c r="AS89" s="140">
        <f t="shared" si="310"/>
        <v>0</v>
      </c>
      <c r="AT89" s="140">
        <f t="shared" si="311"/>
        <v>0</v>
      </c>
      <c r="AU89" s="140">
        <f t="shared" si="312"/>
        <v>0</v>
      </c>
      <c r="AV89" s="140">
        <f t="shared" si="313"/>
        <v>0</v>
      </c>
      <c r="AW89" s="140">
        <f t="shared" si="314"/>
        <v>0</v>
      </c>
      <c r="AX89" s="140">
        <f t="shared" si="315"/>
        <v>0</v>
      </c>
      <c r="AY89" s="140">
        <f t="shared" si="316"/>
        <v>0</v>
      </c>
      <c r="AZ89" s="140">
        <f t="shared" si="317"/>
        <v>0</v>
      </c>
      <c r="BB89" s="139" t="str">
        <f t="shared" si="342"/>
        <v>-</v>
      </c>
      <c r="BC89" s="140">
        <f t="shared" si="343"/>
        <v>0</v>
      </c>
      <c r="BD89" s="140">
        <f t="shared" si="318"/>
        <v>0</v>
      </c>
      <c r="BE89" s="140">
        <f t="shared" si="319"/>
        <v>0</v>
      </c>
      <c r="BF89" s="140">
        <f t="shared" si="320"/>
        <v>0</v>
      </c>
      <c r="BG89" s="140">
        <f t="shared" si="321"/>
        <v>0</v>
      </c>
      <c r="BH89" s="140">
        <f t="shared" si="322"/>
        <v>0</v>
      </c>
      <c r="BI89" s="140">
        <f t="shared" si="323"/>
        <v>0</v>
      </c>
      <c r="BJ89" s="140">
        <f t="shared" si="324"/>
        <v>0</v>
      </c>
      <c r="BK89" s="140">
        <f t="shared" si="325"/>
        <v>0</v>
      </c>
      <c r="BL89" s="140">
        <f t="shared" si="326"/>
        <v>0</v>
      </c>
      <c r="BM89" s="140">
        <f t="shared" si="327"/>
        <v>0</v>
      </c>
      <c r="BN89" s="140">
        <f t="shared" si="328"/>
        <v>0</v>
      </c>
      <c r="BO89" s="140">
        <f t="shared" si="329"/>
        <v>0</v>
      </c>
      <c r="BP89" s="140">
        <f t="shared" si="330"/>
        <v>0</v>
      </c>
      <c r="BQ89" s="140">
        <f t="shared" si="331"/>
        <v>0</v>
      </c>
      <c r="BR89" s="140">
        <f t="shared" si="332"/>
        <v>0</v>
      </c>
      <c r="BS89" s="140">
        <f t="shared" si="333"/>
        <v>0</v>
      </c>
      <c r="BT89" s="140">
        <f t="shared" si="334"/>
        <v>0</v>
      </c>
      <c r="BU89" s="140">
        <f t="shared" si="335"/>
        <v>0</v>
      </c>
      <c r="BV89" s="140">
        <f t="shared" si="336"/>
        <v>0</v>
      </c>
      <c r="BW89" s="140">
        <f t="shared" si="337"/>
        <v>0</v>
      </c>
      <c r="BX89" s="140">
        <f t="shared" si="338"/>
        <v>0</v>
      </c>
      <c r="BY89" s="140">
        <f t="shared" si="339"/>
        <v>0</v>
      </c>
      <c r="BZ89" s="140">
        <f t="shared" si="340"/>
        <v>0</v>
      </c>
    </row>
    <row r="90" spans="1:78" x14ac:dyDescent="0.25">
      <c r="A90" s="140" t="str">
        <f>'Scenario List'!$A$9</f>
        <v>7- SCC Idaho</v>
      </c>
      <c r="B90" s="140" t="s">
        <v>120</v>
      </c>
      <c r="C90" s="152">
        <v>1</v>
      </c>
      <c r="D90" s="140">
        <v>1</v>
      </c>
      <c r="E90" s="140">
        <v>1</v>
      </c>
      <c r="F90" s="140">
        <v>1</v>
      </c>
      <c r="G90" s="140">
        <v>1</v>
      </c>
      <c r="H90" s="140">
        <v>1</v>
      </c>
      <c r="I90" s="140">
        <v>1</v>
      </c>
      <c r="J90" s="140">
        <v>1</v>
      </c>
      <c r="K90" s="140">
        <v>1</v>
      </c>
      <c r="L90" s="140">
        <v>1</v>
      </c>
      <c r="M90" s="140">
        <v>1</v>
      </c>
      <c r="N90" s="140">
        <v>1</v>
      </c>
      <c r="O90" s="140">
        <v>1</v>
      </c>
      <c r="P90" s="140">
        <v>1</v>
      </c>
      <c r="Q90" s="140">
        <v>1</v>
      </c>
      <c r="R90" s="140">
        <v>1</v>
      </c>
      <c r="S90" s="140">
        <v>1</v>
      </c>
      <c r="T90" s="140">
        <v>1</v>
      </c>
      <c r="U90" s="140">
        <v>1</v>
      </c>
      <c r="V90" s="140">
        <v>1</v>
      </c>
      <c r="W90" s="140">
        <v>1</v>
      </c>
      <c r="X90" s="140">
        <v>1</v>
      </c>
      <c r="Y90" s="140">
        <v>1</v>
      </c>
      <c r="Z90" s="140">
        <v>1</v>
      </c>
      <c r="AA90" s="140">
        <v>1</v>
      </c>
      <c r="AC90" s="140">
        <f t="shared" si="341"/>
        <v>0</v>
      </c>
      <c r="AD90" s="140">
        <f t="shared" si="295"/>
        <v>0</v>
      </c>
      <c r="AE90" s="140">
        <f t="shared" si="296"/>
        <v>0</v>
      </c>
      <c r="AF90" s="140">
        <f t="shared" si="297"/>
        <v>0</v>
      </c>
      <c r="AG90" s="140">
        <f t="shared" si="298"/>
        <v>0</v>
      </c>
      <c r="AH90" s="140">
        <f t="shared" si="299"/>
        <v>0</v>
      </c>
      <c r="AI90" s="140">
        <f t="shared" si="300"/>
        <v>0</v>
      </c>
      <c r="AJ90" s="140">
        <f t="shared" si="301"/>
        <v>0</v>
      </c>
      <c r="AK90" s="140">
        <f t="shared" si="302"/>
        <v>0</v>
      </c>
      <c r="AL90" s="140">
        <f t="shared" si="303"/>
        <v>0</v>
      </c>
      <c r="AM90" s="140">
        <f t="shared" si="304"/>
        <v>0</v>
      </c>
      <c r="AN90" s="140">
        <f t="shared" si="305"/>
        <v>0</v>
      </c>
      <c r="AO90" s="140">
        <f t="shared" si="306"/>
        <v>0</v>
      </c>
      <c r="AP90" s="140">
        <f t="shared" si="307"/>
        <v>0</v>
      </c>
      <c r="AQ90" s="140">
        <f t="shared" si="308"/>
        <v>0</v>
      </c>
      <c r="AR90" s="140">
        <f t="shared" si="309"/>
        <v>0</v>
      </c>
      <c r="AS90" s="140">
        <f t="shared" si="310"/>
        <v>0</v>
      </c>
      <c r="AT90" s="140">
        <f t="shared" si="311"/>
        <v>0</v>
      </c>
      <c r="AU90" s="140">
        <f t="shared" si="312"/>
        <v>0</v>
      </c>
      <c r="AV90" s="140">
        <f t="shared" si="313"/>
        <v>0</v>
      </c>
      <c r="AW90" s="140">
        <f t="shared" si="314"/>
        <v>0</v>
      </c>
      <c r="AX90" s="140">
        <f t="shared" si="315"/>
        <v>0</v>
      </c>
      <c r="AY90" s="140">
        <f t="shared" si="316"/>
        <v>0</v>
      </c>
      <c r="AZ90" s="140">
        <f t="shared" si="317"/>
        <v>0</v>
      </c>
      <c r="BB90" s="139" t="str">
        <f t="shared" si="342"/>
        <v>-</v>
      </c>
      <c r="BC90" s="140">
        <f t="shared" si="343"/>
        <v>0</v>
      </c>
      <c r="BD90" s="140">
        <f t="shared" si="318"/>
        <v>0</v>
      </c>
      <c r="BE90" s="140">
        <f t="shared" si="319"/>
        <v>0</v>
      </c>
      <c r="BF90" s="140">
        <f t="shared" si="320"/>
        <v>0</v>
      </c>
      <c r="BG90" s="140">
        <f t="shared" si="321"/>
        <v>0</v>
      </c>
      <c r="BH90" s="140">
        <f t="shared" si="322"/>
        <v>0</v>
      </c>
      <c r="BI90" s="140">
        <f t="shared" si="323"/>
        <v>0</v>
      </c>
      <c r="BJ90" s="140">
        <f t="shared" si="324"/>
        <v>0</v>
      </c>
      <c r="BK90" s="140">
        <f t="shared" si="325"/>
        <v>0</v>
      </c>
      <c r="BL90" s="140">
        <f t="shared" si="326"/>
        <v>0</v>
      </c>
      <c r="BM90" s="140">
        <f t="shared" si="327"/>
        <v>0</v>
      </c>
      <c r="BN90" s="140">
        <f t="shared" si="328"/>
        <v>0</v>
      </c>
      <c r="BO90" s="140">
        <f t="shared" si="329"/>
        <v>0</v>
      </c>
      <c r="BP90" s="140">
        <f t="shared" si="330"/>
        <v>0</v>
      </c>
      <c r="BQ90" s="140">
        <f t="shared" si="331"/>
        <v>0</v>
      </c>
      <c r="BR90" s="140">
        <f t="shared" si="332"/>
        <v>0</v>
      </c>
      <c r="BS90" s="140">
        <f t="shared" si="333"/>
        <v>0</v>
      </c>
      <c r="BT90" s="140">
        <f t="shared" si="334"/>
        <v>0</v>
      </c>
      <c r="BU90" s="140">
        <f t="shared" si="335"/>
        <v>0</v>
      </c>
      <c r="BV90" s="140">
        <f t="shared" si="336"/>
        <v>0</v>
      </c>
      <c r="BW90" s="140">
        <f t="shared" si="337"/>
        <v>0</v>
      </c>
      <c r="BX90" s="140">
        <f t="shared" si="338"/>
        <v>0</v>
      </c>
      <c r="BY90" s="140">
        <f t="shared" si="339"/>
        <v>0</v>
      </c>
      <c r="BZ90" s="140">
        <f t="shared" si="340"/>
        <v>0</v>
      </c>
    </row>
    <row r="91" spans="1:78" x14ac:dyDescent="0.25">
      <c r="A91" s="140" t="str">
        <f>'Scenario List'!$A$9</f>
        <v>7- SCC Idaho</v>
      </c>
      <c r="B91" s="140" t="s">
        <v>121</v>
      </c>
      <c r="C91" s="152">
        <v>1</v>
      </c>
      <c r="D91" s="140">
        <v>1</v>
      </c>
      <c r="E91" s="140">
        <v>1</v>
      </c>
      <c r="F91" s="140">
        <v>1</v>
      </c>
      <c r="G91" s="140">
        <v>1</v>
      </c>
      <c r="H91" s="140">
        <v>1</v>
      </c>
      <c r="I91" s="140">
        <v>1</v>
      </c>
      <c r="J91" s="140">
        <v>1</v>
      </c>
      <c r="K91" s="140">
        <v>1</v>
      </c>
      <c r="L91" s="140">
        <v>1</v>
      </c>
      <c r="M91" s="140">
        <v>1</v>
      </c>
      <c r="N91" s="140">
        <v>1</v>
      </c>
      <c r="O91" s="140">
        <v>1</v>
      </c>
      <c r="P91" s="140">
        <v>1</v>
      </c>
      <c r="Q91" s="140">
        <v>1</v>
      </c>
      <c r="R91" s="140">
        <v>0</v>
      </c>
      <c r="S91" s="140">
        <v>0</v>
      </c>
      <c r="T91" s="140">
        <v>0</v>
      </c>
      <c r="U91" s="140">
        <v>0</v>
      </c>
      <c r="V91" s="140">
        <v>0</v>
      </c>
      <c r="W91" s="140">
        <v>0</v>
      </c>
      <c r="X91" s="140">
        <v>0</v>
      </c>
      <c r="Y91" s="140">
        <v>0</v>
      </c>
      <c r="Z91" s="140">
        <v>0</v>
      </c>
      <c r="AA91" s="140">
        <v>0</v>
      </c>
      <c r="AC91" s="140">
        <f t="shared" si="341"/>
        <v>0</v>
      </c>
      <c r="AD91" s="140">
        <f t="shared" si="295"/>
        <v>0</v>
      </c>
      <c r="AE91" s="140">
        <f t="shared" si="296"/>
        <v>0</v>
      </c>
      <c r="AF91" s="140">
        <f t="shared" si="297"/>
        <v>0</v>
      </c>
      <c r="AG91" s="140">
        <f t="shared" si="298"/>
        <v>0</v>
      </c>
      <c r="AH91" s="140">
        <f t="shared" si="299"/>
        <v>0</v>
      </c>
      <c r="AI91" s="140">
        <f t="shared" si="300"/>
        <v>0</v>
      </c>
      <c r="AJ91" s="140">
        <f t="shared" si="301"/>
        <v>0</v>
      </c>
      <c r="AK91" s="140">
        <f t="shared" si="302"/>
        <v>0</v>
      </c>
      <c r="AL91" s="140">
        <f t="shared" si="303"/>
        <v>0</v>
      </c>
      <c r="AM91" s="140">
        <f t="shared" si="304"/>
        <v>0</v>
      </c>
      <c r="AN91" s="140">
        <f t="shared" si="305"/>
        <v>0</v>
      </c>
      <c r="AO91" s="140">
        <f t="shared" si="306"/>
        <v>0</v>
      </c>
      <c r="AP91" s="140">
        <f t="shared" si="307"/>
        <v>0</v>
      </c>
      <c r="AQ91" s="140">
        <f t="shared" si="308"/>
        <v>1</v>
      </c>
      <c r="AR91" s="140">
        <f t="shared" si="309"/>
        <v>0</v>
      </c>
      <c r="AS91" s="140">
        <f t="shared" si="310"/>
        <v>0</v>
      </c>
      <c r="AT91" s="140">
        <f t="shared" si="311"/>
        <v>0</v>
      </c>
      <c r="AU91" s="140">
        <f t="shared" si="312"/>
        <v>0</v>
      </c>
      <c r="AV91" s="140">
        <f t="shared" si="313"/>
        <v>0</v>
      </c>
      <c r="AW91" s="140">
        <f t="shared" si="314"/>
        <v>0</v>
      </c>
      <c r="AX91" s="140">
        <f t="shared" si="315"/>
        <v>0</v>
      </c>
      <c r="AY91" s="140">
        <f t="shared" si="316"/>
        <v>0</v>
      </c>
      <c r="AZ91" s="140">
        <f t="shared" si="317"/>
        <v>0</v>
      </c>
      <c r="BB91" s="139">
        <f t="shared" si="342"/>
        <v>2035</v>
      </c>
      <c r="BC91" s="140">
        <f t="shared" si="343"/>
        <v>0</v>
      </c>
      <c r="BD91" s="140">
        <f t="shared" si="318"/>
        <v>0</v>
      </c>
      <c r="BE91" s="140">
        <f t="shared" si="319"/>
        <v>0</v>
      </c>
      <c r="BF91" s="140">
        <f t="shared" si="320"/>
        <v>0</v>
      </c>
      <c r="BG91" s="140">
        <f t="shared" si="321"/>
        <v>0</v>
      </c>
      <c r="BH91" s="140">
        <f t="shared" si="322"/>
        <v>0</v>
      </c>
      <c r="BI91" s="140">
        <f t="shared" si="323"/>
        <v>0</v>
      </c>
      <c r="BJ91" s="140">
        <f t="shared" si="324"/>
        <v>0</v>
      </c>
      <c r="BK91" s="140">
        <f t="shared" si="325"/>
        <v>0</v>
      </c>
      <c r="BL91" s="140">
        <f t="shared" si="326"/>
        <v>0</v>
      </c>
      <c r="BM91" s="140">
        <f t="shared" si="327"/>
        <v>0</v>
      </c>
      <c r="BN91" s="140">
        <f t="shared" si="328"/>
        <v>0</v>
      </c>
      <c r="BO91" s="140">
        <f t="shared" si="329"/>
        <v>0</v>
      </c>
      <c r="BP91" s="140">
        <f t="shared" si="330"/>
        <v>0</v>
      </c>
      <c r="BQ91" s="140">
        <f t="shared" si="331"/>
        <v>2036</v>
      </c>
      <c r="BR91" s="140">
        <f t="shared" si="332"/>
        <v>0</v>
      </c>
      <c r="BS91" s="140">
        <f t="shared" si="333"/>
        <v>0</v>
      </c>
      <c r="BT91" s="140">
        <f t="shared" si="334"/>
        <v>0</v>
      </c>
      <c r="BU91" s="140">
        <f t="shared" si="335"/>
        <v>0</v>
      </c>
      <c r="BV91" s="140">
        <f t="shared" si="336"/>
        <v>0</v>
      </c>
      <c r="BW91" s="140">
        <f t="shared" si="337"/>
        <v>0</v>
      </c>
      <c r="BX91" s="140">
        <f t="shared" si="338"/>
        <v>0</v>
      </c>
      <c r="BY91" s="140">
        <f t="shared" si="339"/>
        <v>0</v>
      </c>
      <c r="BZ91" s="140">
        <f t="shared" si="340"/>
        <v>0</v>
      </c>
    </row>
    <row r="92" spans="1:78" x14ac:dyDescent="0.25">
      <c r="C92" s="152"/>
    </row>
    <row r="93" spans="1:78" x14ac:dyDescent="0.25">
      <c r="C93" s="152"/>
    </row>
    <row r="94" spans="1:78" x14ac:dyDescent="0.25">
      <c r="A94" s="140" t="str">
        <f>'Scenario List'!$A$10</f>
        <v>8- Low Load Forecast</v>
      </c>
      <c r="B94" s="140" t="s">
        <v>112</v>
      </c>
      <c r="C94" s="152">
        <v>1</v>
      </c>
      <c r="D94" s="140">
        <v>1</v>
      </c>
      <c r="E94" s="140">
        <v>1</v>
      </c>
      <c r="F94" s="140">
        <v>1</v>
      </c>
      <c r="G94" s="140">
        <v>1</v>
      </c>
      <c r="H94" s="140">
        <v>1</v>
      </c>
      <c r="I94" s="140">
        <v>1</v>
      </c>
      <c r="J94" s="140">
        <v>1</v>
      </c>
      <c r="K94" s="140">
        <v>1</v>
      </c>
      <c r="L94" s="140">
        <v>1</v>
      </c>
      <c r="M94" s="140">
        <v>1</v>
      </c>
      <c r="N94" s="140">
        <v>1</v>
      </c>
      <c r="O94" s="140">
        <v>1</v>
      </c>
      <c r="P94" s="140">
        <v>1</v>
      </c>
      <c r="Q94" s="140">
        <v>1</v>
      </c>
      <c r="R94" s="140">
        <v>1</v>
      </c>
      <c r="S94" s="140">
        <v>1</v>
      </c>
      <c r="T94" s="140">
        <v>1</v>
      </c>
      <c r="U94" s="140">
        <v>1</v>
      </c>
      <c r="V94" s="140">
        <v>1</v>
      </c>
      <c r="W94" s="140">
        <v>1</v>
      </c>
      <c r="X94" s="140">
        <v>1</v>
      </c>
      <c r="Y94" s="140">
        <v>1</v>
      </c>
      <c r="Z94" s="140">
        <v>1</v>
      </c>
      <c r="AA94" s="140">
        <v>1</v>
      </c>
      <c r="AC94" s="140">
        <f>C94-D94</f>
        <v>0</v>
      </c>
      <c r="AD94" s="140">
        <f t="shared" ref="AD94:AD103" si="344">D94-E94</f>
        <v>0</v>
      </c>
      <c r="AE94" s="140">
        <f t="shared" ref="AE94:AE103" si="345">E94-F94</f>
        <v>0</v>
      </c>
      <c r="AF94" s="140">
        <f t="shared" ref="AF94:AF103" si="346">F94-G94</f>
        <v>0</v>
      </c>
      <c r="AG94" s="140">
        <f t="shared" ref="AG94:AG103" si="347">G94-H94</f>
        <v>0</v>
      </c>
      <c r="AH94" s="140">
        <f t="shared" ref="AH94:AH103" si="348">H94-I94</f>
        <v>0</v>
      </c>
      <c r="AI94" s="140">
        <f t="shared" ref="AI94:AI103" si="349">I94-J94</f>
        <v>0</v>
      </c>
      <c r="AJ94" s="140">
        <f t="shared" ref="AJ94:AJ103" si="350">J94-K94</f>
        <v>0</v>
      </c>
      <c r="AK94" s="140">
        <f t="shared" ref="AK94:AK103" si="351">K94-L94</f>
        <v>0</v>
      </c>
      <c r="AL94" s="140">
        <f t="shared" ref="AL94:AL103" si="352">L94-M94</f>
        <v>0</v>
      </c>
      <c r="AM94" s="140">
        <f t="shared" ref="AM94:AM103" si="353">M94-N94</f>
        <v>0</v>
      </c>
      <c r="AN94" s="140">
        <f t="shared" ref="AN94:AN103" si="354">N94-O94</f>
        <v>0</v>
      </c>
      <c r="AO94" s="140">
        <f t="shared" ref="AO94:AO103" si="355">O94-P94</f>
        <v>0</v>
      </c>
      <c r="AP94" s="140">
        <f t="shared" ref="AP94:AP103" si="356">P94-Q94</f>
        <v>0</v>
      </c>
      <c r="AQ94" s="140">
        <f t="shared" ref="AQ94:AQ103" si="357">Q94-R94</f>
        <v>0</v>
      </c>
      <c r="AR94" s="140">
        <f t="shared" ref="AR94:AR103" si="358">R94-S94</f>
        <v>0</v>
      </c>
      <c r="AS94" s="140">
        <f t="shared" ref="AS94:AS103" si="359">S94-T94</f>
        <v>0</v>
      </c>
      <c r="AT94" s="140">
        <f t="shared" ref="AT94:AT103" si="360">T94-U94</f>
        <v>0</v>
      </c>
      <c r="AU94" s="140">
        <f t="shared" ref="AU94:AU103" si="361">U94-V94</f>
        <v>0</v>
      </c>
      <c r="AV94" s="140">
        <f t="shared" ref="AV94:AV103" si="362">V94-W94</f>
        <v>0</v>
      </c>
      <c r="AW94" s="140">
        <f t="shared" ref="AW94:AW103" si="363">W94-X94</f>
        <v>0</v>
      </c>
      <c r="AX94" s="140">
        <f t="shared" ref="AX94:AX103" si="364">X94-Y94</f>
        <v>0</v>
      </c>
      <c r="AY94" s="140">
        <f t="shared" ref="AY94:AY103" si="365">Y94-Z94</f>
        <v>0</v>
      </c>
      <c r="AZ94" s="140">
        <f t="shared" ref="AZ94:AZ103" si="366">Z94-AA94</f>
        <v>0</v>
      </c>
      <c r="BB94" s="139" t="str">
        <f>IF(MAX(BC94:BZ94)=0,"-",MAX(BC94:BZ94)-1)</f>
        <v>-</v>
      </c>
      <c r="BC94" s="140">
        <f>IF(AC94=1,AC$13,0)</f>
        <v>0</v>
      </c>
      <c r="BD94" s="140">
        <f t="shared" ref="BD94:BD103" si="367">IF(AD94=1,AD$13,0)</f>
        <v>0</v>
      </c>
      <c r="BE94" s="140">
        <f t="shared" ref="BE94:BE103" si="368">IF(AE94=1,AE$13,0)</f>
        <v>0</v>
      </c>
      <c r="BF94" s="140">
        <f t="shared" ref="BF94:BF103" si="369">IF(AF94=1,AF$13,0)</f>
        <v>0</v>
      </c>
      <c r="BG94" s="140">
        <f t="shared" ref="BG94:BG103" si="370">IF(AG94=1,AG$13,0)</f>
        <v>0</v>
      </c>
      <c r="BH94" s="140">
        <f t="shared" ref="BH94:BH103" si="371">IF(AH94=1,AH$13,0)</f>
        <v>0</v>
      </c>
      <c r="BI94" s="140">
        <f t="shared" ref="BI94:BI103" si="372">IF(AI94=1,AI$13,0)</f>
        <v>0</v>
      </c>
      <c r="BJ94" s="140">
        <f t="shared" ref="BJ94:BJ103" si="373">IF(AJ94=1,AJ$13,0)</f>
        <v>0</v>
      </c>
      <c r="BK94" s="140">
        <f t="shared" ref="BK94:BK103" si="374">IF(AK94=1,AK$13,0)</f>
        <v>0</v>
      </c>
      <c r="BL94" s="140">
        <f t="shared" ref="BL94:BL103" si="375">IF(AL94=1,AL$13,0)</f>
        <v>0</v>
      </c>
      <c r="BM94" s="140">
        <f t="shared" ref="BM94:BM103" si="376">IF(AM94=1,AM$13,0)</f>
        <v>0</v>
      </c>
      <c r="BN94" s="140">
        <f t="shared" ref="BN94:BN103" si="377">IF(AN94=1,AN$13,0)</f>
        <v>0</v>
      </c>
      <c r="BO94" s="140">
        <f t="shared" ref="BO94:BO103" si="378">IF(AO94=1,AO$13,0)</f>
        <v>0</v>
      </c>
      <c r="BP94" s="140">
        <f t="shared" ref="BP94:BP103" si="379">IF(AP94=1,AP$13,0)</f>
        <v>0</v>
      </c>
      <c r="BQ94" s="140">
        <f t="shared" ref="BQ94:BQ103" si="380">IF(AQ94=1,AQ$13,0)</f>
        <v>0</v>
      </c>
      <c r="BR94" s="140">
        <f t="shared" ref="BR94:BR103" si="381">IF(AR94=1,AR$13,0)</f>
        <v>0</v>
      </c>
      <c r="BS94" s="140">
        <f t="shared" ref="BS94:BS103" si="382">IF(AS94=1,AS$13,0)</f>
        <v>0</v>
      </c>
      <c r="BT94" s="140">
        <f t="shared" ref="BT94:BT103" si="383">IF(AT94=1,AT$13,0)</f>
        <v>0</v>
      </c>
      <c r="BU94" s="140">
        <f t="shared" ref="BU94:BU103" si="384">IF(AU94=1,AU$13,0)</f>
        <v>0</v>
      </c>
      <c r="BV94" s="140">
        <f t="shared" ref="BV94:BV103" si="385">IF(AV94=1,AV$13,0)</f>
        <v>0</v>
      </c>
      <c r="BW94" s="140">
        <f t="shared" ref="BW94:BW103" si="386">IF(AW94=1,AW$13,0)</f>
        <v>0</v>
      </c>
      <c r="BX94" s="140">
        <f t="shared" ref="BX94:BX103" si="387">IF(AX94=1,AX$13,0)</f>
        <v>0</v>
      </c>
      <c r="BY94" s="140">
        <f t="shared" ref="BY94:BY103" si="388">IF(AY94=1,AY$13,0)</f>
        <v>0</v>
      </c>
      <c r="BZ94" s="140">
        <f t="shared" ref="BZ94:BZ103" si="389">IF(AZ94=1,AZ$13,0)</f>
        <v>0</v>
      </c>
    </row>
    <row r="95" spans="1:78" x14ac:dyDescent="0.25">
      <c r="A95" s="140" t="str">
        <f>'Scenario List'!$A$10</f>
        <v>8- Low Load Forecast</v>
      </c>
      <c r="B95" s="140" t="s">
        <v>113</v>
      </c>
      <c r="C95" s="152">
        <v>1</v>
      </c>
      <c r="D95" s="140">
        <v>1</v>
      </c>
      <c r="E95" s="140">
        <v>1</v>
      </c>
      <c r="F95" s="140">
        <v>1</v>
      </c>
      <c r="G95" s="140">
        <v>1</v>
      </c>
      <c r="H95" s="140">
        <v>1</v>
      </c>
      <c r="I95" s="140">
        <v>0</v>
      </c>
      <c r="J95" s="140">
        <v>0</v>
      </c>
      <c r="K95" s="140">
        <v>0</v>
      </c>
      <c r="L95" s="140">
        <v>0</v>
      </c>
      <c r="M95" s="140">
        <v>0</v>
      </c>
      <c r="N95" s="140">
        <v>0</v>
      </c>
      <c r="O95" s="140">
        <v>0</v>
      </c>
      <c r="P95" s="140">
        <v>0</v>
      </c>
      <c r="Q95" s="140">
        <v>0</v>
      </c>
      <c r="R95" s="140">
        <v>0</v>
      </c>
      <c r="S95" s="140">
        <v>0</v>
      </c>
      <c r="T95" s="140">
        <v>0</v>
      </c>
      <c r="U95" s="140">
        <v>0</v>
      </c>
      <c r="V95" s="140">
        <v>0</v>
      </c>
      <c r="W95" s="140">
        <v>0</v>
      </c>
      <c r="X95" s="140">
        <v>0</v>
      </c>
      <c r="Y95" s="140">
        <v>0</v>
      </c>
      <c r="Z95" s="140">
        <v>0</v>
      </c>
      <c r="AA95" s="140">
        <v>0</v>
      </c>
      <c r="AC95" s="140">
        <f t="shared" ref="AC95:AC103" si="390">C95-D95</f>
        <v>0</v>
      </c>
      <c r="AD95" s="140">
        <f t="shared" si="344"/>
        <v>0</v>
      </c>
      <c r="AE95" s="140">
        <f t="shared" si="345"/>
        <v>0</v>
      </c>
      <c r="AF95" s="140">
        <f t="shared" si="346"/>
        <v>0</v>
      </c>
      <c r="AG95" s="140">
        <f t="shared" si="347"/>
        <v>0</v>
      </c>
      <c r="AH95" s="140">
        <f t="shared" si="348"/>
        <v>1</v>
      </c>
      <c r="AI95" s="140">
        <f t="shared" si="349"/>
        <v>0</v>
      </c>
      <c r="AJ95" s="140">
        <f t="shared" si="350"/>
        <v>0</v>
      </c>
      <c r="AK95" s="140">
        <f t="shared" si="351"/>
        <v>0</v>
      </c>
      <c r="AL95" s="140">
        <f t="shared" si="352"/>
        <v>0</v>
      </c>
      <c r="AM95" s="140">
        <f t="shared" si="353"/>
        <v>0</v>
      </c>
      <c r="AN95" s="140">
        <f t="shared" si="354"/>
        <v>0</v>
      </c>
      <c r="AO95" s="140">
        <f t="shared" si="355"/>
        <v>0</v>
      </c>
      <c r="AP95" s="140">
        <f t="shared" si="356"/>
        <v>0</v>
      </c>
      <c r="AQ95" s="140">
        <f t="shared" si="357"/>
        <v>0</v>
      </c>
      <c r="AR95" s="140">
        <f t="shared" si="358"/>
        <v>0</v>
      </c>
      <c r="AS95" s="140">
        <f t="shared" si="359"/>
        <v>0</v>
      </c>
      <c r="AT95" s="140">
        <f t="shared" si="360"/>
        <v>0</v>
      </c>
      <c r="AU95" s="140">
        <f t="shared" si="361"/>
        <v>0</v>
      </c>
      <c r="AV95" s="140">
        <f t="shared" si="362"/>
        <v>0</v>
      </c>
      <c r="AW95" s="140">
        <f t="shared" si="363"/>
        <v>0</v>
      </c>
      <c r="AX95" s="140">
        <f t="shared" si="364"/>
        <v>0</v>
      </c>
      <c r="AY95" s="140">
        <f t="shared" si="365"/>
        <v>0</v>
      </c>
      <c r="AZ95" s="140">
        <f t="shared" si="366"/>
        <v>0</v>
      </c>
      <c r="BB95" s="139">
        <f t="shared" ref="BB95:BB103" si="391">IF(MAX(BC95:BZ95)=0,"-",MAX(BC95:BZ95)-1)</f>
        <v>2026</v>
      </c>
      <c r="BC95" s="140">
        <f t="shared" ref="BC95:BC103" si="392">IF(AC95=1,AC$13,0)</f>
        <v>0</v>
      </c>
      <c r="BD95" s="140">
        <f t="shared" si="367"/>
        <v>0</v>
      </c>
      <c r="BE95" s="140">
        <f t="shared" si="368"/>
        <v>0</v>
      </c>
      <c r="BF95" s="140">
        <f t="shared" si="369"/>
        <v>0</v>
      </c>
      <c r="BG95" s="140">
        <f t="shared" si="370"/>
        <v>0</v>
      </c>
      <c r="BH95" s="140">
        <f t="shared" si="371"/>
        <v>2027</v>
      </c>
      <c r="BI95" s="140">
        <f t="shared" si="372"/>
        <v>0</v>
      </c>
      <c r="BJ95" s="140">
        <f t="shared" si="373"/>
        <v>0</v>
      </c>
      <c r="BK95" s="140">
        <f t="shared" si="374"/>
        <v>0</v>
      </c>
      <c r="BL95" s="140">
        <f t="shared" si="375"/>
        <v>0</v>
      </c>
      <c r="BM95" s="140">
        <f t="shared" si="376"/>
        <v>0</v>
      </c>
      <c r="BN95" s="140">
        <f t="shared" si="377"/>
        <v>0</v>
      </c>
      <c r="BO95" s="140">
        <f t="shared" si="378"/>
        <v>0</v>
      </c>
      <c r="BP95" s="140">
        <f t="shared" si="379"/>
        <v>0</v>
      </c>
      <c r="BQ95" s="140">
        <f t="shared" si="380"/>
        <v>0</v>
      </c>
      <c r="BR95" s="140">
        <f t="shared" si="381"/>
        <v>0</v>
      </c>
      <c r="BS95" s="140">
        <f t="shared" si="382"/>
        <v>0</v>
      </c>
      <c r="BT95" s="140">
        <f t="shared" si="383"/>
        <v>0</v>
      </c>
      <c r="BU95" s="140">
        <f t="shared" si="384"/>
        <v>0</v>
      </c>
      <c r="BV95" s="140">
        <f t="shared" si="385"/>
        <v>0</v>
      </c>
      <c r="BW95" s="140">
        <f t="shared" si="386"/>
        <v>0</v>
      </c>
      <c r="BX95" s="140">
        <f t="shared" si="387"/>
        <v>0</v>
      </c>
      <c r="BY95" s="140">
        <f t="shared" si="388"/>
        <v>0</v>
      </c>
      <c r="BZ95" s="140">
        <f t="shared" si="389"/>
        <v>0</v>
      </c>
    </row>
    <row r="96" spans="1:78" x14ac:dyDescent="0.25">
      <c r="A96" s="140" t="str">
        <f>'Scenario List'!$A$10</f>
        <v>8- Low Load Forecast</v>
      </c>
      <c r="B96" s="140" t="s">
        <v>114</v>
      </c>
      <c r="C96" s="152">
        <v>1</v>
      </c>
      <c r="D96" s="140">
        <v>0</v>
      </c>
      <c r="E96" s="140">
        <v>0</v>
      </c>
      <c r="F96" s="140">
        <v>0</v>
      </c>
      <c r="G96" s="140">
        <v>0</v>
      </c>
      <c r="H96" s="140">
        <v>0</v>
      </c>
      <c r="I96" s="140">
        <v>0</v>
      </c>
      <c r="J96" s="140">
        <v>0</v>
      </c>
      <c r="K96" s="140">
        <v>0</v>
      </c>
      <c r="L96" s="140">
        <v>0</v>
      </c>
      <c r="M96" s="140">
        <v>0</v>
      </c>
      <c r="N96" s="140">
        <v>0</v>
      </c>
      <c r="O96" s="140">
        <v>0</v>
      </c>
      <c r="P96" s="140">
        <v>0</v>
      </c>
      <c r="Q96" s="140">
        <v>0</v>
      </c>
      <c r="R96" s="140">
        <v>0</v>
      </c>
      <c r="S96" s="140">
        <v>0</v>
      </c>
      <c r="T96" s="140">
        <v>0</v>
      </c>
      <c r="U96" s="140">
        <v>0</v>
      </c>
      <c r="V96" s="140">
        <v>0</v>
      </c>
      <c r="W96" s="140">
        <v>0</v>
      </c>
      <c r="X96" s="140">
        <v>0</v>
      </c>
      <c r="Y96" s="140">
        <v>0</v>
      </c>
      <c r="Z96" s="140">
        <v>0</v>
      </c>
      <c r="AA96" s="140">
        <v>0</v>
      </c>
      <c r="AC96" s="140">
        <f t="shared" si="390"/>
        <v>1</v>
      </c>
      <c r="AD96" s="140">
        <f t="shared" si="344"/>
        <v>0</v>
      </c>
      <c r="AE96" s="140">
        <f t="shared" si="345"/>
        <v>0</v>
      </c>
      <c r="AF96" s="140">
        <f t="shared" si="346"/>
        <v>0</v>
      </c>
      <c r="AG96" s="140">
        <f t="shared" si="347"/>
        <v>0</v>
      </c>
      <c r="AH96" s="140">
        <f t="shared" si="348"/>
        <v>0</v>
      </c>
      <c r="AI96" s="140">
        <f t="shared" si="349"/>
        <v>0</v>
      </c>
      <c r="AJ96" s="140">
        <f t="shared" si="350"/>
        <v>0</v>
      </c>
      <c r="AK96" s="140">
        <f t="shared" si="351"/>
        <v>0</v>
      </c>
      <c r="AL96" s="140">
        <f t="shared" si="352"/>
        <v>0</v>
      </c>
      <c r="AM96" s="140">
        <f t="shared" si="353"/>
        <v>0</v>
      </c>
      <c r="AN96" s="140">
        <f t="shared" si="354"/>
        <v>0</v>
      </c>
      <c r="AO96" s="140">
        <f t="shared" si="355"/>
        <v>0</v>
      </c>
      <c r="AP96" s="140">
        <f t="shared" si="356"/>
        <v>0</v>
      </c>
      <c r="AQ96" s="140">
        <f t="shared" si="357"/>
        <v>0</v>
      </c>
      <c r="AR96" s="140">
        <f t="shared" si="358"/>
        <v>0</v>
      </c>
      <c r="AS96" s="140">
        <f t="shared" si="359"/>
        <v>0</v>
      </c>
      <c r="AT96" s="140">
        <f t="shared" si="360"/>
        <v>0</v>
      </c>
      <c r="AU96" s="140">
        <f t="shared" si="361"/>
        <v>0</v>
      </c>
      <c r="AV96" s="140">
        <f t="shared" si="362"/>
        <v>0</v>
      </c>
      <c r="AW96" s="140">
        <f t="shared" si="363"/>
        <v>0</v>
      </c>
      <c r="AX96" s="140">
        <f t="shared" si="364"/>
        <v>0</v>
      </c>
      <c r="AY96" s="140">
        <f t="shared" si="365"/>
        <v>0</v>
      </c>
      <c r="AZ96" s="140">
        <f t="shared" si="366"/>
        <v>0</v>
      </c>
      <c r="BB96" s="139">
        <f t="shared" si="391"/>
        <v>2021</v>
      </c>
      <c r="BC96" s="140">
        <f t="shared" si="392"/>
        <v>2022</v>
      </c>
      <c r="BD96" s="140">
        <f t="shared" si="367"/>
        <v>0</v>
      </c>
      <c r="BE96" s="140">
        <f t="shared" si="368"/>
        <v>0</v>
      </c>
      <c r="BF96" s="140">
        <f t="shared" si="369"/>
        <v>0</v>
      </c>
      <c r="BG96" s="140">
        <f t="shared" si="370"/>
        <v>0</v>
      </c>
      <c r="BH96" s="140">
        <f t="shared" si="371"/>
        <v>0</v>
      </c>
      <c r="BI96" s="140">
        <f t="shared" si="372"/>
        <v>0</v>
      </c>
      <c r="BJ96" s="140">
        <f t="shared" si="373"/>
        <v>0</v>
      </c>
      <c r="BK96" s="140">
        <f t="shared" si="374"/>
        <v>0</v>
      </c>
      <c r="BL96" s="140">
        <f t="shared" si="375"/>
        <v>0</v>
      </c>
      <c r="BM96" s="140">
        <f t="shared" si="376"/>
        <v>0</v>
      </c>
      <c r="BN96" s="140">
        <f t="shared" si="377"/>
        <v>0</v>
      </c>
      <c r="BO96" s="140">
        <f t="shared" si="378"/>
        <v>0</v>
      </c>
      <c r="BP96" s="140">
        <f t="shared" si="379"/>
        <v>0</v>
      </c>
      <c r="BQ96" s="140">
        <f t="shared" si="380"/>
        <v>0</v>
      </c>
      <c r="BR96" s="140">
        <f t="shared" si="381"/>
        <v>0</v>
      </c>
      <c r="BS96" s="140">
        <f t="shared" si="382"/>
        <v>0</v>
      </c>
      <c r="BT96" s="140">
        <f t="shared" si="383"/>
        <v>0</v>
      </c>
      <c r="BU96" s="140">
        <f t="shared" si="384"/>
        <v>0</v>
      </c>
      <c r="BV96" s="140">
        <f t="shared" si="385"/>
        <v>0</v>
      </c>
      <c r="BW96" s="140">
        <f t="shared" si="386"/>
        <v>0</v>
      </c>
      <c r="BX96" s="140">
        <f t="shared" si="387"/>
        <v>0</v>
      </c>
      <c r="BY96" s="140">
        <f t="shared" si="388"/>
        <v>0</v>
      </c>
      <c r="BZ96" s="140">
        <f t="shared" si="389"/>
        <v>0</v>
      </c>
    </row>
    <row r="97" spans="1:78" x14ac:dyDescent="0.25">
      <c r="A97" s="140" t="str">
        <f>'Scenario List'!$A$10</f>
        <v>8- Low Load Forecast</v>
      </c>
      <c r="B97" s="140" t="s">
        <v>115</v>
      </c>
      <c r="C97" s="152">
        <v>1</v>
      </c>
      <c r="D97" s="140">
        <v>0</v>
      </c>
      <c r="E97" s="140">
        <v>0</v>
      </c>
      <c r="F97" s="140">
        <v>0</v>
      </c>
      <c r="G97" s="140">
        <v>0</v>
      </c>
      <c r="H97" s="140">
        <v>0</v>
      </c>
      <c r="I97" s="140">
        <v>0</v>
      </c>
      <c r="J97" s="140">
        <v>0</v>
      </c>
      <c r="K97" s="140">
        <v>0</v>
      </c>
      <c r="L97" s="140">
        <v>0</v>
      </c>
      <c r="M97" s="140">
        <v>0</v>
      </c>
      <c r="N97" s="140">
        <v>0</v>
      </c>
      <c r="O97" s="140">
        <v>0</v>
      </c>
      <c r="P97" s="140">
        <v>0</v>
      </c>
      <c r="Q97" s="140">
        <v>0</v>
      </c>
      <c r="R97" s="140">
        <v>0</v>
      </c>
      <c r="S97" s="140">
        <v>0</v>
      </c>
      <c r="T97" s="140">
        <v>0</v>
      </c>
      <c r="U97" s="140">
        <v>0</v>
      </c>
      <c r="V97" s="140">
        <v>0</v>
      </c>
      <c r="W97" s="140">
        <v>0</v>
      </c>
      <c r="X97" s="140">
        <v>0</v>
      </c>
      <c r="Y97" s="140">
        <v>0</v>
      </c>
      <c r="Z97" s="140">
        <v>0</v>
      </c>
      <c r="AA97" s="140">
        <v>0</v>
      </c>
      <c r="AC97" s="140">
        <f t="shared" si="390"/>
        <v>1</v>
      </c>
      <c r="AD97" s="140">
        <f t="shared" si="344"/>
        <v>0</v>
      </c>
      <c r="AE97" s="140">
        <f t="shared" si="345"/>
        <v>0</v>
      </c>
      <c r="AF97" s="140">
        <f t="shared" si="346"/>
        <v>0</v>
      </c>
      <c r="AG97" s="140">
        <f t="shared" si="347"/>
        <v>0</v>
      </c>
      <c r="AH97" s="140">
        <f t="shared" si="348"/>
        <v>0</v>
      </c>
      <c r="AI97" s="140">
        <f t="shared" si="349"/>
        <v>0</v>
      </c>
      <c r="AJ97" s="140">
        <f t="shared" si="350"/>
        <v>0</v>
      </c>
      <c r="AK97" s="140">
        <f t="shared" si="351"/>
        <v>0</v>
      </c>
      <c r="AL97" s="140">
        <f t="shared" si="352"/>
        <v>0</v>
      </c>
      <c r="AM97" s="140">
        <f t="shared" si="353"/>
        <v>0</v>
      </c>
      <c r="AN97" s="140">
        <f t="shared" si="354"/>
        <v>0</v>
      </c>
      <c r="AO97" s="140">
        <f t="shared" si="355"/>
        <v>0</v>
      </c>
      <c r="AP97" s="140">
        <f t="shared" si="356"/>
        <v>0</v>
      </c>
      <c r="AQ97" s="140">
        <f t="shared" si="357"/>
        <v>0</v>
      </c>
      <c r="AR97" s="140">
        <f t="shared" si="358"/>
        <v>0</v>
      </c>
      <c r="AS97" s="140">
        <f t="shared" si="359"/>
        <v>0</v>
      </c>
      <c r="AT97" s="140">
        <f t="shared" si="360"/>
        <v>0</v>
      </c>
      <c r="AU97" s="140">
        <f t="shared" si="361"/>
        <v>0</v>
      </c>
      <c r="AV97" s="140">
        <f t="shared" si="362"/>
        <v>0</v>
      </c>
      <c r="AW97" s="140">
        <f t="shared" si="363"/>
        <v>0</v>
      </c>
      <c r="AX97" s="140">
        <f t="shared" si="364"/>
        <v>0</v>
      </c>
      <c r="AY97" s="140">
        <f t="shared" si="365"/>
        <v>0</v>
      </c>
      <c r="AZ97" s="140">
        <f t="shared" si="366"/>
        <v>0</v>
      </c>
      <c r="BB97" s="139">
        <f t="shared" si="391"/>
        <v>2021</v>
      </c>
      <c r="BC97" s="140">
        <f t="shared" si="392"/>
        <v>2022</v>
      </c>
      <c r="BD97" s="140">
        <f t="shared" si="367"/>
        <v>0</v>
      </c>
      <c r="BE97" s="140">
        <f t="shared" si="368"/>
        <v>0</v>
      </c>
      <c r="BF97" s="140">
        <f t="shared" si="369"/>
        <v>0</v>
      </c>
      <c r="BG97" s="140">
        <f t="shared" si="370"/>
        <v>0</v>
      </c>
      <c r="BH97" s="140">
        <f t="shared" si="371"/>
        <v>0</v>
      </c>
      <c r="BI97" s="140">
        <f t="shared" si="372"/>
        <v>0</v>
      </c>
      <c r="BJ97" s="140">
        <f t="shared" si="373"/>
        <v>0</v>
      </c>
      <c r="BK97" s="140">
        <f t="shared" si="374"/>
        <v>0</v>
      </c>
      <c r="BL97" s="140">
        <f t="shared" si="375"/>
        <v>0</v>
      </c>
      <c r="BM97" s="140">
        <f t="shared" si="376"/>
        <v>0</v>
      </c>
      <c r="BN97" s="140">
        <f t="shared" si="377"/>
        <v>0</v>
      </c>
      <c r="BO97" s="140">
        <f t="shared" si="378"/>
        <v>0</v>
      </c>
      <c r="BP97" s="140">
        <f t="shared" si="379"/>
        <v>0</v>
      </c>
      <c r="BQ97" s="140">
        <f t="shared" si="380"/>
        <v>0</v>
      </c>
      <c r="BR97" s="140">
        <f t="shared" si="381"/>
        <v>0</v>
      </c>
      <c r="BS97" s="140">
        <f t="shared" si="382"/>
        <v>0</v>
      </c>
      <c r="BT97" s="140">
        <f t="shared" si="383"/>
        <v>0</v>
      </c>
      <c r="BU97" s="140">
        <f t="shared" si="384"/>
        <v>0</v>
      </c>
      <c r="BV97" s="140">
        <f t="shared" si="385"/>
        <v>0</v>
      </c>
      <c r="BW97" s="140">
        <f t="shared" si="386"/>
        <v>0</v>
      </c>
      <c r="BX97" s="140">
        <f t="shared" si="387"/>
        <v>0</v>
      </c>
      <c r="BY97" s="140">
        <f t="shared" si="388"/>
        <v>0</v>
      </c>
      <c r="BZ97" s="140">
        <f t="shared" si="389"/>
        <v>0</v>
      </c>
    </row>
    <row r="98" spans="1:78" x14ac:dyDescent="0.25">
      <c r="A98" s="140" t="str">
        <f>'Scenario List'!$A$10</f>
        <v>8- Low Load Forecast</v>
      </c>
      <c r="B98" s="140" t="s">
        <v>116</v>
      </c>
      <c r="C98" s="152">
        <v>1</v>
      </c>
      <c r="D98" s="140">
        <v>1</v>
      </c>
      <c r="E98" s="140">
        <v>1</v>
      </c>
      <c r="F98" s="140">
        <v>1</v>
      </c>
      <c r="G98" s="140">
        <v>1</v>
      </c>
      <c r="H98" s="140">
        <v>1</v>
      </c>
      <c r="I98" s="140">
        <v>1</v>
      </c>
      <c r="J98" s="140">
        <v>1</v>
      </c>
      <c r="K98" s="140">
        <v>1</v>
      </c>
      <c r="L98" s="140">
        <v>1</v>
      </c>
      <c r="M98" s="140">
        <v>1</v>
      </c>
      <c r="N98" s="140">
        <v>1</v>
      </c>
      <c r="O98" s="140">
        <v>1</v>
      </c>
      <c r="P98" s="140">
        <v>1</v>
      </c>
      <c r="Q98" s="140">
        <v>1</v>
      </c>
      <c r="R98" s="140">
        <v>1</v>
      </c>
      <c r="S98" s="140">
        <v>1</v>
      </c>
      <c r="T98" s="140">
        <v>1</v>
      </c>
      <c r="U98" s="140">
        <v>1</v>
      </c>
      <c r="V98" s="140">
        <v>1</v>
      </c>
      <c r="W98" s="140">
        <v>1</v>
      </c>
      <c r="X98" s="140">
        <v>1</v>
      </c>
      <c r="Y98" s="140">
        <v>1</v>
      </c>
      <c r="Z98" s="140">
        <v>1</v>
      </c>
      <c r="AA98" s="140">
        <v>1</v>
      </c>
      <c r="AC98" s="140">
        <f t="shared" si="390"/>
        <v>0</v>
      </c>
      <c r="AD98" s="140">
        <f t="shared" si="344"/>
        <v>0</v>
      </c>
      <c r="AE98" s="140">
        <f t="shared" si="345"/>
        <v>0</v>
      </c>
      <c r="AF98" s="140">
        <f t="shared" si="346"/>
        <v>0</v>
      </c>
      <c r="AG98" s="140">
        <f t="shared" si="347"/>
        <v>0</v>
      </c>
      <c r="AH98" s="140">
        <f t="shared" si="348"/>
        <v>0</v>
      </c>
      <c r="AI98" s="140">
        <f t="shared" si="349"/>
        <v>0</v>
      </c>
      <c r="AJ98" s="140">
        <f t="shared" si="350"/>
        <v>0</v>
      </c>
      <c r="AK98" s="140">
        <f t="shared" si="351"/>
        <v>0</v>
      </c>
      <c r="AL98" s="140">
        <f t="shared" si="352"/>
        <v>0</v>
      </c>
      <c r="AM98" s="140">
        <f t="shared" si="353"/>
        <v>0</v>
      </c>
      <c r="AN98" s="140">
        <f t="shared" si="354"/>
        <v>0</v>
      </c>
      <c r="AO98" s="140">
        <f t="shared" si="355"/>
        <v>0</v>
      </c>
      <c r="AP98" s="140">
        <f t="shared" si="356"/>
        <v>0</v>
      </c>
      <c r="AQ98" s="140">
        <f t="shared" si="357"/>
        <v>0</v>
      </c>
      <c r="AR98" s="140">
        <f t="shared" si="358"/>
        <v>0</v>
      </c>
      <c r="AS98" s="140">
        <f t="shared" si="359"/>
        <v>0</v>
      </c>
      <c r="AT98" s="140">
        <f t="shared" si="360"/>
        <v>0</v>
      </c>
      <c r="AU98" s="140">
        <f t="shared" si="361"/>
        <v>0</v>
      </c>
      <c r="AV98" s="140">
        <f t="shared" si="362"/>
        <v>0</v>
      </c>
      <c r="AW98" s="140">
        <f t="shared" si="363"/>
        <v>0</v>
      </c>
      <c r="AX98" s="140">
        <f t="shared" si="364"/>
        <v>0</v>
      </c>
      <c r="AY98" s="140">
        <f t="shared" si="365"/>
        <v>0</v>
      </c>
      <c r="AZ98" s="140">
        <f t="shared" si="366"/>
        <v>0</v>
      </c>
      <c r="BB98" s="139" t="str">
        <f t="shared" si="391"/>
        <v>-</v>
      </c>
      <c r="BC98" s="140">
        <f t="shared" si="392"/>
        <v>0</v>
      </c>
      <c r="BD98" s="140">
        <f t="shared" si="367"/>
        <v>0</v>
      </c>
      <c r="BE98" s="140">
        <f t="shared" si="368"/>
        <v>0</v>
      </c>
      <c r="BF98" s="140">
        <f t="shared" si="369"/>
        <v>0</v>
      </c>
      <c r="BG98" s="140">
        <f t="shared" si="370"/>
        <v>0</v>
      </c>
      <c r="BH98" s="140">
        <f t="shared" si="371"/>
        <v>0</v>
      </c>
      <c r="BI98" s="140">
        <f t="shared" si="372"/>
        <v>0</v>
      </c>
      <c r="BJ98" s="140">
        <f t="shared" si="373"/>
        <v>0</v>
      </c>
      <c r="BK98" s="140">
        <f t="shared" si="374"/>
        <v>0</v>
      </c>
      <c r="BL98" s="140">
        <f t="shared" si="375"/>
        <v>0</v>
      </c>
      <c r="BM98" s="140">
        <f t="shared" si="376"/>
        <v>0</v>
      </c>
      <c r="BN98" s="140">
        <f t="shared" si="377"/>
        <v>0</v>
      </c>
      <c r="BO98" s="140">
        <f t="shared" si="378"/>
        <v>0</v>
      </c>
      <c r="BP98" s="140">
        <f t="shared" si="379"/>
        <v>0</v>
      </c>
      <c r="BQ98" s="140">
        <f t="shared" si="380"/>
        <v>0</v>
      </c>
      <c r="BR98" s="140">
        <f t="shared" si="381"/>
        <v>0</v>
      </c>
      <c r="BS98" s="140">
        <f t="shared" si="382"/>
        <v>0</v>
      </c>
      <c r="BT98" s="140">
        <f t="shared" si="383"/>
        <v>0</v>
      </c>
      <c r="BU98" s="140">
        <f t="shared" si="384"/>
        <v>0</v>
      </c>
      <c r="BV98" s="140">
        <f t="shared" si="385"/>
        <v>0</v>
      </c>
      <c r="BW98" s="140">
        <f t="shared" si="386"/>
        <v>0</v>
      </c>
      <c r="BX98" s="140">
        <f t="shared" si="387"/>
        <v>0</v>
      </c>
      <c r="BY98" s="140">
        <f t="shared" si="388"/>
        <v>0</v>
      </c>
      <c r="BZ98" s="140">
        <f t="shared" si="389"/>
        <v>0</v>
      </c>
    </row>
    <row r="99" spans="1:78" x14ac:dyDescent="0.25">
      <c r="A99" s="140" t="str">
        <f>'Scenario List'!$A$10</f>
        <v>8- Low Load Forecast</v>
      </c>
      <c r="B99" s="140" t="s">
        <v>117</v>
      </c>
      <c r="C99" s="152">
        <v>1</v>
      </c>
      <c r="D99" s="140">
        <v>1</v>
      </c>
      <c r="E99" s="140">
        <v>1</v>
      </c>
      <c r="F99" s="140">
        <v>1</v>
      </c>
      <c r="G99" s="140">
        <v>1</v>
      </c>
      <c r="H99" s="140">
        <v>1</v>
      </c>
      <c r="I99" s="140">
        <v>1</v>
      </c>
      <c r="J99" s="140">
        <v>1</v>
      </c>
      <c r="K99" s="140">
        <v>1</v>
      </c>
      <c r="L99" s="140">
        <v>1</v>
      </c>
      <c r="M99" s="140">
        <v>1</v>
      </c>
      <c r="N99" s="140">
        <v>1</v>
      </c>
      <c r="O99" s="140">
        <v>1</v>
      </c>
      <c r="P99" s="140">
        <v>1</v>
      </c>
      <c r="Q99" s="140">
        <v>1</v>
      </c>
      <c r="R99" s="140">
        <v>1</v>
      </c>
      <c r="S99" s="140">
        <v>1</v>
      </c>
      <c r="T99" s="140">
        <v>1</v>
      </c>
      <c r="U99" s="140">
        <v>1</v>
      </c>
      <c r="V99" s="140">
        <v>1</v>
      </c>
      <c r="W99" s="140">
        <v>1</v>
      </c>
      <c r="X99" s="140">
        <v>1</v>
      </c>
      <c r="Y99" s="140">
        <v>1</v>
      </c>
      <c r="Z99" s="140">
        <v>1</v>
      </c>
      <c r="AA99" s="140">
        <v>1</v>
      </c>
      <c r="AC99" s="140">
        <f t="shared" si="390"/>
        <v>0</v>
      </c>
      <c r="AD99" s="140">
        <f t="shared" si="344"/>
        <v>0</v>
      </c>
      <c r="AE99" s="140">
        <f t="shared" si="345"/>
        <v>0</v>
      </c>
      <c r="AF99" s="140">
        <f t="shared" si="346"/>
        <v>0</v>
      </c>
      <c r="AG99" s="140">
        <f t="shared" si="347"/>
        <v>0</v>
      </c>
      <c r="AH99" s="140">
        <f t="shared" si="348"/>
        <v>0</v>
      </c>
      <c r="AI99" s="140">
        <f t="shared" si="349"/>
        <v>0</v>
      </c>
      <c r="AJ99" s="140">
        <f t="shared" si="350"/>
        <v>0</v>
      </c>
      <c r="AK99" s="140">
        <f t="shared" si="351"/>
        <v>0</v>
      </c>
      <c r="AL99" s="140">
        <f t="shared" si="352"/>
        <v>0</v>
      </c>
      <c r="AM99" s="140">
        <f t="shared" si="353"/>
        <v>0</v>
      </c>
      <c r="AN99" s="140">
        <f t="shared" si="354"/>
        <v>0</v>
      </c>
      <c r="AO99" s="140">
        <f t="shared" si="355"/>
        <v>0</v>
      </c>
      <c r="AP99" s="140">
        <f t="shared" si="356"/>
        <v>0</v>
      </c>
      <c r="AQ99" s="140">
        <f t="shared" si="357"/>
        <v>0</v>
      </c>
      <c r="AR99" s="140">
        <f t="shared" si="358"/>
        <v>0</v>
      </c>
      <c r="AS99" s="140">
        <f t="shared" si="359"/>
        <v>0</v>
      </c>
      <c r="AT99" s="140">
        <f t="shared" si="360"/>
        <v>0</v>
      </c>
      <c r="AU99" s="140">
        <f t="shared" si="361"/>
        <v>0</v>
      </c>
      <c r="AV99" s="140">
        <f t="shared" si="362"/>
        <v>0</v>
      </c>
      <c r="AW99" s="140">
        <f t="shared" si="363"/>
        <v>0</v>
      </c>
      <c r="AX99" s="140">
        <f t="shared" si="364"/>
        <v>0</v>
      </c>
      <c r="AY99" s="140">
        <f t="shared" si="365"/>
        <v>0</v>
      </c>
      <c r="AZ99" s="140">
        <f t="shared" si="366"/>
        <v>0</v>
      </c>
      <c r="BB99" s="139" t="str">
        <f t="shared" si="391"/>
        <v>-</v>
      </c>
      <c r="BC99" s="140">
        <f t="shared" si="392"/>
        <v>0</v>
      </c>
      <c r="BD99" s="140">
        <f t="shared" si="367"/>
        <v>0</v>
      </c>
      <c r="BE99" s="140">
        <f t="shared" si="368"/>
        <v>0</v>
      </c>
      <c r="BF99" s="140">
        <f t="shared" si="369"/>
        <v>0</v>
      </c>
      <c r="BG99" s="140">
        <f t="shared" si="370"/>
        <v>0</v>
      </c>
      <c r="BH99" s="140">
        <f t="shared" si="371"/>
        <v>0</v>
      </c>
      <c r="BI99" s="140">
        <f t="shared" si="372"/>
        <v>0</v>
      </c>
      <c r="BJ99" s="140">
        <f t="shared" si="373"/>
        <v>0</v>
      </c>
      <c r="BK99" s="140">
        <f t="shared" si="374"/>
        <v>0</v>
      </c>
      <c r="BL99" s="140">
        <f t="shared" si="375"/>
        <v>0</v>
      </c>
      <c r="BM99" s="140">
        <f t="shared" si="376"/>
        <v>0</v>
      </c>
      <c r="BN99" s="140">
        <f t="shared" si="377"/>
        <v>0</v>
      </c>
      <c r="BO99" s="140">
        <f t="shared" si="378"/>
        <v>0</v>
      </c>
      <c r="BP99" s="140">
        <f t="shared" si="379"/>
        <v>0</v>
      </c>
      <c r="BQ99" s="140">
        <f t="shared" si="380"/>
        <v>0</v>
      </c>
      <c r="BR99" s="140">
        <f t="shared" si="381"/>
        <v>0</v>
      </c>
      <c r="BS99" s="140">
        <f t="shared" si="382"/>
        <v>0</v>
      </c>
      <c r="BT99" s="140">
        <f t="shared" si="383"/>
        <v>0</v>
      </c>
      <c r="BU99" s="140">
        <f t="shared" si="384"/>
        <v>0</v>
      </c>
      <c r="BV99" s="140">
        <f t="shared" si="385"/>
        <v>0</v>
      </c>
      <c r="BW99" s="140">
        <f t="shared" si="386"/>
        <v>0</v>
      </c>
      <c r="BX99" s="140">
        <f t="shared" si="387"/>
        <v>0</v>
      </c>
      <c r="BY99" s="140">
        <f t="shared" si="388"/>
        <v>0</v>
      </c>
      <c r="BZ99" s="140">
        <f t="shared" si="389"/>
        <v>0</v>
      </c>
    </row>
    <row r="100" spans="1:78" x14ac:dyDescent="0.25">
      <c r="A100" s="140" t="str">
        <f>'Scenario List'!$A$10</f>
        <v>8- Low Load Forecast</v>
      </c>
      <c r="B100" s="140" t="s">
        <v>118</v>
      </c>
      <c r="C100" s="152">
        <v>1</v>
      </c>
      <c r="D100" s="140">
        <v>1</v>
      </c>
      <c r="E100" s="140">
        <v>1</v>
      </c>
      <c r="F100" s="140">
        <v>1</v>
      </c>
      <c r="G100" s="140">
        <v>1</v>
      </c>
      <c r="H100" s="140">
        <v>1</v>
      </c>
      <c r="I100" s="140">
        <v>1</v>
      </c>
      <c r="J100" s="140">
        <v>1</v>
      </c>
      <c r="K100" s="140">
        <v>1</v>
      </c>
      <c r="L100" s="140">
        <v>1</v>
      </c>
      <c r="M100" s="140">
        <v>1</v>
      </c>
      <c r="N100" s="140">
        <v>1</v>
      </c>
      <c r="O100" s="140">
        <v>1</v>
      </c>
      <c r="P100" s="140">
        <v>1</v>
      </c>
      <c r="Q100" s="140">
        <v>1</v>
      </c>
      <c r="R100" s="140">
        <v>1</v>
      </c>
      <c r="S100" s="140">
        <v>1</v>
      </c>
      <c r="T100" s="140">
        <v>1</v>
      </c>
      <c r="U100" s="140">
        <v>1</v>
      </c>
      <c r="V100" s="140">
        <v>1</v>
      </c>
      <c r="W100" s="140">
        <v>0</v>
      </c>
      <c r="X100" s="140">
        <v>0</v>
      </c>
      <c r="Y100" s="140">
        <v>0</v>
      </c>
      <c r="Z100" s="140">
        <v>0</v>
      </c>
      <c r="AA100" s="140">
        <v>0</v>
      </c>
      <c r="AC100" s="140">
        <f t="shared" si="390"/>
        <v>0</v>
      </c>
      <c r="AD100" s="140">
        <f t="shared" si="344"/>
        <v>0</v>
      </c>
      <c r="AE100" s="140">
        <f t="shared" si="345"/>
        <v>0</v>
      </c>
      <c r="AF100" s="140">
        <f t="shared" si="346"/>
        <v>0</v>
      </c>
      <c r="AG100" s="140">
        <f t="shared" si="347"/>
        <v>0</v>
      </c>
      <c r="AH100" s="140">
        <f t="shared" si="348"/>
        <v>0</v>
      </c>
      <c r="AI100" s="140">
        <f t="shared" si="349"/>
        <v>0</v>
      </c>
      <c r="AJ100" s="140">
        <f t="shared" si="350"/>
        <v>0</v>
      </c>
      <c r="AK100" s="140">
        <f t="shared" si="351"/>
        <v>0</v>
      </c>
      <c r="AL100" s="140">
        <f t="shared" si="352"/>
        <v>0</v>
      </c>
      <c r="AM100" s="140">
        <f t="shared" si="353"/>
        <v>0</v>
      </c>
      <c r="AN100" s="140">
        <f t="shared" si="354"/>
        <v>0</v>
      </c>
      <c r="AO100" s="140">
        <f t="shared" si="355"/>
        <v>0</v>
      </c>
      <c r="AP100" s="140">
        <f t="shared" si="356"/>
        <v>0</v>
      </c>
      <c r="AQ100" s="140">
        <f t="shared" si="357"/>
        <v>0</v>
      </c>
      <c r="AR100" s="140">
        <f t="shared" si="358"/>
        <v>0</v>
      </c>
      <c r="AS100" s="140">
        <f t="shared" si="359"/>
        <v>0</v>
      </c>
      <c r="AT100" s="140">
        <f t="shared" si="360"/>
        <v>0</v>
      </c>
      <c r="AU100" s="140">
        <f t="shared" si="361"/>
        <v>0</v>
      </c>
      <c r="AV100" s="140">
        <f t="shared" si="362"/>
        <v>1</v>
      </c>
      <c r="AW100" s="140">
        <f t="shared" si="363"/>
        <v>0</v>
      </c>
      <c r="AX100" s="140">
        <f t="shared" si="364"/>
        <v>0</v>
      </c>
      <c r="AY100" s="140">
        <f t="shared" si="365"/>
        <v>0</v>
      </c>
      <c r="AZ100" s="140">
        <f t="shared" si="366"/>
        <v>0</v>
      </c>
      <c r="BB100" s="139">
        <f t="shared" si="391"/>
        <v>2040</v>
      </c>
      <c r="BC100" s="140">
        <f t="shared" si="392"/>
        <v>0</v>
      </c>
      <c r="BD100" s="140">
        <f t="shared" si="367"/>
        <v>0</v>
      </c>
      <c r="BE100" s="140">
        <f t="shared" si="368"/>
        <v>0</v>
      </c>
      <c r="BF100" s="140">
        <f t="shared" si="369"/>
        <v>0</v>
      </c>
      <c r="BG100" s="140">
        <f t="shared" si="370"/>
        <v>0</v>
      </c>
      <c r="BH100" s="140">
        <f t="shared" si="371"/>
        <v>0</v>
      </c>
      <c r="BI100" s="140">
        <f t="shared" si="372"/>
        <v>0</v>
      </c>
      <c r="BJ100" s="140">
        <f t="shared" si="373"/>
        <v>0</v>
      </c>
      <c r="BK100" s="140">
        <f t="shared" si="374"/>
        <v>0</v>
      </c>
      <c r="BL100" s="140">
        <f t="shared" si="375"/>
        <v>0</v>
      </c>
      <c r="BM100" s="140">
        <f t="shared" si="376"/>
        <v>0</v>
      </c>
      <c r="BN100" s="140">
        <f t="shared" si="377"/>
        <v>0</v>
      </c>
      <c r="BO100" s="140">
        <f t="shared" si="378"/>
        <v>0</v>
      </c>
      <c r="BP100" s="140">
        <f t="shared" si="379"/>
        <v>0</v>
      </c>
      <c r="BQ100" s="140">
        <f t="shared" si="380"/>
        <v>0</v>
      </c>
      <c r="BR100" s="140">
        <f t="shared" si="381"/>
        <v>0</v>
      </c>
      <c r="BS100" s="140">
        <f t="shared" si="382"/>
        <v>0</v>
      </c>
      <c r="BT100" s="140">
        <f t="shared" si="383"/>
        <v>0</v>
      </c>
      <c r="BU100" s="140">
        <f t="shared" si="384"/>
        <v>0</v>
      </c>
      <c r="BV100" s="140">
        <f t="shared" si="385"/>
        <v>2041</v>
      </c>
      <c r="BW100" s="140">
        <f t="shared" si="386"/>
        <v>0</v>
      </c>
      <c r="BX100" s="140">
        <f t="shared" si="387"/>
        <v>0</v>
      </c>
      <c r="BY100" s="140">
        <f t="shared" si="388"/>
        <v>0</v>
      </c>
      <c r="BZ100" s="140">
        <f t="shared" si="389"/>
        <v>0</v>
      </c>
    </row>
    <row r="101" spans="1:78" x14ac:dyDescent="0.25">
      <c r="A101" s="140" t="str">
        <f>'Scenario List'!$A$10</f>
        <v>8- Low Load Forecast</v>
      </c>
      <c r="B101" s="140" t="s">
        <v>119</v>
      </c>
      <c r="C101" s="152">
        <v>1</v>
      </c>
      <c r="D101" s="140">
        <v>1</v>
      </c>
      <c r="E101" s="140">
        <v>1</v>
      </c>
      <c r="F101" s="140">
        <v>1</v>
      </c>
      <c r="G101" s="140">
        <v>1</v>
      </c>
      <c r="H101" s="140">
        <v>1</v>
      </c>
      <c r="I101" s="140">
        <v>1</v>
      </c>
      <c r="J101" s="140">
        <v>1</v>
      </c>
      <c r="K101" s="140">
        <v>1</v>
      </c>
      <c r="L101" s="140">
        <v>1</v>
      </c>
      <c r="M101" s="140">
        <v>1</v>
      </c>
      <c r="N101" s="140">
        <v>1</v>
      </c>
      <c r="O101" s="140">
        <v>1</v>
      </c>
      <c r="P101" s="140">
        <v>1</v>
      </c>
      <c r="Q101" s="140">
        <v>1</v>
      </c>
      <c r="R101" s="140">
        <v>1</v>
      </c>
      <c r="S101" s="140">
        <v>1</v>
      </c>
      <c r="T101" s="140">
        <v>1</v>
      </c>
      <c r="U101" s="140">
        <v>1</v>
      </c>
      <c r="V101" s="140">
        <v>1</v>
      </c>
      <c r="W101" s="140">
        <v>1</v>
      </c>
      <c r="X101" s="140">
        <v>1</v>
      </c>
      <c r="Y101" s="140">
        <v>1</v>
      </c>
      <c r="Z101" s="140">
        <v>1</v>
      </c>
      <c r="AA101" s="140">
        <v>1</v>
      </c>
      <c r="AC101" s="140">
        <f t="shared" si="390"/>
        <v>0</v>
      </c>
      <c r="AD101" s="140">
        <f t="shared" si="344"/>
        <v>0</v>
      </c>
      <c r="AE101" s="140">
        <f t="shared" si="345"/>
        <v>0</v>
      </c>
      <c r="AF101" s="140">
        <f t="shared" si="346"/>
        <v>0</v>
      </c>
      <c r="AG101" s="140">
        <f t="shared" si="347"/>
        <v>0</v>
      </c>
      <c r="AH101" s="140">
        <f t="shared" si="348"/>
        <v>0</v>
      </c>
      <c r="AI101" s="140">
        <f t="shared" si="349"/>
        <v>0</v>
      </c>
      <c r="AJ101" s="140">
        <f t="shared" si="350"/>
        <v>0</v>
      </c>
      <c r="AK101" s="140">
        <f t="shared" si="351"/>
        <v>0</v>
      </c>
      <c r="AL101" s="140">
        <f t="shared" si="352"/>
        <v>0</v>
      </c>
      <c r="AM101" s="140">
        <f t="shared" si="353"/>
        <v>0</v>
      </c>
      <c r="AN101" s="140">
        <f t="shared" si="354"/>
        <v>0</v>
      </c>
      <c r="AO101" s="140">
        <f t="shared" si="355"/>
        <v>0</v>
      </c>
      <c r="AP101" s="140">
        <f t="shared" si="356"/>
        <v>0</v>
      </c>
      <c r="AQ101" s="140">
        <f t="shared" si="357"/>
        <v>0</v>
      </c>
      <c r="AR101" s="140">
        <f t="shared" si="358"/>
        <v>0</v>
      </c>
      <c r="AS101" s="140">
        <f t="shared" si="359"/>
        <v>0</v>
      </c>
      <c r="AT101" s="140">
        <f t="shared" si="360"/>
        <v>0</v>
      </c>
      <c r="AU101" s="140">
        <f t="shared" si="361"/>
        <v>0</v>
      </c>
      <c r="AV101" s="140">
        <f t="shared" si="362"/>
        <v>0</v>
      </c>
      <c r="AW101" s="140">
        <f t="shared" si="363"/>
        <v>0</v>
      </c>
      <c r="AX101" s="140">
        <f t="shared" si="364"/>
        <v>0</v>
      </c>
      <c r="AY101" s="140">
        <f t="shared" si="365"/>
        <v>0</v>
      </c>
      <c r="AZ101" s="140">
        <f t="shared" si="366"/>
        <v>0</v>
      </c>
      <c r="BB101" s="139" t="str">
        <f t="shared" si="391"/>
        <v>-</v>
      </c>
      <c r="BC101" s="140">
        <f t="shared" si="392"/>
        <v>0</v>
      </c>
      <c r="BD101" s="140">
        <f t="shared" si="367"/>
        <v>0</v>
      </c>
      <c r="BE101" s="140">
        <f t="shared" si="368"/>
        <v>0</v>
      </c>
      <c r="BF101" s="140">
        <f t="shared" si="369"/>
        <v>0</v>
      </c>
      <c r="BG101" s="140">
        <f t="shared" si="370"/>
        <v>0</v>
      </c>
      <c r="BH101" s="140">
        <f t="shared" si="371"/>
        <v>0</v>
      </c>
      <c r="BI101" s="140">
        <f t="shared" si="372"/>
        <v>0</v>
      </c>
      <c r="BJ101" s="140">
        <f t="shared" si="373"/>
        <v>0</v>
      </c>
      <c r="BK101" s="140">
        <f t="shared" si="374"/>
        <v>0</v>
      </c>
      <c r="BL101" s="140">
        <f t="shared" si="375"/>
        <v>0</v>
      </c>
      <c r="BM101" s="140">
        <f t="shared" si="376"/>
        <v>0</v>
      </c>
      <c r="BN101" s="140">
        <f t="shared" si="377"/>
        <v>0</v>
      </c>
      <c r="BO101" s="140">
        <f t="shared" si="378"/>
        <v>0</v>
      </c>
      <c r="BP101" s="140">
        <f t="shared" si="379"/>
        <v>0</v>
      </c>
      <c r="BQ101" s="140">
        <f t="shared" si="380"/>
        <v>0</v>
      </c>
      <c r="BR101" s="140">
        <f t="shared" si="381"/>
        <v>0</v>
      </c>
      <c r="BS101" s="140">
        <f t="shared" si="382"/>
        <v>0</v>
      </c>
      <c r="BT101" s="140">
        <f t="shared" si="383"/>
        <v>0</v>
      </c>
      <c r="BU101" s="140">
        <f t="shared" si="384"/>
        <v>0</v>
      </c>
      <c r="BV101" s="140">
        <f t="shared" si="385"/>
        <v>0</v>
      </c>
      <c r="BW101" s="140">
        <f t="shared" si="386"/>
        <v>0</v>
      </c>
      <c r="BX101" s="140">
        <f t="shared" si="387"/>
        <v>0</v>
      </c>
      <c r="BY101" s="140">
        <f t="shared" si="388"/>
        <v>0</v>
      </c>
      <c r="BZ101" s="140">
        <f t="shared" si="389"/>
        <v>0</v>
      </c>
    </row>
    <row r="102" spans="1:78" x14ac:dyDescent="0.25">
      <c r="A102" s="140" t="str">
        <f>'Scenario List'!$A$10</f>
        <v>8- Low Load Forecast</v>
      </c>
      <c r="B102" s="140" t="s">
        <v>120</v>
      </c>
      <c r="C102" s="152">
        <v>1</v>
      </c>
      <c r="D102" s="140">
        <v>1</v>
      </c>
      <c r="E102" s="140">
        <v>1</v>
      </c>
      <c r="F102" s="140">
        <v>1</v>
      </c>
      <c r="G102" s="140">
        <v>1</v>
      </c>
      <c r="H102" s="140">
        <v>1</v>
      </c>
      <c r="I102" s="140">
        <v>1</v>
      </c>
      <c r="J102" s="140">
        <v>1</v>
      </c>
      <c r="K102" s="140">
        <v>1</v>
      </c>
      <c r="L102" s="140">
        <v>1</v>
      </c>
      <c r="M102" s="140">
        <v>1</v>
      </c>
      <c r="N102" s="140">
        <v>1</v>
      </c>
      <c r="O102" s="140">
        <v>1</v>
      </c>
      <c r="P102" s="140">
        <v>1</v>
      </c>
      <c r="Q102" s="140">
        <v>1</v>
      </c>
      <c r="R102" s="140">
        <v>1</v>
      </c>
      <c r="S102" s="140">
        <v>1</v>
      </c>
      <c r="T102" s="140">
        <v>1</v>
      </c>
      <c r="U102" s="140">
        <v>1</v>
      </c>
      <c r="V102" s="140">
        <v>1</v>
      </c>
      <c r="W102" s="140">
        <v>1</v>
      </c>
      <c r="X102" s="140">
        <v>1</v>
      </c>
      <c r="Y102" s="140">
        <v>1</v>
      </c>
      <c r="Z102" s="140">
        <v>1</v>
      </c>
      <c r="AA102" s="140">
        <v>1</v>
      </c>
      <c r="AC102" s="140">
        <f t="shared" si="390"/>
        <v>0</v>
      </c>
      <c r="AD102" s="140">
        <f t="shared" si="344"/>
        <v>0</v>
      </c>
      <c r="AE102" s="140">
        <f t="shared" si="345"/>
        <v>0</v>
      </c>
      <c r="AF102" s="140">
        <f t="shared" si="346"/>
        <v>0</v>
      </c>
      <c r="AG102" s="140">
        <f t="shared" si="347"/>
        <v>0</v>
      </c>
      <c r="AH102" s="140">
        <f t="shared" si="348"/>
        <v>0</v>
      </c>
      <c r="AI102" s="140">
        <f t="shared" si="349"/>
        <v>0</v>
      </c>
      <c r="AJ102" s="140">
        <f t="shared" si="350"/>
        <v>0</v>
      </c>
      <c r="AK102" s="140">
        <f t="shared" si="351"/>
        <v>0</v>
      </c>
      <c r="AL102" s="140">
        <f t="shared" si="352"/>
        <v>0</v>
      </c>
      <c r="AM102" s="140">
        <f t="shared" si="353"/>
        <v>0</v>
      </c>
      <c r="AN102" s="140">
        <f t="shared" si="354"/>
        <v>0</v>
      </c>
      <c r="AO102" s="140">
        <f t="shared" si="355"/>
        <v>0</v>
      </c>
      <c r="AP102" s="140">
        <f t="shared" si="356"/>
        <v>0</v>
      </c>
      <c r="AQ102" s="140">
        <f t="shared" si="357"/>
        <v>0</v>
      </c>
      <c r="AR102" s="140">
        <f t="shared" si="358"/>
        <v>0</v>
      </c>
      <c r="AS102" s="140">
        <f t="shared" si="359"/>
        <v>0</v>
      </c>
      <c r="AT102" s="140">
        <f t="shared" si="360"/>
        <v>0</v>
      </c>
      <c r="AU102" s="140">
        <f t="shared" si="361"/>
        <v>0</v>
      </c>
      <c r="AV102" s="140">
        <f t="shared" si="362"/>
        <v>0</v>
      </c>
      <c r="AW102" s="140">
        <f t="shared" si="363"/>
        <v>0</v>
      </c>
      <c r="AX102" s="140">
        <f t="shared" si="364"/>
        <v>0</v>
      </c>
      <c r="AY102" s="140">
        <f t="shared" si="365"/>
        <v>0</v>
      </c>
      <c r="AZ102" s="140">
        <f t="shared" si="366"/>
        <v>0</v>
      </c>
      <c r="BB102" s="139" t="str">
        <f t="shared" si="391"/>
        <v>-</v>
      </c>
      <c r="BC102" s="140">
        <f t="shared" si="392"/>
        <v>0</v>
      </c>
      <c r="BD102" s="140">
        <f t="shared" si="367"/>
        <v>0</v>
      </c>
      <c r="BE102" s="140">
        <f t="shared" si="368"/>
        <v>0</v>
      </c>
      <c r="BF102" s="140">
        <f t="shared" si="369"/>
        <v>0</v>
      </c>
      <c r="BG102" s="140">
        <f t="shared" si="370"/>
        <v>0</v>
      </c>
      <c r="BH102" s="140">
        <f t="shared" si="371"/>
        <v>0</v>
      </c>
      <c r="BI102" s="140">
        <f t="shared" si="372"/>
        <v>0</v>
      </c>
      <c r="BJ102" s="140">
        <f t="shared" si="373"/>
        <v>0</v>
      </c>
      <c r="BK102" s="140">
        <f t="shared" si="374"/>
        <v>0</v>
      </c>
      <c r="BL102" s="140">
        <f t="shared" si="375"/>
        <v>0</v>
      </c>
      <c r="BM102" s="140">
        <f t="shared" si="376"/>
        <v>0</v>
      </c>
      <c r="BN102" s="140">
        <f t="shared" si="377"/>
        <v>0</v>
      </c>
      <c r="BO102" s="140">
        <f t="shared" si="378"/>
        <v>0</v>
      </c>
      <c r="BP102" s="140">
        <f t="shared" si="379"/>
        <v>0</v>
      </c>
      <c r="BQ102" s="140">
        <f t="shared" si="380"/>
        <v>0</v>
      </c>
      <c r="BR102" s="140">
        <f t="shared" si="381"/>
        <v>0</v>
      </c>
      <c r="BS102" s="140">
        <f t="shared" si="382"/>
        <v>0</v>
      </c>
      <c r="BT102" s="140">
        <f t="shared" si="383"/>
        <v>0</v>
      </c>
      <c r="BU102" s="140">
        <f t="shared" si="384"/>
        <v>0</v>
      </c>
      <c r="BV102" s="140">
        <f t="shared" si="385"/>
        <v>0</v>
      </c>
      <c r="BW102" s="140">
        <f t="shared" si="386"/>
        <v>0</v>
      </c>
      <c r="BX102" s="140">
        <f t="shared" si="387"/>
        <v>0</v>
      </c>
      <c r="BY102" s="140">
        <f t="shared" si="388"/>
        <v>0</v>
      </c>
      <c r="BZ102" s="140">
        <f t="shared" si="389"/>
        <v>0</v>
      </c>
    </row>
    <row r="103" spans="1:78" x14ac:dyDescent="0.25">
      <c r="A103" s="140" t="str">
        <f>'Scenario List'!$A$10</f>
        <v>8- Low Load Forecast</v>
      </c>
      <c r="B103" s="140" t="s">
        <v>121</v>
      </c>
      <c r="C103" s="152">
        <v>1</v>
      </c>
      <c r="D103" s="140">
        <v>1</v>
      </c>
      <c r="E103" s="140">
        <v>1</v>
      </c>
      <c r="F103" s="140">
        <v>1</v>
      </c>
      <c r="G103" s="140">
        <v>1</v>
      </c>
      <c r="H103" s="140">
        <v>1</v>
      </c>
      <c r="I103" s="140">
        <v>1</v>
      </c>
      <c r="J103" s="140">
        <v>1</v>
      </c>
      <c r="K103" s="140">
        <v>1</v>
      </c>
      <c r="L103" s="140">
        <v>1</v>
      </c>
      <c r="M103" s="140">
        <v>1</v>
      </c>
      <c r="N103" s="140">
        <v>1</v>
      </c>
      <c r="O103" s="140">
        <v>1</v>
      </c>
      <c r="P103" s="140">
        <v>1</v>
      </c>
      <c r="Q103" s="140">
        <v>1</v>
      </c>
      <c r="R103" s="140">
        <v>0</v>
      </c>
      <c r="S103" s="140">
        <v>0</v>
      </c>
      <c r="T103" s="140">
        <v>0</v>
      </c>
      <c r="U103" s="140">
        <v>0</v>
      </c>
      <c r="V103" s="140">
        <v>0</v>
      </c>
      <c r="W103" s="140">
        <v>0</v>
      </c>
      <c r="X103" s="140">
        <v>0</v>
      </c>
      <c r="Y103" s="140">
        <v>0</v>
      </c>
      <c r="Z103" s="140">
        <v>0</v>
      </c>
      <c r="AA103" s="140">
        <v>0</v>
      </c>
      <c r="AC103" s="140">
        <f t="shared" si="390"/>
        <v>0</v>
      </c>
      <c r="AD103" s="140">
        <f t="shared" si="344"/>
        <v>0</v>
      </c>
      <c r="AE103" s="140">
        <f t="shared" si="345"/>
        <v>0</v>
      </c>
      <c r="AF103" s="140">
        <f t="shared" si="346"/>
        <v>0</v>
      </c>
      <c r="AG103" s="140">
        <f t="shared" si="347"/>
        <v>0</v>
      </c>
      <c r="AH103" s="140">
        <f t="shared" si="348"/>
        <v>0</v>
      </c>
      <c r="AI103" s="140">
        <f t="shared" si="349"/>
        <v>0</v>
      </c>
      <c r="AJ103" s="140">
        <f t="shared" si="350"/>
        <v>0</v>
      </c>
      <c r="AK103" s="140">
        <f t="shared" si="351"/>
        <v>0</v>
      </c>
      <c r="AL103" s="140">
        <f t="shared" si="352"/>
        <v>0</v>
      </c>
      <c r="AM103" s="140">
        <f t="shared" si="353"/>
        <v>0</v>
      </c>
      <c r="AN103" s="140">
        <f t="shared" si="354"/>
        <v>0</v>
      </c>
      <c r="AO103" s="140">
        <f t="shared" si="355"/>
        <v>0</v>
      </c>
      <c r="AP103" s="140">
        <f t="shared" si="356"/>
        <v>0</v>
      </c>
      <c r="AQ103" s="140">
        <f t="shared" si="357"/>
        <v>1</v>
      </c>
      <c r="AR103" s="140">
        <f t="shared" si="358"/>
        <v>0</v>
      </c>
      <c r="AS103" s="140">
        <f t="shared" si="359"/>
        <v>0</v>
      </c>
      <c r="AT103" s="140">
        <f t="shared" si="360"/>
        <v>0</v>
      </c>
      <c r="AU103" s="140">
        <f t="shared" si="361"/>
        <v>0</v>
      </c>
      <c r="AV103" s="140">
        <f t="shared" si="362"/>
        <v>0</v>
      </c>
      <c r="AW103" s="140">
        <f t="shared" si="363"/>
        <v>0</v>
      </c>
      <c r="AX103" s="140">
        <f t="shared" si="364"/>
        <v>0</v>
      </c>
      <c r="AY103" s="140">
        <f t="shared" si="365"/>
        <v>0</v>
      </c>
      <c r="AZ103" s="140">
        <f t="shared" si="366"/>
        <v>0</v>
      </c>
      <c r="BB103" s="139">
        <f t="shared" si="391"/>
        <v>2035</v>
      </c>
      <c r="BC103" s="140">
        <f t="shared" si="392"/>
        <v>0</v>
      </c>
      <c r="BD103" s="140">
        <f t="shared" si="367"/>
        <v>0</v>
      </c>
      <c r="BE103" s="140">
        <f t="shared" si="368"/>
        <v>0</v>
      </c>
      <c r="BF103" s="140">
        <f t="shared" si="369"/>
        <v>0</v>
      </c>
      <c r="BG103" s="140">
        <f t="shared" si="370"/>
        <v>0</v>
      </c>
      <c r="BH103" s="140">
        <f t="shared" si="371"/>
        <v>0</v>
      </c>
      <c r="BI103" s="140">
        <f t="shared" si="372"/>
        <v>0</v>
      </c>
      <c r="BJ103" s="140">
        <f t="shared" si="373"/>
        <v>0</v>
      </c>
      <c r="BK103" s="140">
        <f t="shared" si="374"/>
        <v>0</v>
      </c>
      <c r="BL103" s="140">
        <f t="shared" si="375"/>
        <v>0</v>
      </c>
      <c r="BM103" s="140">
        <f t="shared" si="376"/>
        <v>0</v>
      </c>
      <c r="BN103" s="140">
        <f t="shared" si="377"/>
        <v>0</v>
      </c>
      <c r="BO103" s="140">
        <f t="shared" si="378"/>
        <v>0</v>
      </c>
      <c r="BP103" s="140">
        <f t="shared" si="379"/>
        <v>0</v>
      </c>
      <c r="BQ103" s="140">
        <f t="shared" si="380"/>
        <v>2036</v>
      </c>
      <c r="BR103" s="140">
        <f t="shared" si="381"/>
        <v>0</v>
      </c>
      <c r="BS103" s="140">
        <f t="shared" si="382"/>
        <v>0</v>
      </c>
      <c r="BT103" s="140">
        <f t="shared" si="383"/>
        <v>0</v>
      </c>
      <c r="BU103" s="140">
        <f t="shared" si="384"/>
        <v>0</v>
      </c>
      <c r="BV103" s="140">
        <f t="shared" si="385"/>
        <v>0</v>
      </c>
      <c r="BW103" s="140">
        <f t="shared" si="386"/>
        <v>0</v>
      </c>
      <c r="BX103" s="140">
        <f t="shared" si="387"/>
        <v>0</v>
      </c>
      <c r="BY103" s="140">
        <f t="shared" si="388"/>
        <v>0</v>
      </c>
      <c r="BZ103" s="140">
        <f t="shared" si="389"/>
        <v>0</v>
      </c>
    </row>
    <row r="104" spans="1:78" x14ac:dyDescent="0.25">
      <c r="C104" s="152"/>
    </row>
    <row r="105" spans="1:78" x14ac:dyDescent="0.25">
      <c r="A105" s="140" t="str">
        <f>'Scenario List'!$A$11</f>
        <v>9- High Load Forecast</v>
      </c>
      <c r="B105" s="140" t="s">
        <v>112</v>
      </c>
      <c r="C105" s="152">
        <v>1</v>
      </c>
      <c r="D105" s="140">
        <v>1</v>
      </c>
      <c r="E105" s="140">
        <v>1</v>
      </c>
      <c r="F105" s="140">
        <v>1</v>
      </c>
      <c r="G105" s="140">
        <v>1</v>
      </c>
      <c r="H105" s="140">
        <v>1</v>
      </c>
      <c r="I105" s="140">
        <v>1</v>
      </c>
      <c r="J105" s="140">
        <v>1</v>
      </c>
      <c r="K105" s="140">
        <v>1</v>
      </c>
      <c r="L105" s="140">
        <v>1</v>
      </c>
      <c r="M105" s="140">
        <v>1</v>
      </c>
      <c r="N105" s="140">
        <v>1</v>
      </c>
      <c r="O105" s="140">
        <v>1</v>
      </c>
      <c r="P105" s="140">
        <v>1</v>
      </c>
      <c r="Q105" s="140">
        <v>1</v>
      </c>
      <c r="R105" s="140">
        <v>1</v>
      </c>
      <c r="S105" s="140">
        <v>1</v>
      </c>
      <c r="T105" s="140">
        <v>1</v>
      </c>
      <c r="U105" s="140">
        <v>1</v>
      </c>
      <c r="V105" s="140">
        <v>1</v>
      </c>
      <c r="W105" s="140">
        <v>1</v>
      </c>
      <c r="X105" s="140">
        <v>1</v>
      </c>
      <c r="Y105" s="140">
        <v>1</v>
      </c>
      <c r="Z105" s="140">
        <v>1</v>
      </c>
      <c r="AA105" s="140">
        <v>1</v>
      </c>
      <c r="AC105" s="140">
        <f>C105-D105</f>
        <v>0</v>
      </c>
      <c r="AD105" s="140">
        <f t="shared" ref="AD105:AD114" si="393">D105-E105</f>
        <v>0</v>
      </c>
      <c r="AE105" s="140">
        <f t="shared" ref="AE105:AE114" si="394">E105-F105</f>
        <v>0</v>
      </c>
      <c r="AF105" s="140">
        <f t="shared" ref="AF105:AF114" si="395">F105-G105</f>
        <v>0</v>
      </c>
      <c r="AG105" s="140">
        <f t="shared" ref="AG105:AG114" si="396">G105-H105</f>
        <v>0</v>
      </c>
      <c r="AH105" s="140">
        <f t="shared" ref="AH105:AH114" si="397">H105-I105</f>
        <v>0</v>
      </c>
      <c r="AI105" s="140">
        <f t="shared" ref="AI105:AI114" si="398">I105-J105</f>
        <v>0</v>
      </c>
      <c r="AJ105" s="140">
        <f t="shared" ref="AJ105:AJ114" si="399">J105-K105</f>
        <v>0</v>
      </c>
      <c r="AK105" s="140">
        <f t="shared" ref="AK105:AK114" si="400">K105-L105</f>
        <v>0</v>
      </c>
      <c r="AL105" s="140">
        <f t="shared" ref="AL105:AL114" si="401">L105-M105</f>
        <v>0</v>
      </c>
      <c r="AM105" s="140">
        <f t="shared" ref="AM105:AM114" si="402">M105-N105</f>
        <v>0</v>
      </c>
      <c r="AN105" s="140">
        <f t="shared" ref="AN105:AN114" si="403">N105-O105</f>
        <v>0</v>
      </c>
      <c r="AO105" s="140">
        <f t="shared" ref="AO105:AO114" si="404">O105-P105</f>
        <v>0</v>
      </c>
      <c r="AP105" s="140">
        <f t="shared" ref="AP105:AP114" si="405">P105-Q105</f>
        <v>0</v>
      </c>
      <c r="AQ105" s="140">
        <f t="shared" ref="AQ105:AQ114" si="406">Q105-R105</f>
        <v>0</v>
      </c>
      <c r="AR105" s="140">
        <f t="shared" ref="AR105:AR114" si="407">R105-S105</f>
        <v>0</v>
      </c>
      <c r="AS105" s="140">
        <f t="shared" ref="AS105:AS114" si="408">S105-T105</f>
        <v>0</v>
      </c>
      <c r="AT105" s="140">
        <f t="shared" ref="AT105:AT114" si="409">T105-U105</f>
        <v>0</v>
      </c>
      <c r="AU105" s="140">
        <f t="shared" ref="AU105:AU114" si="410">U105-V105</f>
        <v>0</v>
      </c>
      <c r="AV105" s="140">
        <f t="shared" ref="AV105:AV114" si="411">V105-W105</f>
        <v>0</v>
      </c>
      <c r="AW105" s="140">
        <f t="shared" ref="AW105:AW114" si="412">W105-X105</f>
        <v>0</v>
      </c>
      <c r="AX105" s="140">
        <f t="shared" ref="AX105:AX114" si="413">X105-Y105</f>
        <v>0</v>
      </c>
      <c r="AY105" s="140">
        <f t="shared" ref="AY105:AY114" si="414">Y105-Z105</f>
        <v>0</v>
      </c>
      <c r="AZ105" s="140">
        <f t="shared" ref="AZ105:AZ114" si="415">Z105-AA105</f>
        <v>0</v>
      </c>
      <c r="BB105" s="139" t="str">
        <f>IF(MAX(BC105:BZ105)=0,"-",MAX(BC105:BZ105)-1)</f>
        <v>-</v>
      </c>
      <c r="BC105" s="140">
        <f>IF(AC105=1,AC$13,0)</f>
        <v>0</v>
      </c>
      <c r="BD105" s="140">
        <f t="shared" ref="BD105:BD114" si="416">IF(AD105=1,AD$13,0)</f>
        <v>0</v>
      </c>
      <c r="BE105" s="140">
        <f t="shared" ref="BE105:BE114" si="417">IF(AE105=1,AE$13,0)</f>
        <v>0</v>
      </c>
      <c r="BF105" s="140">
        <f t="shared" ref="BF105:BF114" si="418">IF(AF105=1,AF$13,0)</f>
        <v>0</v>
      </c>
      <c r="BG105" s="140">
        <f t="shared" ref="BG105:BG114" si="419">IF(AG105=1,AG$13,0)</f>
        <v>0</v>
      </c>
      <c r="BH105" s="140">
        <f t="shared" ref="BH105:BH114" si="420">IF(AH105=1,AH$13,0)</f>
        <v>0</v>
      </c>
      <c r="BI105" s="140">
        <f t="shared" ref="BI105:BI114" si="421">IF(AI105=1,AI$13,0)</f>
        <v>0</v>
      </c>
      <c r="BJ105" s="140">
        <f t="shared" ref="BJ105:BJ114" si="422">IF(AJ105=1,AJ$13,0)</f>
        <v>0</v>
      </c>
      <c r="BK105" s="140">
        <f t="shared" ref="BK105:BK114" si="423">IF(AK105=1,AK$13,0)</f>
        <v>0</v>
      </c>
      <c r="BL105" s="140">
        <f t="shared" ref="BL105:BL114" si="424">IF(AL105=1,AL$13,0)</f>
        <v>0</v>
      </c>
      <c r="BM105" s="140">
        <f t="shared" ref="BM105:BM114" si="425">IF(AM105=1,AM$13,0)</f>
        <v>0</v>
      </c>
      <c r="BN105" s="140">
        <f t="shared" ref="BN105:BN114" si="426">IF(AN105=1,AN$13,0)</f>
        <v>0</v>
      </c>
      <c r="BO105" s="140">
        <f t="shared" ref="BO105:BO114" si="427">IF(AO105=1,AO$13,0)</f>
        <v>0</v>
      </c>
      <c r="BP105" s="140">
        <f t="shared" ref="BP105:BP114" si="428">IF(AP105=1,AP$13,0)</f>
        <v>0</v>
      </c>
      <c r="BQ105" s="140">
        <f t="shared" ref="BQ105:BQ114" si="429">IF(AQ105=1,AQ$13,0)</f>
        <v>0</v>
      </c>
      <c r="BR105" s="140">
        <f t="shared" ref="BR105:BR114" si="430">IF(AR105=1,AR$13,0)</f>
        <v>0</v>
      </c>
      <c r="BS105" s="140">
        <f t="shared" ref="BS105:BS114" si="431">IF(AS105=1,AS$13,0)</f>
        <v>0</v>
      </c>
      <c r="BT105" s="140">
        <f t="shared" ref="BT105:BT114" si="432">IF(AT105=1,AT$13,0)</f>
        <v>0</v>
      </c>
      <c r="BU105" s="140">
        <f t="shared" ref="BU105:BU114" si="433">IF(AU105=1,AU$13,0)</f>
        <v>0</v>
      </c>
      <c r="BV105" s="140">
        <f t="shared" ref="BV105:BV114" si="434">IF(AV105=1,AV$13,0)</f>
        <v>0</v>
      </c>
      <c r="BW105" s="140">
        <f t="shared" ref="BW105:BW114" si="435">IF(AW105=1,AW$13,0)</f>
        <v>0</v>
      </c>
      <c r="BX105" s="140">
        <f t="shared" ref="BX105:BX114" si="436">IF(AX105=1,AX$13,0)</f>
        <v>0</v>
      </c>
      <c r="BY105" s="140">
        <f t="shared" ref="BY105:BY114" si="437">IF(AY105=1,AY$13,0)</f>
        <v>0</v>
      </c>
      <c r="BZ105" s="140">
        <f t="shared" ref="BZ105:BZ114" si="438">IF(AZ105=1,AZ$13,0)</f>
        <v>0</v>
      </c>
    </row>
    <row r="106" spans="1:78" x14ac:dyDescent="0.25">
      <c r="A106" s="140" t="str">
        <f>'Scenario List'!$A$11</f>
        <v>9- High Load Forecast</v>
      </c>
      <c r="B106" s="140" t="s">
        <v>113</v>
      </c>
      <c r="C106" s="152">
        <v>1</v>
      </c>
      <c r="D106" s="140">
        <v>1</v>
      </c>
      <c r="E106" s="140">
        <v>1</v>
      </c>
      <c r="F106" s="140">
        <v>1</v>
      </c>
      <c r="G106" s="140">
        <v>1</v>
      </c>
      <c r="H106" s="140">
        <v>1</v>
      </c>
      <c r="I106" s="140">
        <v>0</v>
      </c>
      <c r="J106" s="140">
        <v>0</v>
      </c>
      <c r="K106" s="140">
        <v>0</v>
      </c>
      <c r="L106" s="140">
        <v>0</v>
      </c>
      <c r="M106" s="140">
        <v>0</v>
      </c>
      <c r="N106" s="140">
        <v>0</v>
      </c>
      <c r="O106" s="140">
        <v>0</v>
      </c>
      <c r="P106" s="140">
        <v>0</v>
      </c>
      <c r="Q106" s="140">
        <v>0</v>
      </c>
      <c r="R106" s="140">
        <v>0</v>
      </c>
      <c r="S106" s="140">
        <v>0</v>
      </c>
      <c r="T106" s="140">
        <v>0</v>
      </c>
      <c r="U106" s="140">
        <v>0</v>
      </c>
      <c r="V106" s="140">
        <v>0</v>
      </c>
      <c r="W106" s="140">
        <v>0</v>
      </c>
      <c r="X106" s="140">
        <v>0</v>
      </c>
      <c r="Y106" s="140">
        <v>0</v>
      </c>
      <c r="Z106" s="140">
        <v>0</v>
      </c>
      <c r="AA106" s="140">
        <v>0</v>
      </c>
      <c r="AC106" s="140">
        <f t="shared" ref="AC106:AC114" si="439">C106-D106</f>
        <v>0</v>
      </c>
      <c r="AD106" s="140">
        <f t="shared" si="393"/>
        <v>0</v>
      </c>
      <c r="AE106" s="140">
        <f t="shared" si="394"/>
        <v>0</v>
      </c>
      <c r="AF106" s="140">
        <f t="shared" si="395"/>
        <v>0</v>
      </c>
      <c r="AG106" s="140">
        <f t="shared" si="396"/>
        <v>0</v>
      </c>
      <c r="AH106" s="140">
        <f t="shared" si="397"/>
        <v>1</v>
      </c>
      <c r="AI106" s="140">
        <f t="shared" si="398"/>
        <v>0</v>
      </c>
      <c r="AJ106" s="140">
        <f t="shared" si="399"/>
        <v>0</v>
      </c>
      <c r="AK106" s="140">
        <f t="shared" si="400"/>
        <v>0</v>
      </c>
      <c r="AL106" s="140">
        <f t="shared" si="401"/>
        <v>0</v>
      </c>
      <c r="AM106" s="140">
        <f t="shared" si="402"/>
        <v>0</v>
      </c>
      <c r="AN106" s="140">
        <f t="shared" si="403"/>
        <v>0</v>
      </c>
      <c r="AO106" s="140">
        <f t="shared" si="404"/>
        <v>0</v>
      </c>
      <c r="AP106" s="140">
        <f t="shared" si="405"/>
        <v>0</v>
      </c>
      <c r="AQ106" s="140">
        <f t="shared" si="406"/>
        <v>0</v>
      </c>
      <c r="AR106" s="140">
        <f t="shared" si="407"/>
        <v>0</v>
      </c>
      <c r="AS106" s="140">
        <f t="shared" si="408"/>
        <v>0</v>
      </c>
      <c r="AT106" s="140">
        <f t="shared" si="409"/>
        <v>0</v>
      </c>
      <c r="AU106" s="140">
        <f t="shared" si="410"/>
        <v>0</v>
      </c>
      <c r="AV106" s="140">
        <f t="shared" si="411"/>
        <v>0</v>
      </c>
      <c r="AW106" s="140">
        <f t="shared" si="412"/>
        <v>0</v>
      </c>
      <c r="AX106" s="140">
        <f t="shared" si="413"/>
        <v>0</v>
      </c>
      <c r="AY106" s="140">
        <f t="shared" si="414"/>
        <v>0</v>
      </c>
      <c r="AZ106" s="140">
        <f t="shared" si="415"/>
        <v>0</v>
      </c>
      <c r="BB106" s="139">
        <f t="shared" ref="BB106:BB114" si="440">IF(MAX(BC106:BZ106)=0,"-",MAX(BC106:BZ106)-1)</f>
        <v>2026</v>
      </c>
      <c r="BC106" s="140">
        <f t="shared" ref="BC106:BC114" si="441">IF(AC106=1,AC$13,0)</f>
        <v>0</v>
      </c>
      <c r="BD106" s="140">
        <f t="shared" si="416"/>
        <v>0</v>
      </c>
      <c r="BE106" s="140">
        <f t="shared" si="417"/>
        <v>0</v>
      </c>
      <c r="BF106" s="140">
        <f t="shared" si="418"/>
        <v>0</v>
      </c>
      <c r="BG106" s="140">
        <f t="shared" si="419"/>
        <v>0</v>
      </c>
      <c r="BH106" s="140">
        <f t="shared" si="420"/>
        <v>2027</v>
      </c>
      <c r="BI106" s="140">
        <f t="shared" si="421"/>
        <v>0</v>
      </c>
      <c r="BJ106" s="140">
        <f t="shared" si="422"/>
        <v>0</v>
      </c>
      <c r="BK106" s="140">
        <f t="shared" si="423"/>
        <v>0</v>
      </c>
      <c r="BL106" s="140">
        <f t="shared" si="424"/>
        <v>0</v>
      </c>
      <c r="BM106" s="140">
        <f t="shared" si="425"/>
        <v>0</v>
      </c>
      <c r="BN106" s="140">
        <f t="shared" si="426"/>
        <v>0</v>
      </c>
      <c r="BO106" s="140">
        <f t="shared" si="427"/>
        <v>0</v>
      </c>
      <c r="BP106" s="140">
        <f t="shared" si="428"/>
        <v>0</v>
      </c>
      <c r="BQ106" s="140">
        <f t="shared" si="429"/>
        <v>0</v>
      </c>
      <c r="BR106" s="140">
        <f t="shared" si="430"/>
        <v>0</v>
      </c>
      <c r="BS106" s="140">
        <f t="shared" si="431"/>
        <v>0</v>
      </c>
      <c r="BT106" s="140">
        <f t="shared" si="432"/>
        <v>0</v>
      </c>
      <c r="BU106" s="140">
        <f t="shared" si="433"/>
        <v>0</v>
      </c>
      <c r="BV106" s="140">
        <f t="shared" si="434"/>
        <v>0</v>
      </c>
      <c r="BW106" s="140">
        <f t="shared" si="435"/>
        <v>0</v>
      </c>
      <c r="BX106" s="140">
        <f t="shared" si="436"/>
        <v>0</v>
      </c>
      <c r="BY106" s="140">
        <f t="shared" si="437"/>
        <v>0</v>
      </c>
      <c r="BZ106" s="140">
        <f t="shared" si="438"/>
        <v>0</v>
      </c>
    </row>
    <row r="107" spans="1:78" x14ac:dyDescent="0.25">
      <c r="A107" s="140" t="str">
        <f>'Scenario List'!$A$11</f>
        <v>9- High Load Forecast</v>
      </c>
      <c r="B107" s="140" t="s">
        <v>114</v>
      </c>
      <c r="C107" s="152">
        <v>1</v>
      </c>
      <c r="D107" s="140">
        <v>0</v>
      </c>
      <c r="E107" s="140">
        <v>0</v>
      </c>
      <c r="F107" s="140">
        <v>0</v>
      </c>
      <c r="G107" s="140">
        <v>0</v>
      </c>
      <c r="H107" s="140">
        <v>0</v>
      </c>
      <c r="I107" s="140">
        <v>0</v>
      </c>
      <c r="J107" s="140">
        <v>0</v>
      </c>
      <c r="K107" s="140">
        <v>0</v>
      </c>
      <c r="L107" s="140">
        <v>0</v>
      </c>
      <c r="M107" s="140">
        <v>0</v>
      </c>
      <c r="N107" s="140">
        <v>0</v>
      </c>
      <c r="O107" s="140">
        <v>0</v>
      </c>
      <c r="P107" s="140">
        <v>0</v>
      </c>
      <c r="Q107" s="140">
        <v>0</v>
      </c>
      <c r="R107" s="140">
        <v>0</v>
      </c>
      <c r="S107" s="140">
        <v>0</v>
      </c>
      <c r="T107" s="140">
        <v>0</v>
      </c>
      <c r="U107" s="140">
        <v>0</v>
      </c>
      <c r="V107" s="140">
        <v>0</v>
      </c>
      <c r="W107" s="140">
        <v>0</v>
      </c>
      <c r="X107" s="140">
        <v>0</v>
      </c>
      <c r="Y107" s="140">
        <v>0</v>
      </c>
      <c r="Z107" s="140">
        <v>0</v>
      </c>
      <c r="AA107" s="140">
        <v>0</v>
      </c>
      <c r="AC107" s="140">
        <f t="shared" si="439"/>
        <v>1</v>
      </c>
      <c r="AD107" s="140">
        <f t="shared" si="393"/>
        <v>0</v>
      </c>
      <c r="AE107" s="140">
        <f t="shared" si="394"/>
        <v>0</v>
      </c>
      <c r="AF107" s="140">
        <f t="shared" si="395"/>
        <v>0</v>
      </c>
      <c r="AG107" s="140">
        <f t="shared" si="396"/>
        <v>0</v>
      </c>
      <c r="AH107" s="140">
        <f t="shared" si="397"/>
        <v>0</v>
      </c>
      <c r="AI107" s="140">
        <f t="shared" si="398"/>
        <v>0</v>
      </c>
      <c r="AJ107" s="140">
        <f t="shared" si="399"/>
        <v>0</v>
      </c>
      <c r="AK107" s="140">
        <f t="shared" si="400"/>
        <v>0</v>
      </c>
      <c r="AL107" s="140">
        <f t="shared" si="401"/>
        <v>0</v>
      </c>
      <c r="AM107" s="140">
        <f t="shared" si="402"/>
        <v>0</v>
      </c>
      <c r="AN107" s="140">
        <f t="shared" si="403"/>
        <v>0</v>
      </c>
      <c r="AO107" s="140">
        <f t="shared" si="404"/>
        <v>0</v>
      </c>
      <c r="AP107" s="140">
        <f t="shared" si="405"/>
        <v>0</v>
      </c>
      <c r="AQ107" s="140">
        <f t="shared" si="406"/>
        <v>0</v>
      </c>
      <c r="AR107" s="140">
        <f t="shared" si="407"/>
        <v>0</v>
      </c>
      <c r="AS107" s="140">
        <f t="shared" si="408"/>
        <v>0</v>
      </c>
      <c r="AT107" s="140">
        <f t="shared" si="409"/>
        <v>0</v>
      </c>
      <c r="AU107" s="140">
        <f t="shared" si="410"/>
        <v>0</v>
      </c>
      <c r="AV107" s="140">
        <f t="shared" si="411"/>
        <v>0</v>
      </c>
      <c r="AW107" s="140">
        <f t="shared" si="412"/>
        <v>0</v>
      </c>
      <c r="AX107" s="140">
        <f t="shared" si="413"/>
        <v>0</v>
      </c>
      <c r="AY107" s="140">
        <f t="shared" si="414"/>
        <v>0</v>
      </c>
      <c r="AZ107" s="140">
        <f t="shared" si="415"/>
        <v>0</v>
      </c>
      <c r="BB107" s="139">
        <f t="shared" si="440"/>
        <v>2021</v>
      </c>
      <c r="BC107" s="140">
        <f t="shared" si="441"/>
        <v>2022</v>
      </c>
      <c r="BD107" s="140">
        <f t="shared" si="416"/>
        <v>0</v>
      </c>
      <c r="BE107" s="140">
        <f t="shared" si="417"/>
        <v>0</v>
      </c>
      <c r="BF107" s="140">
        <f t="shared" si="418"/>
        <v>0</v>
      </c>
      <c r="BG107" s="140">
        <f t="shared" si="419"/>
        <v>0</v>
      </c>
      <c r="BH107" s="140">
        <f t="shared" si="420"/>
        <v>0</v>
      </c>
      <c r="BI107" s="140">
        <f t="shared" si="421"/>
        <v>0</v>
      </c>
      <c r="BJ107" s="140">
        <f t="shared" si="422"/>
        <v>0</v>
      </c>
      <c r="BK107" s="140">
        <f t="shared" si="423"/>
        <v>0</v>
      </c>
      <c r="BL107" s="140">
        <f t="shared" si="424"/>
        <v>0</v>
      </c>
      <c r="BM107" s="140">
        <f t="shared" si="425"/>
        <v>0</v>
      </c>
      <c r="BN107" s="140">
        <f t="shared" si="426"/>
        <v>0</v>
      </c>
      <c r="BO107" s="140">
        <f t="shared" si="427"/>
        <v>0</v>
      </c>
      <c r="BP107" s="140">
        <f t="shared" si="428"/>
        <v>0</v>
      </c>
      <c r="BQ107" s="140">
        <f t="shared" si="429"/>
        <v>0</v>
      </c>
      <c r="BR107" s="140">
        <f t="shared" si="430"/>
        <v>0</v>
      </c>
      <c r="BS107" s="140">
        <f t="shared" si="431"/>
        <v>0</v>
      </c>
      <c r="BT107" s="140">
        <f t="shared" si="432"/>
        <v>0</v>
      </c>
      <c r="BU107" s="140">
        <f t="shared" si="433"/>
        <v>0</v>
      </c>
      <c r="BV107" s="140">
        <f t="shared" si="434"/>
        <v>0</v>
      </c>
      <c r="BW107" s="140">
        <f t="shared" si="435"/>
        <v>0</v>
      </c>
      <c r="BX107" s="140">
        <f t="shared" si="436"/>
        <v>0</v>
      </c>
      <c r="BY107" s="140">
        <f t="shared" si="437"/>
        <v>0</v>
      </c>
      <c r="BZ107" s="140">
        <f t="shared" si="438"/>
        <v>0</v>
      </c>
    </row>
    <row r="108" spans="1:78" x14ac:dyDescent="0.25">
      <c r="A108" s="140" t="str">
        <f>'Scenario List'!$A$11</f>
        <v>9- High Load Forecast</v>
      </c>
      <c r="B108" s="140" t="s">
        <v>115</v>
      </c>
      <c r="C108" s="152">
        <v>1</v>
      </c>
      <c r="D108" s="140">
        <v>1</v>
      </c>
      <c r="E108" s="140">
        <v>0</v>
      </c>
      <c r="F108" s="140">
        <v>0</v>
      </c>
      <c r="G108" s="140">
        <v>0</v>
      </c>
      <c r="H108" s="140">
        <v>0</v>
      </c>
      <c r="I108" s="140">
        <v>0</v>
      </c>
      <c r="J108" s="140">
        <v>0</v>
      </c>
      <c r="K108" s="140">
        <v>0</v>
      </c>
      <c r="L108" s="140">
        <v>0</v>
      </c>
      <c r="M108" s="140">
        <v>0</v>
      </c>
      <c r="N108" s="140">
        <v>0</v>
      </c>
      <c r="O108" s="140">
        <v>0</v>
      </c>
      <c r="P108" s="140">
        <v>0</v>
      </c>
      <c r="Q108" s="140">
        <v>0</v>
      </c>
      <c r="R108" s="140">
        <v>0</v>
      </c>
      <c r="S108" s="140">
        <v>0</v>
      </c>
      <c r="T108" s="140">
        <v>0</v>
      </c>
      <c r="U108" s="140">
        <v>0</v>
      </c>
      <c r="V108" s="140">
        <v>0</v>
      </c>
      <c r="W108" s="140">
        <v>0</v>
      </c>
      <c r="X108" s="140">
        <v>0</v>
      </c>
      <c r="Y108" s="140">
        <v>0</v>
      </c>
      <c r="Z108" s="140">
        <v>0</v>
      </c>
      <c r="AA108" s="140">
        <v>0</v>
      </c>
      <c r="AC108" s="140">
        <f t="shared" si="439"/>
        <v>0</v>
      </c>
      <c r="AD108" s="140">
        <f t="shared" si="393"/>
        <v>1</v>
      </c>
      <c r="AE108" s="140">
        <f t="shared" si="394"/>
        <v>0</v>
      </c>
      <c r="AF108" s="140">
        <f t="shared" si="395"/>
        <v>0</v>
      </c>
      <c r="AG108" s="140">
        <f t="shared" si="396"/>
        <v>0</v>
      </c>
      <c r="AH108" s="140">
        <f t="shared" si="397"/>
        <v>0</v>
      </c>
      <c r="AI108" s="140">
        <f t="shared" si="398"/>
        <v>0</v>
      </c>
      <c r="AJ108" s="140">
        <f t="shared" si="399"/>
        <v>0</v>
      </c>
      <c r="AK108" s="140">
        <f t="shared" si="400"/>
        <v>0</v>
      </c>
      <c r="AL108" s="140">
        <f t="shared" si="401"/>
        <v>0</v>
      </c>
      <c r="AM108" s="140">
        <f t="shared" si="402"/>
        <v>0</v>
      </c>
      <c r="AN108" s="140">
        <f t="shared" si="403"/>
        <v>0</v>
      </c>
      <c r="AO108" s="140">
        <f t="shared" si="404"/>
        <v>0</v>
      </c>
      <c r="AP108" s="140">
        <f t="shared" si="405"/>
        <v>0</v>
      </c>
      <c r="AQ108" s="140">
        <f t="shared" si="406"/>
        <v>0</v>
      </c>
      <c r="AR108" s="140">
        <f t="shared" si="407"/>
        <v>0</v>
      </c>
      <c r="AS108" s="140">
        <f t="shared" si="408"/>
        <v>0</v>
      </c>
      <c r="AT108" s="140">
        <f t="shared" si="409"/>
        <v>0</v>
      </c>
      <c r="AU108" s="140">
        <f t="shared" si="410"/>
        <v>0</v>
      </c>
      <c r="AV108" s="140">
        <f t="shared" si="411"/>
        <v>0</v>
      </c>
      <c r="AW108" s="140">
        <f t="shared" si="412"/>
        <v>0</v>
      </c>
      <c r="AX108" s="140">
        <f t="shared" si="413"/>
        <v>0</v>
      </c>
      <c r="AY108" s="140">
        <f t="shared" si="414"/>
        <v>0</v>
      </c>
      <c r="AZ108" s="140">
        <f t="shared" si="415"/>
        <v>0</v>
      </c>
      <c r="BB108" s="139">
        <f t="shared" si="440"/>
        <v>2022</v>
      </c>
      <c r="BC108" s="140">
        <f t="shared" si="441"/>
        <v>0</v>
      </c>
      <c r="BD108" s="140">
        <f t="shared" si="416"/>
        <v>2023</v>
      </c>
      <c r="BE108" s="140">
        <f t="shared" si="417"/>
        <v>0</v>
      </c>
      <c r="BF108" s="140">
        <f t="shared" si="418"/>
        <v>0</v>
      </c>
      <c r="BG108" s="140">
        <f t="shared" si="419"/>
        <v>0</v>
      </c>
      <c r="BH108" s="140">
        <f t="shared" si="420"/>
        <v>0</v>
      </c>
      <c r="BI108" s="140">
        <f t="shared" si="421"/>
        <v>0</v>
      </c>
      <c r="BJ108" s="140">
        <f t="shared" si="422"/>
        <v>0</v>
      </c>
      <c r="BK108" s="140">
        <f t="shared" si="423"/>
        <v>0</v>
      </c>
      <c r="BL108" s="140">
        <f t="shared" si="424"/>
        <v>0</v>
      </c>
      <c r="BM108" s="140">
        <f t="shared" si="425"/>
        <v>0</v>
      </c>
      <c r="BN108" s="140">
        <f t="shared" si="426"/>
        <v>0</v>
      </c>
      <c r="BO108" s="140">
        <f t="shared" si="427"/>
        <v>0</v>
      </c>
      <c r="BP108" s="140">
        <f t="shared" si="428"/>
        <v>0</v>
      </c>
      <c r="BQ108" s="140">
        <f t="shared" si="429"/>
        <v>0</v>
      </c>
      <c r="BR108" s="140">
        <f t="shared" si="430"/>
        <v>0</v>
      </c>
      <c r="BS108" s="140">
        <f t="shared" si="431"/>
        <v>0</v>
      </c>
      <c r="BT108" s="140">
        <f t="shared" si="432"/>
        <v>0</v>
      </c>
      <c r="BU108" s="140">
        <f t="shared" si="433"/>
        <v>0</v>
      </c>
      <c r="BV108" s="140">
        <f t="shared" si="434"/>
        <v>0</v>
      </c>
      <c r="BW108" s="140">
        <f t="shared" si="435"/>
        <v>0</v>
      </c>
      <c r="BX108" s="140">
        <f t="shared" si="436"/>
        <v>0</v>
      </c>
      <c r="BY108" s="140">
        <f t="shared" si="437"/>
        <v>0</v>
      </c>
      <c r="BZ108" s="140">
        <f t="shared" si="438"/>
        <v>0</v>
      </c>
    </row>
    <row r="109" spans="1:78" x14ac:dyDescent="0.25">
      <c r="A109" s="140" t="str">
        <f>'Scenario List'!$A$11</f>
        <v>9- High Load Forecast</v>
      </c>
      <c r="B109" s="140" t="s">
        <v>116</v>
      </c>
      <c r="C109" s="152">
        <v>1</v>
      </c>
      <c r="D109" s="140">
        <v>1</v>
      </c>
      <c r="E109" s="140">
        <v>1</v>
      </c>
      <c r="F109" s="140">
        <v>1</v>
      </c>
      <c r="G109" s="140">
        <v>1</v>
      </c>
      <c r="H109" s="140">
        <v>1</v>
      </c>
      <c r="I109" s="140">
        <v>1</v>
      </c>
      <c r="J109" s="140">
        <v>1</v>
      </c>
      <c r="K109" s="140">
        <v>1</v>
      </c>
      <c r="L109" s="140">
        <v>1</v>
      </c>
      <c r="M109" s="140">
        <v>1</v>
      </c>
      <c r="N109" s="140">
        <v>1</v>
      </c>
      <c r="O109" s="140">
        <v>1</v>
      </c>
      <c r="P109" s="140">
        <v>1</v>
      </c>
      <c r="Q109" s="140">
        <v>1</v>
      </c>
      <c r="R109" s="140">
        <v>1</v>
      </c>
      <c r="S109" s="140">
        <v>1</v>
      </c>
      <c r="T109" s="140">
        <v>1</v>
      </c>
      <c r="U109" s="140">
        <v>1</v>
      </c>
      <c r="V109" s="140">
        <v>1</v>
      </c>
      <c r="W109" s="140">
        <v>1</v>
      </c>
      <c r="X109" s="140">
        <v>1</v>
      </c>
      <c r="Y109" s="140">
        <v>1</v>
      </c>
      <c r="Z109" s="140">
        <v>1</v>
      </c>
      <c r="AA109" s="140">
        <v>1</v>
      </c>
      <c r="AC109" s="140">
        <f t="shared" si="439"/>
        <v>0</v>
      </c>
      <c r="AD109" s="140">
        <f t="shared" si="393"/>
        <v>0</v>
      </c>
      <c r="AE109" s="140">
        <f t="shared" si="394"/>
        <v>0</v>
      </c>
      <c r="AF109" s="140">
        <f t="shared" si="395"/>
        <v>0</v>
      </c>
      <c r="AG109" s="140">
        <f t="shared" si="396"/>
        <v>0</v>
      </c>
      <c r="AH109" s="140">
        <f t="shared" si="397"/>
        <v>0</v>
      </c>
      <c r="AI109" s="140">
        <f t="shared" si="398"/>
        <v>0</v>
      </c>
      <c r="AJ109" s="140">
        <f t="shared" si="399"/>
        <v>0</v>
      </c>
      <c r="AK109" s="140">
        <f t="shared" si="400"/>
        <v>0</v>
      </c>
      <c r="AL109" s="140">
        <f t="shared" si="401"/>
        <v>0</v>
      </c>
      <c r="AM109" s="140">
        <f t="shared" si="402"/>
        <v>0</v>
      </c>
      <c r="AN109" s="140">
        <f t="shared" si="403"/>
        <v>0</v>
      </c>
      <c r="AO109" s="140">
        <f t="shared" si="404"/>
        <v>0</v>
      </c>
      <c r="AP109" s="140">
        <f t="shared" si="405"/>
        <v>0</v>
      </c>
      <c r="AQ109" s="140">
        <f t="shared" si="406"/>
        <v>0</v>
      </c>
      <c r="AR109" s="140">
        <f t="shared" si="407"/>
        <v>0</v>
      </c>
      <c r="AS109" s="140">
        <f t="shared" si="408"/>
        <v>0</v>
      </c>
      <c r="AT109" s="140">
        <f t="shared" si="409"/>
        <v>0</v>
      </c>
      <c r="AU109" s="140">
        <f t="shared" si="410"/>
        <v>0</v>
      </c>
      <c r="AV109" s="140">
        <f t="shared" si="411"/>
        <v>0</v>
      </c>
      <c r="AW109" s="140">
        <f t="shared" si="412"/>
        <v>0</v>
      </c>
      <c r="AX109" s="140">
        <f t="shared" si="413"/>
        <v>0</v>
      </c>
      <c r="AY109" s="140">
        <f t="shared" si="414"/>
        <v>0</v>
      </c>
      <c r="AZ109" s="140">
        <f t="shared" si="415"/>
        <v>0</v>
      </c>
      <c r="BB109" s="139" t="str">
        <f t="shared" si="440"/>
        <v>-</v>
      </c>
      <c r="BC109" s="140">
        <f t="shared" si="441"/>
        <v>0</v>
      </c>
      <c r="BD109" s="140">
        <f t="shared" si="416"/>
        <v>0</v>
      </c>
      <c r="BE109" s="140">
        <f t="shared" si="417"/>
        <v>0</v>
      </c>
      <c r="BF109" s="140">
        <f t="shared" si="418"/>
        <v>0</v>
      </c>
      <c r="BG109" s="140">
        <f t="shared" si="419"/>
        <v>0</v>
      </c>
      <c r="BH109" s="140">
        <f t="shared" si="420"/>
        <v>0</v>
      </c>
      <c r="BI109" s="140">
        <f t="shared" si="421"/>
        <v>0</v>
      </c>
      <c r="BJ109" s="140">
        <f t="shared" si="422"/>
        <v>0</v>
      </c>
      <c r="BK109" s="140">
        <f t="shared" si="423"/>
        <v>0</v>
      </c>
      <c r="BL109" s="140">
        <f t="shared" si="424"/>
        <v>0</v>
      </c>
      <c r="BM109" s="140">
        <f t="shared" si="425"/>
        <v>0</v>
      </c>
      <c r="BN109" s="140">
        <f t="shared" si="426"/>
        <v>0</v>
      </c>
      <c r="BO109" s="140">
        <f t="shared" si="427"/>
        <v>0</v>
      </c>
      <c r="BP109" s="140">
        <f t="shared" si="428"/>
        <v>0</v>
      </c>
      <c r="BQ109" s="140">
        <f t="shared" si="429"/>
        <v>0</v>
      </c>
      <c r="BR109" s="140">
        <f t="shared" si="430"/>
        <v>0</v>
      </c>
      <c r="BS109" s="140">
        <f t="shared" si="431"/>
        <v>0</v>
      </c>
      <c r="BT109" s="140">
        <f t="shared" si="432"/>
        <v>0</v>
      </c>
      <c r="BU109" s="140">
        <f t="shared" si="433"/>
        <v>0</v>
      </c>
      <c r="BV109" s="140">
        <f t="shared" si="434"/>
        <v>0</v>
      </c>
      <c r="BW109" s="140">
        <f t="shared" si="435"/>
        <v>0</v>
      </c>
      <c r="BX109" s="140">
        <f t="shared" si="436"/>
        <v>0</v>
      </c>
      <c r="BY109" s="140">
        <f t="shared" si="437"/>
        <v>0</v>
      </c>
      <c r="BZ109" s="140">
        <f t="shared" si="438"/>
        <v>0</v>
      </c>
    </row>
    <row r="110" spans="1:78" x14ac:dyDescent="0.25">
      <c r="A110" s="140" t="str">
        <f>'Scenario List'!$A$11</f>
        <v>9- High Load Forecast</v>
      </c>
      <c r="B110" s="140" t="s">
        <v>117</v>
      </c>
      <c r="C110" s="152">
        <v>1</v>
      </c>
      <c r="D110" s="140">
        <v>1</v>
      </c>
      <c r="E110" s="140">
        <v>1</v>
      </c>
      <c r="F110" s="140">
        <v>1</v>
      </c>
      <c r="G110" s="140">
        <v>1</v>
      </c>
      <c r="H110" s="140">
        <v>1</v>
      </c>
      <c r="I110" s="140">
        <v>1</v>
      </c>
      <c r="J110" s="140">
        <v>1</v>
      </c>
      <c r="K110" s="140">
        <v>1</v>
      </c>
      <c r="L110" s="140">
        <v>1</v>
      </c>
      <c r="M110" s="140">
        <v>1</v>
      </c>
      <c r="N110" s="140">
        <v>1</v>
      </c>
      <c r="O110" s="140">
        <v>1</v>
      </c>
      <c r="P110" s="140">
        <v>1</v>
      </c>
      <c r="Q110" s="140">
        <v>1</v>
      </c>
      <c r="R110" s="140">
        <v>1</v>
      </c>
      <c r="S110" s="140">
        <v>1</v>
      </c>
      <c r="T110" s="140">
        <v>1</v>
      </c>
      <c r="U110" s="140">
        <v>1</v>
      </c>
      <c r="V110" s="140">
        <v>1</v>
      </c>
      <c r="W110" s="140">
        <v>1</v>
      </c>
      <c r="X110" s="140">
        <v>1</v>
      </c>
      <c r="Y110" s="140">
        <v>1</v>
      </c>
      <c r="Z110" s="140">
        <v>1</v>
      </c>
      <c r="AA110" s="140">
        <v>1</v>
      </c>
      <c r="AC110" s="140">
        <f t="shared" si="439"/>
        <v>0</v>
      </c>
      <c r="AD110" s="140">
        <f t="shared" si="393"/>
        <v>0</v>
      </c>
      <c r="AE110" s="140">
        <f t="shared" si="394"/>
        <v>0</v>
      </c>
      <c r="AF110" s="140">
        <f t="shared" si="395"/>
        <v>0</v>
      </c>
      <c r="AG110" s="140">
        <f t="shared" si="396"/>
        <v>0</v>
      </c>
      <c r="AH110" s="140">
        <f t="shared" si="397"/>
        <v>0</v>
      </c>
      <c r="AI110" s="140">
        <f t="shared" si="398"/>
        <v>0</v>
      </c>
      <c r="AJ110" s="140">
        <f t="shared" si="399"/>
        <v>0</v>
      </c>
      <c r="AK110" s="140">
        <f t="shared" si="400"/>
        <v>0</v>
      </c>
      <c r="AL110" s="140">
        <f t="shared" si="401"/>
        <v>0</v>
      </c>
      <c r="AM110" s="140">
        <f t="shared" si="402"/>
        <v>0</v>
      </c>
      <c r="AN110" s="140">
        <f t="shared" si="403"/>
        <v>0</v>
      </c>
      <c r="AO110" s="140">
        <f t="shared" si="404"/>
        <v>0</v>
      </c>
      <c r="AP110" s="140">
        <f t="shared" si="405"/>
        <v>0</v>
      </c>
      <c r="AQ110" s="140">
        <f t="shared" si="406"/>
        <v>0</v>
      </c>
      <c r="AR110" s="140">
        <f t="shared" si="407"/>
        <v>0</v>
      </c>
      <c r="AS110" s="140">
        <f t="shared" si="408"/>
        <v>0</v>
      </c>
      <c r="AT110" s="140">
        <f t="shared" si="409"/>
        <v>0</v>
      </c>
      <c r="AU110" s="140">
        <f t="shared" si="410"/>
        <v>0</v>
      </c>
      <c r="AV110" s="140">
        <f t="shared" si="411"/>
        <v>0</v>
      </c>
      <c r="AW110" s="140">
        <f t="shared" si="412"/>
        <v>0</v>
      </c>
      <c r="AX110" s="140">
        <f t="shared" si="413"/>
        <v>0</v>
      </c>
      <c r="AY110" s="140">
        <f t="shared" si="414"/>
        <v>0</v>
      </c>
      <c r="AZ110" s="140">
        <f t="shared" si="415"/>
        <v>0</v>
      </c>
      <c r="BB110" s="139" t="str">
        <f t="shared" si="440"/>
        <v>-</v>
      </c>
      <c r="BC110" s="140">
        <f t="shared" si="441"/>
        <v>0</v>
      </c>
      <c r="BD110" s="140">
        <f t="shared" si="416"/>
        <v>0</v>
      </c>
      <c r="BE110" s="140">
        <f t="shared" si="417"/>
        <v>0</v>
      </c>
      <c r="BF110" s="140">
        <f t="shared" si="418"/>
        <v>0</v>
      </c>
      <c r="BG110" s="140">
        <f t="shared" si="419"/>
        <v>0</v>
      </c>
      <c r="BH110" s="140">
        <f t="shared" si="420"/>
        <v>0</v>
      </c>
      <c r="BI110" s="140">
        <f t="shared" si="421"/>
        <v>0</v>
      </c>
      <c r="BJ110" s="140">
        <f t="shared" si="422"/>
        <v>0</v>
      </c>
      <c r="BK110" s="140">
        <f t="shared" si="423"/>
        <v>0</v>
      </c>
      <c r="BL110" s="140">
        <f t="shared" si="424"/>
        <v>0</v>
      </c>
      <c r="BM110" s="140">
        <f t="shared" si="425"/>
        <v>0</v>
      </c>
      <c r="BN110" s="140">
        <f t="shared" si="426"/>
        <v>0</v>
      </c>
      <c r="BO110" s="140">
        <f t="shared" si="427"/>
        <v>0</v>
      </c>
      <c r="BP110" s="140">
        <f t="shared" si="428"/>
        <v>0</v>
      </c>
      <c r="BQ110" s="140">
        <f t="shared" si="429"/>
        <v>0</v>
      </c>
      <c r="BR110" s="140">
        <f t="shared" si="430"/>
        <v>0</v>
      </c>
      <c r="BS110" s="140">
        <f t="shared" si="431"/>
        <v>0</v>
      </c>
      <c r="BT110" s="140">
        <f t="shared" si="432"/>
        <v>0</v>
      </c>
      <c r="BU110" s="140">
        <f t="shared" si="433"/>
        <v>0</v>
      </c>
      <c r="BV110" s="140">
        <f t="shared" si="434"/>
        <v>0</v>
      </c>
      <c r="BW110" s="140">
        <f t="shared" si="435"/>
        <v>0</v>
      </c>
      <c r="BX110" s="140">
        <f t="shared" si="436"/>
        <v>0</v>
      </c>
      <c r="BY110" s="140">
        <f t="shared" si="437"/>
        <v>0</v>
      </c>
      <c r="BZ110" s="140">
        <f t="shared" si="438"/>
        <v>0</v>
      </c>
    </row>
    <row r="111" spans="1:78" x14ac:dyDescent="0.25">
      <c r="A111" s="140" t="str">
        <f>'Scenario List'!$A$11</f>
        <v>9- High Load Forecast</v>
      </c>
      <c r="B111" s="140" t="s">
        <v>118</v>
      </c>
      <c r="C111" s="152">
        <v>1</v>
      </c>
      <c r="D111" s="140">
        <v>1</v>
      </c>
      <c r="E111" s="140">
        <v>1</v>
      </c>
      <c r="F111" s="140">
        <v>1</v>
      </c>
      <c r="G111" s="140">
        <v>1</v>
      </c>
      <c r="H111" s="140">
        <v>1</v>
      </c>
      <c r="I111" s="140">
        <v>1</v>
      </c>
      <c r="J111" s="140">
        <v>1</v>
      </c>
      <c r="K111" s="140">
        <v>1</v>
      </c>
      <c r="L111" s="140">
        <v>1</v>
      </c>
      <c r="M111" s="140">
        <v>1</v>
      </c>
      <c r="N111" s="140">
        <v>1</v>
      </c>
      <c r="O111" s="140">
        <v>1</v>
      </c>
      <c r="P111" s="140">
        <v>1</v>
      </c>
      <c r="Q111" s="140">
        <v>1</v>
      </c>
      <c r="R111" s="140">
        <v>1</v>
      </c>
      <c r="S111" s="140">
        <v>1</v>
      </c>
      <c r="T111" s="140">
        <v>1</v>
      </c>
      <c r="U111" s="140">
        <v>1</v>
      </c>
      <c r="V111" s="140">
        <v>1</v>
      </c>
      <c r="W111" s="140">
        <v>0</v>
      </c>
      <c r="X111" s="140">
        <v>0</v>
      </c>
      <c r="Y111" s="140">
        <v>0</v>
      </c>
      <c r="Z111" s="140">
        <v>0</v>
      </c>
      <c r="AA111" s="140">
        <v>0</v>
      </c>
      <c r="AC111" s="140">
        <f t="shared" si="439"/>
        <v>0</v>
      </c>
      <c r="AD111" s="140">
        <f t="shared" si="393"/>
        <v>0</v>
      </c>
      <c r="AE111" s="140">
        <f t="shared" si="394"/>
        <v>0</v>
      </c>
      <c r="AF111" s="140">
        <f t="shared" si="395"/>
        <v>0</v>
      </c>
      <c r="AG111" s="140">
        <f t="shared" si="396"/>
        <v>0</v>
      </c>
      <c r="AH111" s="140">
        <f t="shared" si="397"/>
        <v>0</v>
      </c>
      <c r="AI111" s="140">
        <f t="shared" si="398"/>
        <v>0</v>
      </c>
      <c r="AJ111" s="140">
        <f t="shared" si="399"/>
        <v>0</v>
      </c>
      <c r="AK111" s="140">
        <f t="shared" si="400"/>
        <v>0</v>
      </c>
      <c r="AL111" s="140">
        <f t="shared" si="401"/>
        <v>0</v>
      </c>
      <c r="AM111" s="140">
        <f t="shared" si="402"/>
        <v>0</v>
      </c>
      <c r="AN111" s="140">
        <f t="shared" si="403"/>
        <v>0</v>
      </c>
      <c r="AO111" s="140">
        <f t="shared" si="404"/>
        <v>0</v>
      </c>
      <c r="AP111" s="140">
        <f t="shared" si="405"/>
        <v>0</v>
      </c>
      <c r="AQ111" s="140">
        <f t="shared" si="406"/>
        <v>0</v>
      </c>
      <c r="AR111" s="140">
        <f t="shared" si="407"/>
        <v>0</v>
      </c>
      <c r="AS111" s="140">
        <f t="shared" si="408"/>
        <v>0</v>
      </c>
      <c r="AT111" s="140">
        <f t="shared" si="409"/>
        <v>0</v>
      </c>
      <c r="AU111" s="140">
        <f t="shared" si="410"/>
        <v>0</v>
      </c>
      <c r="AV111" s="140">
        <f t="shared" si="411"/>
        <v>1</v>
      </c>
      <c r="AW111" s="140">
        <f t="shared" si="412"/>
        <v>0</v>
      </c>
      <c r="AX111" s="140">
        <f t="shared" si="413"/>
        <v>0</v>
      </c>
      <c r="AY111" s="140">
        <f t="shared" si="414"/>
        <v>0</v>
      </c>
      <c r="AZ111" s="140">
        <f t="shared" si="415"/>
        <v>0</v>
      </c>
      <c r="BB111" s="139">
        <f t="shared" si="440"/>
        <v>2040</v>
      </c>
      <c r="BC111" s="140">
        <f t="shared" si="441"/>
        <v>0</v>
      </c>
      <c r="BD111" s="140">
        <f t="shared" si="416"/>
        <v>0</v>
      </c>
      <c r="BE111" s="140">
        <f t="shared" si="417"/>
        <v>0</v>
      </c>
      <c r="BF111" s="140">
        <f t="shared" si="418"/>
        <v>0</v>
      </c>
      <c r="BG111" s="140">
        <f t="shared" si="419"/>
        <v>0</v>
      </c>
      <c r="BH111" s="140">
        <f t="shared" si="420"/>
        <v>0</v>
      </c>
      <c r="BI111" s="140">
        <f t="shared" si="421"/>
        <v>0</v>
      </c>
      <c r="BJ111" s="140">
        <f t="shared" si="422"/>
        <v>0</v>
      </c>
      <c r="BK111" s="140">
        <f t="shared" si="423"/>
        <v>0</v>
      </c>
      <c r="BL111" s="140">
        <f t="shared" si="424"/>
        <v>0</v>
      </c>
      <c r="BM111" s="140">
        <f t="shared" si="425"/>
        <v>0</v>
      </c>
      <c r="BN111" s="140">
        <f t="shared" si="426"/>
        <v>0</v>
      </c>
      <c r="BO111" s="140">
        <f t="shared" si="427"/>
        <v>0</v>
      </c>
      <c r="BP111" s="140">
        <f t="shared" si="428"/>
        <v>0</v>
      </c>
      <c r="BQ111" s="140">
        <f t="shared" si="429"/>
        <v>0</v>
      </c>
      <c r="BR111" s="140">
        <f t="shared" si="430"/>
        <v>0</v>
      </c>
      <c r="BS111" s="140">
        <f t="shared" si="431"/>
        <v>0</v>
      </c>
      <c r="BT111" s="140">
        <f t="shared" si="432"/>
        <v>0</v>
      </c>
      <c r="BU111" s="140">
        <f t="shared" si="433"/>
        <v>0</v>
      </c>
      <c r="BV111" s="140">
        <f t="shared" si="434"/>
        <v>2041</v>
      </c>
      <c r="BW111" s="140">
        <f t="shared" si="435"/>
        <v>0</v>
      </c>
      <c r="BX111" s="140">
        <f t="shared" si="436"/>
        <v>0</v>
      </c>
      <c r="BY111" s="140">
        <f t="shared" si="437"/>
        <v>0</v>
      </c>
      <c r="BZ111" s="140">
        <f t="shared" si="438"/>
        <v>0</v>
      </c>
    </row>
    <row r="112" spans="1:78" x14ac:dyDescent="0.25">
      <c r="A112" s="140" t="str">
        <f>'Scenario List'!$A$11</f>
        <v>9- High Load Forecast</v>
      </c>
      <c r="B112" s="140" t="s">
        <v>119</v>
      </c>
      <c r="C112" s="152">
        <v>1</v>
      </c>
      <c r="D112" s="140">
        <v>1</v>
      </c>
      <c r="E112" s="140">
        <v>1</v>
      </c>
      <c r="F112" s="140">
        <v>1</v>
      </c>
      <c r="G112" s="140">
        <v>1</v>
      </c>
      <c r="H112" s="140">
        <v>1</v>
      </c>
      <c r="I112" s="140">
        <v>1</v>
      </c>
      <c r="J112" s="140">
        <v>1</v>
      </c>
      <c r="K112" s="140">
        <v>1</v>
      </c>
      <c r="L112" s="140">
        <v>1</v>
      </c>
      <c r="M112" s="140">
        <v>1</v>
      </c>
      <c r="N112" s="140">
        <v>1</v>
      </c>
      <c r="O112" s="140">
        <v>1</v>
      </c>
      <c r="P112" s="140">
        <v>1</v>
      </c>
      <c r="Q112" s="140">
        <v>1</v>
      </c>
      <c r="R112" s="140">
        <v>1</v>
      </c>
      <c r="S112" s="140">
        <v>1</v>
      </c>
      <c r="T112" s="140">
        <v>1</v>
      </c>
      <c r="U112" s="140">
        <v>1</v>
      </c>
      <c r="V112" s="140">
        <v>1</v>
      </c>
      <c r="W112" s="140">
        <v>1</v>
      </c>
      <c r="X112" s="140">
        <v>1</v>
      </c>
      <c r="Y112" s="140">
        <v>1</v>
      </c>
      <c r="Z112" s="140">
        <v>1</v>
      </c>
      <c r="AA112" s="140">
        <v>1</v>
      </c>
      <c r="AC112" s="140">
        <f t="shared" si="439"/>
        <v>0</v>
      </c>
      <c r="AD112" s="140">
        <f t="shared" si="393"/>
        <v>0</v>
      </c>
      <c r="AE112" s="140">
        <f t="shared" si="394"/>
        <v>0</v>
      </c>
      <c r="AF112" s="140">
        <f t="shared" si="395"/>
        <v>0</v>
      </c>
      <c r="AG112" s="140">
        <f t="shared" si="396"/>
        <v>0</v>
      </c>
      <c r="AH112" s="140">
        <f t="shared" si="397"/>
        <v>0</v>
      </c>
      <c r="AI112" s="140">
        <f t="shared" si="398"/>
        <v>0</v>
      </c>
      <c r="AJ112" s="140">
        <f t="shared" si="399"/>
        <v>0</v>
      </c>
      <c r="AK112" s="140">
        <f t="shared" si="400"/>
        <v>0</v>
      </c>
      <c r="AL112" s="140">
        <f t="shared" si="401"/>
        <v>0</v>
      </c>
      <c r="AM112" s="140">
        <f t="shared" si="402"/>
        <v>0</v>
      </c>
      <c r="AN112" s="140">
        <f t="shared" si="403"/>
        <v>0</v>
      </c>
      <c r="AO112" s="140">
        <f t="shared" si="404"/>
        <v>0</v>
      </c>
      <c r="AP112" s="140">
        <f t="shared" si="405"/>
        <v>0</v>
      </c>
      <c r="AQ112" s="140">
        <f t="shared" si="406"/>
        <v>0</v>
      </c>
      <c r="AR112" s="140">
        <f t="shared" si="407"/>
        <v>0</v>
      </c>
      <c r="AS112" s="140">
        <f t="shared" si="408"/>
        <v>0</v>
      </c>
      <c r="AT112" s="140">
        <f t="shared" si="409"/>
        <v>0</v>
      </c>
      <c r="AU112" s="140">
        <f t="shared" si="410"/>
        <v>0</v>
      </c>
      <c r="AV112" s="140">
        <f t="shared" si="411"/>
        <v>0</v>
      </c>
      <c r="AW112" s="140">
        <f t="shared" si="412"/>
        <v>0</v>
      </c>
      <c r="AX112" s="140">
        <f t="shared" si="413"/>
        <v>0</v>
      </c>
      <c r="AY112" s="140">
        <f t="shared" si="414"/>
        <v>0</v>
      </c>
      <c r="AZ112" s="140">
        <f t="shared" si="415"/>
        <v>0</v>
      </c>
      <c r="BB112" s="139" t="str">
        <f t="shared" si="440"/>
        <v>-</v>
      </c>
      <c r="BC112" s="140">
        <f t="shared" si="441"/>
        <v>0</v>
      </c>
      <c r="BD112" s="140">
        <f t="shared" si="416"/>
        <v>0</v>
      </c>
      <c r="BE112" s="140">
        <f t="shared" si="417"/>
        <v>0</v>
      </c>
      <c r="BF112" s="140">
        <f t="shared" si="418"/>
        <v>0</v>
      </c>
      <c r="BG112" s="140">
        <f t="shared" si="419"/>
        <v>0</v>
      </c>
      <c r="BH112" s="140">
        <f t="shared" si="420"/>
        <v>0</v>
      </c>
      <c r="BI112" s="140">
        <f t="shared" si="421"/>
        <v>0</v>
      </c>
      <c r="BJ112" s="140">
        <f t="shared" si="422"/>
        <v>0</v>
      </c>
      <c r="BK112" s="140">
        <f t="shared" si="423"/>
        <v>0</v>
      </c>
      <c r="BL112" s="140">
        <f t="shared" si="424"/>
        <v>0</v>
      </c>
      <c r="BM112" s="140">
        <f t="shared" si="425"/>
        <v>0</v>
      </c>
      <c r="BN112" s="140">
        <f t="shared" si="426"/>
        <v>0</v>
      </c>
      <c r="BO112" s="140">
        <f t="shared" si="427"/>
        <v>0</v>
      </c>
      <c r="BP112" s="140">
        <f t="shared" si="428"/>
        <v>0</v>
      </c>
      <c r="BQ112" s="140">
        <f t="shared" si="429"/>
        <v>0</v>
      </c>
      <c r="BR112" s="140">
        <f t="shared" si="430"/>
        <v>0</v>
      </c>
      <c r="BS112" s="140">
        <f t="shared" si="431"/>
        <v>0</v>
      </c>
      <c r="BT112" s="140">
        <f t="shared" si="432"/>
        <v>0</v>
      </c>
      <c r="BU112" s="140">
        <f t="shared" si="433"/>
        <v>0</v>
      </c>
      <c r="BV112" s="140">
        <f t="shared" si="434"/>
        <v>0</v>
      </c>
      <c r="BW112" s="140">
        <f t="shared" si="435"/>
        <v>0</v>
      </c>
      <c r="BX112" s="140">
        <f t="shared" si="436"/>
        <v>0</v>
      </c>
      <c r="BY112" s="140">
        <f t="shared" si="437"/>
        <v>0</v>
      </c>
      <c r="BZ112" s="140">
        <f t="shared" si="438"/>
        <v>0</v>
      </c>
    </row>
    <row r="113" spans="1:78" x14ac:dyDescent="0.25">
      <c r="A113" s="140" t="str">
        <f>'Scenario List'!$A$11</f>
        <v>9- High Load Forecast</v>
      </c>
      <c r="B113" s="140" t="s">
        <v>120</v>
      </c>
      <c r="C113" s="152">
        <v>1</v>
      </c>
      <c r="D113" s="140">
        <v>1</v>
      </c>
      <c r="E113" s="140">
        <v>1</v>
      </c>
      <c r="F113" s="140">
        <v>1</v>
      </c>
      <c r="G113" s="140">
        <v>1</v>
      </c>
      <c r="H113" s="140">
        <v>1</v>
      </c>
      <c r="I113" s="140">
        <v>1</v>
      </c>
      <c r="J113" s="140">
        <v>1</v>
      </c>
      <c r="K113" s="140">
        <v>1</v>
      </c>
      <c r="L113" s="140">
        <v>1</v>
      </c>
      <c r="M113" s="140">
        <v>1</v>
      </c>
      <c r="N113" s="140">
        <v>1</v>
      </c>
      <c r="O113" s="140">
        <v>1</v>
      </c>
      <c r="P113" s="140">
        <v>1</v>
      </c>
      <c r="Q113" s="140">
        <v>1</v>
      </c>
      <c r="R113" s="140">
        <v>1</v>
      </c>
      <c r="S113" s="140">
        <v>1</v>
      </c>
      <c r="T113" s="140">
        <v>1</v>
      </c>
      <c r="U113" s="140">
        <v>1</v>
      </c>
      <c r="V113" s="140">
        <v>1</v>
      </c>
      <c r="W113" s="140">
        <v>1</v>
      </c>
      <c r="X113" s="140">
        <v>1</v>
      </c>
      <c r="Y113" s="140">
        <v>1</v>
      </c>
      <c r="Z113" s="140">
        <v>1</v>
      </c>
      <c r="AA113" s="140">
        <v>1</v>
      </c>
      <c r="AC113" s="140">
        <f t="shared" si="439"/>
        <v>0</v>
      </c>
      <c r="AD113" s="140">
        <f t="shared" si="393"/>
        <v>0</v>
      </c>
      <c r="AE113" s="140">
        <f t="shared" si="394"/>
        <v>0</v>
      </c>
      <c r="AF113" s="140">
        <f t="shared" si="395"/>
        <v>0</v>
      </c>
      <c r="AG113" s="140">
        <f t="shared" si="396"/>
        <v>0</v>
      </c>
      <c r="AH113" s="140">
        <f t="shared" si="397"/>
        <v>0</v>
      </c>
      <c r="AI113" s="140">
        <f t="shared" si="398"/>
        <v>0</v>
      </c>
      <c r="AJ113" s="140">
        <f t="shared" si="399"/>
        <v>0</v>
      </c>
      <c r="AK113" s="140">
        <f t="shared" si="400"/>
        <v>0</v>
      </c>
      <c r="AL113" s="140">
        <f t="shared" si="401"/>
        <v>0</v>
      </c>
      <c r="AM113" s="140">
        <f t="shared" si="402"/>
        <v>0</v>
      </c>
      <c r="AN113" s="140">
        <f t="shared" si="403"/>
        <v>0</v>
      </c>
      <c r="AO113" s="140">
        <f t="shared" si="404"/>
        <v>0</v>
      </c>
      <c r="AP113" s="140">
        <f t="shared" si="405"/>
        <v>0</v>
      </c>
      <c r="AQ113" s="140">
        <f t="shared" si="406"/>
        <v>0</v>
      </c>
      <c r="AR113" s="140">
        <f t="shared" si="407"/>
        <v>0</v>
      </c>
      <c r="AS113" s="140">
        <f t="shared" si="408"/>
        <v>0</v>
      </c>
      <c r="AT113" s="140">
        <f t="shared" si="409"/>
        <v>0</v>
      </c>
      <c r="AU113" s="140">
        <f t="shared" si="410"/>
        <v>0</v>
      </c>
      <c r="AV113" s="140">
        <f t="shared" si="411"/>
        <v>0</v>
      </c>
      <c r="AW113" s="140">
        <f t="shared" si="412"/>
        <v>0</v>
      </c>
      <c r="AX113" s="140">
        <f t="shared" si="413"/>
        <v>0</v>
      </c>
      <c r="AY113" s="140">
        <f t="shared" si="414"/>
        <v>0</v>
      </c>
      <c r="AZ113" s="140">
        <f t="shared" si="415"/>
        <v>0</v>
      </c>
      <c r="BB113" s="139" t="str">
        <f t="shared" si="440"/>
        <v>-</v>
      </c>
      <c r="BC113" s="140">
        <f t="shared" si="441"/>
        <v>0</v>
      </c>
      <c r="BD113" s="140">
        <f t="shared" si="416"/>
        <v>0</v>
      </c>
      <c r="BE113" s="140">
        <f t="shared" si="417"/>
        <v>0</v>
      </c>
      <c r="BF113" s="140">
        <f t="shared" si="418"/>
        <v>0</v>
      </c>
      <c r="BG113" s="140">
        <f t="shared" si="419"/>
        <v>0</v>
      </c>
      <c r="BH113" s="140">
        <f t="shared" si="420"/>
        <v>0</v>
      </c>
      <c r="BI113" s="140">
        <f t="shared" si="421"/>
        <v>0</v>
      </c>
      <c r="BJ113" s="140">
        <f t="shared" si="422"/>
        <v>0</v>
      </c>
      <c r="BK113" s="140">
        <f t="shared" si="423"/>
        <v>0</v>
      </c>
      <c r="BL113" s="140">
        <f t="shared" si="424"/>
        <v>0</v>
      </c>
      <c r="BM113" s="140">
        <f t="shared" si="425"/>
        <v>0</v>
      </c>
      <c r="BN113" s="140">
        <f t="shared" si="426"/>
        <v>0</v>
      </c>
      <c r="BO113" s="140">
        <f t="shared" si="427"/>
        <v>0</v>
      </c>
      <c r="BP113" s="140">
        <f t="shared" si="428"/>
        <v>0</v>
      </c>
      <c r="BQ113" s="140">
        <f t="shared" si="429"/>
        <v>0</v>
      </c>
      <c r="BR113" s="140">
        <f t="shared" si="430"/>
        <v>0</v>
      </c>
      <c r="BS113" s="140">
        <f t="shared" si="431"/>
        <v>0</v>
      </c>
      <c r="BT113" s="140">
        <f t="shared" si="432"/>
        <v>0</v>
      </c>
      <c r="BU113" s="140">
        <f t="shared" si="433"/>
        <v>0</v>
      </c>
      <c r="BV113" s="140">
        <f t="shared" si="434"/>
        <v>0</v>
      </c>
      <c r="BW113" s="140">
        <f t="shared" si="435"/>
        <v>0</v>
      </c>
      <c r="BX113" s="140">
        <f t="shared" si="436"/>
        <v>0</v>
      </c>
      <c r="BY113" s="140">
        <f t="shared" si="437"/>
        <v>0</v>
      </c>
      <c r="BZ113" s="140">
        <f t="shared" si="438"/>
        <v>0</v>
      </c>
    </row>
    <row r="114" spans="1:78" x14ac:dyDescent="0.25">
      <c r="A114" s="140" t="str">
        <f>'Scenario List'!$A$11</f>
        <v>9- High Load Forecast</v>
      </c>
      <c r="B114" s="140" t="s">
        <v>121</v>
      </c>
      <c r="C114" s="152">
        <v>1</v>
      </c>
      <c r="D114" s="140">
        <v>1</v>
      </c>
      <c r="E114" s="140">
        <v>1</v>
      </c>
      <c r="F114" s="140">
        <v>1</v>
      </c>
      <c r="G114" s="140">
        <v>1</v>
      </c>
      <c r="H114" s="140">
        <v>1</v>
      </c>
      <c r="I114" s="140">
        <v>1</v>
      </c>
      <c r="J114" s="140">
        <v>1</v>
      </c>
      <c r="K114" s="140">
        <v>1</v>
      </c>
      <c r="L114" s="140">
        <v>1</v>
      </c>
      <c r="M114" s="140">
        <v>1</v>
      </c>
      <c r="N114" s="140">
        <v>1</v>
      </c>
      <c r="O114" s="140">
        <v>1</v>
      </c>
      <c r="P114" s="140">
        <v>1</v>
      </c>
      <c r="Q114" s="140">
        <v>1</v>
      </c>
      <c r="R114" s="140">
        <v>0</v>
      </c>
      <c r="S114" s="140">
        <v>0</v>
      </c>
      <c r="T114" s="140">
        <v>0</v>
      </c>
      <c r="U114" s="140">
        <v>0</v>
      </c>
      <c r="V114" s="140">
        <v>0</v>
      </c>
      <c r="W114" s="140">
        <v>0</v>
      </c>
      <c r="X114" s="140">
        <v>0</v>
      </c>
      <c r="Y114" s="140">
        <v>0</v>
      </c>
      <c r="Z114" s="140">
        <v>0</v>
      </c>
      <c r="AA114" s="140">
        <v>0</v>
      </c>
      <c r="AC114" s="140">
        <f t="shared" si="439"/>
        <v>0</v>
      </c>
      <c r="AD114" s="140">
        <f t="shared" si="393"/>
        <v>0</v>
      </c>
      <c r="AE114" s="140">
        <f t="shared" si="394"/>
        <v>0</v>
      </c>
      <c r="AF114" s="140">
        <f t="shared" si="395"/>
        <v>0</v>
      </c>
      <c r="AG114" s="140">
        <f t="shared" si="396"/>
        <v>0</v>
      </c>
      <c r="AH114" s="140">
        <f t="shared" si="397"/>
        <v>0</v>
      </c>
      <c r="AI114" s="140">
        <f t="shared" si="398"/>
        <v>0</v>
      </c>
      <c r="AJ114" s="140">
        <f t="shared" si="399"/>
        <v>0</v>
      </c>
      <c r="AK114" s="140">
        <f t="shared" si="400"/>
        <v>0</v>
      </c>
      <c r="AL114" s="140">
        <f t="shared" si="401"/>
        <v>0</v>
      </c>
      <c r="AM114" s="140">
        <f t="shared" si="402"/>
        <v>0</v>
      </c>
      <c r="AN114" s="140">
        <f t="shared" si="403"/>
        <v>0</v>
      </c>
      <c r="AO114" s="140">
        <f t="shared" si="404"/>
        <v>0</v>
      </c>
      <c r="AP114" s="140">
        <f t="shared" si="405"/>
        <v>0</v>
      </c>
      <c r="AQ114" s="140">
        <f t="shared" si="406"/>
        <v>1</v>
      </c>
      <c r="AR114" s="140">
        <f t="shared" si="407"/>
        <v>0</v>
      </c>
      <c r="AS114" s="140">
        <f t="shared" si="408"/>
        <v>0</v>
      </c>
      <c r="AT114" s="140">
        <f t="shared" si="409"/>
        <v>0</v>
      </c>
      <c r="AU114" s="140">
        <f t="shared" si="410"/>
        <v>0</v>
      </c>
      <c r="AV114" s="140">
        <f t="shared" si="411"/>
        <v>0</v>
      </c>
      <c r="AW114" s="140">
        <f t="shared" si="412"/>
        <v>0</v>
      </c>
      <c r="AX114" s="140">
        <f t="shared" si="413"/>
        <v>0</v>
      </c>
      <c r="AY114" s="140">
        <f t="shared" si="414"/>
        <v>0</v>
      </c>
      <c r="AZ114" s="140">
        <f t="shared" si="415"/>
        <v>0</v>
      </c>
      <c r="BB114" s="139">
        <f t="shared" si="440"/>
        <v>2035</v>
      </c>
      <c r="BC114" s="140">
        <f t="shared" si="441"/>
        <v>0</v>
      </c>
      <c r="BD114" s="140">
        <f t="shared" si="416"/>
        <v>0</v>
      </c>
      <c r="BE114" s="140">
        <f t="shared" si="417"/>
        <v>0</v>
      </c>
      <c r="BF114" s="140">
        <f t="shared" si="418"/>
        <v>0</v>
      </c>
      <c r="BG114" s="140">
        <f t="shared" si="419"/>
        <v>0</v>
      </c>
      <c r="BH114" s="140">
        <f t="shared" si="420"/>
        <v>0</v>
      </c>
      <c r="BI114" s="140">
        <f t="shared" si="421"/>
        <v>0</v>
      </c>
      <c r="BJ114" s="140">
        <f t="shared" si="422"/>
        <v>0</v>
      </c>
      <c r="BK114" s="140">
        <f t="shared" si="423"/>
        <v>0</v>
      </c>
      <c r="BL114" s="140">
        <f t="shared" si="424"/>
        <v>0</v>
      </c>
      <c r="BM114" s="140">
        <f t="shared" si="425"/>
        <v>0</v>
      </c>
      <c r="BN114" s="140">
        <f t="shared" si="426"/>
        <v>0</v>
      </c>
      <c r="BO114" s="140">
        <f t="shared" si="427"/>
        <v>0</v>
      </c>
      <c r="BP114" s="140">
        <f t="shared" si="428"/>
        <v>0</v>
      </c>
      <c r="BQ114" s="140">
        <f t="shared" si="429"/>
        <v>2036</v>
      </c>
      <c r="BR114" s="140">
        <f t="shared" si="430"/>
        <v>0</v>
      </c>
      <c r="BS114" s="140">
        <f t="shared" si="431"/>
        <v>0</v>
      </c>
      <c r="BT114" s="140">
        <f t="shared" si="432"/>
        <v>0</v>
      </c>
      <c r="BU114" s="140">
        <f t="shared" si="433"/>
        <v>0</v>
      </c>
      <c r="BV114" s="140">
        <f t="shared" si="434"/>
        <v>0</v>
      </c>
      <c r="BW114" s="140">
        <f t="shared" si="435"/>
        <v>0</v>
      </c>
      <c r="BX114" s="140">
        <f t="shared" si="436"/>
        <v>0</v>
      </c>
      <c r="BY114" s="140">
        <f t="shared" si="437"/>
        <v>0</v>
      </c>
      <c r="BZ114" s="140">
        <f t="shared" si="438"/>
        <v>0</v>
      </c>
    </row>
    <row r="115" spans="1:78" x14ac:dyDescent="0.25">
      <c r="C115" s="152"/>
    </row>
    <row r="116" spans="1:78" x14ac:dyDescent="0.25">
      <c r="A116" s="140" t="str">
        <f>'Scenario List'!$A$12</f>
        <v>10- RA Market</v>
      </c>
      <c r="B116" s="140" t="s">
        <v>112</v>
      </c>
      <c r="C116" s="152">
        <v>1</v>
      </c>
      <c r="D116" s="140">
        <v>1</v>
      </c>
      <c r="E116" s="140">
        <v>1</v>
      </c>
      <c r="F116" s="140">
        <v>1</v>
      </c>
      <c r="G116" s="140">
        <v>1</v>
      </c>
      <c r="H116" s="140">
        <v>1</v>
      </c>
      <c r="I116" s="140">
        <v>1</v>
      </c>
      <c r="J116" s="140">
        <v>1</v>
      </c>
      <c r="K116" s="140">
        <v>1</v>
      </c>
      <c r="L116" s="140">
        <v>1</v>
      </c>
      <c r="M116" s="140">
        <v>1</v>
      </c>
      <c r="N116" s="140">
        <v>1</v>
      </c>
      <c r="O116" s="140">
        <v>1</v>
      </c>
      <c r="P116" s="140">
        <v>1</v>
      </c>
      <c r="Q116" s="140">
        <v>1</v>
      </c>
      <c r="R116" s="140">
        <v>1</v>
      </c>
      <c r="S116" s="140">
        <v>1</v>
      </c>
      <c r="T116" s="140">
        <v>1</v>
      </c>
      <c r="U116" s="140">
        <v>1</v>
      </c>
      <c r="V116" s="140">
        <v>1</v>
      </c>
      <c r="W116" s="140">
        <v>1</v>
      </c>
      <c r="X116" s="140">
        <v>1</v>
      </c>
      <c r="Y116" s="140">
        <v>1</v>
      </c>
      <c r="Z116" s="140">
        <v>1</v>
      </c>
      <c r="AA116" s="140">
        <v>1</v>
      </c>
      <c r="AC116" s="140">
        <f>C116-D116</f>
        <v>0</v>
      </c>
      <c r="AD116" s="140">
        <f t="shared" ref="AD116:AD125" si="442">D116-E116</f>
        <v>0</v>
      </c>
      <c r="AE116" s="140">
        <f t="shared" ref="AE116:AE125" si="443">E116-F116</f>
        <v>0</v>
      </c>
      <c r="AF116" s="140">
        <f t="shared" ref="AF116:AF125" si="444">F116-G116</f>
        <v>0</v>
      </c>
      <c r="AG116" s="140">
        <f t="shared" ref="AG116:AG125" si="445">G116-H116</f>
        <v>0</v>
      </c>
      <c r="AH116" s="140">
        <f t="shared" ref="AH116:AH125" si="446">H116-I116</f>
        <v>0</v>
      </c>
      <c r="AI116" s="140">
        <f t="shared" ref="AI116:AI125" si="447">I116-J116</f>
        <v>0</v>
      </c>
      <c r="AJ116" s="140">
        <f t="shared" ref="AJ116:AJ125" si="448">J116-K116</f>
        <v>0</v>
      </c>
      <c r="AK116" s="140">
        <f t="shared" ref="AK116:AK125" si="449">K116-L116</f>
        <v>0</v>
      </c>
      <c r="AL116" s="140">
        <f t="shared" ref="AL116:AL125" si="450">L116-M116</f>
        <v>0</v>
      </c>
      <c r="AM116" s="140">
        <f t="shared" ref="AM116:AM125" si="451">M116-N116</f>
        <v>0</v>
      </c>
      <c r="AN116" s="140">
        <f t="shared" ref="AN116:AN125" si="452">N116-O116</f>
        <v>0</v>
      </c>
      <c r="AO116" s="140">
        <f t="shared" ref="AO116:AO125" si="453">O116-P116</f>
        <v>0</v>
      </c>
      <c r="AP116" s="140">
        <f t="shared" ref="AP116:AP125" si="454">P116-Q116</f>
        <v>0</v>
      </c>
      <c r="AQ116" s="140">
        <f t="shared" ref="AQ116:AQ125" si="455">Q116-R116</f>
        <v>0</v>
      </c>
      <c r="AR116" s="140">
        <f t="shared" ref="AR116:AR125" si="456">R116-S116</f>
        <v>0</v>
      </c>
      <c r="AS116" s="140">
        <f t="shared" ref="AS116:AS125" si="457">S116-T116</f>
        <v>0</v>
      </c>
      <c r="AT116" s="140">
        <f t="shared" ref="AT116:AT125" si="458">T116-U116</f>
        <v>0</v>
      </c>
      <c r="AU116" s="140">
        <f t="shared" ref="AU116:AU125" si="459">U116-V116</f>
        <v>0</v>
      </c>
      <c r="AV116" s="140">
        <f t="shared" ref="AV116:AV125" si="460">V116-W116</f>
        <v>0</v>
      </c>
      <c r="AW116" s="140">
        <f t="shared" ref="AW116:AW125" si="461">W116-X116</f>
        <v>0</v>
      </c>
      <c r="AX116" s="140">
        <f t="shared" ref="AX116:AX125" si="462">X116-Y116</f>
        <v>0</v>
      </c>
      <c r="AY116" s="140">
        <f t="shared" ref="AY116:AY125" si="463">Y116-Z116</f>
        <v>0</v>
      </c>
      <c r="AZ116" s="140">
        <f t="shared" ref="AZ116:AZ125" si="464">Z116-AA116</f>
        <v>0</v>
      </c>
      <c r="BB116" s="139" t="str">
        <f>IF(MAX(BC116:BZ116)=0,"-",MAX(BC116:BZ116)-1)</f>
        <v>-</v>
      </c>
      <c r="BC116" s="140">
        <f>IF(AC116=1,AC$13,0)</f>
        <v>0</v>
      </c>
      <c r="BD116" s="140">
        <f t="shared" ref="BD116:BD125" si="465">IF(AD116=1,AD$13,0)</f>
        <v>0</v>
      </c>
      <c r="BE116" s="140">
        <f t="shared" ref="BE116:BE125" si="466">IF(AE116=1,AE$13,0)</f>
        <v>0</v>
      </c>
      <c r="BF116" s="140">
        <f t="shared" ref="BF116:BF125" si="467">IF(AF116=1,AF$13,0)</f>
        <v>0</v>
      </c>
      <c r="BG116" s="140">
        <f t="shared" ref="BG116:BG125" si="468">IF(AG116=1,AG$13,0)</f>
        <v>0</v>
      </c>
      <c r="BH116" s="140">
        <f t="shared" ref="BH116:BH125" si="469">IF(AH116=1,AH$13,0)</f>
        <v>0</v>
      </c>
      <c r="BI116" s="140">
        <f t="shared" ref="BI116:BI125" si="470">IF(AI116=1,AI$13,0)</f>
        <v>0</v>
      </c>
      <c r="BJ116" s="140">
        <f t="shared" ref="BJ116:BJ125" si="471">IF(AJ116=1,AJ$13,0)</f>
        <v>0</v>
      </c>
      <c r="BK116" s="140">
        <f t="shared" ref="BK116:BK125" si="472">IF(AK116=1,AK$13,0)</f>
        <v>0</v>
      </c>
      <c r="BL116" s="140">
        <f t="shared" ref="BL116:BL125" si="473">IF(AL116=1,AL$13,0)</f>
        <v>0</v>
      </c>
      <c r="BM116" s="140">
        <f t="shared" ref="BM116:BM125" si="474">IF(AM116=1,AM$13,0)</f>
        <v>0</v>
      </c>
      <c r="BN116" s="140">
        <f t="shared" ref="BN116:BN125" si="475">IF(AN116=1,AN$13,0)</f>
        <v>0</v>
      </c>
      <c r="BO116" s="140">
        <f t="shared" ref="BO116:BO125" si="476">IF(AO116=1,AO$13,0)</f>
        <v>0</v>
      </c>
      <c r="BP116" s="140">
        <f t="shared" ref="BP116:BP125" si="477">IF(AP116=1,AP$13,0)</f>
        <v>0</v>
      </c>
      <c r="BQ116" s="140">
        <f t="shared" ref="BQ116:BQ125" si="478">IF(AQ116=1,AQ$13,0)</f>
        <v>0</v>
      </c>
      <c r="BR116" s="140">
        <f t="shared" ref="BR116:BR125" si="479">IF(AR116=1,AR$13,0)</f>
        <v>0</v>
      </c>
      <c r="BS116" s="140">
        <f t="shared" ref="BS116:BS125" si="480">IF(AS116=1,AS$13,0)</f>
        <v>0</v>
      </c>
      <c r="BT116" s="140">
        <f t="shared" ref="BT116:BT125" si="481">IF(AT116=1,AT$13,0)</f>
        <v>0</v>
      </c>
      <c r="BU116" s="140">
        <f t="shared" ref="BU116:BU125" si="482">IF(AU116=1,AU$13,0)</f>
        <v>0</v>
      </c>
      <c r="BV116" s="140">
        <f t="shared" ref="BV116:BV125" si="483">IF(AV116=1,AV$13,0)</f>
        <v>0</v>
      </c>
      <c r="BW116" s="140">
        <f t="shared" ref="BW116:BW125" si="484">IF(AW116=1,AW$13,0)</f>
        <v>0</v>
      </c>
      <c r="BX116" s="140">
        <f t="shared" ref="BX116:BX125" si="485">IF(AX116=1,AX$13,0)</f>
        <v>0</v>
      </c>
      <c r="BY116" s="140">
        <f t="shared" ref="BY116:BY125" si="486">IF(AY116=1,AY$13,0)</f>
        <v>0</v>
      </c>
      <c r="BZ116" s="140">
        <f t="shared" ref="BZ116:BZ125" si="487">IF(AZ116=1,AZ$13,0)</f>
        <v>0</v>
      </c>
    </row>
    <row r="117" spans="1:78" x14ac:dyDescent="0.25">
      <c r="A117" s="140" t="str">
        <f>'Scenario List'!$A$12</f>
        <v>10- RA Market</v>
      </c>
      <c r="B117" s="140" t="s">
        <v>113</v>
      </c>
      <c r="C117" s="152">
        <v>1</v>
      </c>
      <c r="D117" s="140">
        <v>1</v>
      </c>
      <c r="E117" s="140">
        <v>1</v>
      </c>
      <c r="F117" s="140">
        <v>1</v>
      </c>
      <c r="G117" s="140">
        <v>1</v>
      </c>
      <c r="H117" s="140">
        <v>1</v>
      </c>
      <c r="I117" s="140">
        <v>0</v>
      </c>
      <c r="J117" s="140">
        <v>0</v>
      </c>
      <c r="K117" s="140">
        <v>0</v>
      </c>
      <c r="L117" s="140">
        <v>0</v>
      </c>
      <c r="M117" s="140">
        <v>0</v>
      </c>
      <c r="N117" s="140">
        <v>0</v>
      </c>
      <c r="O117" s="140">
        <v>0</v>
      </c>
      <c r="P117" s="140">
        <v>0</v>
      </c>
      <c r="Q117" s="140">
        <v>0</v>
      </c>
      <c r="R117" s="140">
        <v>0</v>
      </c>
      <c r="S117" s="140">
        <v>0</v>
      </c>
      <c r="T117" s="140">
        <v>0</v>
      </c>
      <c r="U117" s="140">
        <v>0</v>
      </c>
      <c r="V117" s="140">
        <v>0</v>
      </c>
      <c r="W117" s="140">
        <v>0</v>
      </c>
      <c r="X117" s="140">
        <v>0</v>
      </c>
      <c r="Y117" s="140">
        <v>0</v>
      </c>
      <c r="Z117" s="140">
        <v>0</v>
      </c>
      <c r="AA117" s="140">
        <v>0</v>
      </c>
      <c r="AC117" s="140">
        <f t="shared" ref="AC117:AC125" si="488">C117-D117</f>
        <v>0</v>
      </c>
      <c r="AD117" s="140">
        <f t="shared" si="442"/>
        <v>0</v>
      </c>
      <c r="AE117" s="140">
        <f t="shared" si="443"/>
        <v>0</v>
      </c>
      <c r="AF117" s="140">
        <f t="shared" si="444"/>
        <v>0</v>
      </c>
      <c r="AG117" s="140">
        <f t="shared" si="445"/>
        <v>0</v>
      </c>
      <c r="AH117" s="140">
        <f t="shared" si="446"/>
        <v>1</v>
      </c>
      <c r="AI117" s="140">
        <f t="shared" si="447"/>
        <v>0</v>
      </c>
      <c r="AJ117" s="140">
        <f t="shared" si="448"/>
        <v>0</v>
      </c>
      <c r="AK117" s="140">
        <f t="shared" si="449"/>
        <v>0</v>
      </c>
      <c r="AL117" s="140">
        <f t="shared" si="450"/>
        <v>0</v>
      </c>
      <c r="AM117" s="140">
        <f t="shared" si="451"/>
        <v>0</v>
      </c>
      <c r="AN117" s="140">
        <f t="shared" si="452"/>
        <v>0</v>
      </c>
      <c r="AO117" s="140">
        <f t="shared" si="453"/>
        <v>0</v>
      </c>
      <c r="AP117" s="140">
        <f t="shared" si="454"/>
        <v>0</v>
      </c>
      <c r="AQ117" s="140">
        <f t="shared" si="455"/>
        <v>0</v>
      </c>
      <c r="AR117" s="140">
        <f t="shared" si="456"/>
        <v>0</v>
      </c>
      <c r="AS117" s="140">
        <f t="shared" si="457"/>
        <v>0</v>
      </c>
      <c r="AT117" s="140">
        <f t="shared" si="458"/>
        <v>0</v>
      </c>
      <c r="AU117" s="140">
        <f t="shared" si="459"/>
        <v>0</v>
      </c>
      <c r="AV117" s="140">
        <f t="shared" si="460"/>
        <v>0</v>
      </c>
      <c r="AW117" s="140">
        <f t="shared" si="461"/>
        <v>0</v>
      </c>
      <c r="AX117" s="140">
        <f t="shared" si="462"/>
        <v>0</v>
      </c>
      <c r="AY117" s="140">
        <f t="shared" si="463"/>
        <v>0</v>
      </c>
      <c r="AZ117" s="140">
        <f t="shared" si="464"/>
        <v>0</v>
      </c>
      <c r="BB117" s="139">
        <f t="shared" ref="BB117:BB125" si="489">IF(MAX(BC117:BZ117)=0,"-",MAX(BC117:BZ117)-1)</f>
        <v>2026</v>
      </c>
      <c r="BC117" s="140">
        <f t="shared" ref="BC117:BC125" si="490">IF(AC117=1,AC$13,0)</f>
        <v>0</v>
      </c>
      <c r="BD117" s="140">
        <f t="shared" si="465"/>
        <v>0</v>
      </c>
      <c r="BE117" s="140">
        <f t="shared" si="466"/>
        <v>0</v>
      </c>
      <c r="BF117" s="140">
        <f t="shared" si="467"/>
        <v>0</v>
      </c>
      <c r="BG117" s="140">
        <f t="shared" si="468"/>
        <v>0</v>
      </c>
      <c r="BH117" s="140">
        <f t="shared" si="469"/>
        <v>2027</v>
      </c>
      <c r="BI117" s="140">
        <f t="shared" si="470"/>
        <v>0</v>
      </c>
      <c r="BJ117" s="140">
        <f t="shared" si="471"/>
        <v>0</v>
      </c>
      <c r="BK117" s="140">
        <f t="shared" si="472"/>
        <v>0</v>
      </c>
      <c r="BL117" s="140">
        <f t="shared" si="473"/>
        <v>0</v>
      </c>
      <c r="BM117" s="140">
        <f t="shared" si="474"/>
        <v>0</v>
      </c>
      <c r="BN117" s="140">
        <f t="shared" si="475"/>
        <v>0</v>
      </c>
      <c r="BO117" s="140">
        <f t="shared" si="476"/>
        <v>0</v>
      </c>
      <c r="BP117" s="140">
        <f t="shared" si="477"/>
        <v>0</v>
      </c>
      <c r="BQ117" s="140">
        <f t="shared" si="478"/>
        <v>0</v>
      </c>
      <c r="BR117" s="140">
        <f t="shared" si="479"/>
        <v>0</v>
      </c>
      <c r="BS117" s="140">
        <f t="shared" si="480"/>
        <v>0</v>
      </c>
      <c r="BT117" s="140">
        <f t="shared" si="481"/>
        <v>0</v>
      </c>
      <c r="BU117" s="140">
        <f t="shared" si="482"/>
        <v>0</v>
      </c>
      <c r="BV117" s="140">
        <f t="shared" si="483"/>
        <v>0</v>
      </c>
      <c r="BW117" s="140">
        <f t="shared" si="484"/>
        <v>0</v>
      </c>
      <c r="BX117" s="140">
        <f t="shared" si="485"/>
        <v>0</v>
      </c>
      <c r="BY117" s="140">
        <f t="shared" si="486"/>
        <v>0</v>
      </c>
      <c r="BZ117" s="140">
        <f t="shared" si="487"/>
        <v>0</v>
      </c>
    </row>
    <row r="118" spans="1:78" x14ac:dyDescent="0.25">
      <c r="A118" s="140" t="str">
        <f>'Scenario List'!$A$12</f>
        <v>10- RA Market</v>
      </c>
      <c r="B118" s="140" t="s">
        <v>114</v>
      </c>
      <c r="C118" s="152">
        <v>1</v>
      </c>
      <c r="D118" s="140">
        <v>0</v>
      </c>
      <c r="E118" s="140">
        <v>0</v>
      </c>
      <c r="F118" s="140">
        <v>0</v>
      </c>
      <c r="G118" s="140">
        <v>0</v>
      </c>
      <c r="H118" s="140">
        <v>0</v>
      </c>
      <c r="I118" s="140">
        <v>0</v>
      </c>
      <c r="J118" s="140">
        <v>0</v>
      </c>
      <c r="K118" s="140">
        <v>0</v>
      </c>
      <c r="L118" s="140">
        <v>0</v>
      </c>
      <c r="M118" s="140">
        <v>0</v>
      </c>
      <c r="N118" s="140">
        <v>0</v>
      </c>
      <c r="O118" s="140">
        <v>0</v>
      </c>
      <c r="P118" s="140">
        <v>0</v>
      </c>
      <c r="Q118" s="140">
        <v>0</v>
      </c>
      <c r="R118" s="140">
        <v>0</v>
      </c>
      <c r="S118" s="140">
        <v>0</v>
      </c>
      <c r="T118" s="140">
        <v>0</v>
      </c>
      <c r="U118" s="140">
        <v>0</v>
      </c>
      <c r="V118" s="140">
        <v>0</v>
      </c>
      <c r="W118" s="140">
        <v>0</v>
      </c>
      <c r="X118" s="140">
        <v>0</v>
      </c>
      <c r="Y118" s="140">
        <v>0</v>
      </c>
      <c r="Z118" s="140">
        <v>0</v>
      </c>
      <c r="AA118" s="140">
        <v>0</v>
      </c>
      <c r="AC118" s="140">
        <f t="shared" si="488"/>
        <v>1</v>
      </c>
      <c r="AD118" s="140">
        <f t="shared" si="442"/>
        <v>0</v>
      </c>
      <c r="AE118" s="140">
        <f t="shared" si="443"/>
        <v>0</v>
      </c>
      <c r="AF118" s="140">
        <f t="shared" si="444"/>
        <v>0</v>
      </c>
      <c r="AG118" s="140">
        <f t="shared" si="445"/>
        <v>0</v>
      </c>
      <c r="AH118" s="140">
        <f t="shared" si="446"/>
        <v>0</v>
      </c>
      <c r="AI118" s="140">
        <f t="shared" si="447"/>
        <v>0</v>
      </c>
      <c r="AJ118" s="140">
        <f t="shared" si="448"/>
        <v>0</v>
      </c>
      <c r="AK118" s="140">
        <f t="shared" si="449"/>
        <v>0</v>
      </c>
      <c r="AL118" s="140">
        <f t="shared" si="450"/>
        <v>0</v>
      </c>
      <c r="AM118" s="140">
        <f t="shared" si="451"/>
        <v>0</v>
      </c>
      <c r="AN118" s="140">
        <f t="shared" si="452"/>
        <v>0</v>
      </c>
      <c r="AO118" s="140">
        <f t="shared" si="453"/>
        <v>0</v>
      </c>
      <c r="AP118" s="140">
        <f t="shared" si="454"/>
        <v>0</v>
      </c>
      <c r="AQ118" s="140">
        <f t="shared" si="455"/>
        <v>0</v>
      </c>
      <c r="AR118" s="140">
        <f t="shared" si="456"/>
        <v>0</v>
      </c>
      <c r="AS118" s="140">
        <f t="shared" si="457"/>
        <v>0</v>
      </c>
      <c r="AT118" s="140">
        <f t="shared" si="458"/>
        <v>0</v>
      </c>
      <c r="AU118" s="140">
        <f t="shared" si="459"/>
        <v>0</v>
      </c>
      <c r="AV118" s="140">
        <f t="shared" si="460"/>
        <v>0</v>
      </c>
      <c r="AW118" s="140">
        <f t="shared" si="461"/>
        <v>0</v>
      </c>
      <c r="AX118" s="140">
        <f t="shared" si="462"/>
        <v>0</v>
      </c>
      <c r="AY118" s="140">
        <f t="shared" si="463"/>
        <v>0</v>
      </c>
      <c r="AZ118" s="140">
        <f t="shared" si="464"/>
        <v>0</v>
      </c>
      <c r="BB118" s="139">
        <f t="shared" si="489"/>
        <v>2021</v>
      </c>
      <c r="BC118" s="140">
        <f t="shared" si="490"/>
        <v>2022</v>
      </c>
      <c r="BD118" s="140">
        <f t="shared" si="465"/>
        <v>0</v>
      </c>
      <c r="BE118" s="140">
        <f t="shared" si="466"/>
        <v>0</v>
      </c>
      <c r="BF118" s="140">
        <f t="shared" si="467"/>
        <v>0</v>
      </c>
      <c r="BG118" s="140">
        <f t="shared" si="468"/>
        <v>0</v>
      </c>
      <c r="BH118" s="140">
        <f t="shared" si="469"/>
        <v>0</v>
      </c>
      <c r="BI118" s="140">
        <f t="shared" si="470"/>
        <v>0</v>
      </c>
      <c r="BJ118" s="140">
        <f t="shared" si="471"/>
        <v>0</v>
      </c>
      <c r="BK118" s="140">
        <f t="shared" si="472"/>
        <v>0</v>
      </c>
      <c r="BL118" s="140">
        <f t="shared" si="473"/>
        <v>0</v>
      </c>
      <c r="BM118" s="140">
        <f t="shared" si="474"/>
        <v>0</v>
      </c>
      <c r="BN118" s="140">
        <f t="shared" si="475"/>
        <v>0</v>
      </c>
      <c r="BO118" s="140">
        <f t="shared" si="476"/>
        <v>0</v>
      </c>
      <c r="BP118" s="140">
        <f t="shared" si="477"/>
        <v>0</v>
      </c>
      <c r="BQ118" s="140">
        <f t="shared" si="478"/>
        <v>0</v>
      </c>
      <c r="BR118" s="140">
        <f t="shared" si="479"/>
        <v>0</v>
      </c>
      <c r="BS118" s="140">
        <f t="shared" si="480"/>
        <v>0</v>
      </c>
      <c r="BT118" s="140">
        <f t="shared" si="481"/>
        <v>0</v>
      </c>
      <c r="BU118" s="140">
        <f t="shared" si="482"/>
        <v>0</v>
      </c>
      <c r="BV118" s="140">
        <f t="shared" si="483"/>
        <v>0</v>
      </c>
      <c r="BW118" s="140">
        <f t="shared" si="484"/>
        <v>0</v>
      </c>
      <c r="BX118" s="140">
        <f t="shared" si="485"/>
        <v>0</v>
      </c>
      <c r="BY118" s="140">
        <f t="shared" si="486"/>
        <v>0</v>
      </c>
      <c r="BZ118" s="140">
        <f t="shared" si="487"/>
        <v>0</v>
      </c>
    </row>
    <row r="119" spans="1:78" x14ac:dyDescent="0.25">
      <c r="A119" s="140" t="str">
        <f>'Scenario List'!$A$12</f>
        <v>10- RA Market</v>
      </c>
      <c r="B119" s="140" t="s">
        <v>115</v>
      </c>
      <c r="C119" s="152">
        <v>1</v>
      </c>
      <c r="D119" s="140">
        <v>0</v>
      </c>
      <c r="E119" s="140">
        <v>0</v>
      </c>
      <c r="F119" s="140">
        <v>0</v>
      </c>
      <c r="G119" s="140">
        <v>0</v>
      </c>
      <c r="H119" s="140">
        <v>0</v>
      </c>
      <c r="I119" s="140">
        <v>0</v>
      </c>
      <c r="J119" s="140">
        <v>0</v>
      </c>
      <c r="K119" s="140">
        <v>0</v>
      </c>
      <c r="L119" s="140">
        <v>0</v>
      </c>
      <c r="M119" s="140">
        <v>0</v>
      </c>
      <c r="N119" s="140">
        <v>0</v>
      </c>
      <c r="O119" s="140">
        <v>0</v>
      </c>
      <c r="P119" s="140">
        <v>0</v>
      </c>
      <c r="Q119" s="140">
        <v>0</v>
      </c>
      <c r="R119" s="140">
        <v>0</v>
      </c>
      <c r="S119" s="140">
        <v>0</v>
      </c>
      <c r="T119" s="140">
        <v>0</v>
      </c>
      <c r="U119" s="140">
        <v>0</v>
      </c>
      <c r="V119" s="140">
        <v>0</v>
      </c>
      <c r="W119" s="140">
        <v>0</v>
      </c>
      <c r="X119" s="140">
        <v>0</v>
      </c>
      <c r="Y119" s="140">
        <v>0</v>
      </c>
      <c r="Z119" s="140">
        <v>0</v>
      </c>
      <c r="AA119" s="140">
        <v>0</v>
      </c>
      <c r="AC119" s="140">
        <f t="shared" si="488"/>
        <v>1</v>
      </c>
      <c r="AD119" s="140">
        <f t="shared" si="442"/>
        <v>0</v>
      </c>
      <c r="AE119" s="140">
        <f t="shared" si="443"/>
        <v>0</v>
      </c>
      <c r="AF119" s="140">
        <f t="shared" si="444"/>
        <v>0</v>
      </c>
      <c r="AG119" s="140">
        <f t="shared" si="445"/>
        <v>0</v>
      </c>
      <c r="AH119" s="140">
        <f t="shared" si="446"/>
        <v>0</v>
      </c>
      <c r="AI119" s="140">
        <f t="shared" si="447"/>
        <v>0</v>
      </c>
      <c r="AJ119" s="140">
        <f t="shared" si="448"/>
        <v>0</v>
      </c>
      <c r="AK119" s="140">
        <f t="shared" si="449"/>
        <v>0</v>
      </c>
      <c r="AL119" s="140">
        <f t="shared" si="450"/>
        <v>0</v>
      </c>
      <c r="AM119" s="140">
        <f t="shared" si="451"/>
        <v>0</v>
      </c>
      <c r="AN119" s="140">
        <f t="shared" si="452"/>
        <v>0</v>
      </c>
      <c r="AO119" s="140">
        <f t="shared" si="453"/>
        <v>0</v>
      </c>
      <c r="AP119" s="140">
        <f t="shared" si="454"/>
        <v>0</v>
      </c>
      <c r="AQ119" s="140">
        <f t="shared" si="455"/>
        <v>0</v>
      </c>
      <c r="AR119" s="140">
        <f t="shared" si="456"/>
        <v>0</v>
      </c>
      <c r="AS119" s="140">
        <f t="shared" si="457"/>
        <v>0</v>
      </c>
      <c r="AT119" s="140">
        <f t="shared" si="458"/>
        <v>0</v>
      </c>
      <c r="AU119" s="140">
        <f t="shared" si="459"/>
        <v>0</v>
      </c>
      <c r="AV119" s="140">
        <f t="shared" si="460"/>
        <v>0</v>
      </c>
      <c r="AW119" s="140">
        <f t="shared" si="461"/>
        <v>0</v>
      </c>
      <c r="AX119" s="140">
        <f t="shared" si="462"/>
        <v>0</v>
      </c>
      <c r="AY119" s="140">
        <f t="shared" si="463"/>
        <v>0</v>
      </c>
      <c r="AZ119" s="140">
        <f t="shared" si="464"/>
        <v>0</v>
      </c>
      <c r="BB119" s="139">
        <f t="shared" si="489"/>
        <v>2021</v>
      </c>
      <c r="BC119" s="140">
        <f t="shared" si="490"/>
        <v>2022</v>
      </c>
      <c r="BD119" s="140">
        <f t="shared" si="465"/>
        <v>0</v>
      </c>
      <c r="BE119" s="140">
        <f t="shared" si="466"/>
        <v>0</v>
      </c>
      <c r="BF119" s="140">
        <f t="shared" si="467"/>
        <v>0</v>
      </c>
      <c r="BG119" s="140">
        <f t="shared" si="468"/>
        <v>0</v>
      </c>
      <c r="BH119" s="140">
        <f t="shared" si="469"/>
        <v>0</v>
      </c>
      <c r="BI119" s="140">
        <f t="shared" si="470"/>
        <v>0</v>
      </c>
      <c r="BJ119" s="140">
        <f t="shared" si="471"/>
        <v>0</v>
      </c>
      <c r="BK119" s="140">
        <f t="shared" si="472"/>
        <v>0</v>
      </c>
      <c r="BL119" s="140">
        <f t="shared" si="473"/>
        <v>0</v>
      </c>
      <c r="BM119" s="140">
        <f t="shared" si="474"/>
        <v>0</v>
      </c>
      <c r="BN119" s="140">
        <f t="shared" si="475"/>
        <v>0</v>
      </c>
      <c r="BO119" s="140">
        <f t="shared" si="476"/>
        <v>0</v>
      </c>
      <c r="BP119" s="140">
        <f t="shared" si="477"/>
        <v>0</v>
      </c>
      <c r="BQ119" s="140">
        <f t="shared" si="478"/>
        <v>0</v>
      </c>
      <c r="BR119" s="140">
        <f t="shared" si="479"/>
        <v>0</v>
      </c>
      <c r="BS119" s="140">
        <f t="shared" si="480"/>
        <v>0</v>
      </c>
      <c r="BT119" s="140">
        <f t="shared" si="481"/>
        <v>0</v>
      </c>
      <c r="BU119" s="140">
        <f t="shared" si="482"/>
        <v>0</v>
      </c>
      <c r="BV119" s="140">
        <f t="shared" si="483"/>
        <v>0</v>
      </c>
      <c r="BW119" s="140">
        <f t="shared" si="484"/>
        <v>0</v>
      </c>
      <c r="BX119" s="140">
        <f t="shared" si="485"/>
        <v>0</v>
      </c>
      <c r="BY119" s="140">
        <f t="shared" si="486"/>
        <v>0</v>
      </c>
      <c r="BZ119" s="140">
        <f t="shared" si="487"/>
        <v>0</v>
      </c>
    </row>
    <row r="120" spans="1:78" x14ac:dyDescent="0.25">
      <c r="A120" s="140" t="str">
        <f>'Scenario List'!$A$12</f>
        <v>10- RA Market</v>
      </c>
      <c r="B120" s="140" t="s">
        <v>116</v>
      </c>
      <c r="C120" s="152">
        <v>1</v>
      </c>
      <c r="D120" s="140">
        <v>1</v>
      </c>
      <c r="E120" s="140">
        <v>1</v>
      </c>
      <c r="F120" s="140">
        <v>1</v>
      </c>
      <c r="G120" s="140">
        <v>1</v>
      </c>
      <c r="H120" s="140">
        <v>1</v>
      </c>
      <c r="I120" s="140">
        <v>1</v>
      </c>
      <c r="J120" s="140">
        <v>1</v>
      </c>
      <c r="K120" s="140">
        <v>1</v>
      </c>
      <c r="L120" s="140">
        <v>1</v>
      </c>
      <c r="M120" s="140">
        <v>1</v>
      </c>
      <c r="N120" s="140">
        <v>1</v>
      </c>
      <c r="O120" s="140">
        <v>1</v>
      </c>
      <c r="P120" s="140">
        <v>1</v>
      </c>
      <c r="Q120" s="140">
        <v>1</v>
      </c>
      <c r="R120" s="140">
        <v>1</v>
      </c>
      <c r="S120" s="140">
        <v>1</v>
      </c>
      <c r="T120" s="140">
        <v>1</v>
      </c>
      <c r="U120" s="140">
        <v>1</v>
      </c>
      <c r="V120" s="140">
        <v>1</v>
      </c>
      <c r="W120" s="140">
        <v>1</v>
      </c>
      <c r="X120" s="140">
        <v>1</v>
      </c>
      <c r="Y120" s="140">
        <v>1</v>
      </c>
      <c r="Z120" s="140">
        <v>1</v>
      </c>
      <c r="AA120" s="140">
        <v>1</v>
      </c>
      <c r="AC120" s="140">
        <f t="shared" si="488"/>
        <v>0</v>
      </c>
      <c r="AD120" s="140">
        <f t="shared" si="442"/>
        <v>0</v>
      </c>
      <c r="AE120" s="140">
        <f t="shared" si="443"/>
        <v>0</v>
      </c>
      <c r="AF120" s="140">
        <f t="shared" si="444"/>
        <v>0</v>
      </c>
      <c r="AG120" s="140">
        <f t="shared" si="445"/>
        <v>0</v>
      </c>
      <c r="AH120" s="140">
        <f t="shared" si="446"/>
        <v>0</v>
      </c>
      <c r="AI120" s="140">
        <f t="shared" si="447"/>
        <v>0</v>
      </c>
      <c r="AJ120" s="140">
        <f t="shared" si="448"/>
        <v>0</v>
      </c>
      <c r="AK120" s="140">
        <f t="shared" si="449"/>
        <v>0</v>
      </c>
      <c r="AL120" s="140">
        <f t="shared" si="450"/>
        <v>0</v>
      </c>
      <c r="AM120" s="140">
        <f t="shared" si="451"/>
        <v>0</v>
      </c>
      <c r="AN120" s="140">
        <f t="shared" si="452"/>
        <v>0</v>
      </c>
      <c r="AO120" s="140">
        <f t="shared" si="453"/>
        <v>0</v>
      </c>
      <c r="AP120" s="140">
        <f t="shared" si="454"/>
        <v>0</v>
      </c>
      <c r="AQ120" s="140">
        <f t="shared" si="455"/>
        <v>0</v>
      </c>
      <c r="AR120" s="140">
        <f t="shared" si="456"/>
        <v>0</v>
      </c>
      <c r="AS120" s="140">
        <f t="shared" si="457"/>
        <v>0</v>
      </c>
      <c r="AT120" s="140">
        <f t="shared" si="458"/>
        <v>0</v>
      </c>
      <c r="AU120" s="140">
        <f t="shared" si="459"/>
        <v>0</v>
      </c>
      <c r="AV120" s="140">
        <f t="shared" si="460"/>
        <v>0</v>
      </c>
      <c r="AW120" s="140">
        <f t="shared" si="461"/>
        <v>0</v>
      </c>
      <c r="AX120" s="140">
        <f t="shared" si="462"/>
        <v>0</v>
      </c>
      <c r="AY120" s="140">
        <f t="shared" si="463"/>
        <v>0</v>
      </c>
      <c r="AZ120" s="140">
        <f t="shared" si="464"/>
        <v>0</v>
      </c>
      <c r="BB120" s="139" t="str">
        <f t="shared" si="489"/>
        <v>-</v>
      </c>
      <c r="BC120" s="140">
        <f t="shared" si="490"/>
        <v>0</v>
      </c>
      <c r="BD120" s="140">
        <f t="shared" si="465"/>
        <v>0</v>
      </c>
      <c r="BE120" s="140">
        <f t="shared" si="466"/>
        <v>0</v>
      </c>
      <c r="BF120" s="140">
        <f t="shared" si="467"/>
        <v>0</v>
      </c>
      <c r="BG120" s="140">
        <f t="shared" si="468"/>
        <v>0</v>
      </c>
      <c r="BH120" s="140">
        <f t="shared" si="469"/>
        <v>0</v>
      </c>
      <c r="BI120" s="140">
        <f t="shared" si="470"/>
        <v>0</v>
      </c>
      <c r="BJ120" s="140">
        <f t="shared" si="471"/>
        <v>0</v>
      </c>
      <c r="BK120" s="140">
        <f t="shared" si="472"/>
        <v>0</v>
      </c>
      <c r="BL120" s="140">
        <f t="shared" si="473"/>
        <v>0</v>
      </c>
      <c r="BM120" s="140">
        <f t="shared" si="474"/>
        <v>0</v>
      </c>
      <c r="BN120" s="140">
        <f t="shared" si="475"/>
        <v>0</v>
      </c>
      <c r="BO120" s="140">
        <f t="shared" si="476"/>
        <v>0</v>
      </c>
      <c r="BP120" s="140">
        <f t="shared" si="477"/>
        <v>0</v>
      </c>
      <c r="BQ120" s="140">
        <f t="shared" si="478"/>
        <v>0</v>
      </c>
      <c r="BR120" s="140">
        <f t="shared" si="479"/>
        <v>0</v>
      </c>
      <c r="BS120" s="140">
        <f t="shared" si="480"/>
        <v>0</v>
      </c>
      <c r="BT120" s="140">
        <f t="shared" si="481"/>
        <v>0</v>
      </c>
      <c r="BU120" s="140">
        <f t="shared" si="482"/>
        <v>0</v>
      </c>
      <c r="BV120" s="140">
        <f t="shared" si="483"/>
        <v>0</v>
      </c>
      <c r="BW120" s="140">
        <f t="shared" si="484"/>
        <v>0</v>
      </c>
      <c r="BX120" s="140">
        <f t="shared" si="485"/>
        <v>0</v>
      </c>
      <c r="BY120" s="140">
        <f t="shared" si="486"/>
        <v>0</v>
      </c>
      <c r="BZ120" s="140">
        <f t="shared" si="487"/>
        <v>0</v>
      </c>
    </row>
    <row r="121" spans="1:78" x14ac:dyDescent="0.25">
      <c r="A121" s="140" t="str">
        <f>'Scenario List'!$A$12</f>
        <v>10- RA Market</v>
      </c>
      <c r="B121" s="140" t="s">
        <v>117</v>
      </c>
      <c r="C121" s="152">
        <v>1</v>
      </c>
      <c r="D121" s="140">
        <v>1</v>
      </c>
      <c r="E121" s="140">
        <v>1</v>
      </c>
      <c r="F121" s="140">
        <v>1</v>
      </c>
      <c r="G121" s="140">
        <v>1</v>
      </c>
      <c r="H121" s="140">
        <v>1</v>
      </c>
      <c r="I121" s="140">
        <v>1</v>
      </c>
      <c r="J121" s="140">
        <v>1</v>
      </c>
      <c r="K121" s="140">
        <v>1</v>
      </c>
      <c r="L121" s="140">
        <v>1</v>
      </c>
      <c r="M121" s="140">
        <v>1</v>
      </c>
      <c r="N121" s="140">
        <v>1</v>
      </c>
      <c r="O121" s="140">
        <v>1</v>
      </c>
      <c r="P121" s="140">
        <v>1</v>
      </c>
      <c r="Q121" s="140">
        <v>1</v>
      </c>
      <c r="R121" s="140">
        <v>1</v>
      </c>
      <c r="S121" s="140">
        <v>1</v>
      </c>
      <c r="T121" s="140">
        <v>1</v>
      </c>
      <c r="U121" s="140">
        <v>1</v>
      </c>
      <c r="V121" s="140">
        <v>1</v>
      </c>
      <c r="W121" s="140">
        <v>1</v>
      </c>
      <c r="X121" s="140">
        <v>1</v>
      </c>
      <c r="Y121" s="140">
        <v>1</v>
      </c>
      <c r="Z121" s="140">
        <v>1</v>
      </c>
      <c r="AA121" s="140">
        <v>1</v>
      </c>
      <c r="AC121" s="140">
        <f t="shared" si="488"/>
        <v>0</v>
      </c>
      <c r="AD121" s="140">
        <f t="shared" si="442"/>
        <v>0</v>
      </c>
      <c r="AE121" s="140">
        <f t="shared" si="443"/>
        <v>0</v>
      </c>
      <c r="AF121" s="140">
        <f t="shared" si="444"/>
        <v>0</v>
      </c>
      <c r="AG121" s="140">
        <f t="shared" si="445"/>
        <v>0</v>
      </c>
      <c r="AH121" s="140">
        <f t="shared" si="446"/>
        <v>0</v>
      </c>
      <c r="AI121" s="140">
        <f t="shared" si="447"/>
        <v>0</v>
      </c>
      <c r="AJ121" s="140">
        <f t="shared" si="448"/>
        <v>0</v>
      </c>
      <c r="AK121" s="140">
        <f t="shared" si="449"/>
        <v>0</v>
      </c>
      <c r="AL121" s="140">
        <f t="shared" si="450"/>
        <v>0</v>
      </c>
      <c r="AM121" s="140">
        <f t="shared" si="451"/>
        <v>0</v>
      </c>
      <c r="AN121" s="140">
        <f t="shared" si="452"/>
        <v>0</v>
      </c>
      <c r="AO121" s="140">
        <f t="shared" si="453"/>
        <v>0</v>
      </c>
      <c r="AP121" s="140">
        <f t="shared" si="454"/>
        <v>0</v>
      </c>
      <c r="AQ121" s="140">
        <f t="shared" si="455"/>
        <v>0</v>
      </c>
      <c r="AR121" s="140">
        <f t="shared" si="456"/>
        <v>0</v>
      </c>
      <c r="AS121" s="140">
        <f t="shared" si="457"/>
        <v>0</v>
      </c>
      <c r="AT121" s="140">
        <f t="shared" si="458"/>
        <v>0</v>
      </c>
      <c r="AU121" s="140">
        <f t="shared" si="459"/>
        <v>0</v>
      </c>
      <c r="AV121" s="140">
        <f t="shared" si="460"/>
        <v>0</v>
      </c>
      <c r="AW121" s="140">
        <f t="shared" si="461"/>
        <v>0</v>
      </c>
      <c r="AX121" s="140">
        <f t="shared" si="462"/>
        <v>0</v>
      </c>
      <c r="AY121" s="140">
        <f t="shared" si="463"/>
        <v>0</v>
      </c>
      <c r="AZ121" s="140">
        <f t="shared" si="464"/>
        <v>0</v>
      </c>
      <c r="BB121" s="139" t="str">
        <f t="shared" si="489"/>
        <v>-</v>
      </c>
      <c r="BC121" s="140">
        <f t="shared" si="490"/>
        <v>0</v>
      </c>
      <c r="BD121" s="140">
        <f t="shared" si="465"/>
        <v>0</v>
      </c>
      <c r="BE121" s="140">
        <f t="shared" si="466"/>
        <v>0</v>
      </c>
      <c r="BF121" s="140">
        <f t="shared" si="467"/>
        <v>0</v>
      </c>
      <c r="BG121" s="140">
        <f t="shared" si="468"/>
        <v>0</v>
      </c>
      <c r="BH121" s="140">
        <f t="shared" si="469"/>
        <v>0</v>
      </c>
      <c r="BI121" s="140">
        <f t="shared" si="470"/>
        <v>0</v>
      </c>
      <c r="BJ121" s="140">
        <f t="shared" si="471"/>
        <v>0</v>
      </c>
      <c r="BK121" s="140">
        <f t="shared" si="472"/>
        <v>0</v>
      </c>
      <c r="BL121" s="140">
        <f t="shared" si="473"/>
        <v>0</v>
      </c>
      <c r="BM121" s="140">
        <f t="shared" si="474"/>
        <v>0</v>
      </c>
      <c r="BN121" s="140">
        <f t="shared" si="475"/>
        <v>0</v>
      </c>
      <c r="BO121" s="140">
        <f t="shared" si="476"/>
        <v>0</v>
      </c>
      <c r="BP121" s="140">
        <f t="shared" si="477"/>
        <v>0</v>
      </c>
      <c r="BQ121" s="140">
        <f t="shared" si="478"/>
        <v>0</v>
      </c>
      <c r="BR121" s="140">
        <f t="shared" si="479"/>
        <v>0</v>
      </c>
      <c r="BS121" s="140">
        <f t="shared" si="480"/>
        <v>0</v>
      </c>
      <c r="BT121" s="140">
        <f t="shared" si="481"/>
        <v>0</v>
      </c>
      <c r="BU121" s="140">
        <f t="shared" si="482"/>
        <v>0</v>
      </c>
      <c r="BV121" s="140">
        <f t="shared" si="483"/>
        <v>0</v>
      </c>
      <c r="BW121" s="140">
        <f t="shared" si="484"/>
        <v>0</v>
      </c>
      <c r="BX121" s="140">
        <f t="shared" si="485"/>
        <v>0</v>
      </c>
      <c r="BY121" s="140">
        <f t="shared" si="486"/>
        <v>0</v>
      </c>
      <c r="BZ121" s="140">
        <f t="shared" si="487"/>
        <v>0</v>
      </c>
    </row>
    <row r="122" spans="1:78" x14ac:dyDescent="0.25">
      <c r="A122" s="140" t="str">
        <f>'Scenario List'!$A$12</f>
        <v>10- RA Market</v>
      </c>
      <c r="B122" s="140" t="s">
        <v>118</v>
      </c>
      <c r="C122" s="152">
        <v>1</v>
      </c>
      <c r="D122" s="140">
        <v>1</v>
      </c>
      <c r="E122" s="140">
        <v>1</v>
      </c>
      <c r="F122" s="140">
        <v>1</v>
      </c>
      <c r="G122" s="140">
        <v>1</v>
      </c>
      <c r="H122" s="140">
        <v>1</v>
      </c>
      <c r="I122" s="140">
        <v>1</v>
      </c>
      <c r="J122" s="140">
        <v>1</v>
      </c>
      <c r="K122" s="140">
        <v>1</v>
      </c>
      <c r="L122" s="140">
        <v>1</v>
      </c>
      <c r="M122" s="140">
        <v>1</v>
      </c>
      <c r="N122" s="140">
        <v>1</v>
      </c>
      <c r="O122" s="140">
        <v>1</v>
      </c>
      <c r="P122" s="140">
        <v>1</v>
      </c>
      <c r="Q122" s="140">
        <v>1</v>
      </c>
      <c r="R122" s="140">
        <v>1</v>
      </c>
      <c r="S122" s="140">
        <v>1</v>
      </c>
      <c r="T122" s="140">
        <v>0</v>
      </c>
      <c r="U122" s="140">
        <v>0</v>
      </c>
      <c r="V122" s="140">
        <v>0</v>
      </c>
      <c r="W122" s="140">
        <v>0</v>
      </c>
      <c r="X122" s="140">
        <v>0</v>
      </c>
      <c r="Y122" s="140">
        <v>0</v>
      </c>
      <c r="Z122" s="140">
        <v>0</v>
      </c>
      <c r="AA122" s="140">
        <v>0</v>
      </c>
      <c r="AC122" s="140">
        <f t="shared" si="488"/>
        <v>0</v>
      </c>
      <c r="AD122" s="140">
        <f t="shared" si="442"/>
        <v>0</v>
      </c>
      <c r="AE122" s="140">
        <f t="shared" si="443"/>
        <v>0</v>
      </c>
      <c r="AF122" s="140">
        <f t="shared" si="444"/>
        <v>0</v>
      </c>
      <c r="AG122" s="140">
        <f t="shared" si="445"/>
        <v>0</v>
      </c>
      <c r="AH122" s="140">
        <f t="shared" si="446"/>
        <v>0</v>
      </c>
      <c r="AI122" s="140">
        <f t="shared" si="447"/>
        <v>0</v>
      </c>
      <c r="AJ122" s="140">
        <f t="shared" si="448"/>
        <v>0</v>
      </c>
      <c r="AK122" s="140">
        <f t="shared" si="449"/>
        <v>0</v>
      </c>
      <c r="AL122" s="140">
        <f t="shared" si="450"/>
        <v>0</v>
      </c>
      <c r="AM122" s="140">
        <f t="shared" si="451"/>
        <v>0</v>
      </c>
      <c r="AN122" s="140">
        <f t="shared" si="452"/>
        <v>0</v>
      </c>
      <c r="AO122" s="140">
        <f t="shared" si="453"/>
        <v>0</v>
      </c>
      <c r="AP122" s="140">
        <f t="shared" si="454"/>
        <v>0</v>
      </c>
      <c r="AQ122" s="140">
        <f t="shared" si="455"/>
        <v>0</v>
      </c>
      <c r="AR122" s="140">
        <f t="shared" si="456"/>
        <v>0</v>
      </c>
      <c r="AS122" s="140">
        <f t="shared" si="457"/>
        <v>1</v>
      </c>
      <c r="AT122" s="140">
        <f t="shared" si="458"/>
        <v>0</v>
      </c>
      <c r="AU122" s="140">
        <f t="shared" si="459"/>
        <v>0</v>
      </c>
      <c r="AV122" s="140">
        <f t="shared" si="460"/>
        <v>0</v>
      </c>
      <c r="AW122" s="140">
        <f t="shared" si="461"/>
        <v>0</v>
      </c>
      <c r="AX122" s="140">
        <f t="shared" si="462"/>
        <v>0</v>
      </c>
      <c r="AY122" s="140">
        <f t="shared" si="463"/>
        <v>0</v>
      </c>
      <c r="AZ122" s="140">
        <f t="shared" si="464"/>
        <v>0</v>
      </c>
      <c r="BB122" s="139">
        <f t="shared" si="489"/>
        <v>2037</v>
      </c>
      <c r="BC122" s="140">
        <f t="shared" si="490"/>
        <v>0</v>
      </c>
      <c r="BD122" s="140">
        <f t="shared" si="465"/>
        <v>0</v>
      </c>
      <c r="BE122" s="140">
        <f t="shared" si="466"/>
        <v>0</v>
      </c>
      <c r="BF122" s="140">
        <f t="shared" si="467"/>
        <v>0</v>
      </c>
      <c r="BG122" s="140">
        <f t="shared" si="468"/>
        <v>0</v>
      </c>
      <c r="BH122" s="140">
        <f t="shared" si="469"/>
        <v>0</v>
      </c>
      <c r="BI122" s="140">
        <f t="shared" si="470"/>
        <v>0</v>
      </c>
      <c r="BJ122" s="140">
        <f t="shared" si="471"/>
        <v>0</v>
      </c>
      <c r="BK122" s="140">
        <f t="shared" si="472"/>
        <v>0</v>
      </c>
      <c r="BL122" s="140">
        <f t="shared" si="473"/>
        <v>0</v>
      </c>
      <c r="BM122" s="140">
        <f t="shared" si="474"/>
        <v>0</v>
      </c>
      <c r="BN122" s="140">
        <f t="shared" si="475"/>
        <v>0</v>
      </c>
      <c r="BO122" s="140">
        <f t="shared" si="476"/>
        <v>0</v>
      </c>
      <c r="BP122" s="140">
        <f t="shared" si="477"/>
        <v>0</v>
      </c>
      <c r="BQ122" s="140">
        <f t="shared" si="478"/>
        <v>0</v>
      </c>
      <c r="BR122" s="140">
        <f t="shared" si="479"/>
        <v>0</v>
      </c>
      <c r="BS122" s="140">
        <f t="shared" si="480"/>
        <v>2038</v>
      </c>
      <c r="BT122" s="140">
        <f t="shared" si="481"/>
        <v>0</v>
      </c>
      <c r="BU122" s="140">
        <f t="shared" si="482"/>
        <v>0</v>
      </c>
      <c r="BV122" s="140">
        <f t="shared" si="483"/>
        <v>0</v>
      </c>
      <c r="BW122" s="140">
        <f t="shared" si="484"/>
        <v>0</v>
      </c>
      <c r="BX122" s="140">
        <f t="shared" si="485"/>
        <v>0</v>
      </c>
      <c r="BY122" s="140">
        <f t="shared" si="486"/>
        <v>0</v>
      </c>
      <c r="BZ122" s="140">
        <f t="shared" si="487"/>
        <v>0</v>
      </c>
    </row>
    <row r="123" spans="1:78" x14ac:dyDescent="0.25">
      <c r="A123" s="140" t="str">
        <f>'Scenario List'!$A$12</f>
        <v>10- RA Market</v>
      </c>
      <c r="B123" s="140" t="s">
        <v>119</v>
      </c>
      <c r="C123" s="152">
        <v>1</v>
      </c>
      <c r="D123" s="140">
        <v>1</v>
      </c>
      <c r="E123" s="140">
        <v>1</v>
      </c>
      <c r="F123" s="140">
        <v>1</v>
      </c>
      <c r="G123" s="140">
        <v>1</v>
      </c>
      <c r="H123" s="140">
        <v>1</v>
      </c>
      <c r="I123" s="140">
        <v>1</v>
      </c>
      <c r="J123" s="140">
        <v>1</v>
      </c>
      <c r="K123" s="140">
        <v>1</v>
      </c>
      <c r="L123" s="140">
        <v>1</v>
      </c>
      <c r="M123" s="140">
        <v>1</v>
      </c>
      <c r="N123" s="140">
        <v>1</v>
      </c>
      <c r="O123" s="140">
        <v>1</v>
      </c>
      <c r="P123" s="140">
        <v>1</v>
      </c>
      <c r="Q123" s="140">
        <v>1</v>
      </c>
      <c r="R123" s="140">
        <v>1</v>
      </c>
      <c r="S123" s="140">
        <v>1</v>
      </c>
      <c r="T123" s="140">
        <v>1</v>
      </c>
      <c r="U123" s="140">
        <v>1</v>
      </c>
      <c r="V123" s="140">
        <v>1</v>
      </c>
      <c r="W123" s="140">
        <v>1</v>
      </c>
      <c r="X123" s="140">
        <v>1</v>
      </c>
      <c r="Y123" s="140">
        <v>1</v>
      </c>
      <c r="Z123" s="140">
        <v>1</v>
      </c>
      <c r="AA123" s="140">
        <v>1</v>
      </c>
      <c r="AC123" s="140">
        <f t="shared" si="488"/>
        <v>0</v>
      </c>
      <c r="AD123" s="140">
        <f t="shared" si="442"/>
        <v>0</v>
      </c>
      <c r="AE123" s="140">
        <f t="shared" si="443"/>
        <v>0</v>
      </c>
      <c r="AF123" s="140">
        <f t="shared" si="444"/>
        <v>0</v>
      </c>
      <c r="AG123" s="140">
        <f t="shared" si="445"/>
        <v>0</v>
      </c>
      <c r="AH123" s="140">
        <f t="shared" si="446"/>
        <v>0</v>
      </c>
      <c r="AI123" s="140">
        <f t="shared" si="447"/>
        <v>0</v>
      </c>
      <c r="AJ123" s="140">
        <f t="shared" si="448"/>
        <v>0</v>
      </c>
      <c r="AK123" s="140">
        <f t="shared" si="449"/>
        <v>0</v>
      </c>
      <c r="AL123" s="140">
        <f t="shared" si="450"/>
        <v>0</v>
      </c>
      <c r="AM123" s="140">
        <f t="shared" si="451"/>
        <v>0</v>
      </c>
      <c r="AN123" s="140">
        <f t="shared" si="452"/>
        <v>0</v>
      </c>
      <c r="AO123" s="140">
        <f t="shared" si="453"/>
        <v>0</v>
      </c>
      <c r="AP123" s="140">
        <f t="shared" si="454"/>
        <v>0</v>
      </c>
      <c r="AQ123" s="140">
        <f t="shared" si="455"/>
        <v>0</v>
      </c>
      <c r="AR123" s="140">
        <f t="shared" si="456"/>
        <v>0</v>
      </c>
      <c r="AS123" s="140">
        <f t="shared" si="457"/>
        <v>0</v>
      </c>
      <c r="AT123" s="140">
        <f t="shared" si="458"/>
        <v>0</v>
      </c>
      <c r="AU123" s="140">
        <f t="shared" si="459"/>
        <v>0</v>
      </c>
      <c r="AV123" s="140">
        <f t="shared" si="460"/>
        <v>0</v>
      </c>
      <c r="AW123" s="140">
        <f t="shared" si="461"/>
        <v>0</v>
      </c>
      <c r="AX123" s="140">
        <f t="shared" si="462"/>
        <v>0</v>
      </c>
      <c r="AY123" s="140">
        <f t="shared" si="463"/>
        <v>0</v>
      </c>
      <c r="AZ123" s="140">
        <f t="shared" si="464"/>
        <v>0</v>
      </c>
      <c r="BB123" s="139" t="str">
        <f t="shared" si="489"/>
        <v>-</v>
      </c>
      <c r="BC123" s="140">
        <f t="shared" si="490"/>
        <v>0</v>
      </c>
      <c r="BD123" s="140">
        <f t="shared" si="465"/>
        <v>0</v>
      </c>
      <c r="BE123" s="140">
        <f t="shared" si="466"/>
        <v>0</v>
      </c>
      <c r="BF123" s="140">
        <f t="shared" si="467"/>
        <v>0</v>
      </c>
      <c r="BG123" s="140">
        <f t="shared" si="468"/>
        <v>0</v>
      </c>
      <c r="BH123" s="140">
        <f t="shared" si="469"/>
        <v>0</v>
      </c>
      <c r="BI123" s="140">
        <f t="shared" si="470"/>
        <v>0</v>
      </c>
      <c r="BJ123" s="140">
        <f t="shared" si="471"/>
        <v>0</v>
      </c>
      <c r="BK123" s="140">
        <f t="shared" si="472"/>
        <v>0</v>
      </c>
      <c r="BL123" s="140">
        <f t="shared" si="473"/>
        <v>0</v>
      </c>
      <c r="BM123" s="140">
        <f t="shared" si="474"/>
        <v>0</v>
      </c>
      <c r="BN123" s="140">
        <f t="shared" si="475"/>
        <v>0</v>
      </c>
      <c r="BO123" s="140">
        <f t="shared" si="476"/>
        <v>0</v>
      </c>
      <c r="BP123" s="140">
        <f t="shared" si="477"/>
        <v>0</v>
      </c>
      <c r="BQ123" s="140">
        <f t="shared" si="478"/>
        <v>0</v>
      </c>
      <c r="BR123" s="140">
        <f t="shared" si="479"/>
        <v>0</v>
      </c>
      <c r="BS123" s="140">
        <f t="shared" si="480"/>
        <v>0</v>
      </c>
      <c r="BT123" s="140">
        <f t="shared" si="481"/>
        <v>0</v>
      </c>
      <c r="BU123" s="140">
        <f t="shared" si="482"/>
        <v>0</v>
      </c>
      <c r="BV123" s="140">
        <f t="shared" si="483"/>
        <v>0</v>
      </c>
      <c r="BW123" s="140">
        <f t="shared" si="484"/>
        <v>0</v>
      </c>
      <c r="BX123" s="140">
        <f t="shared" si="485"/>
        <v>0</v>
      </c>
      <c r="BY123" s="140">
        <f t="shared" si="486"/>
        <v>0</v>
      </c>
      <c r="BZ123" s="140">
        <f t="shared" si="487"/>
        <v>0</v>
      </c>
    </row>
    <row r="124" spans="1:78" x14ac:dyDescent="0.25">
      <c r="A124" s="140" t="str">
        <f>'Scenario List'!$A$12</f>
        <v>10- RA Market</v>
      </c>
      <c r="B124" s="140" t="s">
        <v>120</v>
      </c>
      <c r="C124" s="152">
        <v>1</v>
      </c>
      <c r="D124" s="140">
        <v>1</v>
      </c>
      <c r="E124" s="140">
        <v>1</v>
      </c>
      <c r="F124" s="140">
        <v>1</v>
      </c>
      <c r="G124" s="140">
        <v>1</v>
      </c>
      <c r="H124" s="140">
        <v>1</v>
      </c>
      <c r="I124" s="140">
        <v>1</v>
      </c>
      <c r="J124" s="140">
        <v>1</v>
      </c>
      <c r="K124" s="140">
        <v>1</v>
      </c>
      <c r="L124" s="140">
        <v>1</v>
      </c>
      <c r="M124" s="140">
        <v>1</v>
      </c>
      <c r="N124" s="140">
        <v>1</v>
      </c>
      <c r="O124" s="140">
        <v>1</v>
      </c>
      <c r="P124" s="140">
        <v>1</v>
      </c>
      <c r="Q124" s="140">
        <v>1</v>
      </c>
      <c r="R124" s="140">
        <v>1</v>
      </c>
      <c r="S124" s="140">
        <v>1</v>
      </c>
      <c r="T124" s="140">
        <v>1</v>
      </c>
      <c r="U124" s="140">
        <v>1</v>
      </c>
      <c r="V124" s="140">
        <v>1</v>
      </c>
      <c r="W124" s="140">
        <v>1</v>
      </c>
      <c r="X124" s="140">
        <v>1</v>
      </c>
      <c r="Y124" s="140">
        <v>1</v>
      </c>
      <c r="Z124" s="140">
        <v>1</v>
      </c>
      <c r="AA124" s="140">
        <v>1</v>
      </c>
      <c r="AC124" s="140">
        <f t="shared" si="488"/>
        <v>0</v>
      </c>
      <c r="AD124" s="140">
        <f t="shared" si="442"/>
        <v>0</v>
      </c>
      <c r="AE124" s="140">
        <f t="shared" si="443"/>
        <v>0</v>
      </c>
      <c r="AF124" s="140">
        <f t="shared" si="444"/>
        <v>0</v>
      </c>
      <c r="AG124" s="140">
        <f t="shared" si="445"/>
        <v>0</v>
      </c>
      <c r="AH124" s="140">
        <f t="shared" si="446"/>
        <v>0</v>
      </c>
      <c r="AI124" s="140">
        <f t="shared" si="447"/>
        <v>0</v>
      </c>
      <c r="AJ124" s="140">
        <f t="shared" si="448"/>
        <v>0</v>
      </c>
      <c r="AK124" s="140">
        <f t="shared" si="449"/>
        <v>0</v>
      </c>
      <c r="AL124" s="140">
        <f t="shared" si="450"/>
        <v>0</v>
      </c>
      <c r="AM124" s="140">
        <f t="shared" si="451"/>
        <v>0</v>
      </c>
      <c r="AN124" s="140">
        <f t="shared" si="452"/>
        <v>0</v>
      </c>
      <c r="AO124" s="140">
        <f t="shared" si="453"/>
        <v>0</v>
      </c>
      <c r="AP124" s="140">
        <f t="shared" si="454"/>
        <v>0</v>
      </c>
      <c r="AQ124" s="140">
        <f t="shared" si="455"/>
        <v>0</v>
      </c>
      <c r="AR124" s="140">
        <f t="shared" si="456"/>
        <v>0</v>
      </c>
      <c r="AS124" s="140">
        <f t="shared" si="457"/>
        <v>0</v>
      </c>
      <c r="AT124" s="140">
        <f t="shared" si="458"/>
        <v>0</v>
      </c>
      <c r="AU124" s="140">
        <f t="shared" si="459"/>
        <v>0</v>
      </c>
      <c r="AV124" s="140">
        <f t="shared" si="460"/>
        <v>0</v>
      </c>
      <c r="AW124" s="140">
        <f t="shared" si="461"/>
        <v>0</v>
      </c>
      <c r="AX124" s="140">
        <f t="shared" si="462"/>
        <v>0</v>
      </c>
      <c r="AY124" s="140">
        <f t="shared" si="463"/>
        <v>0</v>
      </c>
      <c r="AZ124" s="140">
        <f t="shared" si="464"/>
        <v>0</v>
      </c>
      <c r="BB124" s="139" t="str">
        <f t="shared" si="489"/>
        <v>-</v>
      </c>
      <c r="BC124" s="140">
        <f t="shared" si="490"/>
        <v>0</v>
      </c>
      <c r="BD124" s="140">
        <f t="shared" si="465"/>
        <v>0</v>
      </c>
      <c r="BE124" s="140">
        <f t="shared" si="466"/>
        <v>0</v>
      </c>
      <c r="BF124" s="140">
        <f t="shared" si="467"/>
        <v>0</v>
      </c>
      <c r="BG124" s="140">
        <f t="shared" si="468"/>
        <v>0</v>
      </c>
      <c r="BH124" s="140">
        <f t="shared" si="469"/>
        <v>0</v>
      </c>
      <c r="BI124" s="140">
        <f t="shared" si="470"/>
        <v>0</v>
      </c>
      <c r="BJ124" s="140">
        <f t="shared" si="471"/>
        <v>0</v>
      </c>
      <c r="BK124" s="140">
        <f t="shared" si="472"/>
        <v>0</v>
      </c>
      <c r="BL124" s="140">
        <f t="shared" si="473"/>
        <v>0</v>
      </c>
      <c r="BM124" s="140">
        <f t="shared" si="474"/>
        <v>0</v>
      </c>
      <c r="BN124" s="140">
        <f t="shared" si="475"/>
        <v>0</v>
      </c>
      <c r="BO124" s="140">
        <f t="shared" si="476"/>
        <v>0</v>
      </c>
      <c r="BP124" s="140">
        <f t="shared" si="477"/>
        <v>0</v>
      </c>
      <c r="BQ124" s="140">
        <f t="shared" si="478"/>
        <v>0</v>
      </c>
      <c r="BR124" s="140">
        <f t="shared" si="479"/>
        <v>0</v>
      </c>
      <c r="BS124" s="140">
        <f t="shared" si="480"/>
        <v>0</v>
      </c>
      <c r="BT124" s="140">
        <f t="shared" si="481"/>
        <v>0</v>
      </c>
      <c r="BU124" s="140">
        <f t="shared" si="482"/>
        <v>0</v>
      </c>
      <c r="BV124" s="140">
        <f t="shared" si="483"/>
        <v>0</v>
      </c>
      <c r="BW124" s="140">
        <f t="shared" si="484"/>
        <v>0</v>
      </c>
      <c r="BX124" s="140">
        <f t="shared" si="485"/>
        <v>0</v>
      </c>
      <c r="BY124" s="140">
        <f t="shared" si="486"/>
        <v>0</v>
      </c>
      <c r="BZ124" s="140">
        <f t="shared" si="487"/>
        <v>0</v>
      </c>
    </row>
    <row r="125" spans="1:78" x14ac:dyDescent="0.25">
      <c r="A125" s="140" t="str">
        <f>'Scenario List'!$A$12</f>
        <v>10- RA Market</v>
      </c>
      <c r="B125" s="140" t="s">
        <v>121</v>
      </c>
      <c r="C125" s="152">
        <v>1</v>
      </c>
      <c r="D125" s="140">
        <v>1</v>
      </c>
      <c r="E125" s="140">
        <v>1</v>
      </c>
      <c r="F125" s="140">
        <v>1</v>
      </c>
      <c r="G125" s="140">
        <v>1</v>
      </c>
      <c r="H125" s="140">
        <v>1</v>
      </c>
      <c r="I125" s="140">
        <v>1</v>
      </c>
      <c r="J125" s="140">
        <v>1</v>
      </c>
      <c r="K125" s="140">
        <v>1</v>
      </c>
      <c r="L125" s="140">
        <v>1</v>
      </c>
      <c r="M125" s="140">
        <v>1</v>
      </c>
      <c r="N125" s="140">
        <v>1</v>
      </c>
      <c r="O125" s="140">
        <v>1</v>
      </c>
      <c r="P125" s="140">
        <v>1</v>
      </c>
      <c r="Q125" s="140">
        <v>1</v>
      </c>
      <c r="R125" s="140">
        <v>0</v>
      </c>
      <c r="S125" s="140">
        <v>0</v>
      </c>
      <c r="T125" s="140">
        <v>0</v>
      </c>
      <c r="U125" s="140">
        <v>0</v>
      </c>
      <c r="V125" s="140">
        <v>0</v>
      </c>
      <c r="W125" s="140">
        <v>0</v>
      </c>
      <c r="X125" s="140">
        <v>0</v>
      </c>
      <c r="Y125" s="140">
        <v>0</v>
      </c>
      <c r="Z125" s="140">
        <v>0</v>
      </c>
      <c r="AA125" s="140">
        <v>0</v>
      </c>
      <c r="AC125" s="140">
        <f t="shared" si="488"/>
        <v>0</v>
      </c>
      <c r="AD125" s="140">
        <f t="shared" si="442"/>
        <v>0</v>
      </c>
      <c r="AE125" s="140">
        <f t="shared" si="443"/>
        <v>0</v>
      </c>
      <c r="AF125" s="140">
        <f t="shared" si="444"/>
        <v>0</v>
      </c>
      <c r="AG125" s="140">
        <f t="shared" si="445"/>
        <v>0</v>
      </c>
      <c r="AH125" s="140">
        <f t="shared" si="446"/>
        <v>0</v>
      </c>
      <c r="AI125" s="140">
        <f t="shared" si="447"/>
        <v>0</v>
      </c>
      <c r="AJ125" s="140">
        <f t="shared" si="448"/>
        <v>0</v>
      </c>
      <c r="AK125" s="140">
        <f t="shared" si="449"/>
        <v>0</v>
      </c>
      <c r="AL125" s="140">
        <f t="shared" si="450"/>
        <v>0</v>
      </c>
      <c r="AM125" s="140">
        <f t="shared" si="451"/>
        <v>0</v>
      </c>
      <c r="AN125" s="140">
        <f t="shared" si="452"/>
        <v>0</v>
      </c>
      <c r="AO125" s="140">
        <f t="shared" si="453"/>
        <v>0</v>
      </c>
      <c r="AP125" s="140">
        <f t="shared" si="454"/>
        <v>0</v>
      </c>
      <c r="AQ125" s="140">
        <f t="shared" si="455"/>
        <v>1</v>
      </c>
      <c r="AR125" s="140">
        <f t="shared" si="456"/>
        <v>0</v>
      </c>
      <c r="AS125" s="140">
        <f t="shared" si="457"/>
        <v>0</v>
      </c>
      <c r="AT125" s="140">
        <f t="shared" si="458"/>
        <v>0</v>
      </c>
      <c r="AU125" s="140">
        <f t="shared" si="459"/>
        <v>0</v>
      </c>
      <c r="AV125" s="140">
        <f t="shared" si="460"/>
        <v>0</v>
      </c>
      <c r="AW125" s="140">
        <f t="shared" si="461"/>
        <v>0</v>
      </c>
      <c r="AX125" s="140">
        <f t="shared" si="462"/>
        <v>0</v>
      </c>
      <c r="AY125" s="140">
        <f t="shared" si="463"/>
        <v>0</v>
      </c>
      <c r="AZ125" s="140">
        <f t="shared" si="464"/>
        <v>0</v>
      </c>
      <c r="BB125" s="139">
        <f t="shared" si="489"/>
        <v>2035</v>
      </c>
      <c r="BC125" s="140">
        <f t="shared" si="490"/>
        <v>0</v>
      </c>
      <c r="BD125" s="140">
        <f t="shared" si="465"/>
        <v>0</v>
      </c>
      <c r="BE125" s="140">
        <f t="shared" si="466"/>
        <v>0</v>
      </c>
      <c r="BF125" s="140">
        <f t="shared" si="467"/>
        <v>0</v>
      </c>
      <c r="BG125" s="140">
        <f t="shared" si="468"/>
        <v>0</v>
      </c>
      <c r="BH125" s="140">
        <f t="shared" si="469"/>
        <v>0</v>
      </c>
      <c r="BI125" s="140">
        <f t="shared" si="470"/>
        <v>0</v>
      </c>
      <c r="BJ125" s="140">
        <f t="shared" si="471"/>
        <v>0</v>
      </c>
      <c r="BK125" s="140">
        <f t="shared" si="472"/>
        <v>0</v>
      </c>
      <c r="BL125" s="140">
        <f t="shared" si="473"/>
        <v>0</v>
      </c>
      <c r="BM125" s="140">
        <f t="shared" si="474"/>
        <v>0</v>
      </c>
      <c r="BN125" s="140">
        <f t="shared" si="475"/>
        <v>0</v>
      </c>
      <c r="BO125" s="140">
        <f t="shared" si="476"/>
        <v>0</v>
      </c>
      <c r="BP125" s="140">
        <f t="shared" si="477"/>
        <v>0</v>
      </c>
      <c r="BQ125" s="140">
        <f t="shared" si="478"/>
        <v>2036</v>
      </c>
      <c r="BR125" s="140">
        <f t="shared" si="479"/>
        <v>0</v>
      </c>
      <c r="BS125" s="140">
        <f t="shared" si="480"/>
        <v>0</v>
      </c>
      <c r="BT125" s="140">
        <f t="shared" si="481"/>
        <v>0</v>
      </c>
      <c r="BU125" s="140">
        <f t="shared" si="482"/>
        <v>0</v>
      </c>
      <c r="BV125" s="140">
        <f t="shared" si="483"/>
        <v>0</v>
      </c>
      <c r="BW125" s="140">
        <f t="shared" si="484"/>
        <v>0</v>
      </c>
      <c r="BX125" s="140">
        <f t="shared" si="485"/>
        <v>0</v>
      </c>
      <c r="BY125" s="140">
        <f t="shared" si="486"/>
        <v>0</v>
      </c>
      <c r="BZ125" s="140">
        <f t="shared" si="487"/>
        <v>0</v>
      </c>
    </row>
    <row r="126" spans="1:78" x14ac:dyDescent="0.25">
      <c r="C126" s="152"/>
    </row>
    <row r="127" spans="1:78" x14ac:dyDescent="0.25">
      <c r="A127" s="140" t="str">
        <f>'Scenario List'!$A$13</f>
        <v>11- Electrification 1</v>
      </c>
      <c r="B127" s="140" t="s">
        <v>112</v>
      </c>
      <c r="C127" s="152">
        <v>1</v>
      </c>
      <c r="D127" s="140">
        <v>1</v>
      </c>
      <c r="E127" s="140">
        <v>1</v>
      </c>
      <c r="F127" s="140">
        <v>1</v>
      </c>
      <c r="G127" s="140">
        <v>1</v>
      </c>
      <c r="H127" s="140">
        <v>1</v>
      </c>
      <c r="I127" s="140">
        <v>1</v>
      </c>
      <c r="J127" s="140">
        <v>1</v>
      </c>
      <c r="K127" s="140">
        <v>1</v>
      </c>
      <c r="L127" s="140">
        <v>1</v>
      </c>
      <c r="M127" s="140">
        <v>1</v>
      </c>
      <c r="N127" s="140">
        <v>1</v>
      </c>
      <c r="O127" s="140">
        <v>1</v>
      </c>
      <c r="P127" s="140">
        <v>1</v>
      </c>
      <c r="Q127" s="140">
        <v>1</v>
      </c>
      <c r="R127" s="140">
        <v>1</v>
      </c>
      <c r="S127" s="140">
        <v>1</v>
      </c>
      <c r="T127" s="140">
        <v>1</v>
      </c>
      <c r="U127" s="140">
        <v>1</v>
      </c>
      <c r="V127" s="140">
        <v>1</v>
      </c>
      <c r="W127" s="140">
        <v>1</v>
      </c>
      <c r="X127" s="140">
        <v>1</v>
      </c>
      <c r="Y127" s="140">
        <v>1</v>
      </c>
      <c r="Z127" s="140">
        <v>1</v>
      </c>
      <c r="AA127" s="140">
        <v>1</v>
      </c>
      <c r="AC127" s="140">
        <f>C127-D127</f>
        <v>0</v>
      </c>
      <c r="AD127" s="140">
        <f t="shared" ref="AD127:AD136" si="491">D127-E127</f>
        <v>0</v>
      </c>
      <c r="AE127" s="140">
        <f t="shared" ref="AE127:AE136" si="492">E127-F127</f>
        <v>0</v>
      </c>
      <c r="AF127" s="140">
        <f t="shared" ref="AF127:AF136" si="493">F127-G127</f>
        <v>0</v>
      </c>
      <c r="AG127" s="140">
        <f t="shared" ref="AG127:AG136" si="494">G127-H127</f>
        <v>0</v>
      </c>
      <c r="AH127" s="140">
        <f t="shared" ref="AH127:AH136" si="495">H127-I127</f>
        <v>0</v>
      </c>
      <c r="AI127" s="140">
        <f t="shared" ref="AI127:AI136" si="496">I127-J127</f>
        <v>0</v>
      </c>
      <c r="AJ127" s="140">
        <f t="shared" ref="AJ127:AJ136" si="497">J127-K127</f>
        <v>0</v>
      </c>
      <c r="AK127" s="140">
        <f t="shared" ref="AK127:AK136" si="498">K127-L127</f>
        <v>0</v>
      </c>
      <c r="AL127" s="140">
        <f t="shared" ref="AL127:AL136" si="499">L127-M127</f>
        <v>0</v>
      </c>
      <c r="AM127" s="140">
        <f t="shared" ref="AM127:AM136" si="500">M127-N127</f>
        <v>0</v>
      </c>
      <c r="AN127" s="140">
        <f t="shared" ref="AN127:AN136" si="501">N127-O127</f>
        <v>0</v>
      </c>
      <c r="AO127" s="140">
        <f t="shared" ref="AO127:AO136" si="502">O127-P127</f>
        <v>0</v>
      </c>
      <c r="AP127" s="140">
        <f t="shared" ref="AP127:AP136" si="503">P127-Q127</f>
        <v>0</v>
      </c>
      <c r="AQ127" s="140">
        <f t="shared" ref="AQ127:AQ136" si="504">Q127-R127</f>
        <v>0</v>
      </c>
      <c r="AR127" s="140">
        <f t="shared" ref="AR127:AR136" si="505">R127-S127</f>
        <v>0</v>
      </c>
      <c r="AS127" s="140">
        <f t="shared" ref="AS127:AS136" si="506">S127-T127</f>
        <v>0</v>
      </c>
      <c r="AT127" s="140">
        <f t="shared" ref="AT127:AT136" si="507">T127-U127</f>
        <v>0</v>
      </c>
      <c r="AU127" s="140">
        <f t="shared" ref="AU127:AU136" si="508">U127-V127</f>
        <v>0</v>
      </c>
      <c r="AV127" s="140">
        <f t="shared" ref="AV127:AV136" si="509">V127-W127</f>
        <v>0</v>
      </c>
      <c r="AW127" s="140">
        <f t="shared" ref="AW127:AW136" si="510">W127-X127</f>
        <v>0</v>
      </c>
      <c r="AX127" s="140">
        <f t="shared" ref="AX127:AX136" si="511">X127-Y127</f>
        <v>0</v>
      </c>
      <c r="AY127" s="140">
        <f t="shared" ref="AY127:AY136" si="512">Y127-Z127</f>
        <v>0</v>
      </c>
      <c r="AZ127" s="140">
        <f t="shared" ref="AZ127:AZ136" si="513">Z127-AA127</f>
        <v>0</v>
      </c>
      <c r="BB127" s="139" t="str">
        <f>IF(MAX(BC127:BZ127)=0,"-",MAX(BC127:BZ127)-1)</f>
        <v>-</v>
      </c>
      <c r="BC127" s="140">
        <f>IF(AC127=1,AC$13,0)</f>
        <v>0</v>
      </c>
      <c r="BD127" s="140">
        <f t="shared" ref="BD127:BD136" si="514">IF(AD127=1,AD$13,0)</f>
        <v>0</v>
      </c>
      <c r="BE127" s="140">
        <f t="shared" ref="BE127:BE136" si="515">IF(AE127=1,AE$13,0)</f>
        <v>0</v>
      </c>
      <c r="BF127" s="140">
        <f t="shared" ref="BF127:BF136" si="516">IF(AF127=1,AF$13,0)</f>
        <v>0</v>
      </c>
      <c r="BG127" s="140">
        <f t="shared" ref="BG127:BG136" si="517">IF(AG127=1,AG$13,0)</f>
        <v>0</v>
      </c>
      <c r="BH127" s="140">
        <f t="shared" ref="BH127:BH136" si="518">IF(AH127=1,AH$13,0)</f>
        <v>0</v>
      </c>
      <c r="BI127" s="140">
        <f t="shared" ref="BI127:BI136" si="519">IF(AI127=1,AI$13,0)</f>
        <v>0</v>
      </c>
      <c r="BJ127" s="140">
        <f t="shared" ref="BJ127:BJ136" si="520">IF(AJ127=1,AJ$13,0)</f>
        <v>0</v>
      </c>
      <c r="BK127" s="140">
        <f t="shared" ref="BK127:BK136" si="521">IF(AK127=1,AK$13,0)</f>
        <v>0</v>
      </c>
      <c r="BL127" s="140">
        <f t="shared" ref="BL127:BL136" si="522">IF(AL127=1,AL$13,0)</f>
        <v>0</v>
      </c>
      <c r="BM127" s="140">
        <f t="shared" ref="BM127:BM136" si="523">IF(AM127=1,AM$13,0)</f>
        <v>0</v>
      </c>
      <c r="BN127" s="140">
        <f t="shared" ref="BN127:BN136" si="524">IF(AN127=1,AN$13,0)</f>
        <v>0</v>
      </c>
      <c r="BO127" s="140">
        <f t="shared" ref="BO127:BO136" si="525">IF(AO127=1,AO$13,0)</f>
        <v>0</v>
      </c>
      <c r="BP127" s="140">
        <f t="shared" ref="BP127:BP136" si="526">IF(AP127=1,AP$13,0)</f>
        <v>0</v>
      </c>
      <c r="BQ127" s="140">
        <f t="shared" ref="BQ127:BQ136" si="527">IF(AQ127=1,AQ$13,0)</f>
        <v>0</v>
      </c>
      <c r="BR127" s="140">
        <f t="shared" ref="BR127:BR136" si="528">IF(AR127=1,AR$13,0)</f>
        <v>0</v>
      </c>
      <c r="BS127" s="140">
        <f t="shared" ref="BS127:BS136" si="529">IF(AS127=1,AS$13,0)</f>
        <v>0</v>
      </c>
      <c r="BT127" s="140">
        <f t="shared" ref="BT127:BT136" si="530">IF(AT127=1,AT$13,0)</f>
        <v>0</v>
      </c>
      <c r="BU127" s="140">
        <f t="shared" ref="BU127:BU136" si="531">IF(AU127=1,AU$13,0)</f>
        <v>0</v>
      </c>
      <c r="BV127" s="140">
        <f t="shared" ref="BV127:BV136" si="532">IF(AV127=1,AV$13,0)</f>
        <v>0</v>
      </c>
      <c r="BW127" s="140">
        <f t="shared" ref="BW127:BW136" si="533">IF(AW127=1,AW$13,0)</f>
        <v>0</v>
      </c>
      <c r="BX127" s="140">
        <f t="shared" ref="BX127:BX136" si="534">IF(AX127=1,AX$13,0)</f>
        <v>0</v>
      </c>
      <c r="BY127" s="140">
        <f t="shared" ref="BY127:BY136" si="535">IF(AY127=1,AY$13,0)</f>
        <v>0</v>
      </c>
      <c r="BZ127" s="140">
        <f t="shared" ref="BZ127:BZ136" si="536">IF(AZ127=1,AZ$13,0)</f>
        <v>0</v>
      </c>
    </row>
    <row r="128" spans="1:78" x14ac:dyDescent="0.25">
      <c r="A128" s="140" t="str">
        <f>'Scenario List'!$A$13</f>
        <v>11- Electrification 1</v>
      </c>
      <c r="B128" s="140" t="s">
        <v>113</v>
      </c>
      <c r="C128" s="152">
        <v>1</v>
      </c>
      <c r="D128" s="140">
        <v>1</v>
      </c>
      <c r="E128" s="140">
        <v>1</v>
      </c>
      <c r="F128" s="140">
        <v>1</v>
      </c>
      <c r="G128" s="140">
        <v>1</v>
      </c>
      <c r="H128" s="140">
        <v>1</v>
      </c>
      <c r="I128" s="140">
        <v>0</v>
      </c>
      <c r="J128" s="140">
        <v>0</v>
      </c>
      <c r="K128" s="140">
        <v>0</v>
      </c>
      <c r="L128" s="140">
        <v>0</v>
      </c>
      <c r="M128" s="140">
        <v>0</v>
      </c>
      <c r="N128" s="140">
        <v>0</v>
      </c>
      <c r="O128" s="140">
        <v>0</v>
      </c>
      <c r="P128" s="140">
        <v>0</v>
      </c>
      <c r="Q128" s="140">
        <v>0</v>
      </c>
      <c r="R128" s="140">
        <v>0</v>
      </c>
      <c r="S128" s="140">
        <v>0</v>
      </c>
      <c r="T128" s="140">
        <v>0</v>
      </c>
      <c r="U128" s="140">
        <v>0</v>
      </c>
      <c r="V128" s="140">
        <v>0</v>
      </c>
      <c r="W128" s="140">
        <v>0</v>
      </c>
      <c r="X128" s="140">
        <v>0</v>
      </c>
      <c r="Y128" s="140">
        <v>0</v>
      </c>
      <c r="Z128" s="140">
        <v>0</v>
      </c>
      <c r="AA128" s="140">
        <v>0</v>
      </c>
      <c r="AC128" s="140">
        <f t="shared" ref="AC128:AC136" si="537">C128-D128</f>
        <v>0</v>
      </c>
      <c r="AD128" s="140">
        <f t="shared" si="491"/>
        <v>0</v>
      </c>
      <c r="AE128" s="140">
        <f t="shared" si="492"/>
        <v>0</v>
      </c>
      <c r="AF128" s="140">
        <f t="shared" si="493"/>
        <v>0</v>
      </c>
      <c r="AG128" s="140">
        <f t="shared" si="494"/>
        <v>0</v>
      </c>
      <c r="AH128" s="140">
        <f t="shared" si="495"/>
        <v>1</v>
      </c>
      <c r="AI128" s="140">
        <f t="shared" si="496"/>
        <v>0</v>
      </c>
      <c r="AJ128" s="140">
        <f t="shared" si="497"/>
        <v>0</v>
      </c>
      <c r="AK128" s="140">
        <f t="shared" si="498"/>
        <v>0</v>
      </c>
      <c r="AL128" s="140">
        <f t="shared" si="499"/>
        <v>0</v>
      </c>
      <c r="AM128" s="140">
        <f t="shared" si="500"/>
        <v>0</v>
      </c>
      <c r="AN128" s="140">
        <f t="shared" si="501"/>
        <v>0</v>
      </c>
      <c r="AO128" s="140">
        <f t="shared" si="502"/>
        <v>0</v>
      </c>
      <c r="AP128" s="140">
        <f t="shared" si="503"/>
        <v>0</v>
      </c>
      <c r="AQ128" s="140">
        <f t="shared" si="504"/>
        <v>0</v>
      </c>
      <c r="AR128" s="140">
        <f t="shared" si="505"/>
        <v>0</v>
      </c>
      <c r="AS128" s="140">
        <f t="shared" si="506"/>
        <v>0</v>
      </c>
      <c r="AT128" s="140">
        <f t="shared" si="507"/>
        <v>0</v>
      </c>
      <c r="AU128" s="140">
        <f t="shared" si="508"/>
        <v>0</v>
      </c>
      <c r="AV128" s="140">
        <f t="shared" si="509"/>
        <v>0</v>
      </c>
      <c r="AW128" s="140">
        <f t="shared" si="510"/>
        <v>0</v>
      </c>
      <c r="AX128" s="140">
        <f t="shared" si="511"/>
        <v>0</v>
      </c>
      <c r="AY128" s="140">
        <f t="shared" si="512"/>
        <v>0</v>
      </c>
      <c r="AZ128" s="140">
        <f t="shared" si="513"/>
        <v>0</v>
      </c>
      <c r="BB128" s="139">
        <f t="shared" ref="BB128:BB136" si="538">IF(MAX(BC128:BZ128)=0,"-",MAX(BC128:BZ128)-1)</f>
        <v>2026</v>
      </c>
      <c r="BC128" s="140">
        <f t="shared" ref="BC128:BC136" si="539">IF(AC128=1,AC$13,0)</f>
        <v>0</v>
      </c>
      <c r="BD128" s="140">
        <f t="shared" si="514"/>
        <v>0</v>
      </c>
      <c r="BE128" s="140">
        <f t="shared" si="515"/>
        <v>0</v>
      </c>
      <c r="BF128" s="140">
        <f t="shared" si="516"/>
        <v>0</v>
      </c>
      <c r="BG128" s="140">
        <f t="shared" si="517"/>
        <v>0</v>
      </c>
      <c r="BH128" s="140">
        <f t="shared" si="518"/>
        <v>2027</v>
      </c>
      <c r="BI128" s="140">
        <f t="shared" si="519"/>
        <v>0</v>
      </c>
      <c r="BJ128" s="140">
        <f t="shared" si="520"/>
        <v>0</v>
      </c>
      <c r="BK128" s="140">
        <f t="shared" si="521"/>
        <v>0</v>
      </c>
      <c r="BL128" s="140">
        <f t="shared" si="522"/>
        <v>0</v>
      </c>
      <c r="BM128" s="140">
        <f t="shared" si="523"/>
        <v>0</v>
      </c>
      <c r="BN128" s="140">
        <f t="shared" si="524"/>
        <v>0</v>
      </c>
      <c r="BO128" s="140">
        <f t="shared" si="525"/>
        <v>0</v>
      </c>
      <c r="BP128" s="140">
        <f t="shared" si="526"/>
        <v>0</v>
      </c>
      <c r="BQ128" s="140">
        <f t="shared" si="527"/>
        <v>0</v>
      </c>
      <c r="BR128" s="140">
        <f t="shared" si="528"/>
        <v>0</v>
      </c>
      <c r="BS128" s="140">
        <f t="shared" si="529"/>
        <v>0</v>
      </c>
      <c r="BT128" s="140">
        <f t="shared" si="530"/>
        <v>0</v>
      </c>
      <c r="BU128" s="140">
        <f t="shared" si="531"/>
        <v>0</v>
      </c>
      <c r="BV128" s="140">
        <f t="shared" si="532"/>
        <v>0</v>
      </c>
      <c r="BW128" s="140">
        <f t="shared" si="533"/>
        <v>0</v>
      </c>
      <c r="BX128" s="140">
        <f t="shared" si="534"/>
        <v>0</v>
      </c>
      <c r="BY128" s="140">
        <f t="shared" si="535"/>
        <v>0</v>
      </c>
      <c r="BZ128" s="140">
        <f t="shared" si="536"/>
        <v>0</v>
      </c>
    </row>
    <row r="129" spans="1:78" x14ac:dyDescent="0.25">
      <c r="A129" s="140" t="str">
        <f>'Scenario List'!$A$13</f>
        <v>11- Electrification 1</v>
      </c>
      <c r="B129" s="140" t="s">
        <v>114</v>
      </c>
      <c r="C129" s="152">
        <v>1</v>
      </c>
      <c r="D129" s="140">
        <v>0</v>
      </c>
      <c r="E129" s="140">
        <v>0</v>
      </c>
      <c r="F129" s="140">
        <v>0</v>
      </c>
      <c r="G129" s="140">
        <v>0</v>
      </c>
      <c r="H129" s="140">
        <v>0</v>
      </c>
      <c r="I129" s="140">
        <v>0</v>
      </c>
      <c r="J129" s="140">
        <v>0</v>
      </c>
      <c r="K129" s="140">
        <v>0</v>
      </c>
      <c r="L129" s="140">
        <v>0</v>
      </c>
      <c r="M129" s="140">
        <v>0</v>
      </c>
      <c r="N129" s="140">
        <v>0</v>
      </c>
      <c r="O129" s="140">
        <v>0</v>
      </c>
      <c r="P129" s="140">
        <v>0</v>
      </c>
      <c r="Q129" s="140">
        <v>0</v>
      </c>
      <c r="R129" s="140">
        <v>0</v>
      </c>
      <c r="S129" s="140">
        <v>0</v>
      </c>
      <c r="T129" s="140">
        <v>0</v>
      </c>
      <c r="U129" s="140">
        <v>0</v>
      </c>
      <c r="V129" s="140">
        <v>0</v>
      </c>
      <c r="W129" s="140">
        <v>0</v>
      </c>
      <c r="X129" s="140">
        <v>0</v>
      </c>
      <c r="Y129" s="140">
        <v>0</v>
      </c>
      <c r="Z129" s="140">
        <v>0</v>
      </c>
      <c r="AA129" s="140">
        <v>0</v>
      </c>
      <c r="AC129" s="140">
        <f t="shared" si="537"/>
        <v>1</v>
      </c>
      <c r="AD129" s="140">
        <f t="shared" si="491"/>
        <v>0</v>
      </c>
      <c r="AE129" s="140">
        <f t="shared" si="492"/>
        <v>0</v>
      </c>
      <c r="AF129" s="140">
        <f t="shared" si="493"/>
        <v>0</v>
      </c>
      <c r="AG129" s="140">
        <f t="shared" si="494"/>
        <v>0</v>
      </c>
      <c r="AH129" s="140">
        <f t="shared" si="495"/>
        <v>0</v>
      </c>
      <c r="AI129" s="140">
        <f t="shared" si="496"/>
        <v>0</v>
      </c>
      <c r="AJ129" s="140">
        <f t="shared" si="497"/>
        <v>0</v>
      </c>
      <c r="AK129" s="140">
        <f t="shared" si="498"/>
        <v>0</v>
      </c>
      <c r="AL129" s="140">
        <f t="shared" si="499"/>
        <v>0</v>
      </c>
      <c r="AM129" s="140">
        <f t="shared" si="500"/>
        <v>0</v>
      </c>
      <c r="AN129" s="140">
        <f t="shared" si="501"/>
        <v>0</v>
      </c>
      <c r="AO129" s="140">
        <f t="shared" si="502"/>
        <v>0</v>
      </c>
      <c r="AP129" s="140">
        <f t="shared" si="503"/>
        <v>0</v>
      </c>
      <c r="AQ129" s="140">
        <f t="shared" si="504"/>
        <v>0</v>
      </c>
      <c r="AR129" s="140">
        <f t="shared" si="505"/>
        <v>0</v>
      </c>
      <c r="AS129" s="140">
        <f t="shared" si="506"/>
        <v>0</v>
      </c>
      <c r="AT129" s="140">
        <f t="shared" si="507"/>
        <v>0</v>
      </c>
      <c r="AU129" s="140">
        <f t="shared" si="508"/>
        <v>0</v>
      </c>
      <c r="AV129" s="140">
        <f t="shared" si="509"/>
        <v>0</v>
      </c>
      <c r="AW129" s="140">
        <f t="shared" si="510"/>
        <v>0</v>
      </c>
      <c r="AX129" s="140">
        <f t="shared" si="511"/>
        <v>0</v>
      </c>
      <c r="AY129" s="140">
        <f t="shared" si="512"/>
        <v>0</v>
      </c>
      <c r="AZ129" s="140">
        <f t="shared" si="513"/>
        <v>0</v>
      </c>
      <c r="BB129" s="139">
        <f t="shared" si="538"/>
        <v>2021</v>
      </c>
      <c r="BC129" s="140">
        <f t="shared" si="539"/>
        <v>2022</v>
      </c>
      <c r="BD129" s="140">
        <f t="shared" si="514"/>
        <v>0</v>
      </c>
      <c r="BE129" s="140">
        <f t="shared" si="515"/>
        <v>0</v>
      </c>
      <c r="BF129" s="140">
        <f t="shared" si="516"/>
        <v>0</v>
      </c>
      <c r="BG129" s="140">
        <f t="shared" si="517"/>
        <v>0</v>
      </c>
      <c r="BH129" s="140">
        <f t="shared" si="518"/>
        <v>0</v>
      </c>
      <c r="BI129" s="140">
        <f t="shared" si="519"/>
        <v>0</v>
      </c>
      <c r="BJ129" s="140">
        <f t="shared" si="520"/>
        <v>0</v>
      </c>
      <c r="BK129" s="140">
        <f t="shared" si="521"/>
        <v>0</v>
      </c>
      <c r="BL129" s="140">
        <f t="shared" si="522"/>
        <v>0</v>
      </c>
      <c r="BM129" s="140">
        <f t="shared" si="523"/>
        <v>0</v>
      </c>
      <c r="BN129" s="140">
        <f t="shared" si="524"/>
        <v>0</v>
      </c>
      <c r="BO129" s="140">
        <f t="shared" si="525"/>
        <v>0</v>
      </c>
      <c r="BP129" s="140">
        <f t="shared" si="526"/>
        <v>0</v>
      </c>
      <c r="BQ129" s="140">
        <f t="shared" si="527"/>
        <v>0</v>
      </c>
      <c r="BR129" s="140">
        <f t="shared" si="528"/>
        <v>0</v>
      </c>
      <c r="BS129" s="140">
        <f t="shared" si="529"/>
        <v>0</v>
      </c>
      <c r="BT129" s="140">
        <f t="shared" si="530"/>
        <v>0</v>
      </c>
      <c r="BU129" s="140">
        <f t="shared" si="531"/>
        <v>0</v>
      </c>
      <c r="BV129" s="140">
        <f t="shared" si="532"/>
        <v>0</v>
      </c>
      <c r="BW129" s="140">
        <f t="shared" si="533"/>
        <v>0</v>
      </c>
      <c r="BX129" s="140">
        <f t="shared" si="534"/>
        <v>0</v>
      </c>
      <c r="BY129" s="140">
        <f t="shared" si="535"/>
        <v>0</v>
      </c>
      <c r="BZ129" s="140">
        <f t="shared" si="536"/>
        <v>0</v>
      </c>
    </row>
    <row r="130" spans="1:78" x14ac:dyDescent="0.25">
      <c r="A130" s="140" t="str">
        <f>'Scenario List'!$A$13</f>
        <v>11- Electrification 1</v>
      </c>
      <c r="B130" s="140" t="s">
        <v>115</v>
      </c>
      <c r="C130" s="152">
        <v>1</v>
      </c>
      <c r="D130" s="140">
        <v>0</v>
      </c>
      <c r="E130" s="140">
        <v>0</v>
      </c>
      <c r="F130" s="140">
        <v>0</v>
      </c>
      <c r="G130" s="140">
        <v>0</v>
      </c>
      <c r="H130" s="140">
        <v>0</v>
      </c>
      <c r="I130" s="140">
        <v>0</v>
      </c>
      <c r="J130" s="140">
        <v>0</v>
      </c>
      <c r="K130" s="140">
        <v>0</v>
      </c>
      <c r="L130" s="140">
        <v>0</v>
      </c>
      <c r="M130" s="140">
        <v>0</v>
      </c>
      <c r="N130" s="140">
        <v>0</v>
      </c>
      <c r="O130" s="140">
        <v>0</v>
      </c>
      <c r="P130" s="140">
        <v>0</v>
      </c>
      <c r="Q130" s="140">
        <v>0</v>
      </c>
      <c r="R130" s="140">
        <v>0</v>
      </c>
      <c r="S130" s="140">
        <v>0</v>
      </c>
      <c r="T130" s="140">
        <v>0</v>
      </c>
      <c r="U130" s="140">
        <v>0</v>
      </c>
      <c r="V130" s="140">
        <v>0</v>
      </c>
      <c r="W130" s="140">
        <v>0</v>
      </c>
      <c r="X130" s="140">
        <v>0</v>
      </c>
      <c r="Y130" s="140">
        <v>0</v>
      </c>
      <c r="Z130" s="140">
        <v>0</v>
      </c>
      <c r="AA130" s="140">
        <v>0</v>
      </c>
      <c r="AC130" s="140">
        <f t="shared" si="537"/>
        <v>1</v>
      </c>
      <c r="AD130" s="140">
        <f t="shared" si="491"/>
        <v>0</v>
      </c>
      <c r="AE130" s="140">
        <f t="shared" si="492"/>
        <v>0</v>
      </c>
      <c r="AF130" s="140">
        <f t="shared" si="493"/>
        <v>0</v>
      </c>
      <c r="AG130" s="140">
        <f t="shared" si="494"/>
        <v>0</v>
      </c>
      <c r="AH130" s="140">
        <f t="shared" si="495"/>
        <v>0</v>
      </c>
      <c r="AI130" s="140">
        <f t="shared" si="496"/>
        <v>0</v>
      </c>
      <c r="AJ130" s="140">
        <f t="shared" si="497"/>
        <v>0</v>
      </c>
      <c r="AK130" s="140">
        <f t="shared" si="498"/>
        <v>0</v>
      </c>
      <c r="AL130" s="140">
        <f t="shared" si="499"/>
        <v>0</v>
      </c>
      <c r="AM130" s="140">
        <f t="shared" si="500"/>
        <v>0</v>
      </c>
      <c r="AN130" s="140">
        <f t="shared" si="501"/>
        <v>0</v>
      </c>
      <c r="AO130" s="140">
        <f t="shared" si="502"/>
        <v>0</v>
      </c>
      <c r="AP130" s="140">
        <f t="shared" si="503"/>
        <v>0</v>
      </c>
      <c r="AQ130" s="140">
        <f t="shared" si="504"/>
        <v>0</v>
      </c>
      <c r="AR130" s="140">
        <f t="shared" si="505"/>
        <v>0</v>
      </c>
      <c r="AS130" s="140">
        <f t="shared" si="506"/>
        <v>0</v>
      </c>
      <c r="AT130" s="140">
        <f t="shared" si="507"/>
        <v>0</v>
      </c>
      <c r="AU130" s="140">
        <f t="shared" si="508"/>
        <v>0</v>
      </c>
      <c r="AV130" s="140">
        <f t="shared" si="509"/>
        <v>0</v>
      </c>
      <c r="AW130" s="140">
        <f t="shared" si="510"/>
        <v>0</v>
      </c>
      <c r="AX130" s="140">
        <f t="shared" si="511"/>
        <v>0</v>
      </c>
      <c r="AY130" s="140">
        <f t="shared" si="512"/>
        <v>0</v>
      </c>
      <c r="AZ130" s="140">
        <f t="shared" si="513"/>
        <v>0</v>
      </c>
      <c r="BB130" s="139">
        <f t="shared" si="538"/>
        <v>2021</v>
      </c>
      <c r="BC130" s="140">
        <f t="shared" si="539"/>
        <v>2022</v>
      </c>
      <c r="BD130" s="140">
        <f t="shared" si="514"/>
        <v>0</v>
      </c>
      <c r="BE130" s="140">
        <f t="shared" si="515"/>
        <v>0</v>
      </c>
      <c r="BF130" s="140">
        <f t="shared" si="516"/>
        <v>0</v>
      </c>
      <c r="BG130" s="140">
        <f t="shared" si="517"/>
        <v>0</v>
      </c>
      <c r="BH130" s="140">
        <f t="shared" si="518"/>
        <v>0</v>
      </c>
      <c r="BI130" s="140">
        <f t="shared" si="519"/>
        <v>0</v>
      </c>
      <c r="BJ130" s="140">
        <f t="shared" si="520"/>
        <v>0</v>
      </c>
      <c r="BK130" s="140">
        <f t="shared" si="521"/>
        <v>0</v>
      </c>
      <c r="BL130" s="140">
        <f t="shared" si="522"/>
        <v>0</v>
      </c>
      <c r="BM130" s="140">
        <f t="shared" si="523"/>
        <v>0</v>
      </c>
      <c r="BN130" s="140">
        <f t="shared" si="524"/>
        <v>0</v>
      </c>
      <c r="BO130" s="140">
        <f t="shared" si="525"/>
        <v>0</v>
      </c>
      <c r="BP130" s="140">
        <f t="shared" si="526"/>
        <v>0</v>
      </c>
      <c r="BQ130" s="140">
        <f t="shared" si="527"/>
        <v>0</v>
      </c>
      <c r="BR130" s="140">
        <f t="shared" si="528"/>
        <v>0</v>
      </c>
      <c r="BS130" s="140">
        <f t="shared" si="529"/>
        <v>0</v>
      </c>
      <c r="BT130" s="140">
        <f t="shared" si="530"/>
        <v>0</v>
      </c>
      <c r="BU130" s="140">
        <f t="shared" si="531"/>
        <v>0</v>
      </c>
      <c r="BV130" s="140">
        <f t="shared" si="532"/>
        <v>0</v>
      </c>
      <c r="BW130" s="140">
        <f t="shared" si="533"/>
        <v>0</v>
      </c>
      <c r="BX130" s="140">
        <f t="shared" si="534"/>
        <v>0</v>
      </c>
      <c r="BY130" s="140">
        <f t="shared" si="535"/>
        <v>0</v>
      </c>
      <c r="BZ130" s="140">
        <f t="shared" si="536"/>
        <v>0</v>
      </c>
    </row>
    <row r="131" spans="1:78" x14ac:dyDescent="0.25">
      <c r="A131" s="140" t="str">
        <f>'Scenario List'!$A$13</f>
        <v>11- Electrification 1</v>
      </c>
      <c r="B131" s="140" t="s">
        <v>116</v>
      </c>
      <c r="C131" s="152">
        <v>1</v>
      </c>
      <c r="D131" s="140">
        <v>1</v>
      </c>
      <c r="E131" s="140">
        <v>1</v>
      </c>
      <c r="F131" s="140">
        <v>1</v>
      </c>
      <c r="G131" s="140">
        <v>1</v>
      </c>
      <c r="H131" s="140">
        <v>1</v>
      </c>
      <c r="I131" s="140">
        <v>1</v>
      </c>
      <c r="J131" s="140">
        <v>1</v>
      </c>
      <c r="K131" s="140">
        <v>1</v>
      </c>
      <c r="L131" s="140">
        <v>1</v>
      </c>
      <c r="M131" s="140">
        <v>1</v>
      </c>
      <c r="N131" s="140">
        <v>1</v>
      </c>
      <c r="O131" s="140">
        <v>1</v>
      </c>
      <c r="P131" s="140">
        <v>1</v>
      </c>
      <c r="Q131" s="140">
        <v>1</v>
      </c>
      <c r="R131" s="140">
        <v>1</v>
      </c>
      <c r="S131" s="140">
        <v>1</v>
      </c>
      <c r="T131" s="140">
        <v>1</v>
      </c>
      <c r="U131" s="140">
        <v>1</v>
      </c>
      <c r="V131" s="140">
        <v>1</v>
      </c>
      <c r="W131" s="140">
        <v>1</v>
      </c>
      <c r="X131" s="140">
        <v>1</v>
      </c>
      <c r="Y131" s="140">
        <v>1</v>
      </c>
      <c r="Z131" s="140">
        <v>1</v>
      </c>
      <c r="AA131" s="140">
        <v>1</v>
      </c>
      <c r="AC131" s="140">
        <f t="shared" si="537"/>
        <v>0</v>
      </c>
      <c r="AD131" s="140">
        <f t="shared" si="491"/>
        <v>0</v>
      </c>
      <c r="AE131" s="140">
        <f t="shared" si="492"/>
        <v>0</v>
      </c>
      <c r="AF131" s="140">
        <f t="shared" si="493"/>
        <v>0</v>
      </c>
      <c r="AG131" s="140">
        <f t="shared" si="494"/>
        <v>0</v>
      </c>
      <c r="AH131" s="140">
        <f t="shared" si="495"/>
        <v>0</v>
      </c>
      <c r="AI131" s="140">
        <f t="shared" si="496"/>
        <v>0</v>
      </c>
      <c r="AJ131" s="140">
        <f t="shared" si="497"/>
        <v>0</v>
      </c>
      <c r="AK131" s="140">
        <f t="shared" si="498"/>
        <v>0</v>
      </c>
      <c r="AL131" s="140">
        <f t="shared" si="499"/>
        <v>0</v>
      </c>
      <c r="AM131" s="140">
        <f t="shared" si="500"/>
        <v>0</v>
      </c>
      <c r="AN131" s="140">
        <f t="shared" si="501"/>
        <v>0</v>
      </c>
      <c r="AO131" s="140">
        <f t="shared" si="502"/>
        <v>0</v>
      </c>
      <c r="AP131" s="140">
        <f t="shared" si="503"/>
        <v>0</v>
      </c>
      <c r="AQ131" s="140">
        <f t="shared" si="504"/>
        <v>0</v>
      </c>
      <c r="AR131" s="140">
        <f t="shared" si="505"/>
        <v>0</v>
      </c>
      <c r="AS131" s="140">
        <f t="shared" si="506"/>
        <v>0</v>
      </c>
      <c r="AT131" s="140">
        <f t="shared" si="507"/>
        <v>0</v>
      </c>
      <c r="AU131" s="140">
        <f t="shared" si="508"/>
        <v>0</v>
      </c>
      <c r="AV131" s="140">
        <f t="shared" si="509"/>
        <v>0</v>
      </c>
      <c r="AW131" s="140">
        <f t="shared" si="510"/>
        <v>0</v>
      </c>
      <c r="AX131" s="140">
        <f t="shared" si="511"/>
        <v>0</v>
      </c>
      <c r="AY131" s="140">
        <f t="shared" si="512"/>
        <v>0</v>
      </c>
      <c r="AZ131" s="140">
        <f t="shared" si="513"/>
        <v>0</v>
      </c>
      <c r="BB131" s="139" t="str">
        <f t="shared" si="538"/>
        <v>-</v>
      </c>
      <c r="BC131" s="140">
        <f t="shared" si="539"/>
        <v>0</v>
      </c>
      <c r="BD131" s="140">
        <f t="shared" si="514"/>
        <v>0</v>
      </c>
      <c r="BE131" s="140">
        <f t="shared" si="515"/>
        <v>0</v>
      </c>
      <c r="BF131" s="140">
        <f t="shared" si="516"/>
        <v>0</v>
      </c>
      <c r="BG131" s="140">
        <f t="shared" si="517"/>
        <v>0</v>
      </c>
      <c r="BH131" s="140">
        <f t="shared" si="518"/>
        <v>0</v>
      </c>
      <c r="BI131" s="140">
        <f t="shared" si="519"/>
        <v>0</v>
      </c>
      <c r="BJ131" s="140">
        <f t="shared" si="520"/>
        <v>0</v>
      </c>
      <c r="BK131" s="140">
        <f t="shared" si="521"/>
        <v>0</v>
      </c>
      <c r="BL131" s="140">
        <f t="shared" si="522"/>
        <v>0</v>
      </c>
      <c r="BM131" s="140">
        <f t="shared" si="523"/>
        <v>0</v>
      </c>
      <c r="BN131" s="140">
        <f t="shared" si="524"/>
        <v>0</v>
      </c>
      <c r="BO131" s="140">
        <f t="shared" si="525"/>
        <v>0</v>
      </c>
      <c r="BP131" s="140">
        <f t="shared" si="526"/>
        <v>0</v>
      </c>
      <c r="BQ131" s="140">
        <f t="shared" si="527"/>
        <v>0</v>
      </c>
      <c r="BR131" s="140">
        <f t="shared" si="528"/>
        <v>0</v>
      </c>
      <c r="BS131" s="140">
        <f t="shared" si="529"/>
        <v>0</v>
      </c>
      <c r="BT131" s="140">
        <f t="shared" si="530"/>
        <v>0</v>
      </c>
      <c r="BU131" s="140">
        <f t="shared" si="531"/>
        <v>0</v>
      </c>
      <c r="BV131" s="140">
        <f t="shared" si="532"/>
        <v>0</v>
      </c>
      <c r="BW131" s="140">
        <f t="shared" si="533"/>
        <v>0</v>
      </c>
      <c r="BX131" s="140">
        <f t="shared" si="534"/>
        <v>0</v>
      </c>
      <c r="BY131" s="140">
        <f t="shared" si="535"/>
        <v>0</v>
      </c>
      <c r="BZ131" s="140">
        <f t="shared" si="536"/>
        <v>0</v>
      </c>
    </row>
    <row r="132" spans="1:78" x14ac:dyDescent="0.25">
      <c r="A132" s="140" t="str">
        <f>'Scenario List'!$A$13</f>
        <v>11- Electrification 1</v>
      </c>
      <c r="B132" s="140" t="s">
        <v>117</v>
      </c>
      <c r="C132" s="152">
        <v>1</v>
      </c>
      <c r="D132" s="140">
        <v>1</v>
      </c>
      <c r="E132" s="140">
        <v>1</v>
      </c>
      <c r="F132" s="140">
        <v>1</v>
      </c>
      <c r="G132" s="140">
        <v>1</v>
      </c>
      <c r="H132" s="140">
        <v>1</v>
      </c>
      <c r="I132" s="140">
        <v>1</v>
      </c>
      <c r="J132" s="140">
        <v>1</v>
      </c>
      <c r="K132" s="140">
        <v>1</v>
      </c>
      <c r="L132" s="140">
        <v>1</v>
      </c>
      <c r="M132" s="140">
        <v>1</v>
      </c>
      <c r="N132" s="140">
        <v>1</v>
      </c>
      <c r="O132" s="140">
        <v>1</v>
      </c>
      <c r="P132" s="140">
        <v>1</v>
      </c>
      <c r="Q132" s="140">
        <v>1</v>
      </c>
      <c r="R132" s="140">
        <v>1</v>
      </c>
      <c r="S132" s="140">
        <v>1</v>
      </c>
      <c r="T132" s="140">
        <v>1</v>
      </c>
      <c r="U132" s="140">
        <v>1</v>
      </c>
      <c r="V132" s="140">
        <v>1</v>
      </c>
      <c r="W132" s="140">
        <v>1</v>
      </c>
      <c r="X132" s="140">
        <v>1</v>
      </c>
      <c r="Y132" s="140">
        <v>1</v>
      </c>
      <c r="Z132" s="140">
        <v>1</v>
      </c>
      <c r="AA132" s="140">
        <v>1</v>
      </c>
      <c r="AC132" s="140">
        <f t="shared" si="537"/>
        <v>0</v>
      </c>
      <c r="AD132" s="140">
        <f t="shared" si="491"/>
        <v>0</v>
      </c>
      <c r="AE132" s="140">
        <f t="shared" si="492"/>
        <v>0</v>
      </c>
      <c r="AF132" s="140">
        <f t="shared" si="493"/>
        <v>0</v>
      </c>
      <c r="AG132" s="140">
        <f t="shared" si="494"/>
        <v>0</v>
      </c>
      <c r="AH132" s="140">
        <f t="shared" si="495"/>
        <v>0</v>
      </c>
      <c r="AI132" s="140">
        <f t="shared" si="496"/>
        <v>0</v>
      </c>
      <c r="AJ132" s="140">
        <f t="shared" si="497"/>
        <v>0</v>
      </c>
      <c r="AK132" s="140">
        <f t="shared" si="498"/>
        <v>0</v>
      </c>
      <c r="AL132" s="140">
        <f t="shared" si="499"/>
        <v>0</v>
      </c>
      <c r="AM132" s="140">
        <f t="shared" si="500"/>
        <v>0</v>
      </c>
      <c r="AN132" s="140">
        <f t="shared" si="501"/>
        <v>0</v>
      </c>
      <c r="AO132" s="140">
        <f t="shared" si="502"/>
        <v>0</v>
      </c>
      <c r="AP132" s="140">
        <f t="shared" si="503"/>
        <v>0</v>
      </c>
      <c r="AQ132" s="140">
        <f t="shared" si="504"/>
        <v>0</v>
      </c>
      <c r="AR132" s="140">
        <f t="shared" si="505"/>
        <v>0</v>
      </c>
      <c r="AS132" s="140">
        <f t="shared" si="506"/>
        <v>0</v>
      </c>
      <c r="AT132" s="140">
        <f t="shared" si="507"/>
        <v>0</v>
      </c>
      <c r="AU132" s="140">
        <f t="shared" si="508"/>
        <v>0</v>
      </c>
      <c r="AV132" s="140">
        <f t="shared" si="509"/>
        <v>0</v>
      </c>
      <c r="AW132" s="140">
        <f t="shared" si="510"/>
        <v>0</v>
      </c>
      <c r="AX132" s="140">
        <f t="shared" si="511"/>
        <v>0</v>
      </c>
      <c r="AY132" s="140">
        <f t="shared" si="512"/>
        <v>0</v>
      </c>
      <c r="AZ132" s="140">
        <f t="shared" si="513"/>
        <v>0</v>
      </c>
      <c r="BB132" s="139" t="str">
        <f t="shared" si="538"/>
        <v>-</v>
      </c>
      <c r="BC132" s="140">
        <f t="shared" si="539"/>
        <v>0</v>
      </c>
      <c r="BD132" s="140">
        <f t="shared" si="514"/>
        <v>0</v>
      </c>
      <c r="BE132" s="140">
        <f t="shared" si="515"/>
        <v>0</v>
      </c>
      <c r="BF132" s="140">
        <f t="shared" si="516"/>
        <v>0</v>
      </c>
      <c r="BG132" s="140">
        <f t="shared" si="517"/>
        <v>0</v>
      </c>
      <c r="BH132" s="140">
        <f t="shared" si="518"/>
        <v>0</v>
      </c>
      <c r="BI132" s="140">
        <f t="shared" si="519"/>
        <v>0</v>
      </c>
      <c r="BJ132" s="140">
        <f t="shared" si="520"/>
        <v>0</v>
      </c>
      <c r="BK132" s="140">
        <f t="shared" si="521"/>
        <v>0</v>
      </c>
      <c r="BL132" s="140">
        <f t="shared" si="522"/>
        <v>0</v>
      </c>
      <c r="BM132" s="140">
        <f t="shared" si="523"/>
        <v>0</v>
      </c>
      <c r="BN132" s="140">
        <f t="shared" si="524"/>
        <v>0</v>
      </c>
      <c r="BO132" s="140">
        <f t="shared" si="525"/>
        <v>0</v>
      </c>
      <c r="BP132" s="140">
        <f t="shared" si="526"/>
        <v>0</v>
      </c>
      <c r="BQ132" s="140">
        <f t="shared" si="527"/>
        <v>0</v>
      </c>
      <c r="BR132" s="140">
        <f t="shared" si="528"/>
        <v>0</v>
      </c>
      <c r="BS132" s="140">
        <f t="shared" si="529"/>
        <v>0</v>
      </c>
      <c r="BT132" s="140">
        <f t="shared" si="530"/>
        <v>0</v>
      </c>
      <c r="BU132" s="140">
        <f t="shared" si="531"/>
        <v>0</v>
      </c>
      <c r="BV132" s="140">
        <f t="shared" si="532"/>
        <v>0</v>
      </c>
      <c r="BW132" s="140">
        <f t="shared" si="533"/>
        <v>0</v>
      </c>
      <c r="BX132" s="140">
        <f t="shared" si="534"/>
        <v>0</v>
      </c>
      <c r="BY132" s="140">
        <f t="shared" si="535"/>
        <v>0</v>
      </c>
      <c r="BZ132" s="140">
        <f t="shared" si="536"/>
        <v>0</v>
      </c>
    </row>
    <row r="133" spans="1:78" x14ac:dyDescent="0.25">
      <c r="A133" s="140" t="str">
        <f>'Scenario List'!$A$13</f>
        <v>11- Electrification 1</v>
      </c>
      <c r="B133" s="140" t="s">
        <v>118</v>
      </c>
      <c r="C133" s="152">
        <v>1</v>
      </c>
      <c r="D133" s="140">
        <v>1</v>
      </c>
      <c r="E133" s="140">
        <v>1</v>
      </c>
      <c r="F133" s="140">
        <v>1</v>
      </c>
      <c r="G133" s="140">
        <v>1</v>
      </c>
      <c r="H133" s="140">
        <v>1</v>
      </c>
      <c r="I133" s="140">
        <v>1</v>
      </c>
      <c r="J133" s="140">
        <v>1</v>
      </c>
      <c r="K133" s="140">
        <v>1</v>
      </c>
      <c r="L133" s="140">
        <v>1</v>
      </c>
      <c r="M133" s="140">
        <v>1</v>
      </c>
      <c r="N133" s="140">
        <v>1</v>
      </c>
      <c r="O133" s="140">
        <v>1</v>
      </c>
      <c r="P133" s="140">
        <v>1</v>
      </c>
      <c r="Q133" s="140">
        <v>1</v>
      </c>
      <c r="R133" s="140">
        <v>1</v>
      </c>
      <c r="S133" s="140">
        <v>1</v>
      </c>
      <c r="T133" s="140">
        <v>1</v>
      </c>
      <c r="U133" s="140">
        <v>1</v>
      </c>
      <c r="V133" s="140">
        <v>1</v>
      </c>
      <c r="W133" s="140">
        <v>0</v>
      </c>
      <c r="X133" s="140">
        <v>0</v>
      </c>
      <c r="Y133" s="140">
        <v>0</v>
      </c>
      <c r="Z133" s="140">
        <v>0</v>
      </c>
      <c r="AA133" s="140">
        <v>0</v>
      </c>
      <c r="AC133" s="140">
        <f t="shared" si="537"/>
        <v>0</v>
      </c>
      <c r="AD133" s="140">
        <f t="shared" si="491"/>
        <v>0</v>
      </c>
      <c r="AE133" s="140">
        <f t="shared" si="492"/>
        <v>0</v>
      </c>
      <c r="AF133" s="140">
        <f t="shared" si="493"/>
        <v>0</v>
      </c>
      <c r="AG133" s="140">
        <f t="shared" si="494"/>
        <v>0</v>
      </c>
      <c r="AH133" s="140">
        <f t="shared" si="495"/>
        <v>0</v>
      </c>
      <c r="AI133" s="140">
        <f t="shared" si="496"/>
        <v>0</v>
      </c>
      <c r="AJ133" s="140">
        <f t="shared" si="497"/>
        <v>0</v>
      </c>
      <c r="AK133" s="140">
        <f t="shared" si="498"/>
        <v>0</v>
      </c>
      <c r="AL133" s="140">
        <f t="shared" si="499"/>
        <v>0</v>
      </c>
      <c r="AM133" s="140">
        <f t="shared" si="500"/>
        <v>0</v>
      </c>
      <c r="AN133" s="140">
        <f t="shared" si="501"/>
        <v>0</v>
      </c>
      <c r="AO133" s="140">
        <f t="shared" si="502"/>
        <v>0</v>
      </c>
      <c r="AP133" s="140">
        <f t="shared" si="503"/>
        <v>0</v>
      </c>
      <c r="AQ133" s="140">
        <f t="shared" si="504"/>
        <v>0</v>
      </c>
      <c r="AR133" s="140">
        <f t="shared" si="505"/>
        <v>0</v>
      </c>
      <c r="AS133" s="140">
        <f t="shared" si="506"/>
        <v>0</v>
      </c>
      <c r="AT133" s="140">
        <f t="shared" si="507"/>
        <v>0</v>
      </c>
      <c r="AU133" s="140">
        <f t="shared" si="508"/>
        <v>0</v>
      </c>
      <c r="AV133" s="140">
        <f t="shared" si="509"/>
        <v>1</v>
      </c>
      <c r="AW133" s="140">
        <f t="shared" si="510"/>
        <v>0</v>
      </c>
      <c r="AX133" s="140">
        <f t="shared" si="511"/>
        <v>0</v>
      </c>
      <c r="AY133" s="140">
        <f t="shared" si="512"/>
        <v>0</v>
      </c>
      <c r="AZ133" s="140">
        <f t="shared" si="513"/>
        <v>0</v>
      </c>
      <c r="BB133" s="139">
        <f t="shared" si="538"/>
        <v>2040</v>
      </c>
      <c r="BC133" s="140">
        <f t="shared" si="539"/>
        <v>0</v>
      </c>
      <c r="BD133" s="140">
        <f t="shared" si="514"/>
        <v>0</v>
      </c>
      <c r="BE133" s="140">
        <f t="shared" si="515"/>
        <v>0</v>
      </c>
      <c r="BF133" s="140">
        <f t="shared" si="516"/>
        <v>0</v>
      </c>
      <c r="BG133" s="140">
        <f t="shared" si="517"/>
        <v>0</v>
      </c>
      <c r="BH133" s="140">
        <f t="shared" si="518"/>
        <v>0</v>
      </c>
      <c r="BI133" s="140">
        <f t="shared" si="519"/>
        <v>0</v>
      </c>
      <c r="BJ133" s="140">
        <f t="shared" si="520"/>
        <v>0</v>
      </c>
      <c r="BK133" s="140">
        <f t="shared" si="521"/>
        <v>0</v>
      </c>
      <c r="BL133" s="140">
        <f t="shared" si="522"/>
        <v>0</v>
      </c>
      <c r="BM133" s="140">
        <f t="shared" si="523"/>
        <v>0</v>
      </c>
      <c r="BN133" s="140">
        <f t="shared" si="524"/>
        <v>0</v>
      </c>
      <c r="BO133" s="140">
        <f t="shared" si="525"/>
        <v>0</v>
      </c>
      <c r="BP133" s="140">
        <f t="shared" si="526"/>
        <v>0</v>
      </c>
      <c r="BQ133" s="140">
        <f t="shared" si="527"/>
        <v>0</v>
      </c>
      <c r="BR133" s="140">
        <f t="shared" si="528"/>
        <v>0</v>
      </c>
      <c r="BS133" s="140">
        <f t="shared" si="529"/>
        <v>0</v>
      </c>
      <c r="BT133" s="140">
        <f t="shared" si="530"/>
        <v>0</v>
      </c>
      <c r="BU133" s="140">
        <f t="shared" si="531"/>
        <v>0</v>
      </c>
      <c r="BV133" s="140">
        <f t="shared" si="532"/>
        <v>2041</v>
      </c>
      <c r="BW133" s="140">
        <f t="shared" si="533"/>
        <v>0</v>
      </c>
      <c r="BX133" s="140">
        <f t="shared" si="534"/>
        <v>0</v>
      </c>
      <c r="BY133" s="140">
        <f t="shared" si="535"/>
        <v>0</v>
      </c>
      <c r="BZ133" s="140">
        <f t="shared" si="536"/>
        <v>0</v>
      </c>
    </row>
    <row r="134" spans="1:78" x14ac:dyDescent="0.25">
      <c r="A134" s="140" t="str">
        <f>'Scenario List'!$A$13</f>
        <v>11- Electrification 1</v>
      </c>
      <c r="B134" s="140" t="s">
        <v>119</v>
      </c>
      <c r="C134" s="152">
        <v>1</v>
      </c>
      <c r="D134" s="140">
        <v>1</v>
      </c>
      <c r="E134" s="140">
        <v>1</v>
      </c>
      <c r="F134" s="140">
        <v>1</v>
      </c>
      <c r="G134" s="140">
        <v>1</v>
      </c>
      <c r="H134" s="140">
        <v>1</v>
      </c>
      <c r="I134" s="140">
        <v>1</v>
      </c>
      <c r="J134" s="140">
        <v>1</v>
      </c>
      <c r="K134" s="140">
        <v>1</v>
      </c>
      <c r="L134" s="140">
        <v>1</v>
      </c>
      <c r="M134" s="140">
        <v>1</v>
      </c>
      <c r="N134" s="140">
        <v>1</v>
      </c>
      <c r="O134" s="140">
        <v>1</v>
      </c>
      <c r="P134" s="140">
        <v>1</v>
      </c>
      <c r="Q134" s="140">
        <v>1</v>
      </c>
      <c r="R134" s="140">
        <v>1</v>
      </c>
      <c r="S134" s="140">
        <v>1</v>
      </c>
      <c r="T134" s="140">
        <v>1</v>
      </c>
      <c r="U134" s="140">
        <v>1</v>
      </c>
      <c r="V134" s="140">
        <v>1</v>
      </c>
      <c r="W134" s="140">
        <v>1</v>
      </c>
      <c r="X134" s="140">
        <v>1</v>
      </c>
      <c r="Y134" s="140">
        <v>1</v>
      </c>
      <c r="Z134" s="140">
        <v>1</v>
      </c>
      <c r="AA134" s="140">
        <v>1</v>
      </c>
      <c r="AC134" s="140">
        <f t="shared" si="537"/>
        <v>0</v>
      </c>
      <c r="AD134" s="140">
        <f t="shared" si="491"/>
        <v>0</v>
      </c>
      <c r="AE134" s="140">
        <f t="shared" si="492"/>
        <v>0</v>
      </c>
      <c r="AF134" s="140">
        <f t="shared" si="493"/>
        <v>0</v>
      </c>
      <c r="AG134" s="140">
        <f t="shared" si="494"/>
        <v>0</v>
      </c>
      <c r="AH134" s="140">
        <f t="shared" si="495"/>
        <v>0</v>
      </c>
      <c r="AI134" s="140">
        <f t="shared" si="496"/>
        <v>0</v>
      </c>
      <c r="AJ134" s="140">
        <f t="shared" si="497"/>
        <v>0</v>
      </c>
      <c r="AK134" s="140">
        <f t="shared" si="498"/>
        <v>0</v>
      </c>
      <c r="AL134" s="140">
        <f t="shared" si="499"/>
        <v>0</v>
      </c>
      <c r="AM134" s="140">
        <f t="shared" si="500"/>
        <v>0</v>
      </c>
      <c r="AN134" s="140">
        <f t="shared" si="501"/>
        <v>0</v>
      </c>
      <c r="AO134" s="140">
        <f t="shared" si="502"/>
        <v>0</v>
      </c>
      <c r="AP134" s="140">
        <f t="shared" si="503"/>
        <v>0</v>
      </c>
      <c r="AQ134" s="140">
        <f t="shared" si="504"/>
        <v>0</v>
      </c>
      <c r="AR134" s="140">
        <f t="shared" si="505"/>
        <v>0</v>
      </c>
      <c r="AS134" s="140">
        <f t="shared" si="506"/>
        <v>0</v>
      </c>
      <c r="AT134" s="140">
        <f t="shared" si="507"/>
        <v>0</v>
      </c>
      <c r="AU134" s="140">
        <f t="shared" si="508"/>
        <v>0</v>
      </c>
      <c r="AV134" s="140">
        <f t="shared" si="509"/>
        <v>0</v>
      </c>
      <c r="AW134" s="140">
        <f t="shared" si="510"/>
        <v>0</v>
      </c>
      <c r="AX134" s="140">
        <f t="shared" si="511"/>
        <v>0</v>
      </c>
      <c r="AY134" s="140">
        <f t="shared" si="512"/>
        <v>0</v>
      </c>
      <c r="AZ134" s="140">
        <f t="shared" si="513"/>
        <v>0</v>
      </c>
      <c r="BB134" s="139" t="str">
        <f t="shared" si="538"/>
        <v>-</v>
      </c>
      <c r="BC134" s="140">
        <f t="shared" si="539"/>
        <v>0</v>
      </c>
      <c r="BD134" s="140">
        <f t="shared" si="514"/>
        <v>0</v>
      </c>
      <c r="BE134" s="140">
        <f t="shared" si="515"/>
        <v>0</v>
      </c>
      <c r="BF134" s="140">
        <f t="shared" si="516"/>
        <v>0</v>
      </c>
      <c r="BG134" s="140">
        <f t="shared" si="517"/>
        <v>0</v>
      </c>
      <c r="BH134" s="140">
        <f t="shared" si="518"/>
        <v>0</v>
      </c>
      <c r="BI134" s="140">
        <f t="shared" si="519"/>
        <v>0</v>
      </c>
      <c r="BJ134" s="140">
        <f t="shared" si="520"/>
        <v>0</v>
      </c>
      <c r="BK134" s="140">
        <f t="shared" si="521"/>
        <v>0</v>
      </c>
      <c r="BL134" s="140">
        <f t="shared" si="522"/>
        <v>0</v>
      </c>
      <c r="BM134" s="140">
        <f t="shared" si="523"/>
        <v>0</v>
      </c>
      <c r="BN134" s="140">
        <f t="shared" si="524"/>
        <v>0</v>
      </c>
      <c r="BO134" s="140">
        <f t="shared" si="525"/>
        <v>0</v>
      </c>
      <c r="BP134" s="140">
        <f t="shared" si="526"/>
        <v>0</v>
      </c>
      <c r="BQ134" s="140">
        <f t="shared" si="527"/>
        <v>0</v>
      </c>
      <c r="BR134" s="140">
        <f t="shared" si="528"/>
        <v>0</v>
      </c>
      <c r="BS134" s="140">
        <f t="shared" si="529"/>
        <v>0</v>
      </c>
      <c r="BT134" s="140">
        <f t="shared" si="530"/>
        <v>0</v>
      </c>
      <c r="BU134" s="140">
        <f t="shared" si="531"/>
        <v>0</v>
      </c>
      <c r="BV134" s="140">
        <f t="shared" si="532"/>
        <v>0</v>
      </c>
      <c r="BW134" s="140">
        <f t="shared" si="533"/>
        <v>0</v>
      </c>
      <c r="BX134" s="140">
        <f t="shared" si="534"/>
        <v>0</v>
      </c>
      <c r="BY134" s="140">
        <f t="shared" si="535"/>
        <v>0</v>
      </c>
      <c r="BZ134" s="140">
        <f t="shared" si="536"/>
        <v>0</v>
      </c>
    </row>
    <row r="135" spans="1:78" x14ac:dyDescent="0.25">
      <c r="A135" s="140" t="str">
        <f>'Scenario List'!$A$13</f>
        <v>11- Electrification 1</v>
      </c>
      <c r="B135" s="140" t="s">
        <v>120</v>
      </c>
      <c r="C135" s="152">
        <v>1</v>
      </c>
      <c r="D135" s="140">
        <v>1</v>
      </c>
      <c r="E135" s="140">
        <v>1</v>
      </c>
      <c r="F135" s="140">
        <v>1</v>
      </c>
      <c r="G135" s="140">
        <v>1</v>
      </c>
      <c r="H135" s="140">
        <v>1</v>
      </c>
      <c r="I135" s="140">
        <v>1</v>
      </c>
      <c r="J135" s="140">
        <v>1</v>
      </c>
      <c r="K135" s="140">
        <v>1</v>
      </c>
      <c r="L135" s="140">
        <v>1</v>
      </c>
      <c r="M135" s="140">
        <v>1</v>
      </c>
      <c r="N135" s="140">
        <v>1</v>
      </c>
      <c r="O135" s="140">
        <v>1</v>
      </c>
      <c r="P135" s="140">
        <v>1</v>
      </c>
      <c r="Q135" s="140">
        <v>1</v>
      </c>
      <c r="R135" s="140">
        <v>1</v>
      </c>
      <c r="S135" s="140">
        <v>1</v>
      </c>
      <c r="T135" s="140">
        <v>1</v>
      </c>
      <c r="U135" s="140">
        <v>1</v>
      </c>
      <c r="V135" s="140">
        <v>1</v>
      </c>
      <c r="W135" s="140">
        <v>1</v>
      </c>
      <c r="X135" s="140">
        <v>1</v>
      </c>
      <c r="Y135" s="140">
        <v>1</v>
      </c>
      <c r="Z135" s="140">
        <v>1</v>
      </c>
      <c r="AA135" s="140">
        <v>1</v>
      </c>
      <c r="AC135" s="140">
        <f t="shared" si="537"/>
        <v>0</v>
      </c>
      <c r="AD135" s="140">
        <f t="shared" si="491"/>
        <v>0</v>
      </c>
      <c r="AE135" s="140">
        <f t="shared" si="492"/>
        <v>0</v>
      </c>
      <c r="AF135" s="140">
        <f t="shared" si="493"/>
        <v>0</v>
      </c>
      <c r="AG135" s="140">
        <f t="shared" si="494"/>
        <v>0</v>
      </c>
      <c r="AH135" s="140">
        <f t="shared" si="495"/>
        <v>0</v>
      </c>
      <c r="AI135" s="140">
        <f t="shared" si="496"/>
        <v>0</v>
      </c>
      <c r="AJ135" s="140">
        <f t="shared" si="497"/>
        <v>0</v>
      </c>
      <c r="AK135" s="140">
        <f t="shared" si="498"/>
        <v>0</v>
      </c>
      <c r="AL135" s="140">
        <f t="shared" si="499"/>
        <v>0</v>
      </c>
      <c r="AM135" s="140">
        <f t="shared" si="500"/>
        <v>0</v>
      </c>
      <c r="AN135" s="140">
        <f t="shared" si="501"/>
        <v>0</v>
      </c>
      <c r="AO135" s="140">
        <f t="shared" si="502"/>
        <v>0</v>
      </c>
      <c r="AP135" s="140">
        <f t="shared" si="503"/>
        <v>0</v>
      </c>
      <c r="AQ135" s="140">
        <f t="shared" si="504"/>
        <v>0</v>
      </c>
      <c r="AR135" s="140">
        <f t="shared" si="505"/>
        <v>0</v>
      </c>
      <c r="AS135" s="140">
        <f t="shared" si="506"/>
        <v>0</v>
      </c>
      <c r="AT135" s="140">
        <f t="shared" si="507"/>
        <v>0</v>
      </c>
      <c r="AU135" s="140">
        <f t="shared" si="508"/>
        <v>0</v>
      </c>
      <c r="AV135" s="140">
        <f t="shared" si="509"/>
        <v>0</v>
      </c>
      <c r="AW135" s="140">
        <f t="shared" si="510"/>
        <v>0</v>
      </c>
      <c r="AX135" s="140">
        <f t="shared" si="511"/>
        <v>0</v>
      </c>
      <c r="AY135" s="140">
        <f t="shared" si="512"/>
        <v>0</v>
      </c>
      <c r="AZ135" s="140">
        <f t="shared" si="513"/>
        <v>0</v>
      </c>
      <c r="BB135" s="139" t="str">
        <f t="shared" si="538"/>
        <v>-</v>
      </c>
      <c r="BC135" s="140">
        <f t="shared" si="539"/>
        <v>0</v>
      </c>
      <c r="BD135" s="140">
        <f t="shared" si="514"/>
        <v>0</v>
      </c>
      <c r="BE135" s="140">
        <f t="shared" si="515"/>
        <v>0</v>
      </c>
      <c r="BF135" s="140">
        <f t="shared" si="516"/>
        <v>0</v>
      </c>
      <c r="BG135" s="140">
        <f t="shared" si="517"/>
        <v>0</v>
      </c>
      <c r="BH135" s="140">
        <f t="shared" si="518"/>
        <v>0</v>
      </c>
      <c r="BI135" s="140">
        <f t="shared" si="519"/>
        <v>0</v>
      </c>
      <c r="BJ135" s="140">
        <f t="shared" si="520"/>
        <v>0</v>
      </c>
      <c r="BK135" s="140">
        <f t="shared" si="521"/>
        <v>0</v>
      </c>
      <c r="BL135" s="140">
        <f t="shared" si="522"/>
        <v>0</v>
      </c>
      <c r="BM135" s="140">
        <f t="shared" si="523"/>
        <v>0</v>
      </c>
      <c r="BN135" s="140">
        <f t="shared" si="524"/>
        <v>0</v>
      </c>
      <c r="BO135" s="140">
        <f t="shared" si="525"/>
        <v>0</v>
      </c>
      <c r="BP135" s="140">
        <f t="shared" si="526"/>
        <v>0</v>
      </c>
      <c r="BQ135" s="140">
        <f t="shared" si="527"/>
        <v>0</v>
      </c>
      <c r="BR135" s="140">
        <f t="shared" si="528"/>
        <v>0</v>
      </c>
      <c r="BS135" s="140">
        <f t="shared" si="529"/>
        <v>0</v>
      </c>
      <c r="BT135" s="140">
        <f t="shared" si="530"/>
        <v>0</v>
      </c>
      <c r="BU135" s="140">
        <f t="shared" si="531"/>
        <v>0</v>
      </c>
      <c r="BV135" s="140">
        <f t="shared" si="532"/>
        <v>0</v>
      </c>
      <c r="BW135" s="140">
        <f t="shared" si="533"/>
        <v>0</v>
      </c>
      <c r="BX135" s="140">
        <f t="shared" si="534"/>
        <v>0</v>
      </c>
      <c r="BY135" s="140">
        <f t="shared" si="535"/>
        <v>0</v>
      </c>
      <c r="BZ135" s="140">
        <f t="shared" si="536"/>
        <v>0</v>
      </c>
    </row>
    <row r="136" spans="1:78" x14ac:dyDescent="0.25">
      <c r="A136" s="140" t="str">
        <f>'Scenario List'!$A$13</f>
        <v>11- Electrification 1</v>
      </c>
      <c r="B136" s="140" t="s">
        <v>121</v>
      </c>
      <c r="C136" s="152">
        <v>1</v>
      </c>
      <c r="D136" s="140">
        <v>1</v>
      </c>
      <c r="E136" s="140">
        <v>1</v>
      </c>
      <c r="F136" s="140">
        <v>1</v>
      </c>
      <c r="G136" s="140">
        <v>1</v>
      </c>
      <c r="H136" s="140">
        <v>1</v>
      </c>
      <c r="I136" s="140">
        <v>1</v>
      </c>
      <c r="J136" s="140">
        <v>1</v>
      </c>
      <c r="K136" s="140">
        <v>1</v>
      </c>
      <c r="L136" s="140">
        <v>1</v>
      </c>
      <c r="M136" s="140">
        <v>1</v>
      </c>
      <c r="N136" s="140">
        <v>1</v>
      </c>
      <c r="O136" s="140">
        <v>1</v>
      </c>
      <c r="P136" s="140">
        <v>1</v>
      </c>
      <c r="Q136" s="140">
        <v>1</v>
      </c>
      <c r="R136" s="140">
        <v>0</v>
      </c>
      <c r="S136" s="140">
        <v>0</v>
      </c>
      <c r="T136" s="140">
        <v>0</v>
      </c>
      <c r="U136" s="140">
        <v>0</v>
      </c>
      <c r="V136" s="140">
        <v>0</v>
      </c>
      <c r="W136" s="140">
        <v>0</v>
      </c>
      <c r="X136" s="140">
        <v>0</v>
      </c>
      <c r="Y136" s="140">
        <v>0</v>
      </c>
      <c r="Z136" s="140">
        <v>0</v>
      </c>
      <c r="AA136" s="140">
        <v>0</v>
      </c>
      <c r="AC136" s="140">
        <f t="shared" si="537"/>
        <v>0</v>
      </c>
      <c r="AD136" s="140">
        <f t="shared" si="491"/>
        <v>0</v>
      </c>
      <c r="AE136" s="140">
        <f t="shared" si="492"/>
        <v>0</v>
      </c>
      <c r="AF136" s="140">
        <f t="shared" si="493"/>
        <v>0</v>
      </c>
      <c r="AG136" s="140">
        <f t="shared" si="494"/>
        <v>0</v>
      </c>
      <c r="AH136" s="140">
        <f t="shared" si="495"/>
        <v>0</v>
      </c>
      <c r="AI136" s="140">
        <f t="shared" si="496"/>
        <v>0</v>
      </c>
      <c r="AJ136" s="140">
        <f t="shared" si="497"/>
        <v>0</v>
      </c>
      <c r="AK136" s="140">
        <f t="shared" si="498"/>
        <v>0</v>
      </c>
      <c r="AL136" s="140">
        <f t="shared" si="499"/>
        <v>0</v>
      </c>
      <c r="AM136" s="140">
        <f t="shared" si="500"/>
        <v>0</v>
      </c>
      <c r="AN136" s="140">
        <f t="shared" si="501"/>
        <v>0</v>
      </c>
      <c r="AO136" s="140">
        <f t="shared" si="502"/>
        <v>0</v>
      </c>
      <c r="AP136" s="140">
        <f t="shared" si="503"/>
        <v>0</v>
      </c>
      <c r="AQ136" s="140">
        <f t="shared" si="504"/>
        <v>1</v>
      </c>
      <c r="AR136" s="140">
        <f t="shared" si="505"/>
        <v>0</v>
      </c>
      <c r="AS136" s="140">
        <f t="shared" si="506"/>
        <v>0</v>
      </c>
      <c r="AT136" s="140">
        <f t="shared" si="507"/>
        <v>0</v>
      </c>
      <c r="AU136" s="140">
        <f t="shared" si="508"/>
        <v>0</v>
      </c>
      <c r="AV136" s="140">
        <f t="shared" si="509"/>
        <v>0</v>
      </c>
      <c r="AW136" s="140">
        <f t="shared" si="510"/>
        <v>0</v>
      </c>
      <c r="AX136" s="140">
        <f t="shared" si="511"/>
        <v>0</v>
      </c>
      <c r="AY136" s="140">
        <f t="shared" si="512"/>
        <v>0</v>
      </c>
      <c r="AZ136" s="140">
        <f t="shared" si="513"/>
        <v>0</v>
      </c>
      <c r="BB136" s="139">
        <f t="shared" si="538"/>
        <v>2035</v>
      </c>
      <c r="BC136" s="140">
        <f t="shared" si="539"/>
        <v>0</v>
      </c>
      <c r="BD136" s="140">
        <f t="shared" si="514"/>
        <v>0</v>
      </c>
      <c r="BE136" s="140">
        <f t="shared" si="515"/>
        <v>0</v>
      </c>
      <c r="BF136" s="140">
        <f t="shared" si="516"/>
        <v>0</v>
      </c>
      <c r="BG136" s="140">
        <f t="shared" si="517"/>
        <v>0</v>
      </c>
      <c r="BH136" s="140">
        <f t="shared" si="518"/>
        <v>0</v>
      </c>
      <c r="BI136" s="140">
        <f t="shared" si="519"/>
        <v>0</v>
      </c>
      <c r="BJ136" s="140">
        <f t="shared" si="520"/>
        <v>0</v>
      </c>
      <c r="BK136" s="140">
        <f t="shared" si="521"/>
        <v>0</v>
      </c>
      <c r="BL136" s="140">
        <f t="shared" si="522"/>
        <v>0</v>
      </c>
      <c r="BM136" s="140">
        <f t="shared" si="523"/>
        <v>0</v>
      </c>
      <c r="BN136" s="140">
        <f t="shared" si="524"/>
        <v>0</v>
      </c>
      <c r="BO136" s="140">
        <f t="shared" si="525"/>
        <v>0</v>
      </c>
      <c r="BP136" s="140">
        <f t="shared" si="526"/>
        <v>0</v>
      </c>
      <c r="BQ136" s="140">
        <f t="shared" si="527"/>
        <v>2036</v>
      </c>
      <c r="BR136" s="140">
        <f t="shared" si="528"/>
        <v>0</v>
      </c>
      <c r="BS136" s="140">
        <f t="shared" si="529"/>
        <v>0</v>
      </c>
      <c r="BT136" s="140">
        <f t="shared" si="530"/>
        <v>0</v>
      </c>
      <c r="BU136" s="140">
        <f t="shared" si="531"/>
        <v>0</v>
      </c>
      <c r="BV136" s="140">
        <f t="shared" si="532"/>
        <v>0</v>
      </c>
      <c r="BW136" s="140">
        <f t="shared" si="533"/>
        <v>0</v>
      </c>
      <c r="BX136" s="140">
        <f t="shared" si="534"/>
        <v>0</v>
      </c>
      <c r="BY136" s="140">
        <f t="shared" si="535"/>
        <v>0</v>
      </c>
      <c r="BZ136" s="140">
        <f t="shared" si="536"/>
        <v>0</v>
      </c>
    </row>
    <row r="137" spans="1:78" x14ac:dyDescent="0.25">
      <c r="C137" s="152"/>
    </row>
    <row r="138" spans="1:78" x14ac:dyDescent="0.25">
      <c r="A138" s="140" t="str">
        <f>'Scenario List'!$A$14</f>
        <v>12- Electrification 2</v>
      </c>
      <c r="B138" s="140" t="s">
        <v>112</v>
      </c>
      <c r="C138" s="152">
        <v>1</v>
      </c>
      <c r="D138" s="140">
        <v>1</v>
      </c>
      <c r="E138" s="140">
        <v>1</v>
      </c>
      <c r="F138" s="140">
        <v>1</v>
      </c>
      <c r="G138" s="140">
        <v>1</v>
      </c>
      <c r="H138" s="140">
        <v>1</v>
      </c>
      <c r="I138" s="140">
        <v>1</v>
      </c>
      <c r="J138" s="140">
        <v>1</v>
      </c>
      <c r="K138" s="140">
        <v>1</v>
      </c>
      <c r="L138" s="140">
        <v>1</v>
      </c>
      <c r="M138" s="140">
        <v>1</v>
      </c>
      <c r="N138" s="140">
        <v>1</v>
      </c>
      <c r="O138" s="140">
        <v>1</v>
      </c>
      <c r="P138" s="140">
        <v>1</v>
      </c>
      <c r="Q138" s="140">
        <v>1</v>
      </c>
      <c r="R138" s="140">
        <v>1</v>
      </c>
      <c r="S138" s="140">
        <v>1</v>
      </c>
      <c r="T138" s="140">
        <v>1</v>
      </c>
      <c r="U138" s="140">
        <v>1</v>
      </c>
      <c r="V138" s="140">
        <v>1</v>
      </c>
      <c r="W138" s="140">
        <v>1</v>
      </c>
      <c r="X138" s="140">
        <v>1</v>
      </c>
      <c r="Y138" s="140">
        <v>1</v>
      </c>
      <c r="Z138" s="140">
        <v>1</v>
      </c>
      <c r="AA138" s="140">
        <v>1</v>
      </c>
      <c r="AC138" s="140">
        <f>C138-D138</f>
        <v>0</v>
      </c>
      <c r="AD138" s="140">
        <f t="shared" ref="AD138:AD147" si="540">D138-E138</f>
        <v>0</v>
      </c>
      <c r="AE138" s="140">
        <f t="shared" ref="AE138:AE147" si="541">E138-F138</f>
        <v>0</v>
      </c>
      <c r="AF138" s="140">
        <f t="shared" ref="AF138:AF147" si="542">F138-G138</f>
        <v>0</v>
      </c>
      <c r="AG138" s="140">
        <f t="shared" ref="AG138:AG147" si="543">G138-H138</f>
        <v>0</v>
      </c>
      <c r="AH138" s="140">
        <f t="shared" ref="AH138:AH147" si="544">H138-I138</f>
        <v>0</v>
      </c>
      <c r="AI138" s="140">
        <f t="shared" ref="AI138:AI147" si="545">I138-J138</f>
        <v>0</v>
      </c>
      <c r="AJ138" s="140">
        <f t="shared" ref="AJ138:AJ147" si="546">J138-K138</f>
        <v>0</v>
      </c>
      <c r="AK138" s="140">
        <f t="shared" ref="AK138:AK147" si="547">K138-L138</f>
        <v>0</v>
      </c>
      <c r="AL138" s="140">
        <f t="shared" ref="AL138:AL147" si="548">L138-M138</f>
        <v>0</v>
      </c>
      <c r="AM138" s="140">
        <f t="shared" ref="AM138:AM147" si="549">M138-N138</f>
        <v>0</v>
      </c>
      <c r="AN138" s="140">
        <f t="shared" ref="AN138:AN147" si="550">N138-O138</f>
        <v>0</v>
      </c>
      <c r="AO138" s="140">
        <f t="shared" ref="AO138:AO147" si="551">O138-P138</f>
        <v>0</v>
      </c>
      <c r="AP138" s="140">
        <f t="shared" ref="AP138:AP147" si="552">P138-Q138</f>
        <v>0</v>
      </c>
      <c r="AQ138" s="140">
        <f t="shared" ref="AQ138:AQ147" si="553">Q138-R138</f>
        <v>0</v>
      </c>
      <c r="AR138" s="140">
        <f t="shared" ref="AR138:AR147" si="554">R138-S138</f>
        <v>0</v>
      </c>
      <c r="AS138" s="140">
        <f t="shared" ref="AS138:AS147" si="555">S138-T138</f>
        <v>0</v>
      </c>
      <c r="AT138" s="140">
        <f t="shared" ref="AT138:AT147" si="556">T138-U138</f>
        <v>0</v>
      </c>
      <c r="AU138" s="140">
        <f t="shared" ref="AU138:AU147" si="557">U138-V138</f>
        <v>0</v>
      </c>
      <c r="AV138" s="140">
        <f t="shared" ref="AV138:AV147" si="558">V138-W138</f>
        <v>0</v>
      </c>
      <c r="AW138" s="140">
        <f t="shared" ref="AW138:AW147" si="559">W138-X138</f>
        <v>0</v>
      </c>
      <c r="AX138" s="140">
        <f t="shared" ref="AX138:AX147" si="560">X138-Y138</f>
        <v>0</v>
      </c>
      <c r="AY138" s="140">
        <f t="shared" ref="AY138:AY147" si="561">Y138-Z138</f>
        <v>0</v>
      </c>
      <c r="AZ138" s="140">
        <f t="shared" ref="AZ138:AZ147" si="562">Z138-AA138</f>
        <v>0</v>
      </c>
      <c r="BB138" s="139" t="str">
        <f>IF(MAX(BC138:BZ138)=0,"-",MAX(BC138:BZ138)-1)</f>
        <v>-</v>
      </c>
      <c r="BC138" s="140">
        <f>IF(AC138=1,AC$13,0)</f>
        <v>0</v>
      </c>
      <c r="BD138" s="140">
        <f t="shared" ref="BD138:BD147" si="563">IF(AD138=1,AD$13,0)</f>
        <v>0</v>
      </c>
      <c r="BE138" s="140">
        <f t="shared" ref="BE138:BE147" si="564">IF(AE138=1,AE$13,0)</f>
        <v>0</v>
      </c>
      <c r="BF138" s="140">
        <f t="shared" ref="BF138:BF147" si="565">IF(AF138=1,AF$13,0)</f>
        <v>0</v>
      </c>
      <c r="BG138" s="140">
        <f t="shared" ref="BG138:BG147" si="566">IF(AG138=1,AG$13,0)</f>
        <v>0</v>
      </c>
      <c r="BH138" s="140">
        <f t="shared" ref="BH138:BH147" si="567">IF(AH138=1,AH$13,0)</f>
        <v>0</v>
      </c>
      <c r="BI138" s="140">
        <f t="shared" ref="BI138:BI147" si="568">IF(AI138=1,AI$13,0)</f>
        <v>0</v>
      </c>
      <c r="BJ138" s="140">
        <f t="shared" ref="BJ138:BJ147" si="569">IF(AJ138=1,AJ$13,0)</f>
        <v>0</v>
      </c>
      <c r="BK138" s="140">
        <f t="shared" ref="BK138:BK147" si="570">IF(AK138=1,AK$13,0)</f>
        <v>0</v>
      </c>
      <c r="BL138" s="140">
        <f t="shared" ref="BL138:BL147" si="571">IF(AL138=1,AL$13,0)</f>
        <v>0</v>
      </c>
      <c r="BM138" s="140">
        <f t="shared" ref="BM138:BM147" si="572">IF(AM138=1,AM$13,0)</f>
        <v>0</v>
      </c>
      <c r="BN138" s="140">
        <f t="shared" ref="BN138:BN147" si="573">IF(AN138=1,AN$13,0)</f>
        <v>0</v>
      </c>
      <c r="BO138" s="140">
        <f t="shared" ref="BO138:BO147" si="574">IF(AO138=1,AO$13,0)</f>
        <v>0</v>
      </c>
      <c r="BP138" s="140">
        <f t="shared" ref="BP138:BP147" si="575">IF(AP138=1,AP$13,0)</f>
        <v>0</v>
      </c>
      <c r="BQ138" s="140">
        <f t="shared" ref="BQ138:BQ147" si="576">IF(AQ138=1,AQ$13,0)</f>
        <v>0</v>
      </c>
      <c r="BR138" s="140">
        <f t="shared" ref="BR138:BR147" si="577">IF(AR138=1,AR$13,0)</f>
        <v>0</v>
      </c>
      <c r="BS138" s="140">
        <f t="shared" ref="BS138:BS147" si="578">IF(AS138=1,AS$13,0)</f>
        <v>0</v>
      </c>
      <c r="BT138" s="140">
        <f t="shared" ref="BT138:BT147" si="579">IF(AT138=1,AT$13,0)</f>
        <v>0</v>
      </c>
      <c r="BU138" s="140">
        <f t="shared" ref="BU138:BU147" si="580">IF(AU138=1,AU$13,0)</f>
        <v>0</v>
      </c>
      <c r="BV138" s="140">
        <f t="shared" ref="BV138:BV147" si="581">IF(AV138=1,AV$13,0)</f>
        <v>0</v>
      </c>
      <c r="BW138" s="140">
        <f t="shared" ref="BW138:BW147" si="582">IF(AW138=1,AW$13,0)</f>
        <v>0</v>
      </c>
      <c r="BX138" s="140">
        <f t="shared" ref="BX138:BX147" si="583">IF(AX138=1,AX$13,0)</f>
        <v>0</v>
      </c>
      <c r="BY138" s="140">
        <f t="shared" ref="BY138:BY147" si="584">IF(AY138=1,AY$13,0)</f>
        <v>0</v>
      </c>
      <c r="BZ138" s="140">
        <f t="shared" ref="BZ138:BZ147" si="585">IF(AZ138=1,AZ$13,0)</f>
        <v>0</v>
      </c>
    </row>
    <row r="139" spans="1:78" x14ac:dyDescent="0.25">
      <c r="A139" s="140" t="str">
        <f>'Scenario List'!$A$14</f>
        <v>12- Electrification 2</v>
      </c>
      <c r="B139" s="140" t="s">
        <v>113</v>
      </c>
      <c r="C139" s="152">
        <v>1</v>
      </c>
      <c r="D139" s="140">
        <v>1</v>
      </c>
      <c r="E139" s="140">
        <v>1</v>
      </c>
      <c r="F139" s="140">
        <v>1</v>
      </c>
      <c r="G139" s="140">
        <v>1</v>
      </c>
      <c r="H139" s="140">
        <v>1</v>
      </c>
      <c r="I139" s="140">
        <v>0</v>
      </c>
      <c r="J139" s="140">
        <v>0</v>
      </c>
      <c r="K139" s="140">
        <v>0</v>
      </c>
      <c r="L139" s="140">
        <v>0</v>
      </c>
      <c r="M139" s="140">
        <v>0</v>
      </c>
      <c r="N139" s="140">
        <v>0</v>
      </c>
      <c r="O139" s="140">
        <v>0</v>
      </c>
      <c r="P139" s="140">
        <v>0</v>
      </c>
      <c r="Q139" s="140">
        <v>0</v>
      </c>
      <c r="R139" s="140">
        <v>0</v>
      </c>
      <c r="S139" s="140">
        <v>0</v>
      </c>
      <c r="T139" s="140">
        <v>0</v>
      </c>
      <c r="U139" s="140">
        <v>0</v>
      </c>
      <c r="V139" s="140">
        <v>0</v>
      </c>
      <c r="W139" s="140">
        <v>0</v>
      </c>
      <c r="X139" s="140">
        <v>0</v>
      </c>
      <c r="Y139" s="140">
        <v>0</v>
      </c>
      <c r="Z139" s="140">
        <v>0</v>
      </c>
      <c r="AA139" s="140">
        <v>0</v>
      </c>
      <c r="AC139" s="140">
        <f t="shared" ref="AC139:AC147" si="586">C139-D139</f>
        <v>0</v>
      </c>
      <c r="AD139" s="140">
        <f t="shared" si="540"/>
        <v>0</v>
      </c>
      <c r="AE139" s="140">
        <f t="shared" si="541"/>
        <v>0</v>
      </c>
      <c r="AF139" s="140">
        <f t="shared" si="542"/>
        <v>0</v>
      </c>
      <c r="AG139" s="140">
        <f t="shared" si="543"/>
        <v>0</v>
      </c>
      <c r="AH139" s="140">
        <f t="shared" si="544"/>
        <v>1</v>
      </c>
      <c r="AI139" s="140">
        <f t="shared" si="545"/>
        <v>0</v>
      </c>
      <c r="AJ139" s="140">
        <f t="shared" si="546"/>
        <v>0</v>
      </c>
      <c r="AK139" s="140">
        <f t="shared" si="547"/>
        <v>0</v>
      </c>
      <c r="AL139" s="140">
        <f t="shared" si="548"/>
        <v>0</v>
      </c>
      <c r="AM139" s="140">
        <f t="shared" si="549"/>
        <v>0</v>
      </c>
      <c r="AN139" s="140">
        <f t="shared" si="550"/>
        <v>0</v>
      </c>
      <c r="AO139" s="140">
        <f t="shared" si="551"/>
        <v>0</v>
      </c>
      <c r="AP139" s="140">
        <f t="shared" si="552"/>
        <v>0</v>
      </c>
      <c r="AQ139" s="140">
        <f t="shared" si="553"/>
        <v>0</v>
      </c>
      <c r="AR139" s="140">
        <f t="shared" si="554"/>
        <v>0</v>
      </c>
      <c r="AS139" s="140">
        <f t="shared" si="555"/>
        <v>0</v>
      </c>
      <c r="AT139" s="140">
        <f t="shared" si="556"/>
        <v>0</v>
      </c>
      <c r="AU139" s="140">
        <f t="shared" si="557"/>
        <v>0</v>
      </c>
      <c r="AV139" s="140">
        <f t="shared" si="558"/>
        <v>0</v>
      </c>
      <c r="AW139" s="140">
        <f t="shared" si="559"/>
        <v>0</v>
      </c>
      <c r="AX139" s="140">
        <f t="shared" si="560"/>
        <v>0</v>
      </c>
      <c r="AY139" s="140">
        <f t="shared" si="561"/>
        <v>0</v>
      </c>
      <c r="AZ139" s="140">
        <f t="shared" si="562"/>
        <v>0</v>
      </c>
      <c r="BB139" s="139">
        <f t="shared" ref="BB139:BB147" si="587">IF(MAX(BC139:BZ139)=0,"-",MAX(BC139:BZ139)-1)</f>
        <v>2026</v>
      </c>
      <c r="BC139" s="140">
        <f t="shared" ref="BC139:BC147" si="588">IF(AC139=1,AC$13,0)</f>
        <v>0</v>
      </c>
      <c r="BD139" s="140">
        <f t="shared" si="563"/>
        <v>0</v>
      </c>
      <c r="BE139" s="140">
        <f t="shared" si="564"/>
        <v>0</v>
      </c>
      <c r="BF139" s="140">
        <f t="shared" si="565"/>
        <v>0</v>
      </c>
      <c r="BG139" s="140">
        <f t="shared" si="566"/>
        <v>0</v>
      </c>
      <c r="BH139" s="140">
        <f t="shared" si="567"/>
        <v>2027</v>
      </c>
      <c r="BI139" s="140">
        <f t="shared" si="568"/>
        <v>0</v>
      </c>
      <c r="BJ139" s="140">
        <f t="shared" si="569"/>
        <v>0</v>
      </c>
      <c r="BK139" s="140">
        <f t="shared" si="570"/>
        <v>0</v>
      </c>
      <c r="BL139" s="140">
        <f t="shared" si="571"/>
        <v>0</v>
      </c>
      <c r="BM139" s="140">
        <f t="shared" si="572"/>
        <v>0</v>
      </c>
      <c r="BN139" s="140">
        <f t="shared" si="573"/>
        <v>0</v>
      </c>
      <c r="BO139" s="140">
        <f t="shared" si="574"/>
        <v>0</v>
      </c>
      <c r="BP139" s="140">
        <f t="shared" si="575"/>
        <v>0</v>
      </c>
      <c r="BQ139" s="140">
        <f t="shared" si="576"/>
        <v>0</v>
      </c>
      <c r="BR139" s="140">
        <f t="shared" si="577"/>
        <v>0</v>
      </c>
      <c r="BS139" s="140">
        <f t="shared" si="578"/>
        <v>0</v>
      </c>
      <c r="BT139" s="140">
        <f t="shared" si="579"/>
        <v>0</v>
      </c>
      <c r="BU139" s="140">
        <f t="shared" si="580"/>
        <v>0</v>
      </c>
      <c r="BV139" s="140">
        <f t="shared" si="581"/>
        <v>0</v>
      </c>
      <c r="BW139" s="140">
        <f t="shared" si="582"/>
        <v>0</v>
      </c>
      <c r="BX139" s="140">
        <f t="shared" si="583"/>
        <v>0</v>
      </c>
      <c r="BY139" s="140">
        <f t="shared" si="584"/>
        <v>0</v>
      </c>
      <c r="BZ139" s="140">
        <f t="shared" si="585"/>
        <v>0</v>
      </c>
    </row>
    <row r="140" spans="1:78" x14ac:dyDescent="0.25">
      <c r="A140" s="140" t="str">
        <f>'Scenario List'!$A$14</f>
        <v>12- Electrification 2</v>
      </c>
      <c r="B140" s="140" t="s">
        <v>114</v>
      </c>
      <c r="C140" s="152">
        <v>1</v>
      </c>
      <c r="D140" s="140">
        <v>0</v>
      </c>
      <c r="E140" s="140">
        <v>0</v>
      </c>
      <c r="F140" s="140">
        <v>0</v>
      </c>
      <c r="G140" s="140">
        <v>0</v>
      </c>
      <c r="H140" s="140">
        <v>0</v>
      </c>
      <c r="I140" s="140">
        <v>0</v>
      </c>
      <c r="J140" s="140">
        <v>0</v>
      </c>
      <c r="K140" s="140">
        <v>0</v>
      </c>
      <c r="L140" s="140">
        <v>0</v>
      </c>
      <c r="M140" s="140">
        <v>0</v>
      </c>
      <c r="N140" s="140">
        <v>0</v>
      </c>
      <c r="O140" s="140">
        <v>0</v>
      </c>
      <c r="P140" s="140">
        <v>0</v>
      </c>
      <c r="Q140" s="140">
        <v>0</v>
      </c>
      <c r="R140" s="140">
        <v>0</v>
      </c>
      <c r="S140" s="140">
        <v>0</v>
      </c>
      <c r="T140" s="140">
        <v>0</v>
      </c>
      <c r="U140" s="140">
        <v>0</v>
      </c>
      <c r="V140" s="140">
        <v>0</v>
      </c>
      <c r="W140" s="140">
        <v>0</v>
      </c>
      <c r="X140" s="140">
        <v>0</v>
      </c>
      <c r="Y140" s="140">
        <v>0</v>
      </c>
      <c r="Z140" s="140">
        <v>0</v>
      </c>
      <c r="AA140" s="140">
        <v>0</v>
      </c>
      <c r="AC140" s="140">
        <f t="shared" si="586"/>
        <v>1</v>
      </c>
      <c r="AD140" s="140">
        <f t="shared" si="540"/>
        <v>0</v>
      </c>
      <c r="AE140" s="140">
        <f t="shared" si="541"/>
        <v>0</v>
      </c>
      <c r="AF140" s="140">
        <f t="shared" si="542"/>
        <v>0</v>
      </c>
      <c r="AG140" s="140">
        <f t="shared" si="543"/>
        <v>0</v>
      </c>
      <c r="AH140" s="140">
        <f t="shared" si="544"/>
        <v>0</v>
      </c>
      <c r="AI140" s="140">
        <f t="shared" si="545"/>
        <v>0</v>
      </c>
      <c r="AJ140" s="140">
        <f t="shared" si="546"/>
        <v>0</v>
      </c>
      <c r="AK140" s="140">
        <f t="shared" si="547"/>
        <v>0</v>
      </c>
      <c r="AL140" s="140">
        <f t="shared" si="548"/>
        <v>0</v>
      </c>
      <c r="AM140" s="140">
        <f t="shared" si="549"/>
        <v>0</v>
      </c>
      <c r="AN140" s="140">
        <f t="shared" si="550"/>
        <v>0</v>
      </c>
      <c r="AO140" s="140">
        <f t="shared" si="551"/>
        <v>0</v>
      </c>
      <c r="AP140" s="140">
        <f t="shared" si="552"/>
        <v>0</v>
      </c>
      <c r="AQ140" s="140">
        <f t="shared" si="553"/>
        <v>0</v>
      </c>
      <c r="AR140" s="140">
        <f t="shared" si="554"/>
        <v>0</v>
      </c>
      <c r="AS140" s="140">
        <f t="shared" si="555"/>
        <v>0</v>
      </c>
      <c r="AT140" s="140">
        <f t="shared" si="556"/>
        <v>0</v>
      </c>
      <c r="AU140" s="140">
        <f t="shared" si="557"/>
        <v>0</v>
      </c>
      <c r="AV140" s="140">
        <f t="shared" si="558"/>
        <v>0</v>
      </c>
      <c r="AW140" s="140">
        <f t="shared" si="559"/>
        <v>0</v>
      </c>
      <c r="AX140" s="140">
        <f t="shared" si="560"/>
        <v>0</v>
      </c>
      <c r="AY140" s="140">
        <f t="shared" si="561"/>
        <v>0</v>
      </c>
      <c r="AZ140" s="140">
        <f t="shared" si="562"/>
        <v>0</v>
      </c>
      <c r="BB140" s="139">
        <f t="shared" si="587"/>
        <v>2021</v>
      </c>
      <c r="BC140" s="140">
        <f t="shared" si="588"/>
        <v>2022</v>
      </c>
      <c r="BD140" s="140">
        <f t="shared" si="563"/>
        <v>0</v>
      </c>
      <c r="BE140" s="140">
        <f t="shared" si="564"/>
        <v>0</v>
      </c>
      <c r="BF140" s="140">
        <f t="shared" si="565"/>
        <v>0</v>
      </c>
      <c r="BG140" s="140">
        <f t="shared" si="566"/>
        <v>0</v>
      </c>
      <c r="BH140" s="140">
        <f t="shared" si="567"/>
        <v>0</v>
      </c>
      <c r="BI140" s="140">
        <f t="shared" si="568"/>
        <v>0</v>
      </c>
      <c r="BJ140" s="140">
        <f t="shared" si="569"/>
        <v>0</v>
      </c>
      <c r="BK140" s="140">
        <f t="shared" si="570"/>
        <v>0</v>
      </c>
      <c r="BL140" s="140">
        <f t="shared" si="571"/>
        <v>0</v>
      </c>
      <c r="BM140" s="140">
        <f t="shared" si="572"/>
        <v>0</v>
      </c>
      <c r="BN140" s="140">
        <f t="shared" si="573"/>
        <v>0</v>
      </c>
      <c r="BO140" s="140">
        <f t="shared" si="574"/>
        <v>0</v>
      </c>
      <c r="BP140" s="140">
        <f t="shared" si="575"/>
        <v>0</v>
      </c>
      <c r="BQ140" s="140">
        <f t="shared" si="576"/>
        <v>0</v>
      </c>
      <c r="BR140" s="140">
        <f t="shared" si="577"/>
        <v>0</v>
      </c>
      <c r="BS140" s="140">
        <f t="shared" si="578"/>
        <v>0</v>
      </c>
      <c r="BT140" s="140">
        <f t="shared" si="579"/>
        <v>0</v>
      </c>
      <c r="BU140" s="140">
        <f t="shared" si="580"/>
        <v>0</v>
      </c>
      <c r="BV140" s="140">
        <f t="shared" si="581"/>
        <v>0</v>
      </c>
      <c r="BW140" s="140">
        <f t="shared" si="582"/>
        <v>0</v>
      </c>
      <c r="BX140" s="140">
        <f t="shared" si="583"/>
        <v>0</v>
      </c>
      <c r="BY140" s="140">
        <f t="shared" si="584"/>
        <v>0</v>
      </c>
      <c r="BZ140" s="140">
        <f t="shared" si="585"/>
        <v>0</v>
      </c>
    </row>
    <row r="141" spans="1:78" x14ac:dyDescent="0.25">
      <c r="A141" s="140" t="str">
        <f>'Scenario List'!$A$14</f>
        <v>12- Electrification 2</v>
      </c>
      <c r="B141" s="140" t="s">
        <v>115</v>
      </c>
      <c r="C141" s="152">
        <v>1</v>
      </c>
      <c r="D141" s="140">
        <v>0</v>
      </c>
      <c r="E141" s="140">
        <v>0</v>
      </c>
      <c r="F141" s="140">
        <v>0</v>
      </c>
      <c r="G141" s="140">
        <v>0</v>
      </c>
      <c r="H141" s="140">
        <v>0</v>
      </c>
      <c r="I141" s="140">
        <v>0</v>
      </c>
      <c r="J141" s="140">
        <v>0</v>
      </c>
      <c r="K141" s="140">
        <v>0</v>
      </c>
      <c r="L141" s="140">
        <v>0</v>
      </c>
      <c r="M141" s="140">
        <v>0</v>
      </c>
      <c r="N141" s="140">
        <v>0</v>
      </c>
      <c r="O141" s="140">
        <v>0</v>
      </c>
      <c r="P141" s="140">
        <v>0</v>
      </c>
      <c r="Q141" s="140">
        <v>0</v>
      </c>
      <c r="R141" s="140">
        <v>0</v>
      </c>
      <c r="S141" s="140">
        <v>0</v>
      </c>
      <c r="T141" s="140">
        <v>0</v>
      </c>
      <c r="U141" s="140">
        <v>0</v>
      </c>
      <c r="V141" s="140">
        <v>0</v>
      </c>
      <c r="W141" s="140">
        <v>0</v>
      </c>
      <c r="X141" s="140">
        <v>0</v>
      </c>
      <c r="Y141" s="140">
        <v>0</v>
      </c>
      <c r="Z141" s="140">
        <v>0</v>
      </c>
      <c r="AA141" s="140">
        <v>0</v>
      </c>
      <c r="AC141" s="140">
        <f t="shared" si="586"/>
        <v>1</v>
      </c>
      <c r="AD141" s="140">
        <f t="shared" si="540"/>
        <v>0</v>
      </c>
      <c r="AE141" s="140">
        <f t="shared" si="541"/>
        <v>0</v>
      </c>
      <c r="AF141" s="140">
        <f t="shared" si="542"/>
        <v>0</v>
      </c>
      <c r="AG141" s="140">
        <f t="shared" si="543"/>
        <v>0</v>
      </c>
      <c r="AH141" s="140">
        <f t="shared" si="544"/>
        <v>0</v>
      </c>
      <c r="AI141" s="140">
        <f t="shared" si="545"/>
        <v>0</v>
      </c>
      <c r="AJ141" s="140">
        <f t="shared" si="546"/>
        <v>0</v>
      </c>
      <c r="AK141" s="140">
        <f t="shared" si="547"/>
        <v>0</v>
      </c>
      <c r="AL141" s="140">
        <f t="shared" si="548"/>
        <v>0</v>
      </c>
      <c r="AM141" s="140">
        <f t="shared" si="549"/>
        <v>0</v>
      </c>
      <c r="AN141" s="140">
        <f t="shared" si="550"/>
        <v>0</v>
      </c>
      <c r="AO141" s="140">
        <f t="shared" si="551"/>
        <v>0</v>
      </c>
      <c r="AP141" s="140">
        <f t="shared" si="552"/>
        <v>0</v>
      </c>
      <c r="AQ141" s="140">
        <f t="shared" si="553"/>
        <v>0</v>
      </c>
      <c r="AR141" s="140">
        <f t="shared" si="554"/>
        <v>0</v>
      </c>
      <c r="AS141" s="140">
        <f t="shared" si="555"/>
        <v>0</v>
      </c>
      <c r="AT141" s="140">
        <f t="shared" si="556"/>
        <v>0</v>
      </c>
      <c r="AU141" s="140">
        <f t="shared" si="557"/>
        <v>0</v>
      </c>
      <c r="AV141" s="140">
        <f t="shared" si="558"/>
        <v>0</v>
      </c>
      <c r="AW141" s="140">
        <f t="shared" si="559"/>
        <v>0</v>
      </c>
      <c r="AX141" s="140">
        <f t="shared" si="560"/>
        <v>0</v>
      </c>
      <c r="AY141" s="140">
        <f t="shared" si="561"/>
        <v>0</v>
      </c>
      <c r="AZ141" s="140">
        <f t="shared" si="562"/>
        <v>0</v>
      </c>
      <c r="BB141" s="139">
        <f t="shared" si="587"/>
        <v>2021</v>
      </c>
      <c r="BC141" s="140">
        <f t="shared" si="588"/>
        <v>2022</v>
      </c>
      <c r="BD141" s="140">
        <f t="shared" si="563"/>
        <v>0</v>
      </c>
      <c r="BE141" s="140">
        <f t="shared" si="564"/>
        <v>0</v>
      </c>
      <c r="BF141" s="140">
        <f t="shared" si="565"/>
        <v>0</v>
      </c>
      <c r="BG141" s="140">
        <f t="shared" si="566"/>
        <v>0</v>
      </c>
      <c r="BH141" s="140">
        <f t="shared" si="567"/>
        <v>0</v>
      </c>
      <c r="BI141" s="140">
        <f t="shared" si="568"/>
        <v>0</v>
      </c>
      <c r="BJ141" s="140">
        <f t="shared" si="569"/>
        <v>0</v>
      </c>
      <c r="BK141" s="140">
        <f t="shared" si="570"/>
        <v>0</v>
      </c>
      <c r="BL141" s="140">
        <f t="shared" si="571"/>
        <v>0</v>
      </c>
      <c r="BM141" s="140">
        <f t="shared" si="572"/>
        <v>0</v>
      </c>
      <c r="BN141" s="140">
        <f t="shared" si="573"/>
        <v>0</v>
      </c>
      <c r="BO141" s="140">
        <f t="shared" si="574"/>
        <v>0</v>
      </c>
      <c r="BP141" s="140">
        <f t="shared" si="575"/>
        <v>0</v>
      </c>
      <c r="BQ141" s="140">
        <f t="shared" si="576"/>
        <v>0</v>
      </c>
      <c r="BR141" s="140">
        <f t="shared" si="577"/>
        <v>0</v>
      </c>
      <c r="BS141" s="140">
        <f t="shared" si="578"/>
        <v>0</v>
      </c>
      <c r="BT141" s="140">
        <f t="shared" si="579"/>
        <v>0</v>
      </c>
      <c r="BU141" s="140">
        <f t="shared" si="580"/>
        <v>0</v>
      </c>
      <c r="BV141" s="140">
        <f t="shared" si="581"/>
        <v>0</v>
      </c>
      <c r="BW141" s="140">
        <f t="shared" si="582"/>
        <v>0</v>
      </c>
      <c r="BX141" s="140">
        <f t="shared" si="583"/>
        <v>0</v>
      </c>
      <c r="BY141" s="140">
        <f t="shared" si="584"/>
        <v>0</v>
      </c>
      <c r="BZ141" s="140">
        <f t="shared" si="585"/>
        <v>0</v>
      </c>
    </row>
    <row r="142" spans="1:78" x14ac:dyDescent="0.25">
      <c r="A142" s="140" t="str">
        <f>'Scenario List'!$A$14</f>
        <v>12- Electrification 2</v>
      </c>
      <c r="B142" s="140" t="s">
        <v>116</v>
      </c>
      <c r="C142" s="152">
        <v>1</v>
      </c>
      <c r="D142" s="140">
        <v>1</v>
      </c>
      <c r="E142" s="140">
        <v>1</v>
      </c>
      <c r="F142" s="140">
        <v>1</v>
      </c>
      <c r="G142" s="140">
        <v>1</v>
      </c>
      <c r="H142" s="140">
        <v>1</v>
      </c>
      <c r="I142" s="140">
        <v>1</v>
      </c>
      <c r="J142" s="140">
        <v>1</v>
      </c>
      <c r="K142" s="140">
        <v>1</v>
      </c>
      <c r="L142" s="140">
        <v>1</v>
      </c>
      <c r="M142" s="140">
        <v>1</v>
      </c>
      <c r="N142" s="140">
        <v>1</v>
      </c>
      <c r="O142" s="140">
        <v>1</v>
      </c>
      <c r="P142" s="140">
        <v>1</v>
      </c>
      <c r="Q142" s="140">
        <v>1</v>
      </c>
      <c r="R142" s="140">
        <v>1</v>
      </c>
      <c r="S142" s="140">
        <v>1</v>
      </c>
      <c r="T142" s="140">
        <v>1</v>
      </c>
      <c r="U142" s="140">
        <v>1</v>
      </c>
      <c r="V142" s="140">
        <v>1</v>
      </c>
      <c r="W142" s="140">
        <v>1</v>
      </c>
      <c r="X142" s="140">
        <v>1</v>
      </c>
      <c r="Y142" s="140">
        <v>1</v>
      </c>
      <c r="Z142" s="140">
        <v>1</v>
      </c>
      <c r="AA142" s="140">
        <v>1</v>
      </c>
      <c r="AC142" s="140">
        <f t="shared" si="586"/>
        <v>0</v>
      </c>
      <c r="AD142" s="140">
        <f t="shared" si="540"/>
        <v>0</v>
      </c>
      <c r="AE142" s="140">
        <f t="shared" si="541"/>
        <v>0</v>
      </c>
      <c r="AF142" s="140">
        <f t="shared" si="542"/>
        <v>0</v>
      </c>
      <c r="AG142" s="140">
        <f t="shared" si="543"/>
        <v>0</v>
      </c>
      <c r="AH142" s="140">
        <f t="shared" si="544"/>
        <v>0</v>
      </c>
      <c r="AI142" s="140">
        <f t="shared" si="545"/>
        <v>0</v>
      </c>
      <c r="AJ142" s="140">
        <f t="shared" si="546"/>
        <v>0</v>
      </c>
      <c r="AK142" s="140">
        <f t="shared" si="547"/>
        <v>0</v>
      </c>
      <c r="AL142" s="140">
        <f t="shared" si="548"/>
        <v>0</v>
      </c>
      <c r="AM142" s="140">
        <f t="shared" si="549"/>
        <v>0</v>
      </c>
      <c r="AN142" s="140">
        <f t="shared" si="550"/>
        <v>0</v>
      </c>
      <c r="AO142" s="140">
        <f t="shared" si="551"/>
        <v>0</v>
      </c>
      <c r="AP142" s="140">
        <f t="shared" si="552"/>
        <v>0</v>
      </c>
      <c r="AQ142" s="140">
        <f t="shared" si="553"/>
        <v>0</v>
      </c>
      <c r="AR142" s="140">
        <f t="shared" si="554"/>
        <v>0</v>
      </c>
      <c r="AS142" s="140">
        <f t="shared" si="555"/>
        <v>0</v>
      </c>
      <c r="AT142" s="140">
        <f t="shared" si="556"/>
        <v>0</v>
      </c>
      <c r="AU142" s="140">
        <f t="shared" si="557"/>
        <v>0</v>
      </c>
      <c r="AV142" s="140">
        <f t="shared" si="558"/>
        <v>0</v>
      </c>
      <c r="AW142" s="140">
        <f t="shared" si="559"/>
        <v>0</v>
      </c>
      <c r="AX142" s="140">
        <f t="shared" si="560"/>
        <v>0</v>
      </c>
      <c r="AY142" s="140">
        <f t="shared" si="561"/>
        <v>0</v>
      </c>
      <c r="AZ142" s="140">
        <f t="shared" si="562"/>
        <v>0</v>
      </c>
      <c r="BB142" s="139" t="str">
        <f t="shared" si="587"/>
        <v>-</v>
      </c>
      <c r="BC142" s="140">
        <f t="shared" si="588"/>
        <v>0</v>
      </c>
      <c r="BD142" s="140">
        <f t="shared" si="563"/>
        <v>0</v>
      </c>
      <c r="BE142" s="140">
        <f t="shared" si="564"/>
        <v>0</v>
      </c>
      <c r="BF142" s="140">
        <f t="shared" si="565"/>
        <v>0</v>
      </c>
      <c r="BG142" s="140">
        <f t="shared" si="566"/>
        <v>0</v>
      </c>
      <c r="BH142" s="140">
        <f t="shared" si="567"/>
        <v>0</v>
      </c>
      <c r="BI142" s="140">
        <f t="shared" si="568"/>
        <v>0</v>
      </c>
      <c r="BJ142" s="140">
        <f t="shared" si="569"/>
        <v>0</v>
      </c>
      <c r="BK142" s="140">
        <f t="shared" si="570"/>
        <v>0</v>
      </c>
      <c r="BL142" s="140">
        <f t="shared" si="571"/>
        <v>0</v>
      </c>
      <c r="BM142" s="140">
        <f t="shared" si="572"/>
        <v>0</v>
      </c>
      <c r="BN142" s="140">
        <f t="shared" si="573"/>
        <v>0</v>
      </c>
      <c r="BO142" s="140">
        <f t="shared" si="574"/>
        <v>0</v>
      </c>
      <c r="BP142" s="140">
        <f t="shared" si="575"/>
        <v>0</v>
      </c>
      <c r="BQ142" s="140">
        <f t="shared" si="576"/>
        <v>0</v>
      </c>
      <c r="BR142" s="140">
        <f t="shared" si="577"/>
        <v>0</v>
      </c>
      <c r="BS142" s="140">
        <f t="shared" si="578"/>
        <v>0</v>
      </c>
      <c r="BT142" s="140">
        <f t="shared" si="579"/>
        <v>0</v>
      </c>
      <c r="BU142" s="140">
        <f t="shared" si="580"/>
        <v>0</v>
      </c>
      <c r="BV142" s="140">
        <f t="shared" si="581"/>
        <v>0</v>
      </c>
      <c r="BW142" s="140">
        <f t="shared" si="582"/>
        <v>0</v>
      </c>
      <c r="BX142" s="140">
        <f t="shared" si="583"/>
        <v>0</v>
      </c>
      <c r="BY142" s="140">
        <f t="shared" si="584"/>
        <v>0</v>
      </c>
      <c r="BZ142" s="140">
        <f t="shared" si="585"/>
        <v>0</v>
      </c>
    </row>
    <row r="143" spans="1:78" x14ac:dyDescent="0.25">
      <c r="A143" s="140" t="str">
        <f>'Scenario List'!$A$14</f>
        <v>12- Electrification 2</v>
      </c>
      <c r="B143" s="140" t="s">
        <v>117</v>
      </c>
      <c r="C143" s="152">
        <v>1</v>
      </c>
      <c r="D143" s="140">
        <v>1</v>
      </c>
      <c r="E143" s="140">
        <v>1</v>
      </c>
      <c r="F143" s="140">
        <v>1</v>
      </c>
      <c r="G143" s="140">
        <v>1</v>
      </c>
      <c r="H143" s="140">
        <v>1</v>
      </c>
      <c r="I143" s="140">
        <v>1</v>
      </c>
      <c r="J143" s="140">
        <v>1</v>
      </c>
      <c r="K143" s="140">
        <v>1</v>
      </c>
      <c r="L143" s="140">
        <v>1</v>
      </c>
      <c r="M143" s="140">
        <v>1</v>
      </c>
      <c r="N143" s="140">
        <v>1</v>
      </c>
      <c r="O143" s="140">
        <v>1</v>
      </c>
      <c r="P143" s="140">
        <v>1</v>
      </c>
      <c r="Q143" s="140">
        <v>1</v>
      </c>
      <c r="R143" s="140">
        <v>1</v>
      </c>
      <c r="S143" s="140">
        <v>1</v>
      </c>
      <c r="T143" s="140">
        <v>1</v>
      </c>
      <c r="U143" s="140">
        <v>1</v>
      </c>
      <c r="V143" s="140">
        <v>1</v>
      </c>
      <c r="W143" s="140">
        <v>1</v>
      </c>
      <c r="X143" s="140">
        <v>1</v>
      </c>
      <c r="Y143" s="140">
        <v>1</v>
      </c>
      <c r="Z143" s="140">
        <v>1</v>
      </c>
      <c r="AA143" s="140">
        <v>1</v>
      </c>
      <c r="AC143" s="140">
        <f t="shared" si="586"/>
        <v>0</v>
      </c>
      <c r="AD143" s="140">
        <f t="shared" si="540"/>
        <v>0</v>
      </c>
      <c r="AE143" s="140">
        <f t="shared" si="541"/>
        <v>0</v>
      </c>
      <c r="AF143" s="140">
        <f t="shared" si="542"/>
        <v>0</v>
      </c>
      <c r="AG143" s="140">
        <f t="shared" si="543"/>
        <v>0</v>
      </c>
      <c r="AH143" s="140">
        <f t="shared" si="544"/>
        <v>0</v>
      </c>
      <c r="AI143" s="140">
        <f t="shared" si="545"/>
        <v>0</v>
      </c>
      <c r="AJ143" s="140">
        <f t="shared" si="546"/>
        <v>0</v>
      </c>
      <c r="AK143" s="140">
        <f t="shared" si="547"/>
        <v>0</v>
      </c>
      <c r="AL143" s="140">
        <f t="shared" si="548"/>
        <v>0</v>
      </c>
      <c r="AM143" s="140">
        <f t="shared" si="549"/>
        <v>0</v>
      </c>
      <c r="AN143" s="140">
        <f t="shared" si="550"/>
        <v>0</v>
      </c>
      <c r="AO143" s="140">
        <f t="shared" si="551"/>
        <v>0</v>
      </c>
      <c r="AP143" s="140">
        <f t="shared" si="552"/>
        <v>0</v>
      </c>
      <c r="AQ143" s="140">
        <f t="shared" si="553"/>
        <v>0</v>
      </c>
      <c r="AR143" s="140">
        <f t="shared" si="554"/>
        <v>0</v>
      </c>
      <c r="AS143" s="140">
        <f t="shared" si="555"/>
        <v>0</v>
      </c>
      <c r="AT143" s="140">
        <f t="shared" si="556"/>
        <v>0</v>
      </c>
      <c r="AU143" s="140">
        <f t="shared" si="557"/>
        <v>0</v>
      </c>
      <c r="AV143" s="140">
        <f t="shared" si="558"/>
        <v>0</v>
      </c>
      <c r="AW143" s="140">
        <f t="shared" si="559"/>
        <v>0</v>
      </c>
      <c r="AX143" s="140">
        <f t="shared" si="560"/>
        <v>0</v>
      </c>
      <c r="AY143" s="140">
        <f t="shared" si="561"/>
        <v>0</v>
      </c>
      <c r="AZ143" s="140">
        <f t="shared" si="562"/>
        <v>0</v>
      </c>
      <c r="BB143" s="139" t="str">
        <f t="shared" si="587"/>
        <v>-</v>
      </c>
      <c r="BC143" s="140">
        <f t="shared" si="588"/>
        <v>0</v>
      </c>
      <c r="BD143" s="140">
        <f t="shared" si="563"/>
        <v>0</v>
      </c>
      <c r="BE143" s="140">
        <f t="shared" si="564"/>
        <v>0</v>
      </c>
      <c r="BF143" s="140">
        <f t="shared" si="565"/>
        <v>0</v>
      </c>
      <c r="BG143" s="140">
        <f t="shared" si="566"/>
        <v>0</v>
      </c>
      <c r="BH143" s="140">
        <f t="shared" si="567"/>
        <v>0</v>
      </c>
      <c r="BI143" s="140">
        <f t="shared" si="568"/>
        <v>0</v>
      </c>
      <c r="BJ143" s="140">
        <f t="shared" si="569"/>
        <v>0</v>
      </c>
      <c r="BK143" s="140">
        <f t="shared" si="570"/>
        <v>0</v>
      </c>
      <c r="BL143" s="140">
        <f t="shared" si="571"/>
        <v>0</v>
      </c>
      <c r="BM143" s="140">
        <f t="shared" si="572"/>
        <v>0</v>
      </c>
      <c r="BN143" s="140">
        <f t="shared" si="573"/>
        <v>0</v>
      </c>
      <c r="BO143" s="140">
        <f t="shared" si="574"/>
        <v>0</v>
      </c>
      <c r="BP143" s="140">
        <f t="shared" si="575"/>
        <v>0</v>
      </c>
      <c r="BQ143" s="140">
        <f t="shared" si="576"/>
        <v>0</v>
      </c>
      <c r="BR143" s="140">
        <f t="shared" si="577"/>
        <v>0</v>
      </c>
      <c r="BS143" s="140">
        <f t="shared" si="578"/>
        <v>0</v>
      </c>
      <c r="BT143" s="140">
        <f t="shared" si="579"/>
        <v>0</v>
      </c>
      <c r="BU143" s="140">
        <f t="shared" si="580"/>
        <v>0</v>
      </c>
      <c r="BV143" s="140">
        <f t="shared" si="581"/>
        <v>0</v>
      </c>
      <c r="BW143" s="140">
        <f t="shared" si="582"/>
        <v>0</v>
      </c>
      <c r="BX143" s="140">
        <f t="shared" si="583"/>
        <v>0</v>
      </c>
      <c r="BY143" s="140">
        <f t="shared" si="584"/>
        <v>0</v>
      </c>
      <c r="BZ143" s="140">
        <f t="shared" si="585"/>
        <v>0</v>
      </c>
    </row>
    <row r="144" spans="1:78" x14ac:dyDescent="0.25">
      <c r="A144" s="140" t="str">
        <f>'Scenario List'!$A$14</f>
        <v>12- Electrification 2</v>
      </c>
      <c r="B144" s="140" t="s">
        <v>118</v>
      </c>
      <c r="C144" s="152">
        <v>1</v>
      </c>
      <c r="D144" s="140">
        <v>1</v>
      </c>
      <c r="E144" s="140">
        <v>1</v>
      </c>
      <c r="F144" s="140">
        <v>1</v>
      </c>
      <c r="G144" s="140">
        <v>1</v>
      </c>
      <c r="H144" s="140">
        <v>1</v>
      </c>
      <c r="I144" s="140">
        <v>1</v>
      </c>
      <c r="J144" s="140">
        <v>1</v>
      </c>
      <c r="K144" s="140">
        <v>1</v>
      </c>
      <c r="L144" s="140">
        <v>1</v>
      </c>
      <c r="M144" s="140">
        <v>1</v>
      </c>
      <c r="N144" s="140">
        <v>1</v>
      </c>
      <c r="O144" s="140">
        <v>1</v>
      </c>
      <c r="P144" s="140">
        <v>1</v>
      </c>
      <c r="Q144" s="140">
        <v>1</v>
      </c>
      <c r="R144" s="140">
        <v>1</v>
      </c>
      <c r="S144" s="140">
        <v>1</v>
      </c>
      <c r="T144" s="140">
        <v>1</v>
      </c>
      <c r="U144" s="140">
        <v>1</v>
      </c>
      <c r="V144" s="140">
        <v>1</v>
      </c>
      <c r="W144" s="140">
        <v>0</v>
      </c>
      <c r="X144" s="140">
        <v>0</v>
      </c>
      <c r="Y144" s="140">
        <v>0</v>
      </c>
      <c r="Z144" s="140">
        <v>0</v>
      </c>
      <c r="AA144" s="140">
        <v>0</v>
      </c>
      <c r="AC144" s="140">
        <f t="shared" si="586"/>
        <v>0</v>
      </c>
      <c r="AD144" s="140">
        <f t="shared" si="540"/>
        <v>0</v>
      </c>
      <c r="AE144" s="140">
        <f t="shared" si="541"/>
        <v>0</v>
      </c>
      <c r="AF144" s="140">
        <f t="shared" si="542"/>
        <v>0</v>
      </c>
      <c r="AG144" s="140">
        <f t="shared" si="543"/>
        <v>0</v>
      </c>
      <c r="AH144" s="140">
        <f t="shared" si="544"/>
        <v>0</v>
      </c>
      <c r="AI144" s="140">
        <f t="shared" si="545"/>
        <v>0</v>
      </c>
      <c r="AJ144" s="140">
        <f t="shared" si="546"/>
        <v>0</v>
      </c>
      <c r="AK144" s="140">
        <f t="shared" si="547"/>
        <v>0</v>
      </c>
      <c r="AL144" s="140">
        <f t="shared" si="548"/>
        <v>0</v>
      </c>
      <c r="AM144" s="140">
        <f t="shared" si="549"/>
        <v>0</v>
      </c>
      <c r="AN144" s="140">
        <f t="shared" si="550"/>
        <v>0</v>
      </c>
      <c r="AO144" s="140">
        <f t="shared" si="551"/>
        <v>0</v>
      </c>
      <c r="AP144" s="140">
        <f t="shared" si="552"/>
        <v>0</v>
      </c>
      <c r="AQ144" s="140">
        <f t="shared" si="553"/>
        <v>0</v>
      </c>
      <c r="AR144" s="140">
        <f t="shared" si="554"/>
        <v>0</v>
      </c>
      <c r="AS144" s="140">
        <f t="shared" si="555"/>
        <v>0</v>
      </c>
      <c r="AT144" s="140">
        <f t="shared" si="556"/>
        <v>0</v>
      </c>
      <c r="AU144" s="140">
        <f t="shared" si="557"/>
        <v>0</v>
      </c>
      <c r="AV144" s="140">
        <f t="shared" si="558"/>
        <v>1</v>
      </c>
      <c r="AW144" s="140">
        <f t="shared" si="559"/>
        <v>0</v>
      </c>
      <c r="AX144" s="140">
        <f t="shared" si="560"/>
        <v>0</v>
      </c>
      <c r="AY144" s="140">
        <f t="shared" si="561"/>
        <v>0</v>
      </c>
      <c r="AZ144" s="140">
        <f t="shared" si="562"/>
        <v>0</v>
      </c>
      <c r="BB144" s="139">
        <f t="shared" si="587"/>
        <v>2040</v>
      </c>
      <c r="BC144" s="140">
        <f t="shared" si="588"/>
        <v>0</v>
      </c>
      <c r="BD144" s="140">
        <f t="shared" si="563"/>
        <v>0</v>
      </c>
      <c r="BE144" s="140">
        <f t="shared" si="564"/>
        <v>0</v>
      </c>
      <c r="BF144" s="140">
        <f t="shared" si="565"/>
        <v>0</v>
      </c>
      <c r="BG144" s="140">
        <f t="shared" si="566"/>
        <v>0</v>
      </c>
      <c r="BH144" s="140">
        <f t="shared" si="567"/>
        <v>0</v>
      </c>
      <c r="BI144" s="140">
        <f t="shared" si="568"/>
        <v>0</v>
      </c>
      <c r="BJ144" s="140">
        <f t="shared" si="569"/>
        <v>0</v>
      </c>
      <c r="BK144" s="140">
        <f t="shared" si="570"/>
        <v>0</v>
      </c>
      <c r="BL144" s="140">
        <f t="shared" si="571"/>
        <v>0</v>
      </c>
      <c r="BM144" s="140">
        <f t="shared" si="572"/>
        <v>0</v>
      </c>
      <c r="BN144" s="140">
        <f t="shared" si="573"/>
        <v>0</v>
      </c>
      <c r="BO144" s="140">
        <f t="shared" si="574"/>
        <v>0</v>
      </c>
      <c r="BP144" s="140">
        <f t="shared" si="575"/>
        <v>0</v>
      </c>
      <c r="BQ144" s="140">
        <f t="shared" si="576"/>
        <v>0</v>
      </c>
      <c r="BR144" s="140">
        <f t="shared" si="577"/>
        <v>0</v>
      </c>
      <c r="BS144" s="140">
        <f t="shared" si="578"/>
        <v>0</v>
      </c>
      <c r="BT144" s="140">
        <f t="shared" si="579"/>
        <v>0</v>
      </c>
      <c r="BU144" s="140">
        <f t="shared" si="580"/>
        <v>0</v>
      </c>
      <c r="BV144" s="140">
        <f t="shared" si="581"/>
        <v>2041</v>
      </c>
      <c r="BW144" s="140">
        <f t="shared" si="582"/>
        <v>0</v>
      </c>
      <c r="BX144" s="140">
        <f t="shared" si="583"/>
        <v>0</v>
      </c>
      <c r="BY144" s="140">
        <f t="shared" si="584"/>
        <v>0</v>
      </c>
      <c r="BZ144" s="140">
        <f t="shared" si="585"/>
        <v>0</v>
      </c>
    </row>
    <row r="145" spans="1:78" x14ac:dyDescent="0.25">
      <c r="A145" s="140" t="str">
        <f>'Scenario List'!$A$14</f>
        <v>12- Electrification 2</v>
      </c>
      <c r="B145" s="140" t="s">
        <v>119</v>
      </c>
      <c r="C145" s="152">
        <v>1</v>
      </c>
      <c r="D145" s="140">
        <v>1</v>
      </c>
      <c r="E145" s="140">
        <v>1</v>
      </c>
      <c r="F145" s="140">
        <v>1</v>
      </c>
      <c r="G145" s="140">
        <v>1</v>
      </c>
      <c r="H145" s="140">
        <v>1</v>
      </c>
      <c r="I145" s="140">
        <v>1</v>
      </c>
      <c r="J145" s="140">
        <v>1</v>
      </c>
      <c r="K145" s="140">
        <v>1</v>
      </c>
      <c r="L145" s="140">
        <v>1</v>
      </c>
      <c r="M145" s="140">
        <v>1</v>
      </c>
      <c r="N145" s="140">
        <v>1</v>
      </c>
      <c r="O145" s="140">
        <v>1</v>
      </c>
      <c r="P145" s="140">
        <v>1</v>
      </c>
      <c r="Q145" s="140">
        <v>1</v>
      </c>
      <c r="R145" s="140">
        <v>1</v>
      </c>
      <c r="S145" s="140">
        <v>1</v>
      </c>
      <c r="T145" s="140">
        <v>1</v>
      </c>
      <c r="U145" s="140">
        <v>1</v>
      </c>
      <c r="V145" s="140">
        <v>1</v>
      </c>
      <c r="W145" s="140">
        <v>1</v>
      </c>
      <c r="X145" s="140">
        <v>1</v>
      </c>
      <c r="Y145" s="140">
        <v>1</v>
      </c>
      <c r="Z145" s="140">
        <v>1</v>
      </c>
      <c r="AA145" s="140">
        <v>1</v>
      </c>
      <c r="AC145" s="140">
        <f t="shared" si="586"/>
        <v>0</v>
      </c>
      <c r="AD145" s="140">
        <f t="shared" si="540"/>
        <v>0</v>
      </c>
      <c r="AE145" s="140">
        <f t="shared" si="541"/>
        <v>0</v>
      </c>
      <c r="AF145" s="140">
        <f t="shared" si="542"/>
        <v>0</v>
      </c>
      <c r="AG145" s="140">
        <f t="shared" si="543"/>
        <v>0</v>
      </c>
      <c r="AH145" s="140">
        <f t="shared" si="544"/>
        <v>0</v>
      </c>
      <c r="AI145" s="140">
        <f t="shared" si="545"/>
        <v>0</v>
      </c>
      <c r="AJ145" s="140">
        <f t="shared" si="546"/>
        <v>0</v>
      </c>
      <c r="AK145" s="140">
        <f t="shared" si="547"/>
        <v>0</v>
      </c>
      <c r="AL145" s="140">
        <f t="shared" si="548"/>
        <v>0</v>
      </c>
      <c r="AM145" s="140">
        <f t="shared" si="549"/>
        <v>0</v>
      </c>
      <c r="AN145" s="140">
        <f t="shared" si="550"/>
        <v>0</v>
      </c>
      <c r="AO145" s="140">
        <f t="shared" si="551"/>
        <v>0</v>
      </c>
      <c r="AP145" s="140">
        <f t="shared" si="552"/>
        <v>0</v>
      </c>
      <c r="AQ145" s="140">
        <f t="shared" si="553"/>
        <v>0</v>
      </c>
      <c r="AR145" s="140">
        <f t="shared" si="554"/>
        <v>0</v>
      </c>
      <c r="AS145" s="140">
        <f t="shared" si="555"/>
        <v>0</v>
      </c>
      <c r="AT145" s="140">
        <f t="shared" si="556"/>
        <v>0</v>
      </c>
      <c r="AU145" s="140">
        <f t="shared" si="557"/>
        <v>0</v>
      </c>
      <c r="AV145" s="140">
        <f t="shared" si="558"/>
        <v>0</v>
      </c>
      <c r="AW145" s="140">
        <f t="shared" si="559"/>
        <v>0</v>
      </c>
      <c r="AX145" s="140">
        <f t="shared" si="560"/>
        <v>0</v>
      </c>
      <c r="AY145" s="140">
        <f t="shared" si="561"/>
        <v>0</v>
      </c>
      <c r="AZ145" s="140">
        <f t="shared" si="562"/>
        <v>0</v>
      </c>
      <c r="BB145" s="139" t="str">
        <f t="shared" si="587"/>
        <v>-</v>
      </c>
      <c r="BC145" s="140">
        <f t="shared" si="588"/>
        <v>0</v>
      </c>
      <c r="BD145" s="140">
        <f t="shared" si="563"/>
        <v>0</v>
      </c>
      <c r="BE145" s="140">
        <f t="shared" si="564"/>
        <v>0</v>
      </c>
      <c r="BF145" s="140">
        <f t="shared" si="565"/>
        <v>0</v>
      </c>
      <c r="BG145" s="140">
        <f t="shared" si="566"/>
        <v>0</v>
      </c>
      <c r="BH145" s="140">
        <f t="shared" si="567"/>
        <v>0</v>
      </c>
      <c r="BI145" s="140">
        <f t="shared" si="568"/>
        <v>0</v>
      </c>
      <c r="BJ145" s="140">
        <f t="shared" si="569"/>
        <v>0</v>
      </c>
      <c r="BK145" s="140">
        <f t="shared" si="570"/>
        <v>0</v>
      </c>
      <c r="BL145" s="140">
        <f t="shared" si="571"/>
        <v>0</v>
      </c>
      <c r="BM145" s="140">
        <f t="shared" si="572"/>
        <v>0</v>
      </c>
      <c r="BN145" s="140">
        <f t="shared" si="573"/>
        <v>0</v>
      </c>
      <c r="BO145" s="140">
        <f t="shared" si="574"/>
        <v>0</v>
      </c>
      <c r="BP145" s="140">
        <f t="shared" si="575"/>
        <v>0</v>
      </c>
      <c r="BQ145" s="140">
        <f t="shared" si="576"/>
        <v>0</v>
      </c>
      <c r="BR145" s="140">
        <f t="shared" si="577"/>
        <v>0</v>
      </c>
      <c r="BS145" s="140">
        <f t="shared" si="578"/>
        <v>0</v>
      </c>
      <c r="BT145" s="140">
        <f t="shared" si="579"/>
        <v>0</v>
      </c>
      <c r="BU145" s="140">
        <f t="shared" si="580"/>
        <v>0</v>
      </c>
      <c r="BV145" s="140">
        <f t="shared" si="581"/>
        <v>0</v>
      </c>
      <c r="BW145" s="140">
        <f t="shared" si="582"/>
        <v>0</v>
      </c>
      <c r="BX145" s="140">
        <f t="shared" si="583"/>
        <v>0</v>
      </c>
      <c r="BY145" s="140">
        <f t="shared" si="584"/>
        <v>0</v>
      </c>
      <c r="BZ145" s="140">
        <f t="shared" si="585"/>
        <v>0</v>
      </c>
    </row>
    <row r="146" spans="1:78" x14ac:dyDescent="0.25">
      <c r="A146" s="140" t="str">
        <f>'Scenario List'!$A$14</f>
        <v>12- Electrification 2</v>
      </c>
      <c r="B146" s="140" t="s">
        <v>120</v>
      </c>
      <c r="C146" s="152">
        <v>1</v>
      </c>
      <c r="D146" s="140">
        <v>1</v>
      </c>
      <c r="E146" s="140">
        <v>1</v>
      </c>
      <c r="F146" s="140">
        <v>1</v>
      </c>
      <c r="G146" s="140">
        <v>1</v>
      </c>
      <c r="H146" s="140">
        <v>1</v>
      </c>
      <c r="I146" s="140">
        <v>1</v>
      </c>
      <c r="J146" s="140">
        <v>1</v>
      </c>
      <c r="K146" s="140">
        <v>1</v>
      </c>
      <c r="L146" s="140">
        <v>1</v>
      </c>
      <c r="M146" s="140">
        <v>1</v>
      </c>
      <c r="N146" s="140">
        <v>1</v>
      </c>
      <c r="O146" s="140">
        <v>1</v>
      </c>
      <c r="P146" s="140">
        <v>1</v>
      </c>
      <c r="Q146" s="140">
        <v>1</v>
      </c>
      <c r="R146" s="140">
        <v>1</v>
      </c>
      <c r="S146" s="140">
        <v>1</v>
      </c>
      <c r="T146" s="140">
        <v>1</v>
      </c>
      <c r="U146" s="140">
        <v>1</v>
      </c>
      <c r="V146" s="140">
        <v>1</v>
      </c>
      <c r="W146" s="140">
        <v>1</v>
      </c>
      <c r="X146" s="140">
        <v>1</v>
      </c>
      <c r="Y146" s="140">
        <v>1</v>
      </c>
      <c r="Z146" s="140">
        <v>1</v>
      </c>
      <c r="AA146" s="140">
        <v>1</v>
      </c>
      <c r="AC146" s="140">
        <f t="shared" si="586"/>
        <v>0</v>
      </c>
      <c r="AD146" s="140">
        <f t="shared" si="540"/>
        <v>0</v>
      </c>
      <c r="AE146" s="140">
        <f t="shared" si="541"/>
        <v>0</v>
      </c>
      <c r="AF146" s="140">
        <f t="shared" si="542"/>
        <v>0</v>
      </c>
      <c r="AG146" s="140">
        <f t="shared" si="543"/>
        <v>0</v>
      </c>
      <c r="AH146" s="140">
        <f t="shared" si="544"/>
        <v>0</v>
      </c>
      <c r="AI146" s="140">
        <f t="shared" si="545"/>
        <v>0</v>
      </c>
      <c r="AJ146" s="140">
        <f t="shared" si="546"/>
        <v>0</v>
      </c>
      <c r="AK146" s="140">
        <f t="shared" si="547"/>
        <v>0</v>
      </c>
      <c r="AL146" s="140">
        <f t="shared" si="548"/>
        <v>0</v>
      </c>
      <c r="AM146" s="140">
        <f t="shared" si="549"/>
        <v>0</v>
      </c>
      <c r="AN146" s="140">
        <f t="shared" si="550"/>
        <v>0</v>
      </c>
      <c r="AO146" s="140">
        <f t="shared" si="551"/>
        <v>0</v>
      </c>
      <c r="AP146" s="140">
        <f t="shared" si="552"/>
        <v>0</v>
      </c>
      <c r="AQ146" s="140">
        <f t="shared" si="553"/>
        <v>0</v>
      </c>
      <c r="AR146" s="140">
        <f t="shared" si="554"/>
        <v>0</v>
      </c>
      <c r="AS146" s="140">
        <f t="shared" si="555"/>
        <v>0</v>
      </c>
      <c r="AT146" s="140">
        <f t="shared" si="556"/>
        <v>0</v>
      </c>
      <c r="AU146" s="140">
        <f t="shared" si="557"/>
        <v>0</v>
      </c>
      <c r="AV146" s="140">
        <f t="shared" si="558"/>
        <v>0</v>
      </c>
      <c r="AW146" s="140">
        <f t="shared" si="559"/>
        <v>0</v>
      </c>
      <c r="AX146" s="140">
        <f t="shared" si="560"/>
        <v>0</v>
      </c>
      <c r="AY146" s="140">
        <f t="shared" si="561"/>
        <v>0</v>
      </c>
      <c r="AZ146" s="140">
        <f t="shared" si="562"/>
        <v>0</v>
      </c>
      <c r="BB146" s="139" t="str">
        <f t="shared" si="587"/>
        <v>-</v>
      </c>
      <c r="BC146" s="140">
        <f t="shared" si="588"/>
        <v>0</v>
      </c>
      <c r="BD146" s="140">
        <f t="shared" si="563"/>
        <v>0</v>
      </c>
      <c r="BE146" s="140">
        <f t="shared" si="564"/>
        <v>0</v>
      </c>
      <c r="BF146" s="140">
        <f t="shared" si="565"/>
        <v>0</v>
      </c>
      <c r="BG146" s="140">
        <f t="shared" si="566"/>
        <v>0</v>
      </c>
      <c r="BH146" s="140">
        <f t="shared" si="567"/>
        <v>0</v>
      </c>
      <c r="BI146" s="140">
        <f t="shared" si="568"/>
        <v>0</v>
      </c>
      <c r="BJ146" s="140">
        <f t="shared" si="569"/>
        <v>0</v>
      </c>
      <c r="BK146" s="140">
        <f t="shared" si="570"/>
        <v>0</v>
      </c>
      <c r="BL146" s="140">
        <f t="shared" si="571"/>
        <v>0</v>
      </c>
      <c r="BM146" s="140">
        <f t="shared" si="572"/>
        <v>0</v>
      </c>
      <c r="BN146" s="140">
        <f t="shared" si="573"/>
        <v>0</v>
      </c>
      <c r="BO146" s="140">
        <f t="shared" si="574"/>
        <v>0</v>
      </c>
      <c r="BP146" s="140">
        <f t="shared" si="575"/>
        <v>0</v>
      </c>
      <c r="BQ146" s="140">
        <f t="shared" si="576"/>
        <v>0</v>
      </c>
      <c r="BR146" s="140">
        <f t="shared" si="577"/>
        <v>0</v>
      </c>
      <c r="BS146" s="140">
        <f t="shared" si="578"/>
        <v>0</v>
      </c>
      <c r="BT146" s="140">
        <f t="shared" si="579"/>
        <v>0</v>
      </c>
      <c r="BU146" s="140">
        <f t="shared" si="580"/>
        <v>0</v>
      </c>
      <c r="BV146" s="140">
        <f t="shared" si="581"/>
        <v>0</v>
      </c>
      <c r="BW146" s="140">
        <f t="shared" si="582"/>
        <v>0</v>
      </c>
      <c r="BX146" s="140">
        <f t="shared" si="583"/>
        <v>0</v>
      </c>
      <c r="BY146" s="140">
        <f t="shared" si="584"/>
        <v>0</v>
      </c>
      <c r="BZ146" s="140">
        <f t="shared" si="585"/>
        <v>0</v>
      </c>
    </row>
    <row r="147" spans="1:78" x14ac:dyDescent="0.25">
      <c r="A147" s="140" t="str">
        <f>'Scenario List'!$A$14</f>
        <v>12- Electrification 2</v>
      </c>
      <c r="B147" s="140" t="s">
        <v>121</v>
      </c>
      <c r="C147" s="152">
        <v>1</v>
      </c>
      <c r="D147" s="140">
        <v>1</v>
      </c>
      <c r="E147" s="140">
        <v>1</v>
      </c>
      <c r="F147" s="140">
        <v>1</v>
      </c>
      <c r="G147" s="140">
        <v>1</v>
      </c>
      <c r="H147" s="140">
        <v>1</v>
      </c>
      <c r="I147" s="140">
        <v>1</v>
      </c>
      <c r="J147" s="140">
        <v>1</v>
      </c>
      <c r="K147" s="140">
        <v>1</v>
      </c>
      <c r="L147" s="140">
        <v>1</v>
      </c>
      <c r="M147" s="140">
        <v>1</v>
      </c>
      <c r="N147" s="140">
        <v>1</v>
      </c>
      <c r="O147" s="140">
        <v>1</v>
      </c>
      <c r="P147" s="140">
        <v>1</v>
      </c>
      <c r="Q147" s="140">
        <v>1</v>
      </c>
      <c r="R147" s="140">
        <v>0</v>
      </c>
      <c r="S147" s="140">
        <v>0</v>
      </c>
      <c r="T147" s="140">
        <v>0</v>
      </c>
      <c r="U147" s="140">
        <v>0</v>
      </c>
      <c r="V147" s="140">
        <v>0</v>
      </c>
      <c r="W147" s="140">
        <v>0</v>
      </c>
      <c r="X147" s="140">
        <v>0</v>
      </c>
      <c r="Y147" s="140">
        <v>0</v>
      </c>
      <c r="Z147" s="140">
        <v>0</v>
      </c>
      <c r="AA147" s="140">
        <v>0</v>
      </c>
      <c r="AC147" s="140">
        <f t="shared" si="586"/>
        <v>0</v>
      </c>
      <c r="AD147" s="140">
        <f t="shared" si="540"/>
        <v>0</v>
      </c>
      <c r="AE147" s="140">
        <f t="shared" si="541"/>
        <v>0</v>
      </c>
      <c r="AF147" s="140">
        <f t="shared" si="542"/>
        <v>0</v>
      </c>
      <c r="AG147" s="140">
        <f t="shared" si="543"/>
        <v>0</v>
      </c>
      <c r="AH147" s="140">
        <f t="shared" si="544"/>
        <v>0</v>
      </c>
      <c r="AI147" s="140">
        <f t="shared" si="545"/>
        <v>0</v>
      </c>
      <c r="AJ147" s="140">
        <f t="shared" si="546"/>
        <v>0</v>
      </c>
      <c r="AK147" s="140">
        <f t="shared" si="547"/>
        <v>0</v>
      </c>
      <c r="AL147" s="140">
        <f t="shared" si="548"/>
        <v>0</v>
      </c>
      <c r="AM147" s="140">
        <f t="shared" si="549"/>
        <v>0</v>
      </c>
      <c r="AN147" s="140">
        <f t="shared" si="550"/>
        <v>0</v>
      </c>
      <c r="AO147" s="140">
        <f t="shared" si="551"/>
        <v>0</v>
      </c>
      <c r="AP147" s="140">
        <f t="shared" si="552"/>
        <v>0</v>
      </c>
      <c r="AQ147" s="140">
        <f t="shared" si="553"/>
        <v>1</v>
      </c>
      <c r="AR147" s="140">
        <f t="shared" si="554"/>
        <v>0</v>
      </c>
      <c r="AS147" s="140">
        <f t="shared" si="555"/>
        <v>0</v>
      </c>
      <c r="AT147" s="140">
        <f t="shared" si="556"/>
        <v>0</v>
      </c>
      <c r="AU147" s="140">
        <f t="shared" si="557"/>
        <v>0</v>
      </c>
      <c r="AV147" s="140">
        <f t="shared" si="558"/>
        <v>0</v>
      </c>
      <c r="AW147" s="140">
        <f t="shared" si="559"/>
        <v>0</v>
      </c>
      <c r="AX147" s="140">
        <f t="shared" si="560"/>
        <v>0</v>
      </c>
      <c r="AY147" s="140">
        <f t="shared" si="561"/>
        <v>0</v>
      </c>
      <c r="AZ147" s="140">
        <f t="shared" si="562"/>
        <v>0</v>
      </c>
      <c r="BB147" s="139">
        <f t="shared" si="587"/>
        <v>2035</v>
      </c>
      <c r="BC147" s="140">
        <f t="shared" si="588"/>
        <v>0</v>
      </c>
      <c r="BD147" s="140">
        <f t="shared" si="563"/>
        <v>0</v>
      </c>
      <c r="BE147" s="140">
        <f t="shared" si="564"/>
        <v>0</v>
      </c>
      <c r="BF147" s="140">
        <f t="shared" si="565"/>
        <v>0</v>
      </c>
      <c r="BG147" s="140">
        <f t="shared" si="566"/>
        <v>0</v>
      </c>
      <c r="BH147" s="140">
        <f t="shared" si="567"/>
        <v>0</v>
      </c>
      <c r="BI147" s="140">
        <f t="shared" si="568"/>
        <v>0</v>
      </c>
      <c r="BJ147" s="140">
        <f t="shared" si="569"/>
        <v>0</v>
      </c>
      <c r="BK147" s="140">
        <f t="shared" si="570"/>
        <v>0</v>
      </c>
      <c r="BL147" s="140">
        <f t="shared" si="571"/>
        <v>0</v>
      </c>
      <c r="BM147" s="140">
        <f t="shared" si="572"/>
        <v>0</v>
      </c>
      <c r="BN147" s="140">
        <f t="shared" si="573"/>
        <v>0</v>
      </c>
      <c r="BO147" s="140">
        <f t="shared" si="574"/>
        <v>0</v>
      </c>
      <c r="BP147" s="140">
        <f t="shared" si="575"/>
        <v>0</v>
      </c>
      <c r="BQ147" s="140">
        <f t="shared" si="576"/>
        <v>2036</v>
      </c>
      <c r="BR147" s="140">
        <f t="shared" si="577"/>
        <v>0</v>
      </c>
      <c r="BS147" s="140">
        <f t="shared" si="578"/>
        <v>0</v>
      </c>
      <c r="BT147" s="140">
        <f t="shared" si="579"/>
        <v>0</v>
      </c>
      <c r="BU147" s="140">
        <f t="shared" si="580"/>
        <v>0</v>
      </c>
      <c r="BV147" s="140">
        <f t="shared" si="581"/>
        <v>0</v>
      </c>
      <c r="BW147" s="140">
        <f t="shared" si="582"/>
        <v>0</v>
      </c>
      <c r="BX147" s="140">
        <f t="shared" si="583"/>
        <v>0</v>
      </c>
      <c r="BY147" s="140">
        <f t="shared" si="584"/>
        <v>0</v>
      </c>
      <c r="BZ147" s="140">
        <f t="shared" si="585"/>
        <v>0</v>
      </c>
    </row>
    <row r="148" spans="1:78" x14ac:dyDescent="0.25">
      <c r="C148" s="152"/>
    </row>
    <row r="149" spans="1:78" x14ac:dyDescent="0.25">
      <c r="A149" s="140" t="str">
        <f>'Scenario List'!$A$15</f>
        <v>13- Electrification 3</v>
      </c>
      <c r="B149" s="140" t="s">
        <v>112</v>
      </c>
      <c r="C149" s="152">
        <v>1</v>
      </c>
      <c r="D149" s="140">
        <v>1</v>
      </c>
      <c r="E149" s="140">
        <v>1</v>
      </c>
      <c r="F149" s="140">
        <v>1</v>
      </c>
      <c r="G149" s="140">
        <v>1</v>
      </c>
      <c r="H149" s="140">
        <v>1</v>
      </c>
      <c r="I149" s="140">
        <v>1</v>
      </c>
      <c r="J149" s="140">
        <v>1</v>
      </c>
      <c r="K149" s="140">
        <v>1</v>
      </c>
      <c r="L149" s="140">
        <v>1</v>
      </c>
      <c r="M149" s="140">
        <v>1</v>
      </c>
      <c r="N149" s="140">
        <v>1</v>
      </c>
      <c r="O149" s="140">
        <v>1</v>
      </c>
      <c r="P149" s="140">
        <v>1</v>
      </c>
      <c r="Q149" s="140">
        <v>1</v>
      </c>
      <c r="R149" s="140">
        <v>1</v>
      </c>
      <c r="S149" s="140">
        <v>1</v>
      </c>
      <c r="T149" s="140">
        <v>1</v>
      </c>
      <c r="U149" s="140">
        <v>1</v>
      </c>
      <c r="V149" s="140">
        <v>1</v>
      </c>
      <c r="W149" s="140">
        <v>1</v>
      </c>
      <c r="X149" s="140">
        <v>1</v>
      </c>
      <c r="Y149" s="140">
        <v>1</v>
      </c>
      <c r="Z149" s="140">
        <v>1</v>
      </c>
      <c r="AA149" s="140">
        <v>1</v>
      </c>
      <c r="AC149" s="140">
        <f>C149-D149</f>
        <v>0</v>
      </c>
      <c r="AD149" s="140">
        <f t="shared" ref="AD149:AD158" si="589">D149-E149</f>
        <v>0</v>
      </c>
      <c r="AE149" s="140">
        <f t="shared" ref="AE149:AE158" si="590">E149-F149</f>
        <v>0</v>
      </c>
      <c r="AF149" s="140">
        <f t="shared" ref="AF149:AF158" si="591">F149-G149</f>
        <v>0</v>
      </c>
      <c r="AG149" s="140">
        <f t="shared" ref="AG149:AG158" si="592">G149-H149</f>
        <v>0</v>
      </c>
      <c r="AH149" s="140">
        <f t="shared" ref="AH149:AH158" si="593">H149-I149</f>
        <v>0</v>
      </c>
      <c r="AI149" s="140">
        <f t="shared" ref="AI149:AI158" si="594">I149-J149</f>
        <v>0</v>
      </c>
      <c r="AJ149" s="140">
        <f t="shared" ref="AJ149:AJ158" si="595">J149-K149</f>
        <v>0</v>
      </c>
      <c r="AK149" s="140">
        <f t="shared" ref="AK149:AK158" si="596">K149-L149</f>
        <v>0</v>
      </c>
      <c r="AL149" s="140">
        <f t="shared" ref="AL149:AL158" si="597">L149-M149</f>
        <v>0</v>
      </c>
      <c r="AM149" s="140">
        <f t="shared" ref="AM149:AM158" si="598">M149-N149</f>
        <v>0</v>
      </c>
      <c r="AN149" s="140">
        <f t="shared" ref="AN149:AN158" si="599">N149-O149</f>
        <v>0</v>
      </c>
      <c r="AO149" s="140">
        <f t="shared" ref="AO149:AO158" si="600">O149-P149</f>
        <v>0</v>
      </c>
      <c r="AP149" s="140">
        <f t="shared" ref="AP149:AP158" si="601">P149-Q149</f>
        <v>0</v>
      </c>
      <c r="AQ149" s="140">
        <f t="shared" ref="AQ149:AQ158" si="602">Q149-R149</f>
        <v>0</v>
      </c>
      <c r="AR149" s="140">
        <f t="shared" ref="AR149:AR158" si="603">R149-S149</f>
        <v>0</v>
      </c>
      <c r="AS149" s="140">
        <f t="shared" ref="AS149:AS158" si="604">S149-T149</f>
        <v>0</v>
      </c>
      <c r="AT149" s="140">
        <f t="shared" ref="AT149:AT158" si="605">T149-U149</f>
        <v>0</v>
      </c>
      <c r="AU149" s="140">
        <f t="shared" ref="AU149:AU158" si="606">U149-V149</f>
        <v>0</v>
      </c>
      <c r="AV149" s="140">
        <f t="shared" ref="AV149:AV158" si="607">V149-W149</f>
        <v>0</v>
      </c>
      <c r="AW149" s="140">
        <f t="shared" ref="AW149:AW158" si="608">W149-X149</f>
        <v>0</v>
      </c>
      <c r="AX149" s="140">
        <f t="shared" ref="AX149:AX158" si="609">X149-Y149</f>
        <v>0</v>
      </c>
      <c r="AY149" s="140">
        <f t="shared" ref="AY149:AY158" si="610">Y149-Z149</f>
        <v>0</v>
      </c>
      <c r="AZ149" s="140">
        <f t="shared" ref="AZ149:AZ158" si="611">Z149-AA149</f>
        <v>0</v>
      </c>
      <c r="BB149" s="139" t="str">
        <f>IF(MAX(BC149:BZ149)=0,"-",MAX(BC149:BZ149)-1)</f>
        <v>-</v>
      </c>
      <c r="BC149" s="140">
        <f>IF(AC149=1,AC$13,0)</f>
        <v>0</v>
      </c>
      <c r="BD149" s="140">
        <f t="shared" ref="BD149:BD158" si="612">IF(AD149=1,AD$13,0)</f>
        <v>0</v>
      </c>
      <c r="BE149" s="140">
        <f t="shared" ref="BE149:BE158" si="613">IF(AE149=1,AE$13,0)</f>
        <v>0</v>
      </c>
      <c r="BF149" s="140">
        <f t="shared" ref="BF149:BF158" si="614">IF(AF149=1,AF$13,0)</f>
        <v>0</v>
      </c>
      <c r="BG149" s="140">
        <f t="shared" ref="BG149:BG158" si="615">IF(AG149=1,AG$13,0)</f>
        <v>0</v>
      </c>
      <c r="BH149" s="140">
        <f t="shared" ref="BH149:BH158" si="616">IF(AH149=1,AH$13,0)</f>
        <v>0</v>
      </c>
      <c r="BI149" s="140">
        <f t="shared" ref="BI149:BI158" si="617">IF(AI149=1,AI$13,0)</f>
        <v>0</v>
      </c>
      <c r="BJ149" s="140">
        <f t="shared" ref="BJ149:BJ158" si="618">IF(AJ149=1,AJ$13,0)</f>
        <v>0</v>
      </c>
      <c r="BK149" s="140">
        <f t="shared" ref="BK149:BK158" si="619">IF(AK149=1,AK$13,0)</f>
        <v>0</v>
      </c>
      <c r="BL149" s="140">
        <f t="shared" ref="BL149:BL158" si="620">IF(AL149=1,AL$13,0)</f>
        <v>0</v>
      </c>
      <c r="BM149" s="140">
        <f t="shared" ref="BM149:BM158" si="621">IF(AM149=1,AM$13,0)</f>
        <v>0</v>
      </c>
      <c r="BN149" s="140">
        <f t="shared" ref="BN149:BN158" si="622">IF(AN149=1,AN$13,0)</f>
        <v>0</v>
      </c>
      <c r="BO149" s="140">
        <f t="shared" ref="BO149:BO158" si="623">IF(AO149=1,AO$13,0)</f>
        <v>0</v>
      </c>
      <c r="BP149" s="140">
        <f t="shared" ref="BP149:BP158" si="624">IF(AP149=1,AP$13,0)</f>
        <v>0</v>
      </c>
      <c r="BQ149" s="140">
        <f t="shared" ref="BQ149:BQ158" si="625">IF(AQ149=1,AQ$13,0)</f>
        <v>0</v>
      </c>
      <c r="BR149" s="140">
        <f t="shared" ref="BR149:BR158" si="626">IF(AR149=1,AR$13,0)</f>
        <v>0</v>
      </c>
      <c r="BS149" s="140">
        <f t="shared" ref="BS149:BS158" si="627">IF(AS149=1,AS$13,0)</f>
        <v>0</v>
      </c>
      <c r="BT149" s="140">
        <f t="shared" ref="BT149:BT158" si="628">IF(AT149=1,AT$13,0)</f>
        <v>0</v>
      </c>
      <c r="BU149" s="140">
        <f t="shared" ref="BU149:BU158" si="629">IF(AU149=1,AU$13,0)</f>
        <v>0</v>
      </c>
      <c r="BV149" s="140">
        <f t="shared" ref="BV149:BV158" si="630">IF(AV149=1,AV$13,0)</f>
        <v>0</v>
      </c>
      <c r="BW149" s="140">
        <f t="shared" ref="BW149:BW158" si="631">IF(AW149=1,AW$13,0)</f>
        <v>0</v>
      </c>
      <c r="BX149" s="140">
        <f t="shared" ref="BX149:BX158" si="632">IF(AX149=1,AX$13,0)</f>
        <v>0</v>
      </c>
      <c r="BY149" s="140">
        <f t="shared" ref="BY149:BY158" si="633">IF(AY149=1,AY$13,0)</f>
        <v>0</v>
      </c>
      <c r="BZ149" s="140">
        <f t="shared" ref="BZ149:BZ158" si="634">IF(AZ149=1,AZ$13,0)</f>
        <v>0</v>
      </c>
    </row>
    <row r="150" spans="1:78" x14ac:dyDescent="0.25">
      <c r="A150" s="140" t="str">
        <f>'Scenario List'!$A$15</f>
        <v>13- Electrification 3</v>
      </c>
      <c r="B150" s="140" t="s">
        <v>113</v>
      </c>
      <c r="C150" s="152">
        <v>1</v>
      </c>
      <c r="D150" s="140">
        <v>1</v>
      </c>
      <c r="E150" s="140">
        <v>1</v>
      </c>
      <c r="F150" s="140">
        <v>1</v>
      </c>
      <c r="G150" s="140">
        <v>1</v>
      </c>
      <c r="H150" s="140">
        <v>1</v>
      </c>
      <c r="I150" s="140">
        <v>0</v>
      </c>
      <c r="J150" s="140">
        <v>0</v>
      </c>
      <c r="K150" s="140">
        <v>0</v>
      </c>
      <c r="L150" s="140">
        <v>0</v>
      </c>
      <c r="M150" s="140">
        <v>0</v>
      </c>
      <c r="N150" s="140">
        <v>0</v>
      </c>
      <c r="O150" s="140">
        <v>0</v>
      </c>
      <c r="P150" s="140">
        <v>0</v>
      </c>
      <c r="Q150" s="140">
        <v>0</v>
      </c>
      <c r="R150" s="140">
        <v>0</v>
      </c>
      <c r="S150" s="140">
        <v>0</v>
      </c>
      <c r="T150" s="140">
        <v>0</v>
      </c>
      <c r="U150" s="140">
        <v>0</v>
      </c>
      <c r="V150" s="140">
        <v>0</v>
      </c>
      <c r="W150" s="140">
        <v>0</v>
      </c>
      <c r="X150" s="140">
        <v>0</v>
      </c>
      <c r="Y150" s="140">
        <v>0</v>
      </c>
      <c r="Z150" s="140">
        <v>0</v>
      </c>
      <c r="AA150" s="140">
        <v>0</v>
      </c>
      <c r="AC150" s="140">
        <f t="shared" ref="AC150:AC158" si="635">C150-D150</f>
        <v>0</v>
      </c>
      <c r="AD150" s="140">
        <f t="shared" si="589"/>
        <v>0</v>
      </c>
      <c r="AE150" s="140">
        <f t="shared" si="590"/>
        <v>0</v>
      </c>
      <c r="AF150" s="140">
        <f t="shared" si="591"/>
        <v>0</v>
      </c>
      <c r="AG150" s="140">
        <f t="shared" si="592"/>
        <v>0</v>
      </c>
      <c r="AH150" s="140">
        <f t="shared" si="593"/>
        <v>1</v>
      </c>
      <c r="AI150" s="140">
        <f t="shared" si="594"/>
        <v>0</v>
      </c>
      <c r="AJ150" s="140">
        <f t="shared" si="595"/>
        <v>0</v>
      </c>
      <c r="AK150" s="140">
        <f t="shared" si="596"/>
        <v>0</v>
      </c>
      <c r="AL150" s="140">
        <f t="shared" si="597"/>
        <v>0</v>
      </c>
      <c r="AM150" s="140">
        <f t="shared" si="598"/>
        <v>0</v>
      </c>
      <c r="AN150" s="140">
        <f t="shared" si="599"/>
        <v>0</v>
      </c>
      <c r="AO150" s="140">
        <f t="shared" si="600"/>
        <v>0</v>
      </c>
      <c r="AP150" s="140">
        <f t="shared" si="601"/>
        <v>0</v>
      </c>
      <c r="AQ150" s="140">
        <f t="shared" si="602"/>
        <v>0</v>
      </c>
      <c r="AR150" s="140">
        <f t="shared" si="603"/>
        <v>0</v>
      </c>
      <c r="AS150" s="140">
        <f t="shared" si="604"/>
        <v>0</v>
      </c>
      <c r="AT150" s="140">
        <f t="shared" si="605"/>
        <v>0</v>
      </c>
      <c r="AU150" s="140">
        <f t="shared" si="606"/>
        <v>0</v>
      </c>
      <c r="AV150" s="140">
        <f t="shared" si="607"/>
        <v>0</v>
      </c>
      <c r="AW150" s="140">
        <f t="shared" si="608"/>
        <v>0</v>
      </c>
      <c r="AX150" s="140">
        <f t="shared" si="609"/>
        <v>0</v>
      </c>
      <c r="AY150" s="140">
        <f t="shared" si="610"/>
        <v>0</v>
      </c>
      <c r="AZ150" s="140">
        <f t="shared" si="611"/>
        <v>0</v>
      </c>
      <c r="BB150" s="139">
        <f t="shared" ref="BB150:BB158" si="636">IF(MAX(BC150:BZ150)=0,"-",MAX(BC150:BZ150)-1)</f>
        <v>2026</v>
      </c>
      <c r="BC150" s="140">
        <f t="shared" ref="BC150:BC158" si="637">IF(AC150=1,AC$13,0)</f>
        <v>0</v>
      </c>
      <c r="BD150" s="140">
        <f t="shared" si="612"/>
        <v>0</v>
      </c>
      <c r="BE150" s="140">
        <f t="shared" si="613"/>
        <v>0</v>
      </c>
      <c r="BF150" s="140">
        <f t="shared" si="614"/>
        <v>0</v>
      </c>
      <c r="BG150" s="140">
        <f t="shared" si="615"/>
        <v>0</v>
      </c>
      <c r="BH150" s="140">
        <f t="shared" si="616"/>
        <v>2027</v>
      </c>
      <c r="BI150" s="140">
        <f t="shared" si="617"/>
        <v>0</v>
      </c>
      <c r="BJ150" s="140">
        <f t="shared" si="618"/>
        <v>0</v>
      </c>
      <c r="BK150" s="140">
        <f t="shared" si="619"/>
        <v>0</v>
      </c>
      <c r="BL150" s="140">
        <f t="shared" si="620"/>
        <v>0</v>
      </c>
      <c r="BM150" s="140">
        <f t="shared" si="621"/>
        <v>0</v>
      </c>
      <c r="BN150" s="140">
        <f t="shared" si="622"/>
        <v>0</v>
      </c>
      <c r="BO150" s="140">
        <f t="shared" si="623"/>
        <v>0</v>
      </c>
      <c r="BP150" s="140">
        <f t="shared" si="624"/>
        <v>0</v>
      </c>
      <c r="BQ150" s="140">
        <f t="shared" si="625"/>
        <v>0</v>
      </c>
      <c r="BR150" s="140">
        <f t="shared" si="626"/>
        <v>0</v>
      </c>
      <c r="BS150" s="140">
        <f t="shared" si="627"/>
        <v>0</v>
      </c>
      <c r="BT150" s="140">
        <f t="shared" si="628"/>
        <v>0</v>
      </c>
      <c r="BU150" s="140">
        <f t="shared" si="629"/>
        <v>0</v>
      </c>
      <c r="BV150" s="140">
        <f t="shared" si="630"/>
        <v>0</v>
      </c>
      <c r="BW150" s="140">
        <f t="shared" si="631"/>
        <v>0</v>
      </c>
      <c r="BX150" s="140">
        <f t="shared" si="632"/>
        <v>0</v>
      </c>
      <c r="BY150" s="140">
        <f t="shared" si="633"/>
        <v>0</v>
      </c>
      <c r="BZ150" s="140">
        <f t="shared" si="634"/>
        <v>0</v>
      </c>
    </row>
    <row r="151" spans="1:78" x14ac:dyDescent="0.25">
      <c r="A151" s="140" t="str">
        <f>'Scenario List'!$A$15</f>
        <v>13- Electrification 3</v>
      </c>
      <c r="B151" s="140" t="s">
        <v>114</v>
      </c>
      <c r="C151" s="152">
        <v>1</v>
      </c>
      <c r="D151" s="140">
        <v>0</v>
      </c>
      <c r="E151" s="140">
        <v>0</v>
      </c>
      <c r="F151" s="140">
        <v>0</v>
      </c>
      <c r="G151" s="140">
        <v>0</v>
      </c>
      <c r="H151" s="140">
        <v>0</v>
      </c>
      <c r="I151" s="140">
        <v>0</v>
      </c>
      <c r="J151" s="140">
        <v>0</v>
      </c>
      <c r="K151" s="140">
        <v>0</v>
      </c>
      <c r="L151" s="140">
        <v>0</v>
      </c>
      <c r="M151" s="140">
        <v>0</v>
      </c>
      <c r="N151" s="140">
        <v>0</v>
      </c>
      <c r="O151" s="140">
        <v>0</v>
      </c>
      <c r="P151" s="140">
        <v>0</v>
      </c>
      <c r="Q151" s="140">
        <v>0</v>
      </c>
      <c r="R151" s="140">
        <v>0</v>
      </c>
      <c r="S151" s="140">
        <v>0</v>
      </c>
      <c r="T151" s="140">
        <v>0</v>
      </c>
      <c r="U151" s="140">
        <v>0</v>
      </c>
      <c r="V151" s="140">
        <v>0</v>
      </c>
      <c r="W151" s="140">
        <v>0</v>
      </c>
      <c r="X151" s="140">
        <v>0</v>
      </c>
      <c r="Y151" s="140">
        <v>0</v>
      </c>
      <c r="Z151" s="140">
        <v>0</v>
      </c>
      <c r="AA151" s="140">
        <v>0</v>
      </c>
      <c r="AC151" s="140">
        <f t="shared" si="635"/>
        <v>1</v>
      </c>
      <c r="AD151" s="140">
        <f t="shared" si="589"/>
        <v>0</v>
      </c>
      <c r="AE151" s="140">
        <f t="shared" si="590"/>
        <v>0</v>
      </c>
      <c r="AF151" s="140">
        <f t="shared" si="591"/>
        <v>0</v>
      </c>
      <c r="AG151" s="140">
        <f t="shared" si="592"/>
        <v>0</v>
      </c>
      <c r="AH151" s="140">
        <f t="shared" si="593"/>
        <v>0</v>
      </c>
      <c r="AI151" s="140">
        <f t="shared" si="594"/>
        <v>0</v>
      </c>
      <c r="AJ151" s="140">
        <f t="shared" si="595"/>
        <v>0</v>
      </c>
      <c r="AK151" s="140">
        <f t="shared" si="596"/>
        <v>0</v>
      </c>
      <c r="AL151" s="140">
        <f t="shared" si="597"/>
        <v>0</v>
      </c>
      <c r="AM151" s="140">
        <f t="shared" si="598"/>
        <v>0</v>
      </c>
      <c r="AN151" s="140">
        <f t="shared" si="599"/>
        <v>0</v>
      </c>
      <c r="AO151" s="140">
        <f t="shared" si="600"/>
        <v>0</v>
      </c>
      <c r="AP151" s="140">
        <f t="shared" si="601"/>
        <v>0</v>
      </c>
      <c r="AQ151" s="140">
        <f t="shared" si="602"/>
        <v>0</v>
      </c>
      <c r="AR151" s="140">
        <f t="shared" si="603"/>
        <v>0</v>
      </c>
      <c r="AS151" s="140">
        <f t="shared" si="604"/>
        <v>0</v>
      </c>
      <c r="AT151" s="140">
        <f t="shared" si="605"/>
        <v>0</v>
      </c>
      <c r="AU151" s="140">
        <f t="shared" si="606"/>
        <v>0</v>
      </c>
      <c r="AV151" s="140">
        <f t="shared" si="607"/>
        <v>0</v>
      </c>
      <c r="AW151" s="140">
        <f t="shared" si="608"/>
        <v>0</v>
      </c>
      <c r="AX151" s="140">
        <f t="shared" si="609"/>
        <v>0</v>
      </c>
      <c r="AY151" s="140">
        <f t="shared" si="610"/>
        <v>0</v>
      </c>
      <c r="AZ151" s="140">
        <f t="shared" si="611"/>
        <v>0</v>
      </c>
      <c r="BB151" s="139">
        <f t="shared" si="636"/>
        <v>2021</v>
      </c>
      <c r="BC151" s="140">
        <f t="shared" si="637"/>
        <v>2022</v>
      </c>
      <c r="BD151" s="140">
        <f t="shared" si="612"/>
        <v>0</v>
      </c>
      <c r="BE151" s="140">
        <f t="shared" si="613"/>
        <v>0</v>
      </c>
      <c r="BF151" s="140">
        <f t="shared" si="614"/>
        <v>0</v>
      </c>
      <c r="BG151" s="140">
        <f t="shared" si="615"/>
        <v>0</v>
      </c>
      <c r="BH151" s="140">
        <f t="shared" si="616"/>
        <v>0</v>
      </c>
      <c r="BI151" s="140">
        <f t="shared" si="617"/>
        <v>0</v>
      </c>
      <c r="BJ151" s="140">
        <f t="shared" si="618"/>
        <v>0</v>
      </c>
      <c r="BK151" s="140">
        <f t="shared" si="619"/>
        <v>0</v>
      </c>
      <c r="BL151" s="140">
        <f t="shared" si="620"/>
        <v>0</v>
      </c>
      <c r="BM151" s="140">
        <f t="shared" si="621"/>
        <v>0</v>
      </c>
      <c r="BN151" s="140">
        <f t="shared" si="622"/>
        <v>0</v>
      </c>
      <c r="BO151" s="140">
        <f t="shared" si="623"/>
        <v>0</v>
      </c>
      <c r="BP151" s="140">
        <f t="shared" si="624"/>
        <v>0</v>
      </c>
      <c r="BQ151" s="140">
        <f t="shared" si="625"/>
        <v>0</v>
      </c>
      <c r="BR151" s="140">
        <f t="shared" si="626"/>
        <v>0</v>
      </c>
      <c r="BS151" s="140">
        <f t="shared" si="627"/>
        <v>0</v>
      </c>
      <c r="BT151" s="140">
        <f t="shared" si="628"/>
        <v>0</v>
      </c>
      <c r="BU151" s="140">
        <f t="shared" si="629"/>
        <v>0</v>
      </c>
      <c r="BV151" s="140">
        <f t="shared" si="630"/>
        <v>0</v>
      </c>
      <c r="BW151" s="140">
        <f t="shared" si="631"/>
        <v>0</v>
      </c>
      <c r="BX151" s="140">
        <f t="shared" si="632"/>
        <v>0</v>
      </c>
      <c r="BY151" s="140">
        <f t="shared" si="633"/>
        <v>0</v>
      </c>
      <c r="BZ151" s="140">
        <f t="shared" si="634"/>
        <v>0</v>
      </c>
    </row>
    <row r="152" spans="1:78" x14ac:dyDescent="0.25">
      <c r="A152" s="140" t="str">
        <f>'Scenario List'!$A$15</f>
        <v>13- Electrification 3</v>
      </c>
      <c r="B152" s="140" t="s">
        <v>115</v>
      </c>
      <c r="C152" s="152">
        <v>1</v>
      </c>
      <c r="D152" s="140">
        <v>0</v>
      </c>
      <c r="E152" s="140">
        <v>0</v>
      </c>
      <c r="F152" s="140">
        <v>0</v>
      </c>
      <c r="G152" s="140">
        <v>0</v>
      </c>
      <c r="H152" s="140">
        <v>0</v>
      </c>
      <c r="I152" s="140">
        <v>0</v>
      </c>
      <c r="J152" s="140">
        <v>0</v>
      </c>
      <c r="K152" s="140">
        <v>0</v>
      </c>
      <c r="L152" s="140">
        <v>0</v>
      </c>
      <c r="M152" s="140">
        <v>0</v>
      </c>
      <c r="N152" s="140">
        <v>0</v>
      </c>
      <c r="O152" s="140">
        <v>0</v>
      </c>
      <c r="P152" s="140">
        <v>0</v>
      </c>
      <c r="Q152" s="140">
        <v>0</v>
      </c>
      <c r="R152" s="140">
        <v>0</v>
      </c>
      <c r="S152" s="140">
        <v>0</v>
      </c>
      <c r="T152" s="140">
        <v>0</v>
      </c>
      <c r="U152" s="140">
        <v>0</v>
      </c>
      <c r="V152" s="140">
        <v>0</v>
      </c>
      <c r="W152" s="140">
        <v>0</v>
      </c>
      <c r="X152" s="140">
        <v>0</v>
      </c>
      <c r="Y152" s="140">
        <v>0</v>
      </c>
      <c r="Z152" s="140">
        <v>0</v>
      </c>
      <c r="AA152" s="140">
        <v>0</v>
      </c>
      <c r="AC152" s="140">
        <f t="shared" si="635"/>
        <v>1</v>
      </c>
      <c r="AD152" s="140">
        <f t="shared" si="589"/>
        <v>0</v>
      </c>
      <c r="AE152" s="140">
        <f t="shared" si="590"/>
        <v>0</v>
      </c>
      <c r="AF152" s="140">
        <f t="shared" si="591"/>
        <v>0</v>
      </c>
      <c r="AG152" s="140">
        <f t="shared" si="592"/>
        <v>0</v>
      </c>
      <c r="AH152" s="140">
        <f t="shared" si="593"/>
        <v>0</v>
      </c>
      <c r="AI152" s="140">
        <f t="shared" si="594"/>
        <v>0</v>
      </c>
      <c r="AJ152" s="140">
        <f t="shared" si="595"/>
        <v>0</v>
      </c>
      <c r="AK152" s="140">
        <f t="shared" si="596"/>
        <v>0</v>
      </c>
      <c r="AL152" s="140">
        <f t="shared" si="597"/>
        <v>0</v>
      </c>
      <c r="AM152" s="140">
        <f t="shared" si="598"/>
        <v>0</v>
      </c>
      <c r="AN152" s="140">
        <f t="shared" si="599"/>
        <v>0</v>
      </c>
      <c r="AO152" s="140">
        <f t="shared" si="600"/>
        <v>0</v>
      </c>
      <c r="AP152" s="140">
        <f t="shared" si="601"/>
        <v>0</v>
      </c>
      <c r="AQ152" s="140">
        <f t="shared" si="602"/>
        <v>0</v>
      </c>
      <c r="AR152" s="140">
        <f t="shared" si="603"/>
        <v>0</v>
      </c>
      <c r="AS152" s="140">
        <f t="shared" si="604"/>
        <v>0</v>
      </c>
      <c r="AT152" s="140">
        <f t="shared" si="605"/>
        <v>0</v>
      </c>
      <c r="AU152" s="140">
        <f t="shared" si="606"/>
        <v>0</v>
      </c>
      <c r="AV152" s="140">
        <f t="shared" si="607"/>
        <v>0</v>
      </c>
      <c r="AW152" s="140">
        <f t="shared" si="608"/>
        <v>0</v>
      </c>
      <c r="AX152" s="140">
        <f t="shared" si="609"/>
        <v>0</v>
      </c>
      <c r="AY152" s="140">
        <f t="shared" si="610"/>
        <v>0</v>
      </c>
      <c r="AZ152" s="140">
        <f t="shared" si="611"/>
        <v>0</v>
      </c>
      <c r="BB152" s="139">
        <f t="shared" si="636"/>
        <v>2021</v>
      </c>
      <c r="BC152" s="140">
        <f t="shared" si="637"/>
        <v>2022</v>
      </c>
      <c r="BD152" s="140">
        <f t="shared" si="612"/>
        <v>0</v>
      </c>
      <c r="BE152" s="140">
        <f t="shared" si="613"/>
        <v>0</v>
      </c>
      <c r="BF152" s="140">
        <f t="shared" si="614"/>
        <v>0</v>
      </c>
      <c r="BG152" s="140">
        <f t="shared" si="615"/>
        <v>0</v>
      </c>
      <c r="BH152" s="140">
        <f t="shared" si="616"/>
        <v>0</v>
      </c>
      <c r="BI152" s="140">
        <f t="shared" si="617"/>
        <v>0</v>
      </c>
      <c r="BJ152" s="140">
        <f t="shared" si="618"/>
        <v>0</v>
      </c>
      <c r="BK152" s="140">
        <f t="shared" si="619"/>
        <v>0</v>
      </c>
      <c r="BL152" s="140">
        <f t="shared" si="620"/>
        <v>0</v>
      </c>
      <c r="BM152" s="140">
        <f t="shared" si="621"/>
        <v>0</v>
      </c>
      <c r="BN152" s="140">
        <f t="shared" si="622"/>
        <v>0</v>
      </c>
      <c r="BO152" s="140">
        <f t="shared" si="623"/>
        <v>0</v>
      </c>
      <c r="BP152" s="140">
        <f t="shared" si="624"/>
        <v>0</v>
      </c>
      <c r="BQ152" s="140">
        <f t="shared" si="625"/>
        <v>0</v>
      </c>
      <c r="BR152" s="140">
        <f t="shared" si="626"/>
        <v>0</v>
      </c>
      <c r="BS152" s="140">
        <f t="shared" si="627"/>
        <v>0</v>
      </c>
      <c r="BT152" s="140">
        <f t="shared" si="628"/>
        <v>0</v>
      </c>
      <c r="BU152" s="140">
        <f t="shared" si="629"/>
        <v>0</v>
      </c>
      <c r="BV152" s="140">
        <f t="shared" si="630"/>
        <v>0</v>
      </c>
      <c r="BW152" s="140">
        <f t="shared" si="631"/>
        <v>0</v>
      </c>
      <c r="BX152" s="140">
        <f t="shared" si="632"/>
        <v>0</v>
      </c>
      <c r="BY152" s="140">
        <f t="shared" si="633"/>
        <v>0</v>
      </c>
      <c r="BZ152" s="140">
        <f t="shared" si="634"/>
        <v>0</v>
      </c>
    </row>
    <row r="153" spans="1:78" x14ac:dyDescent="0.25">
      <c r="A153" s="140" t="str">
        <f>'Scenario List'!$A$15</f>
        <v>13- Electrification 3</v>
      </c>
      <c r="B153" s="140" t="s">
        <v>116</v>
      </c>
      <c r="C153" s="152">
        <v>1</v>
      </c>
      <c r="D153" s="140">
        <v>1</v>
      </c>
      <c r="E153" s="140">
        <v>1</v>
      </c>
      <c r="F153" s="140">
        <v>1</v>
      </c>
      <c r="G153" s="140">
        <v>1</v>
      </c>
      <c r="H153" s="140">
        <v>1</v>
      </c>
      <c r="I153" s="140">
        <v>1</v>
      </c>
      <c r="J153" s="140">
        <v>1</v>
      </c>
      <c r="K153" s="140">
        <v>1</v>
      </c>
      <c r="L153" s="140">
        <v>1</v>
      </c>
      <c r="M153" s="140">
        <v>1</v>
      </c>
      <c r="N153" s="140">
        <v>1</v>
      </c>
      <c r="O153" s="140">
        <v>1</v>
      </c>
      <c r="P153" s="140">
        <v>1</v>
      </c>
      <c r="Q153" s="140">
        <v>1</v>
      </c>
      <c r="R153" s="140">
        <v>1</v>
      </c>
      <c r="S153" s="140">
        <v>1</v>
      </c>
      <c r="T153" s="140">
        <v>1</v>
      </c>
      <c r="U153" s="140">
        <v>1</v>
      </c>
      <c r="V153" s="140">
        <v>1</v>
      </c>
      <c r="W153" s="140">
        <v>1</v>
      </c>
      <c r="X153" s="140">
        <v>1</v>
      </c>
      <c r="Y153" s="140">
        <v>1</v>
      </c>
      <c r="Z153" s="140">
        <v>1</v>
      </c>
      <c r="AA153" s="140">
        <v>1</v>
      </c>
      <c r="AC153" s="140">
        <f t="shared" si="635"/>
        <v>0</v>
      </c>
      <c r="AD153" s="140">
        <f t="shared" si="589"/>
        <v>0</v>
      </c>
      <c r="AE153" s="140">
        <f t="shared" si="590"/>
        <v>0</v>
      </c>
      <c r="AF153" s="140">
        <f t="shared" si="591"/>
        <v>0</v>
      </c>
      <c r="AG153" s="140">
        <f t="shared" si="592"/>
        <v>0</v>
      </c>
      <c r="AH153" s="140">
        <f t="shared" si="593"/>
        <v>0</v>
      </c>
      <c r="AI153" s="140">
        <f t="shared" si="594"/>
        <v>0</v>
      </c>
      <c r="AJ153" s="140">
        <f t="shared" si="595"/>
        <v>0</v>
      </c>
      <c r="AK153" s="140">
        <f t="shared" si="596"/>
        <v>0</v>
      </c>
      <c r="AL153" s="140">
        <f t="shared" si="597"/>
        <v>0</v>
      </c>
      <c r="AM153" s="140">
        <f t="shared" si="598"/>
        <v>0</v>
      </c>
      <c r="AN153" s="140">
        <f t="shared" si="599"/>
        <v>0</v>
      </c>
      <c r="AO153" s="140">
        <f t="shared" si="600"/>
        <v>0</v>
      </c>
      <c r="AP153" s="140">
        <f t="shared" si="601"/>
        <v>0</v>
      </c>
      <c r="AQ153" s="140">
        <f t="shared" si="602"/>
        <v>0</v>
      </c>
      <c r="AR153" s="140">
        <f t="shared" si="603"/>
        <v>0</v>
      </c>
      <c r="AS153" s="140">
        <f t="shared" si="604"/>
        <v>0</v>
      </c>
      <c r="AT153" s="140">
        <f t="shared" si="605"/>
        <v>0</v>
      </c>
      <c r="AU153" s="140">
        <f t="shared" si="606"/>
        <v>0</v>
      </c>
      <c r="AV153" s="140">
        <f t="shared" si="607"/>
        <v>0</v>
      </c>
      <c r="AW153" s="140">
        <f t="shared" si="608"/>
        <v>0</v>
      </c>
      <c r="AX153" s="140">
        <f t="shared" si="609"/>
        <v>0</v>
      </c>
      <c r="AY153" s="140">
        <f t="shared" si="610"/>
        <v>0</v>
      </c>
      <c r="AZ153" s="140">
        <f t="shared" si="611"/>
        <v>0</v>
      </c>
      <c r="BB153" s="139" t="str">
        <f t="shared" si="636"/>
        <v>-</v>
      </c>
      <c r="BC153" s="140">
        <f t="shared" si="637"/>
        <v>0</v>
      </c>
      <c r="BD153" s="140">
        <f t="shared" si="612"/>
        <v>0</v>
      </c>
      <c r="BE153" s="140">
        <f t="shared" si="613"/>
        <v>0</v>
      </c>
      <c r="BF153" s="140">
        <f t="shared" si="614"/>
        <v>0</v>
      </c>
      <c r="BG153" s="140">
        <f t="shared" si="615"/>
        <v>0</v>
      </c>
      <c r="BH153" s="140">
        <f t="shared" si="616"/>
        <v>0</v>
      </c>
      <c r="BI153" s="140">
        <f t="shared" si="617"/>
        <v>0</v>
      </c>
      <c r="BJ153" s="140">
        <f t="shared" si="618"/>
        <v>0</v>
      </c>
      <c r="BK153" s="140">
        <f t="shared" si="619"/>
        <v>0</v>
      </c>
      <c r="BL153" s="140">
        <f t="shared" si="620"/>
        <v>0</v>
      </c>
      <c r="BM153" s="140">
        <f t="shared" si="621"/>
        <v>0</v>
      </c>
      <c r="BN153" s="140">
        <f t="shared" si="622"/>
        <v>0</v>
      </c>
      <c r="BO153" s="140">
        <f t="shared" si="623"/>
        <v>0</v>
      </c>
      <c r="BP153" s="140">
        <f t="shared" si="624"/>
        <v>0</v>
      </c>
      <c r="BQ153" s="140">
        <f t="shared" si="625"/>
        <v>0</v>
      </c>
      <c r="BR153" s="140">
        <f t="shared" si="626"/>
        <v>0</v>
      </c>
      <c r="BS153" s="140">
        <f t="shared" si="627"/>
        <v>0</v>
      </c>
      <c r="BT153" s="140">
        <f t="shared" si="628"/>
        <v>0</v>
      </c>
      <c r="BU153" s="140">
        <f t="shared" si="629"/>
        <v>0</v>
      </c>
      <c r="BV153" s="140">
        <f t="shared" si="630"/>
        <v>0</v>
      </c>
      <c r="BW153" s="140">
        <f t="shared" si="631"/>
        <v>0</v>
      </c>
      <c r="BX153" s="140">
        <f t="shared" si="632"/>
        <v>0</v>
      </c>
      <c r="BY153" s="140">
        <f t="shared" si="633"/>
        <v>0</v>
      </c>
      <c r="BZ153" s="140">
        <f t="shared" si="634"/>
        <v>0</v>
      </c>
    </row>
    <row r="154" spans="1:78" x14ac:dyDescent="0.25">
      <c r="A154" s="140" t="str">
        <f>'Scenario List'!$A$15</f>
        <v>13- Electrification 3</v>
      </c>
      <c r="B154" s="140" t="s">
        <v>117</v>
      </c>
      <c r="C154" s="152">
        <v>1</v>
      </c>
      <c r="D154" s="140">
        <v>1</v>
      </c>
      <c r="E154" s="140">
        <v>1</v>
      </c>
      <c r="F154" s="140">
        <v>1</v>
      </c>
      <c r="G154" s="140">
        <v>1</v>
      </c>
      <c r="H154" s="140">
        <v>1</v>
      </c>
      <c r="I154" s="140">
        <v>1</v>
      </c>
      <c r="J154" s="140">
        <v>1</v>
      </c>
      <c r="K154" s="140">
        <v>1</v>
      </c>
      <c r="L154" s="140">
        <v>1</v>
      </c>
      <c r="M154" s="140">
        <v>1</v>
      </c>
      <c r="N154" s="140">
        <v>1</v>
      </c>
      <c r="O154" s="140">
        <v>1</v>
      </c>
      <c r="P154" s="140">
        <v>1</v>
      </c>
      <c r="Q154" s="140">
        <v>1</v>
      </c>
      <c r="R154" s="140">
        <v>1</v>
      </c>
      <c r="S154" s="140">
        <v>1</v>
      </c>
      <c r="T154" s="140">
        <v>1</v>
      </c>
      <c r="U154" s="140">
        <v>1</v>
      </c>
      <c r="V154" s="140">
        <v>1</v>
      </c>
      <c r="W154" s="140">
        <v>1</v>
      </c>
      <c r="X154" s="140">
        <v>1</v>
      </c>
      <c r="Y154" s="140">
        <v>1</v>
      </c>
      <c r="Z154" s="140">
        <v>1</v>
      </c>
      <c r="AA154" s="140">
        <v>1</v>
      </c>
      <c r="AC154" s="140">
        <f t="shared" si="635"/>
        <v>0</v>
      </c>
      <c r="AD154" s="140">
        <f t="shared" si="589"/>
        <v>0</v>
      </c>
      <c r="AE154" s="140">
        <f t="shared" si="590"/>
        <v>0</v>
      </c>
      <c r="AF154" s="140">
        <f t="shared" si="591"/>
        <v>0</v>
      </c>
      <c r="AG154" s="140">
        <f t="shared" si="592"/>
        <v>0</v>
      </c>
      <c r="AH154" s="140">
        <f t="shared" si="593"/>
        <v>0</v>
      </c>
      <c r="AI154" s="140">
        <f t="shared" si="594"/>
        <v>0</v>
      </c>
      <c r="AJ154" s="140">
        <f t="shared" si="595"/>
        <v>0</v>
      </c>
      <c r="AK154" s="140">
        <f t="shared" si="596"/>
        <v>0</v>
      </c>
      <c r="AL154" s="140">
        <f t="shared" si="597"/>
        <v>0</v>
      </c>
      <c r="AM154" s="140">
        <f t="shared" si="598"/>
        <v>0</v>
      </c>
      <c r="AN154" s="140">
        <f t="shared" si="599"/>
        <v>0</v>
      </c>
      <c r="AO154" s="140">
        <f t="shared" si="600"/>
        <v>0</v>
      </c>
      <c r="AP154" s="140">
        <f t="shared" si="601"/>
        <v>0</v>
      </c>
      <c r="AQ154" s="140">
        <f t="shared" si="602"/>
        <v>0</v>
      </c>
      <c r="AR154" s="140">
        <f t="shared" si="603"/>
        <v>0</v>
      </c>
      <c r="AS154" s="140">
        <f t="shared" si="604"/>
        <v>0</v>
      </c>
      <c r="AT154" s="140">
        <f t="shared" si="605"/>
        <v>0</v>
      </c>
      <c r="AU154" s="140">
        <f t="shared" si="606"/>
        <v>0</v>
      </c>
      <c r="AV154" s="140">
        <f t="shared" si="607"/>
        <v>0</v>
      </c>
      <c r="AW154" s="140">
        <f t="shared" si="608"/>
        <v>0</v>
      </c>
      <c r="AX154" s="140">
        <f t="shared" si="609"/>
        <v>0</v>
      </c>
      <c r="AY154" s="140">
        <f t="shared" si="610"/>
        <v>0</v>
      </c>
      <c r="AZ154" s="140">
        <f t="shared" si="611"/>
        <v>0</v>
      </c>
      <c r="BB154" s="139" t="str">
        <f t="shared" si="636"/>
        <v>-</v>
      </c>
      <c r="BC154" s="140">
        <f t="shared" si="637"/>
        <v>0</v>
      </c>
      <c r="BD154" s="140">
        <f t="shared" si="612"/>
        <v>0</v>
      </c>
      <c r="BE154" s="140">
        <f t="shared" si="613"/>
        <v>0</v>
      </c>
      <c r="BF154" s="140">
        <f t="shared" si="614"/>
        <v>0</v>
      </c>
      <c r="BG154" s="140">
        <f t="shared" si="615"/>
        <v>0</v>
      </c>
      <c r="BH154" s="140">
        <f t="shared" si="616"/>
        <v>0</v>
      </c>
      <c r="BI154" s="140">
        <f t="shared" si="617"/>
        <v>0</v>
      </c>
      <c r="BJ154" s="140">
        <f t="shared" si="618"/>
        <v>0</v>
      </c>
      <c r="BK154" s="140">
        <f t="shared" si="619"/>
        <v>0</v>
      </c>
      <c r="BL154" s="140">
        <f t="shared" si="620"/>
        <v>0</v>
      </c>
      <c r="BM154" s="140">
        <f t="shared" si="621"/>
        <v>0</v>
      </c>
      <c r="BN154" s="140">
        <f t="shared" si="622"/>
        <v>0</v>
      </c>
      <c r="BO154" s="140">
        <f t="shared" si="623"/>
        <v>0</v>
      </c>
      <c r="BP154" s="140">
        <f t="shared" si="624"/>
        <v>0</v>
      </c>
      <c r="BQ154" s="140">
        <f t="shared" si="625"/>
        <v>0</v>
      </c>
      <c r="BR154" s="140">
        <f t="shared" si="626"/>
        <v>0</v>
      </c>
      <c r="BS154" s="140">
        <f t="shared" si="627"/>
        <v>0</v>
      </c>
      <c r="BT154" s="140">
        <f t="shared" si="628"/>
        <v>0</v>
      </c>
      <c r="BU154" s="140">
        <f t="shared" si="629"/>
        <v>0</v>
      </c>
      <c r="BV154" s="140">
        <f t="shared" si="630"/>
        <v>0</v>
      </c>
      <c r="BW154" s="140">
        <f t="shared" si="631"/>
        <v>0</v>
      </c>
      <c r="BX154" s="140">
        <f t="shared" si="632"/>
        <v>0</v>
      </c>
      <c r="BY154" s="140">
        <f t="shared" si="633"/>
        <v>0</v>
      </c>
      <c r="BZ154" s="140">
        <f t="shared" si="634"/>
        <v>0</v>
      </c>
    </row>
    <row r="155" spans="1:78" x14ac:dyDescent="0.25">
      <c r="A155" s="140" t="str">
        <f>'Scenario List'!$A$15</f>
        <v>13- Electrification 3</v>
      </c>
      <c r="B155" s="140" t="s">
        <v>118</v>
      </c>
      <c r="C155" s="152">
        <v>1</v>
      </c>
      <c r="D155" s="140">
        <v>1</v>
      </c>
      <c r="E155" s="140">
        <v>1</v>
      </c>
      <c r="F155" s="140">
        <v>1</v>
      </c>
      <c r="G155" s="140">
        <v>1</v>
      </c>
      <c r="H155" s="140">
        <v>1</v>
      </c>
      <c r="I155" s="140">
        <v>1</v>
      </c>
      <c r="J155" s="140">
        <v>1</v>
      </c>
      <c r="K155" s="140">
        <v>1</v>
      </c>
      <c r="L155" s="140">
        <v>1</v>
      </c>
      <c r="M155" s="140">
        <v>1</v>
      </c>
      <c r="N155" s="140">
        <v>1</v>
      </c>
      <c r="O155" s="140">
        <v>1</v>
      </c>
      <c r="P155" s="140">
        <v>1</v>
      </c>
      <c r="Q155" s="140">
        <v>1</v>
      </c>
      <c r="R155" s="140">
        <v>1</v>
      </c>
      <c r="S155" s="140">
        <v>1</v>
      </c>
      <c r="T155" s="140">
        <v>1</v>
      </c>
      <c r="U155" s="140">
        <v>1</v>
      </c>
      <c r="V155" s="140">
        <v>1</v>
      </c>
      <c r="W155" s="140">
        <v>0</v>
      </c>
      <c r="X155" s="140">
        <v>0</v>
      </c>
      <c r="Y155" s="140">
        <v>0</v>
      </c>
      <c r="Z155" s="140">
        <v>0</v>
      </c>
      <c r="AA155" s="140">
        <v>0</v>
      </c>
      <c r="AC155" s="140">
        <f t="shared" si="635"/>
        <v>0</v>
      </c>
      <c r="AD155" s="140">
        <f t="shared" si="589"/>
        <v>0</v>
      </c>
      <c r="AE155" s="140">
        <f t="shared" si="590"/>
        <v>0</v>
      </c>
      <c r="AF155" s="140">
        <f t="shared" si="591"/>
        <v>0</v>
      </c>
      <c r="AG155" s="140">
        <f t="shared" si="592"/>
        <v>0</v>
      </c>
      <c r="AH155" s="140">
        <f t="shared" si="593"/>
        <v>0</v>
      </c>
      <c r="AI155" s="140">
        <f t="shared" si="594"/>
        <v>0</v>
      </c>
      <c r="AJ155" s="140">
        <f t="shared" si="595"/>
        <v>0</v>
      </c>
      <c r="AK155" s="140">
        <f t="shared" si="596"/>
        <v>0</v>
      </c>
      <c r="AL155" s="140">
        <f t="shared" si="597"/>
        <v>0</v>
      </c>
      <c r="AM155" s="140">
        <f t="shared" si="598"/>
        <v>0</v>
      </c>
      <c r="AN155" s="140">
        <f t="shared" si="599"/>
        <v>0</v>
      </c>
      <c r="AO155" s="140">
        <f t="shared" si="600"/>
        <v>0</v>
      </c>
      <c r="AP155" s="140">
        <f t="shared" si="601"/>
        <v>0</v>
      </c>
      <c r="AQ155" s="140">
        <f t="shared" si="602"/>
        <v>0</v>
      </c>
      <c r="AR155" s="140">
        <f t="shared" si="603"/>
        <v>0</v>
      </c>
      <c r="AS155" s="140">
        <f t="shared" si="604"/>
        <v>0</v>
      </c>
      <c r="AT155" s="140">
        <f t="shared" si="605"/>
        <v>0</v>
      </c>
      <c r="AU155" s="140">
        <f t="shared" si="606"/>
        <v>0</v>
      </c>
      <c r="AV155" s="140">
        <f t="shared" si="607"/>
        <v>1</v>
      </c>
      <c r="AW155" s="140">
        <f t="shared" si="608"/>
        <v>0</v>
      </c>
      <c r="AX155" s="140">
        <f t="shared" si="609"/>
        <v>0</v>
      </c>
      <c r="AY155" s="140">
        <f t="shared" si="610"/>
        <v>0</v>
      </c>
      <c r="AZ155" s="140">
        <f t="shared" si="611"/>
        <v>0</v>
      </c>
      <c r="BB155" s="139">
        <f t="shared" si="636"/>
        <v>2040</v>
      </c>
      <c r="BC155" s="140">
        <f t="shared" si="637"/>
        <v>0</v>
      </c>
      <c r="BD155" s="140">
        <f t="shared" si="612"/>
        <v>0</v>
      </c>
      <c r="BE155" s="140">
        <f t="shared" si="613"/>
        <v>0</v>
      </c>
      <c r="BF155" s="140">
        <f t="shared" si="614"/>
        <v>0</v>
      </c>
      <c r="BG155" s="140">
        <f t="shared" si="615"/>
        <v>0</v>
      </c>
      <c r="BH155" s="140">
        <f t="shared" si="616"/>
        <v>0</v>
      </c>
      <c r="BI155" s="140">
        <f t="shared" si="617"/>
        <v>0</v>
      </c>
      <c r="BJ155" s="140">
        <f t="shared" si="618"/>
        <v>0</v>
      </c>
      <c r="BK155" s="140">
        <f t="shared" si="619"/>
        <v>0</v>
      </c>
      <c r="BL155" s="140">
        <f t="shared" si="620"/>
        <v>0</v>
      </c>
      <c r="BM155" s="140">
        <f t="shared" si="621"/>
        <v>0</v>
      </c>
      <c r="BN155" s="140">
        <f t="shared" si="622"/>
        <v>0</v>
      </c>
      <c r="BO155" s="140">
        <f t="shared" si="623"/>
        <v>0</v>
      </c>
      <c r="BP155" s="140">
        <f t="shared" si="624"/>
        <v>0</v>
      </c>
      <c r="BQ155" s="140">
        <f t="shared" si="625"/>
        <v>0</v>
      </c>
      <c r="BR155" s="140">
        <f t="shared" si="626"/>
        <v>0</v>
      </c>
      <c r="BS155" s="140">
        <f t="shared" si="627"/>
        <v>0</v>
      </c>
      <c r="BT155" s="140">
        <f t="shared" si="628"/>
        <v>0</v>
      </c>
      <c r="BU155" s="140">
        <f t="shared" si="629"/>
        <v>0</v>
      </c>
      <c r="BV155" s="140">
        <f t="shared" si="630"/>
        <v>2041</v>
      </c>
      <c r="BW155" s="140">
        <f t="shared" si="631"/>
        <v>0</v>
      </c>
      <c r="BX155" s="140">
        <f t="shared" si="632"/>
        <v>0</v>
      </c>
      <c r="BY155" s="140">
        <f t="shared" si="633"/>
        <v>0</v>
      </c>
      <c r="BZ155" s="140">
        <f t="shared" si="634"/>
        <v>0</v>
      </c>
    </row>
    <row r="156" spans="1:78" x14ac:dyDescent="0.25">
      <c r="A156" s="140" t="str">
        <f>'Scenario List'!$A$15</f>
        <v>13- Electrification 3</v>
      </c>
      <c r="B156" s="140" t="s">
        <v>119</v>
      </c>
      <c r="C156" s="152">
        <v>1</v>
      </c>
      <c r="D156" s="140">
        <v>1</v>
      </c>
      <c r="E156" s="140">
        <v>1</v>
      </c>
      <c r="F156" s="140">
        <v>1</v>
      </c>
      <c r="G156" s="140">
        <v>1</v>
      </c>
      <c r="H156" s="140">
        <v>1</v>
      </c>
      <c r="I156" s="140">
        <v>1</v>
      </c>
      <c r="J156" s="140">
        <v>1</v>
      </c>
      <c r="K156" s="140">
        <v>1</v>
      </c>
      <c r="L156" s="140">
        <v>1</v>
      </c>
      <c r="M156" s="140">
        <v>1</v>
      </c>
      <c r="N156" s="140">
        <v>1</v>
      </c>
      <c r="O156" s="140">
        <v>1</v>
      </c>
      <c r="P156" s="140">
        <v>1</v>
      </c>
      <c r="Q156" s="140">
        <v>1</v>
      </c>
      <c r="R156" s="140">
        <v>1</v>
      </c>
      <c r="S156" s="140">
        <v>1</v>
      </c>
      <c r="T156" s="140">
        <v>1</v>
      </c>
      <c r="U156" s="140">
        <v>1</v>
      </c>
      <c r="V156" s="140">
        <v>1</v>
      </c>
      <c r="W156" s="140">
        <v>1</v>
      </c>
      <c r="X156" s="140">
        <v>1</v>
      </c>
      <c r="Y156" s="140">
        <v>1</v>
      </c>
      <c r="Z156" s="140">
        <v>1</v>
      </c>
      <c r="AA156" s="140">
        <v>1</v>
      </c>
      <c r="AC156" s="140">
        <f t="shared" si="635"/>
        <v>0</v>
      </c>
      <c r="AD156" s="140">
        <f t="shared" si="589"/>
        <v>0</v>
      </c>
      <c r="AE156" s="140">
        <f t="shared" si="590"/>
        <v>0</v>
      </c>
      <c r="AF156" s="140">
        <f t="shared" si="591"/>
        <v>0</v>
      </c>
      <c r="AG156" s="140">
        <f t="shared" si="592"/>
        <v>0</v>
      </c>
      <c r="AH156" s="140">
        <f t="shared" si="593"/>
        <v>0</v>
      </c>
      <c r="AI156" s="140">
        <f t="shared" si="594"/>
        <v>0</v>
      </c>
      <c r="AJ156" s="140">
        <f t="shared" si="595"/>
        <v>0</v>
      </c>
      <c r="AK156" s="140">
        <f t="shared" si="596"/>
        <v>0</v>
      </c>
      <c r="AL156" s="140">
        <f t="shared" si="597"/>
        <v>0</v>
      </c>
      <c r="AM156" s="140">
        <f t="shared" si="598"/>
        <v>0</v>
      </c>
      <c r="AN156" s="140">
        <f t="shared" si="599"/>
        <v>0</v>
      </c>
      <c r="AO156" s="140">
        <f t="shared" si="600"/>
        <v>0</v>
      </c>
      <c r="AP156" s="140">
        <f t="shared" si="601"/>
        <v>0</v>
      </c>
      <c r="AQ156" s="140">
        <f t="shared" si="602"/>
        <v>0</v>
      </c>
      <c r="AR156" s="140">
        <f t="shared" si="603"/>
        <v>0</v>
      </c>
      <c r="AS156" s="140">
        <f t="shared" si="604"/>
        <v>0</v>
      </c>
      <c r="AT156" s="140">
        <f t="shared" si="605"/>
        <v>0</v>
      </c>
      <c r="AU156" s="140">
        <f t="shared" si="606"/>
        <v>0</v>
      </c>
      <c r="AV156" s="140">
        <f t="shared" si="607"/>
        <v>0</v>
      </c>
      <c r="AW156" s="140">
        <f t="shared" si="608"/>
        <v>0</v>
      </c>
      <c r="AX156" s="140">
        <f t="shared" si="609"/>
        <v>0</v>
      </c>
      <c r="AY156" s="140">
        <f t="shared" si="610"/>
        <v>0</v>
      </c>
      <c r="AZ156" s="140">
        <f t="shared" si="611"/>
        <v>0</v>
      </c>
      <c r="BB156" s="139" t="str">
        <f t="shared" si="636"/>
        <v>-</v>
      </c>
      <c r="BC156" s="140">
        <f t="shared" si="637"/>
        <v>0</v>
      </c>
      <c r="BD156" s="140">
        <f t="shared" si="612"/>
        <v>0</v>
      </c>
      <c r="BE156" s="140">
        <f t="shared" si="613"/>
        <v>0</v>
      </c>
      <c r="BF156" s="140">
        <f t="shared" si="614"/>
        <v>0</v>
      </c>
      <c r="BG156" s="140">
        <f t="shared" si="615"/>
        <v>0</v>
      </c>
      <c r="BH156" s="140">
        <f t="shared" si="616"/>
        <v>0</v>
      </c>
      <c r="BI156" s="140">
        <f t="shared" si="617"/>
        <v>0</v>
      </c>
      <c r="BJ156" s="140">
        <f t="shared" si="618"/>
        <v>0</v>
      </c>
      <c r="BK156" s="140">
        <f t="shared" si="619"/>
        <v>0</v>
      </c>
      <c r="BL156" s="140">
        <f t="shared" si="620"/>
        <v>0</v>
      </c>
      <c r="BM156" s="140">
        <f t="shared" si="621"/>
        <v>0</v>
      </c>
      <c r="BN156" s="140">
        <f t="shared" si="622"/>
        <v>0</v>
      </c>
      <c r="BO156" s="140">
        <f t="shared" si="623"/>
        <v>0</v>
      </c>
      <c r="BP156" s="140">
        <f t="shared" si="624"/>
        <v>0</v>
      </c>
      <c r="BQ156" s="140">
        <f t="shared" si="625"/>
        <v>0</v>
      </c>
      <c r="BR156" s="140">
        <f t="shared" si="626"/>
        <v>0</v>
      </c>
      <c r="BS156" s="140">
        <f t="shared" si="627"/>
        <v>0</v>
      </c>
      <c r="BT156" s="140">
        <f t="shared" si="628"/>
        <v>0</v>
      </c>
      <c r="BU156" s="140">
        <f t="shared" si="629"/>
        <v>0</v>
      </c>
      <c r="BV156" s="140">
        <f t="shared" si="630"/>
        <v>0</v>
      </c>
      <c r="BW156" s="140">
        <f t="shared" si="631"/>
        <v>0</v>
      </c>
      <c r="BX156" s="140">
        <f t="shared" si="632"/>
        <v>0</v>
      </c>
      <c r="BY156" s="140">
        <f t="shared" si="633"/>
        <v>0</v>
      </c>
      <c r="BZ156" s="140">
        <f t="shared" si="634"/>
        <v>0</v>
      </c>
    </row>
    <row r="157" spans="1:78" x14ac:dyDescent="0.25">
      <c r="A157" s="140" t="str">
        <f>'Scenario List'!$A$15</f>
        <v>13- Electrification 3</v>
      </c>
      <c r="B157" s="140" t="s">
        <v>120</v>
      </c>
      <c r="C157" s="152">
        <v>1</v>
      </c>
      <c r="D157" s="140">
        <v>1</v>
      </c>
      <c r="E157" s="140">
        <v>1</v>
      </c>
      <c r="F157" s="140">
        <v>1</v>
      </c>
      <c r="G157" s="140">
        <v>1</v>
      </c>
      <c r="H157" s="140">
        <v>1</v>
      </c>
      <c r="I157" s="140">
        <v>1</v>
      </c>
      <c r="J157" s="140">
        <v>1</v>
      </c>
      <c r="K157" s="140">
        <v>1</v>
      </c>
      <c r="L157" s="140">
        <v>1</v>
      </c>
      <c r="M157" s="140">
        <v>1</v>
      </c>
      <c r="N157" s="140">
        <v>1</v>
      </c>
      <c r="O157" s="140">
        <v>1</v>
      </c>
      <c r="P157" s="140">
        <v>1</v>
      </c>
      <c r="Q157" s="140">
        <v>1</v>
      </c>
      <c r="R157" s="140">
        <v>1</v>
      </c>
      <c r="S157" s="140">
        <v>1</v>
      </c>
      <c r="T157" s="140">
        <v>1</v>
      </c>
      <c r="U157" s="140">
        <v>1</v>
      </c>
      <c r="V157" s="140">
        <v>1</v>
      </c>
      <c r="W157" s="140">
        <v>1</v>
      </c>
      <c r="X157" s="140">
        <v>1</v>
      </c>
      <c r="Y157" s="140">
        <v>1</v>
      </c>
      <c r="Z157" s="140">
        <v>1</v>
      </c>
      <c r="AA157" s="140">
        <v>1</v>
      </c>
      <c r="AC157" s="140">
        <f t="shared" si="635"/>
        <v>0</v>
      </c>
      <c r="AD157" s="140">
        <f t="shared" si="589"/>
        <v>0</v>
      </c>
      <c r="AE157" s="140">
        <f t="shared" si="590"/>
        <v>0</v>
      </c>
      <c r="AF157" s="140">
        <f t="shared" si="591"/>
        <v>0</v>
      </c>
      <c r="AG157" s="140">
        <f t="shared" si="592"/>
        <v>0</v>
      </c>
      <c r="AH157" s="140">
        <f t="shared" si="593"/>
        <v>0</v>
      </c>
      <c r="AI157" s="140">
        <f t="shared" si="594"/>
        <v>0</v>
      </c>
      <c r="AJ157" s="140">
        <f t="shared" si="595"/>
        <v>0</v>
      </c>
      <c r="AK157" s="140">
        <f t="shared" si="596"/>
        <v>0</v>
      </c>
      <c r="AL157" s="140">
        <f t="shared" si="597"/>
        <v>0</v>
      </c>
      <c r="AM157" s="140">
        <f t="shared" si="598"/>
        <v>0</v>
      </c>
      <c r="AN157" s="140">
        <f t="shared" si="599"/>
        <v>0</v>
      </c>
      <c r="AO157" s="140">
        <f t="shared" si="600"/>
        <v>0</v>
      </c>
      <c r="AP157" s="140">
        <f t="shared" si="601"/>
        <v>0</v>
      </c>
      <c r="AQ157" s="140">
        <f t="shared" si="602"/>
        <v>0</v>
      </c>
      <c r="AR157" s="140">
        <f t="shared" si="603"/>
        <v>0</v>
      </c>
      <c r="AS157" s="140">
        <f t="shared" si="604"/>
        <v>0</v>
      </c>
      <c r="AT157" s="140">
        <f t="shared" si="605"/>
        <v>0</v>
      </c>
      <c r="AU157" s="140">
        <f t="shared" si="606"/>
        <v>0</v>
      </c>
      <c r="AV157" s="140">
        <f t="shared" si="607"/>
        <v>0</v>
      </c>
      <c r="AW157" s="140">
        <f t="shared" si="608"/>
        <v>0</v>
      </c>
      <c r="AX157" s="140">
        <f t="shared" si="609"/>
        <v>0</v>
      </c>
      <c r="AY157" s="140">
        <f t="shared" si="610"/>
        <v>0</v>
      </c>
      <c r="AZ157" s="140">
        <f t="shared" si="611"/>
        <v>0</v>
      </c>
      <c r="BB157" s="139" t="str">
        <f t="shared" si="636"/>
        <v>-</v>
      </c>
      <c r="BC157" s="140">
        <f t="shared" si="637"/>
        <v>0</v>
      </c>
      <c r="BD157" s="140">
        <f t="shared" si="612"/>
        <v>0</v>
      </c>
      <c r="BE157" s="140">
        <f t="shared" si="613"/>
        <v>0</v>
      </c>
      <c r="BF157" s="140">
        <f t="shared" si="614"/>
        <v>0</v>
      </c>
      <c r="BG157" s="140">
        <f t="shared" si="615"/>
        <v>0</v>
      </c>
      <c r="BH157" s="140">
        <f t="shared" si="616"/>
        <v>0</v>
      </c>
      <c r="BI157" s="140">
        <f t="shared" si="617"/>
        <v>0</v>
      </c>
      <c r="BJ157" s="140">
        <f t="shared" si="618"/>
        <v>0</v>
      </c>
      <c r="BK157" s="140">
        <f t="shared" si="619"/>
        <v>0</v>
      </c>
      <c r="BL157" s="140">
        <f t="shared" si="620"/>
        <v>0</v>
      </c>
      <c r="BM157" s="140">
        <f t="shared" si="621"/>
        <v>0</v>
      </c>
      <c r="BN157" s="140">
        <f t="shared" si="622"/>
        <v>0</v>
      </c>
      <c r="BO157" s="140">
        <f t="shared" si="623"/>
        <v>0</v>
      </c>
      <c r="BP157" s="140">
        <f t="shared" si="624"/>
        <v>0</v>
      </c>
      <c r="BQ157" s="140">
        <f t="shared" si="625"/>
        <v>0</v>
      </c>
      <c r="BR157" s="140">
        <f t="shared" si="626"/>
        <v>0</v>
      </c>
      <c r="BS157" s="140">
        <f t="shared" si="627"/>
        <v>0</v>
      </c>
      <c r="BT157" s="140">
        <f t="shared" si="628"/>
        <v>0</v>
      </c>
      <c r="BU157" s="140">
        <f t="shared" si="629"/>
        <v>0</v>
      </c>
      <c r="BV157" s="140">
        <f t="shared" si="630"/>
        <v>0</v>
      </c>
      <c r="BW157" s="140">
        <f t="shared" si="631"/>
        <v>0</v>
      </c>
      <c r="BX157" s="140">
        <f t="shared" si="632"/>
        <v>0</v>
      </c>
      <c r="BY157" s="140">
        <f t="shared" si="633"/>
        <v>0</v>
      </c>
      <c r="BZ157" s="140">
        <f t="shared" si="634"/>
        <v>0</v>
      </c>
    </row>
    <row r="158" spans="1:78" x14ac:dyDescent="0.25">
      <c r="A158" s="140" t="str">
        <f>'Scenario List'!$A$15</f>
        <v>13- Electrification 3</v>
      </c>
      <c r="B158" s="140" t="s">
        <v>121</v>
      </c>
      <c r="C158" s="152">
        <v>1</v>
      </c>
      <c r="D158" s="140">
        <v>1</v>
      </c>
      <c r="E158" s="140">
        <v>1</v>
      </c>
      <c r="F158" s="140">
        <v>1</v>
      </c>
      <c r="G158" s="140">
        <v>1</v>
      </c>
      <c r="H158" s="140">
        <v>1</v>
      </c>
      <c r="I158" s="140">
        <v>1</v>
      </c>
      <c r="J158" s="140">
        <v>1</v>
      </c>
      <c r="K158" s="140">
        <v>1</v>
      </c>
      <c r="L158" s="140">
        <v>1</v>
      </c>
      <c r="M158" s="140">
        <v>1</v>
      </c>
      <c r="N158" s="140">
        <v>1</v>
      </c>
      <c r="O158" s="140">
        <v>1</v>
      </c>
      <c r="P158" s="140">
        <v>1</v>
      </c>
      <c r="Q158" s="140">
        <v>1</v>
      </c>
      <c r="R158" s="140">
        <v>0</v>
      </c>
      <c r="S158" s="140">
        <v>0</v>
      </c>
      <c r="T158" s="140">
        <v>0</v>
      </c>
      <c r="U158" s="140">
        <v>0</v>
      </c>
      <c r="V158" s="140">
        <v>0</v>
      </c>
      <c r="W158" s="140">
        <v>0</v>
      </c>
      <c r="X158" s="140">
        <v>0</v>
      </c>
      <c r="Y158" s="140">
        <v>0</v>
      </c>
      <c r="Z158" s="140">
        <v>0</v>
      </c>
      <c r="AA158" s="140">
        <v>0</v>
      </c>
      <c r="AC158" s="140">
        <f t="shared" si="635"/>
        <v>0</v>
      </c>
      <c r="AD158" s="140">
        <f t="shared" si="589"/>
        <v>0</v>
      </c>
      <c r="AE158" s="140">
        <f t="shared" si="590"/>
        <v>0</v>
      </c>
      <c r="AF158" s="140">
        <f t="shared" si="591"/>
        <v>0</v>
      </c>
      <c r="AG158" s="140">
        <f t="shared" si="592"/>
        <v>0</v>
      </c>
      <c r="AH158" s="140">
        <f t="shared" si="593"/>
        <v>0</v>
      </c>
      <c r="AI158" s="140">
        <f t="shared" si="594"/>
        <v>0</v>
      </c>
      <c r="AJ158" s="140">
        <f t="shared" si="595"/>
        <v>0</v>
      </c>
      <c r="AK158" s="140">
        <f t="shared" si="596"/>
        <v>0</v>
      </c>
      <c r="AL158" s="140">
        <f t="shared" si="597"/>
        <v>0</v>
      </c>
      <c r="AM158" s="140">
        <f t="shared" si="598"/>
        <v>0</v>
      </c>
      <c r="AN158" s="140">
        <f t="shared" si="599"/>
        <v>0</v>
      </c>
      <c r="AO158" s="140">
        <f t="shared" si="600"/>
        <v>0</v>
      </c>
      <c r="AP158" s="140">
        <f t="shared" si="601"/>
        <v>0</v>
      </c>
      <c r="AQ158" s="140">
        <f t="shared" si="602"/>
        <v>1</v>
      </c>
      <c r="AR158" s="140">
        <f t="shared" si="603"/>
        <v>0</v>
      </c>
      <c r="AS158" s="140">
        <f t="shared" si="604"/>
        <v>0</v>
      </c>
      <c r="AT158" s="140">
        <f t="shared" si="605"/>
        <v>0</v>
      </c>
      <c r="AU158" s="140">
        <f t="shared" si="606"/>
        <v>0</v>
      </c>
      <c r="AV158" s="140">
        <f t="shared" si="607"/>
        <v>0</v>
      </c>
      <c r="AW158" s="140">
        <f t="shared" si="608"/>
        <v>0</v>
      </c>
      <c r="AX158" s="140">
        <f t="shared" si="609"/>
        <v>0</v>
      </c>
      <c r="AY158" s="140">
        <f t="shared" si="610"/>
        <v>0</v>
      </c>
      <c r="AZ158" s="140">
        <f t="shared" si="611"/>
        <v>0</v>
      </c>
      <c r="BB158" s="139">
        <f t="shared" si="636"/>
        <v>2035</v>
      </c>
      <c r="BC158" s="140">
        <f t="shared" si="637"/>
        <v>0</v>
      </c>
      <c r="BD158" s="140">
        <f t="shared" si="612"/>
        <v>0</v>
      </c>
      <c r="BE158" s="140">
        <f t="shared" si="613"/>
        <v>0</v>
      </c>
      <c r="BF158" s="140">
        <f t="shared" si="614"/>
        <v>0</v>
      </c>
      <c r="BG158" s="140">
        <f t="shared" si="615"/>
        <v>0</v>
      </c>
      <c r="BH158" s="140">
        <f t="shared" si="616"/>
        <v>0</v>
      </c>
      <c r="BI158" s="140">
        <f t="shared" si="617"/>
        <v>0</v>
      </c>
      <c r="BJ158" s="140">
        <f t="shared" si="618"/>
        <v>0</v>
      </c>
      <c r="BK158" s="140">
        <f t="shared" si="619"/>
        <v>0</v>
      </c>
      <c r="BL158" s="140">
        <f t="shared" si="620"/>
        <v>0</v>
      </c>
      <c r="BM158" s="140">
        <f t="shared" si="621"/>
        <v>0</v>
      </c>
      <c r="BN158" s="140">
        <f t="shared" si="622"/>
        <v>0</v>
      </c>
      <c r="BO158" s="140">
        <f t="shared" si="623"/>
        <v>0</v>
      </c>
      <c r="BP158" s="140">
        <f t="shared" si="624"/>
        <v>0</v>
      </c>
      <c r="BQ158" s="140">
        <f t="shared" si="625"/>
        <v>2036</v>
      </c>
      <c r="BR158" s="140">
        <f t="shared" si="626"/>
        <v>0</v>
      </c>
      <c r="BS158" s="140">
        <f t="shared" si="627"/>
        <v>0</v>
      </c>
      <c r="BT158" s="140">
        <f t="shared" si="628"/>
        <v>0</v>
      </c>
      <c r="BU158" s="140">
        <f t="shared" si="629"/>
        <v>0</v>
      </c>
      <c r="BV158" s="140">
        <f t="shared" si="630"/>
        <v>0</v>
      </c>
      <c r="BW158" s="140">
        <f t="shared" si="631"/>
        <v>0</v>
      </c>
      <c r="BX158" s="140">
        <f t="shared" si="632"/>
        <v>0</v>
      </c>
      <c r="BY158" s="140">
        <f t="shared" si="633"/>
        <v>0</v>
      </c>
      <c r="BZ158" s="140">
        <f t="shared" si="634"/>
        <v>0</v>
      </c>
    </row>
    <row r="159" spans="1:78" x14ac:dyDescent="0.25">
      <c r="C159" s="152"/>
    </row>
    <row r="160" spans="1:78" x14ac:dyDescent="0.25">
      <c r="A160" s="140" t="str">
        <f>'Scenario List'!$A$16</f>
        <v>14- 2x SCC</v>
      </c>
      <c r="B160" s="140" t="s">
        <v>112</v>
      </c>
      <c r="C160" s="152">
        <v>1</v>
      </c>
      <c r="D160" s="140">
        <v>1</v>
      </c>
      <c r="E160" s="140">
        <v>1</v>
      </c>
      <c r="F160" s="140">
        <v>1</v>
      </c>
      <c r="G160" s="140">
        <v>1</v>
      </c>
      <c r="H160" s="140">
        <v>1</v>
      </c>
      <c r="I160" s="140">
        <v>1</v>
      </c>
      <c r="J160" s="140">
        <v>1</v>
      </c>
      <c r="K160" s="140">
        <v>1</v>
      </c>
      <c r="L160" s="140">
        <v>1</v>
      </c>
      <c r="M160" s="140">
        <v>1</v>
      </c>
      <c r="N160" s="140">
        <v>1</v>
      </c>
      <c r="O160" s="140">
        <v>1</v>
      </c>
      <c r="P160" s="140">
        <v>1</v>
      </c>
      <c r="Q160" s="140">
        <v>1</v>
      </c>
      <c r="R160" s="140">
        <v>1</v>
      </c>
      <c r="S160" s="140">
        <v>1</v>
      </c>
      <c r="T160" s="140">
        <v>1</v>
      </c>
      <c r="U160" s="140">
        <v>1</v>
      </c>
      <c r="V160" s="140">
        <v>1</v>
      </c>
      <c r="W160" s="140">
        <v>1</v>
      </c>
      <c r="X160" s="140">
        <v>1</v>
      </c>
      <c r="Y160" s="140">
        <v>1</v>
      </c>
      <c r="Z160" s="140">
        <v>1</v>
      </c>
      <c r="AA160" s="140">
        <v>1</v>
      </c>
      <c r="AC160" s="140">
        <f>C160-D160</f>
        <v>0</v>
      </c>
      <c r="AD160" s="140">
        <f t="shared" ref="AD160:AD169" si="638">D160-E160</f>
        <v>0</v>
      </c>
      <c r="AE160" s="140">
        <f t="shared" ref="AE160:AE169" si="639">E160-F160</f>
        <v>0</v>
      </c>
      <c r="AF160" s="140">
        <f t="shared" ref="AF160:AF169" si="640">F160-G160</f>
        <v>0</v>
      </c>
      <c r="AG160" s="140">
        <f t="shared" ref="AG160:AG169" si="641">G160-H160</f>
        <v>0</v>
      </c>
      <c r="AH160" s="140">
        <f t="shared" ref="AH160:AH169" si="642">H160-I160</f>
        <v>0</v>
      </c>
      <c r="AI160" s="140">
        <f t="shared" ref="AI160:AI169" si="643">I160-J160</f>
        <v>0</v>
      </c>
      <c r="AJ160" s="140">
        <f t="shared" ref="AJ160:AJ169" si="644">J160-K160</f>
        <v>0</v>
      </c>
      <c r="AK160" s="140">
        <f t="shared" ref="AK160:AK169" si="645">K160-L160</f>
        <v>0</v>
      </c>
      <c r="AL160" s="140">
        <f t="shared" ref="AL160:AL169" si="646">L160-M160</f>
        <v>0</v>
      </c>
      <c r="AM160" s="140">
        <f t="shared" ref="AM160:AM169" si="647">M160-N160</f>
        <v>0</v>
      </c>
      <c r="AN160" s="140">
        <f t="shared" ref="AN160:AN169" si="648">N160-O160</f>
        <v>0</v>
      </c>
      <c r="AO160" s="140">
        <f t="shared" ref="AO160:AO169" si="649">O160-P160</f>
        <v>0</v>
      </c>
      <c r="AP160" s="140">
        <f t="shared" ref="AP160:AP169" si="650">P160-Q160</f>
        <v>0</v>
      </c>
      <c r="AQ160" s="140">
        <f t="shared" ref="AQ160:AQ169" si="651">Q160-R160</f>
        <v>0</v>
      </c>
      <c r="AR160" s="140">
        <f t="shared" ref="AR160:AR169" si="652">R160-S160</f>
        <v>0</v>
      </c>
      <c r="AS160" s="140">
        <f t="shared" ref="AS160:AS169" si="653">S160-T160</f>
        <v>0</v>
      </c>
      <c r="AT160" s="140">
        <f t="shared" ref="AT160:AT169" si="654">T160-U160</f>
        <v>0</v>
      </c>
      <c r="AU160" s="140">
        <f t="shared" ref="AU160:AU169" si="655">U160-V160</f>
        <v>0</v>
      </c>
      <c r="AV160" s="140">
        <f t="shared" ref="AV160:AV169" si="656">V160-W160</f>
        <v>0</v>
      </c>
      <c r="AW160" s="140">
        <f t="shared" ref="AW160:AW169" si="657">W160-X160</f>
        <v>0</v>
      </c>
      <c r="AX160" s="140">
        <f t="shared" ref="AX160:AX169" si="658">X160-Y160</f>
        <v>0</v>
      </c>
      <c r="AY160" s="140">
        <f t="shared" ref="AY160:AY169" si="659">Y160-Z160</f>
        <v>0</v>
      </c>
      <c r="AZ160" s="140">
        <f t="shared" ref="AZ160:AZ169" si="660">Z160-AA160</f>
        <v>0</v>
      </c>
      <c r="BB160" s="139" t="str">
        <f>IF(MAX(BC160:BZ160)=0,"-",MAX(BC160:BZ160)-1)</f>
        <v>-</v>
      </c>
      <c r="BC160" s="140">
        <f>IF(AC160=1,AC$13,0)</f>
        <v>0</v>
      </c>
      <c r="BD160" s="140">
        <f t="shared" ref="BD160:BD169" si="661">IF(AD160=1,AD$13,0)</f>
        <v>0</v>
      </c>
      <c r="BE160" s="140">
        <f t="shared" ref="BE160:BE169" si="662">IF(AE160=1,AE$13,0)</f>
        <v>0</v>
      </c>
      <c r="BF160" s="140">
        <f t="shared" ref="BF160:BF169" si="663">IF(AF160=1,AF$13,0)</f>
        <v>0</v>
      </c>
      <c r="BG160" s="140">
        <f t="shared" ref="BG160:BG169" si="664">IF(AG160=1,AG$13,0)</f>
        <v>0</v>
      </c>
      <c r="BH160" s="140">
        <f t="shared" ref="BH160:BH169" si="665">IF(AH160=1,AH$13,0)</f>
        <v>0</v>
      </c>
      <c r="BI160" s="140">
        <f t="shared" ref="BI160:BI169" si="666">IF(AI160=1,AI$13,0)</f>
        <v>0</v>
      </c>
      <c r="BJ160" s="140">
        <f t="shared" ref="BJ160:BJ169" si="667">IF(AJ160=1,AJ$13,0)</f>
        <v>0</v>
      </c>
      <c r="BK160" s="140">
        <f t="shared" ref="BK160:BK169" si="668">IF(AK160=1,AK$13,0)</f>
        <v>0</v>
      </c>
      <c r="BL160" s="140">
        <f t="shared" ref="BL160:BL169" si="669">IF(AL160=1,AL$13,0)</f>
        <v>0</v>
      </c>
      <c r="BM160" s="140">
        <f t="shared" ref="BM160:BM169" si="670">IF(AM160=1,AM$13,0)</f>
        <v>0</v>
      </c>
      <c r="BN160" s="140">
        <f t="shared" ref="BN160:BN169" si="671">IF(AN160=1,AN$13,0)</f>
        <v>0</v>
      </c>
      <c r="BO160" s="140">
        <f t="shared" ref="BO160:BO169" si="672">IF(AO160=1,AO$13,0)</f>
        <v>0</v>
      </c>
      <c r="BP160" s="140">
        <f t="shared" ref="BP160:BP169" si="673">IF(AP160=1,AP$13,0)</f>
        <v>0</v>
      </c>
      <c r="BQ160" s="140">
        <f t="shared" ref="BQ160:BQ169" si="674">IF(AQ160=1,AQ$13,0)</f>
        <v>0</v>
      </c>
      <c r="BR160" s="140">
        <f t="shared" ref="BR160:BR169" si="675">IF(AR160=1,AR$13,0)</f>
        <v>0</v>
      </c>
      <c r="BS160" s="140">
        <f t="shared" ref="BS160:BS169" si="676">IF(AS160=1,AS$13,0)</f>
        <v>0</v>
      </c>
      <c r="BT160" s="140">
        <f t="shared" ref="BT160:BT169" si="677">IF(AT160=1,AT$13,0)</f>
        <v>0</v>
      </c>
      <c r="BU160" s="140">
        <f t="shared" ref="BU160:BU169" si="678">IF(AU160=1,AU$13,0)</f>
        <v>0</v>
      </c>
      <c r="BV160" s="140">
        <f t="shared" ref="BV160:BV169" si="679">IF(AV160=1,AV$13,0)</f>
        <v>0</v>
      </c>
      <c r="BW160" s="140">
        <f t="shared" ref="BW160:BW169" si="680">IF(AW160=1,AW$13,0)</f>
        <v>0</v>
      </c>
      <c r="BX160" s="140">
        <f t="shared" ref="BX160:BX169" si="681">IF(AX160=1,AX$13,0)</f>
        <v>0</v>
      </c>
      <c r="BY160" s="140">
        <f t="shared" ref="BY160:BY169" si="682">IF(AY160=1,AY$13,0)</f>
        <v>0</v>
      </c>
      <c r="BZ160" s="140">
        <f t="shared" ref="BZ160:BZ169" si="683">IF(AZ160=1,AZ$13,0)</f>
        <v>0</v>
      </c>
    </row>
    <row r="161" spans="1:78" x14ac:dyDescent="0.25">
      <c r="A161" s="140" t="str">
        <f>'Scenario List'!$A$16</f>
        <v>14- 2x SCC</v>
      </c>
      <c r="B161" s="140" t="s">
        <v>113</v>
      </c>
      <c r="C161" s="152">
        <v>1</v>
      </c>
      <c r="D161" s="140">
        <v>1</v>
      </c>
      <c r="E161" s="140">
        <v>1</v>
      </c>
      <c r="F161" s="140">
        <v>1</v>
      </c>
      <c r="G161" s="140">
        <v>1</v>
      </c>
      <c r="H161" s="140">
        <v>1</v>
      </c>
      <c r="I161" s="140">
        <v>0</v>
      </c>
      <c r="J161" s="140">
        <v>0</v>
      </c>
      <c r="K161" s="140">
        <v>0</v>
      </c>
      <c r="L161" s="140">
        <v>0</v>
      </c>
      <c r="M161" s="140">
        <v>0</v>
      </c>
      <c r="N161" s="140">
        <v>0</v>
      </c>
      <c r="O161" s="140">
        <v>0</v>
      </c>
      <c r="P161" s="140">
        <v>0</v>
      </c>
      <c r="Q161" s="140">
        <v>0</v>
      </c>
      <c r="R161" s="140">
        <v>0</v>
      </c>
      <c r="S161" s="140">
        <v>0</v>
      </c>
      <c r="T161" s="140">
        <v>0</v>
      </c>
      <c r="U161" s="140">
        <v>0</v>
      </c>
      <c r="V161" s="140">
        <v>0</v>
      </c>
      <c r="W161" s="140">
        <v>0</v>
      </c>
      <c r="X161" s="140">
        <v>0</v>
      </c>
      <c r="Y161" s="140">
        <v>0</v>
      </c>
      <c r="Z161" s="140">
        <v>0</v>
      </c>
      <c r="AA161" s="140">
        <v>0</v>
      </c>
      <c r="AC161" s="140">
        <f t="shared" ref="AC161:AC169" si="684">C161-D161</f>
        <v>0</v>
      </c>
      <c r="AD161" s="140">
        <f t="shared" si="638"/>
        <v>0</v>
      </c>
      <c r="AE161" s="140">
        <f t="shared" si="639"/>
        <v>0</v>
      </c>
      <c r="AF161" s="140">
        <f t="shared" si="640"/>
        <v>0</v>
      </c>
      <c r="AG161" s="140">
        <f t="shared" si="641"/>
        <v>0</v>
      </c>
      <c r="AH161" s="140">
        <f t="shared" si="642"/>
        <v>1</v>
      </c>
      <c r="AI161" s="140">
        <f t="shared" si="643"/>
        <v>0</v>
      </c>
      <c r="AJ161" s="140">
        <f t="shared" si="644"/>
        <v>0</v>
      </c>
      <c r="AK161" s="140">
        <f t="shared" si="645"/>
        <v>0</v>
      </c>
      <c r="AL161" s="140">
        <f t="shared" si="646"/>
        <v>0</v>
      </c>
      <c r="AM161" s="140">
        <f t="shared" si="647"/>
        <v>0</v>
      </c>
      <c r="AN161" s="140">
        <f t="shared" si="648"/>
        <v>0</v>
      </c>
      <c r="AO161" s="140">
        <f t="shared" si="649"/>
        <v>0</v>
      </c>
      <c r="AP161" s="140">
        <f t="shared" si="650"/>
        <v>0</v>
      </c>
      <c r="AQ161" s="140">
        <f t="shared" si="651"/>
        <v>0</v>
      </c>
      <c r="AR161" s="140">
        <f t="shared" si="652"/>
        <v>0</v>
      </c>
      <c r="AS161" s="140">
        <f t="shared" si="653"/>
        <v>0</v>
      </c>
      <c r="AT161" s="140">
        <f t="shared" si="654"/>
        <v>0</v>
      </c>
      <c r="AU161" s="140">
        <f t="shared" si="655"/>
        <v>0</v>
      </c>
      <c r="AV161" s="140">
        <f t="shared" si="656"/>
        <v>0</v>
      </c>
      <c r="AW161" s="140">
        <f t="shared" si="657"/>
        <v>0</v>
      </c>
      <c r="AX161" s="140">
        <f t="shared" si="658"/>
        <v>0</v>
      </c>
      <c r="AY161" s="140">
        <f t="shared" si="659"/>
        <v>0</v>
      </c>
      <c r="AZ161" s="140">
        <f t="shared" si="660"/>
        <v>0</v>
      </c>
      <c r="BB161" s="139">
        <f t="shared" ref="BB161:BB169" si="685">IF(MAX(BC161:BZ161)=0,"-",MAX(BC161:BZ161)-1)</f>
        <v>2026</v>
      </c>
      <c r="BC161" s="140">
        <f t="shared" ref="BC161:BC169" si="686">IF(AC161=1,AC$13,0)</f>
        <v>0</v>
      </c>
      <c r="BD161" s="140">
        <f t="shared" si="661"/>
        <v>0</v>
      </c>
      <c r="BE161" s="140">
        <f t="shared" si="662"/>
        <v>0</v>
      </c>
      <c r="BF161" s="140">
        <f t="shared" si="663"/>
        <v>0</v>
      </c>
      <c r="BG161" s="140">
        <f t="shared" si="664"/>
        <v>0</v>
      </c>
      <c r="BH161" s="140">
        <f t="shared" si="665"/>
        <v>2027</v>
      </c>
      <c r="BI161" s="140">
        <f t="shared" si="666"/>
        <v>0</v>
      </c>
      <c r="BJ161" s="140">
        <f t="shared" si="667"/>
        <v>0</v>
      </c>
      <c r="BK161" s="140">
        <f t="shared" si="668"/>
        <v>0</v>
      </c>
      <c r="BL161" s="140">
        <f t="shared" si="669"/>
        <v>0</v>
      </c>
      <c r="BM161" s="140">
        <f t="shared" si="670"/>
        <v>0</v>
      </c>
      <c r="BN161" s="140">
        <f t="shared" si="671"/>
        <v>0</v>
      </c>
      <c r="BO161" s="140">
        <f t="shared" si="672"/>
        <v>0</v>
      </c>
      <c r="BP161" s="140">
        <f t="shared" si="673"/>
        <v>0</v>
      </c>
      <c r="BQ161" s="140">
        <f t="shared" si="674"/>
        <v>0</v>
      </c>
      <c r="BR161" s="140">
        <f t="shared" si="675"/>
        <v>0</v>
      </c>
      <c r="BS161" s="140">
        <f t="shared" si="676"/>
        <v>0</v>
      </c>
      <c r="BT161" s="140">
        <f t="shared" si="677"/>
        <v>0</v>
      </c>
      <c r="BU161" s="140">
        <f t="shared" si="678"/>
        <v>0</v>
      </c>
      <c r="BV161" s="140">
        <f t="shared" si="679"/>
        <v>0</v>
      </c>
      <c r="BW161" s="140">
        <f t="shared" si="680"/>
        <v>0</v>
      </c>
      <c r="BX161" s="140">
        <f t="shared" si="681"/>
        <v>0</v>
      </c>
      <c r="BY161" s="140">
        <f t="shared" si="682"/>
        <v>0</v>
      </c>
      <c r="BZ161" s="140">
        <f t="shared" si="683"/>
        <v>0</v>
      </c>
    </row>
    <row r="162" spans="1:78" x14ac:dyDescent="0.25">
      <c r="A162" s="140" t="str">
        <f>'Scenario List'!$A$16</f>
        <v>14- 2x SCC</v>
      </c>
      <c r="B162" s="140" t="s">
        <v>114</v>
      </c>
      <c r="C162" s="152">
        <v>1</v>
      </c>
      <c r="D162" s="140">
        <v>0</v>
      </c>
      <c r="E162" s="140">
        <v>0</v>
      </c>
      <c r="F162" s="140">
        <v>0</v>
      </c>
      <c r="G162" s="140">
        <v>0</v>
      </c>
      <c r="H162" s="140">
        <v>0</v>
      </c>
      <c r="I162" s="140">
        <v>0</v>
      </c>
      <c r="J162" s="140">
        <v>0</v>
      </c>
      <c r="K162" s="140">
        <v>0</v>
      </c>
      <c r="L162" s="140">
        <v>0</v>
      </c>
      <c r="M162" s="140">
        <v>0</v>
      </c>
      <c r="N162" s="140">
        <v>0</v>
      </c>
      <c r="O162" s="140">
        <v>0</v>
      </c>
      <c r="P162" s="140">
        <v>0</v>
      </c>
      <c r="Q162" s="140">
        <v>0</v>
      </c>
      <c r="R162" s="140">
        <v>0</v>
      </c>
      <c r="S162" s="140">
        <v>0</v>
      </c>
      <c r="T162" s="140">
        <v>0</v>
      </c>
      <c r="U162" s="140">
        <v>0</v>
      </c>
      <c r="V162" s="140">
        <v>0</v>
      </c>
      <c r="W162" s="140">
        <v>0</v>
      </c>
      <c r="X162" s="140">
        <v>0</v>
      </c>
      <c r="Y162" s="140">
        <v>0</v>
      </c>
      <c r="Z162" s="140">
        <v>0</v>
      </c>
      <c r="AA162" s="140">
        <v>0</v>
      </c>
      <c r="AC162" s="140">
        <f t="shared" si="684"/>
        <v>1</v>
      </c>
      <c r="AD162" s="140">
        <f t="shared" si="638"/>
        <v>0</v>
      </c>
      <c r="AE162" s="140">
        <f t="shared" si="639"/>
        <v>0</v>
      </c>
      <c r="AF162" s="140">
        <f t="shared" si="640"/>
        <v>0</v>
      </c>
      <c r="AG162" s="140">
        <f t="shared" si="641"/>
        <v>0</v>
      </c>
      <c r="AH162" s="140">
        <f t="shared" si="642"/>
        <v>0</v>
      </c>
      <c r="AI162" s="140">
        <f t="shared" si="643"/>
        <v>0</v>
      </c>
      <c r="AJ162" s="140">
        <f t="shared" si="644"/>
        <v>0</v>
      </c>
      <c r="AK162" s="140">
        <f t="shared" si="645"/>
        <v>0</v>
      </c>
      <c r="AL162" s="140">
        <f t="shared" si="646"/>
        <v>0</v>
      </c>
      <c r="AM162" s="140">
        <f t="shared" si="647"/>
        <v>0</v>
      </c>
      <c r="AN162" s="140">
        <f t="shared" si="648"/>
        <v>0</v>
      </c>
      <c r="AO162" s="140">
        <f t="shared" si="649"/>
        <v>0</v>
      </c>
      <c r="AP162" s="140">
        <f t="shared" si="650"/>
        <v>0</v>
      </c>
      <c r="AQ162" s="140">
        <f t="shared" si="651"/>
        <v>0</v>
      </c>
      <c r="AR162" s="140">
        <f t="shared" si="652"/>
        <v>0</v>
      </c>
      <c r="AS162" s="140">
        <f t="shared" si="653"/>
        <v>0</v>
      </c>
      <c r="AT162" s="140">
        <f t="shared" si="654"/>
        <v>0</v>
      </c>
      <c r="AU162" s="140">
        <f t="shared" si="655"/>
        <v>0</v>
      </c>
      <c r="AV162" s="140">
        <f t="shared" si="656"/>
        <v>0</v>
      </c>
      <c r="AW162" s="140">
        <f t="shared" si="657"/>
        <v>0</v>
      </c>
      <c r="AX162" s="140">
        <f t="shared" si="658"/>
        <v>0</v>
      </c>
      <c r="AY162" s="140">
        <f t="shared" si="659"/>
        <v>0</v>
      </c>
      <c r="AZ162" s="140">
        <f t="shared" si="660"/>
        <v>0</v>
      </c>
      <c r="BB162" s="139">
        <f t="shared" si="685"/>
        <v>2021</v>
      </c>
      <c r="BC162" s="140">
        <f t="shared" si="686"/>
        <v>2022</v>
      </c>
      <c r="BD162" s="140">
        <f t="shared" si="661"/>
        <v>0</v>
      </c>
      <c r="BE162" s="140">
        <f t="shared" si="662"/>
        <v>0</v>
      </c>
      <c r="BF162" s="140">
        <f t="shared" si="663"/>
        <v>0</v>
      </c>
      <c r="BG162" s="140">
        <f t="shared" si="664"/>
        <v>0</v>
      </c>
      <c r="BH162" s="140">
        <f t="shared" si="665"/>
        <v>0</v>
      </c>
      <c r="BI162" s="140">
        <f t="shared" si="666"/>
        <v>0</v>
      </c>
      <c r="BJ162" s="140">
        <f t="shared" si="667"/>
        <v>0</v>
      </c>
      <c r="BK162" s="140">
        <f t="shared" si="668"/>
        <v>0</v>
      </c>
      <c r="BL162" s="140">
        <f t="shared" si="669"/>
        <v>0</v>
      </c>
      <c r="BM162" s="140">
        <f t="shared" si="670"/>
        <v>0</v>
      </c>
      <c r="BN162" s="140">
        <f t="shared" si="671"/>
        <v>0</v>
      </c>
      <c r="BO162" s="140">
        <f t="shared" si="672"/>
        <v>0</v>
      </c>
      <c r="BP162" s="140">
        <f t="shared" si="673"/>
        <v>0</v>
      </c>
      <c r="BQ162" s="140">
        <f t="shared" si="674"/>
        <v>0</v>
      </c>
      <c r="BR162" s="140">
        <f t="shared" si="675"/>
        <v>0</v>
      </c>
      <c r="BS162" s="140">
        <f t="shared" si="676"/>
        <v>0</v>
      </c>
      <c r="BT162" s="140">
        <f t="shared" si="677"/>
        <v>0</v>
      </c>
      <c r="BU162" s="140">
        <f t="shared" si="678"/>
        <v>0</v>
      </c>
      <c r="BV162" s="140">
        <f t="shared" si="679"/>
        <v>0</v>
      </c>
      <c r="BW162" s="140">
        <f t="shared" si="680"/>
        <v>0</v>
      </c>
      <c r="BX162" s="140">
        <f t="shared" si="681"/>
        <v>0</v>
      </c>
      <c r="BY162" s="140">
        <f t="shared" si="682"/>
        <v>0</v>
      </c>
      <c r="BZ162" s="140">
        <f t="shared" si="683"/>
        <v>0</v>
      </c>
    </row>
    <row r="163" spans="1:78" x14ac:dyDescent="0.25">
      <c r="A163" s="140" t="str">
        <f>'Scenario List'!$A$16</f>
        <v>14- 2x SCC</v>
      </c>
      <c r="B163" s="140" t="s">
        <v>115</v>
      </c>
      <c r="C163" s="152">
        <v>1</v>
      </c>
      <c r="D163" s="140">
        <v>0</v>
      </c>
      <c r="E163" s="140">
        <v>0</v>
      </c>
      <c r="F163" s="140">
        <v>0</v>
      </c>
      <c r="G163" s="140">
        <v>0</v>
      </c>
      <c r="H163" s="140">
        <v>0</v>
      </c>
      <c r="I163" s="140">
        <v>0</v>
      </c>
      <c r="J163" s="140">
        <v>0</v>
      </c>
      <c r="K163" s="140">
        <v>0</v>
      </c>
      <c r="L163" s="140">
        <v>0</v>
      </c>
      <c r="M163" s="140">
        <v>0</v>
      </c>
      <c r="N163" s="140">
        <v>0</v>
      </c>
      <c r="O163" s="140">
        <v>0</v>
      </c>
      <c r="P163" s="140">
        <v>0</v>
      </c>
      <c r="Q163" s="140">
        <v>0</v>
      </c>
      <c r="R163" s="140">
        <v>0</v>
      </c>
      <c r="S163" s="140">
        <v>0</v>
      </c>
      <c r="T163" s="140">
        <v>0</v>
      </c>
      <c r="U163" s="140">
        <v>0</v>
      </c>
      <c r="V163" s="140">
        <v>0</v>
      </c>
      <c r="W163" s="140">
        <v>0</v>
      </c>
      <c r="X163" s="140">
        <v>0</v>
      </c>
      <c r="Y163" s="140">
        <v>0</v>
      </c>
      <c r="Z163" s="140">
        <v>0</v>
      </c>
      <c r="AA163" s="140">
        <v>0</v>
      </c>
      <c r="AC163" s="140">
        <f t="shared" si="684"/>
        <v>1</v>
      </c>
      <c r="AD163" s="140">
        <f t="shared" si="638"/>
        <v>0</v>
      </c>
      <c r="AE163" s="140">
        <f t="shared" si="639"/>
        <v>0</v>
      </c>
      <c r="AF163" s="140">
        <f t="shared" si="640"/>
        <v>0</v>
      </c>
      <c r="AG163" s="140">
        <f t="shared" si="641"/>
        <v>0</v>
      </c>
      <c r="AH163" s="140">
        <f t="shared" si="642"/>
        <v>0</v>
      </c>
      <c r="AI163" s="140">
        <f t="shared" si="643"/>
        <v>0</v>
      </c>
      <c r="AJ163" s="140">
        <f t="shared" si="644"/>
        <v>0</v>
      </c>
      <c r="AK163" s="140">
        <f t="shared" si="645"/>
        <v>0</v>
      </c>
      <c r="AL163" s="140">
        <f t="shared" si="646"/>
        <v>0</v>
      </c>
      <c r="AM163" s="140">
        <f t="shared" si="647"/>
        <v>0</v>
      </c>
      <c r="AN163" s="140">
        <f t="shared" si="648"/>
        <v>0</v>
      </c>
      <c r="AO163" s="140">
        <f t="shared" si="649"/>
        <v>0</v>
      </c>
      <c r="AP163" s="140">
        <f t="shared" si="650"/>
        <v>0</v>
      </c>
      <c r="AQ163" s="140">
        <f t="shared" si="651"/>
        <v>0</v>
      </c>
      <c r="AR163" s="140">
        <f t="shared" si="652"/>
        <v>0</v>
      </c>
      <c r="AS163" s="140">
        <f t="shared" si="653"/>
        <v>0</v>
      </c>
      <c r="AT163" s="140">
        <f t="shared" si="654"/>
        <v>0</v>
      </c>
      <c r="AU163" s="140">
        <f t="shared" si="655"/>
        <v>0</v>
      </c>
      <c r="AV163" s="140">
        <f t="shared" si="656"/>
        <v>0</v>
      </c>
      <c r="AW163" s="140">
        <f t="shared" si="657"/>
        <v>0</v>
      </c>
      <c r="AX163" s="140">
        <f t="shared" si="658"/>
        <v>0</v>
      </c>
      <c r="AY163" s="140">
        <f t="shared" si="659"/>
        <v>0</v>
      </c>
      <c r="AZ163" s="140">
        <f t="shared" si="660"/>
        <v>0</v>
      </c>
      <c r="BB163" s="139">
        <f t="shared" si="685"/>
        <v>2021</v>
      </c>
      <c r="BC163" s="140">
        <f t="shared" si="686"/>
        <v>2022</v>
      </c>
      <c r="BD163" s="140">
        <f t="shared" si="661"/>
        <v>0</v>
      </c>
      <c r="BE163" s="140">
        <f t="shared" si="662"/>
        <v>0</v>
      </c>
      <c r="BF163" s="140">
        <f t="shared" si="663"/>
        <v>0</v>
      </c>
      <c r="BG163" s="140">
        <f t="shared" si="664"/>
        <v>0</v>
      </c>
      <c r="BH163" s="140">
        <f t="shared" si="665"/>
        <v>0</v>
      </c>
      <c r="BI163" s="140">
        <f t="shared" si="666"/>
        <v>0</v>
      </c>
      <c r="BJ163" s="140">
        <f t="shared" si="667"/>
        <v>0</v>
      </c>
      <c r="BK163" s="140">
        <f t="shared" si="668"/>
        <v>0</v>
      </c>
      <c r="BL163" s="140">
        <f t="shared" si="669"/>
        <v>0</v>
      </c>
      <c r="BM163" s="140">
        <f t="shared" si="670"/>
        <v>0</v>
      </c>
      <c r="BN163" s="140">
        <f t="shared" si="671"/>
        <v>0</v>
      </c>
      <c r="BO163" s="140">
        <f t="shared" si="672"/>
        <v>0</v>
      </c>
      <c r="BP163" s="140">
        <f t="shared" si="673"/>
        <v>0</v>
      </c>
      <c r="BQ163" s="140">
        <f t="shared" si="674"/>
        <v>0</v>
      </c>
      <c r="BR163" s="140">
        <f t="shared" si="675"/>
        <v>0</v>
      </c>
      <c r="BS163" s="140">
        <f t="shared" si="676"/>
        <v>0</v>
      </c>
      <c r="BT163" s="140">
        <f t="shared" si="677"/>
        <v>0</v>
      </c>
      <c r="BU163" s="140">
        <f t="shared" si="678"/>
        <v>0</v>
      </c>
      <c r="BV163" s="140">
        <f t="shared" si="679"/>
        <v>0</v>
      </c>
      <c r="BW163" s="140">
        <f t="shared" si="680"/>
        <v>0</v>
      </c>
      <c r="BX163" s="140">
        <f t="shared" si="681"/>
        <v>0</v>
      </c>
      <c r="BY163" s="140">
        <f t="shared" si="682"/>
        <v>0</v>
      </c>
      <c r="BZ163" s="140">
        <f t="shared" si="683"/>
        <v>0</v>
      </c>
    </row>
    <row r="164" spans="1:78" x14ac:dyDescent="0.25">
      <c r="A164" s="140" t="str">
        <f>'Scenario List'!$A$16</f>
        <v>14- 2x SCC</v>
      </c>
      <c r="B164" s="140" t="s">
        <v>116</v>
      </c>
      <c r="C164" s="152">
        <v>1</v>
      </c>
      <c r="D164" s="140">
        <v>1</v>
      </c>
      <c r="E164" s="140">
        <v>1</v>
      </c>
      <c r="F164" s="140">
        <v>1</v>
      </c>
      <c r="G164" s="140">
        <v>1</v>
      </c>
      <c r="H164" s="140">
        <v>1</v>
      </c>
      <c r="I164" s="140">
        <v>1</v>
      </c>
      <c r="J164" s="140">
        <v>1</v>
      </c>
      <c r="K164" s="140">
        <v>1</v>
      </c>
      <c r="L164" s="140">
        <v>1</v>
      </c>
      <c r="M164" s="140">
        <v>1</v>
      </c>
      <c r="N164" s="140">
        <v>1</v>
      </c>
      <c r="O164" s="140">
        <v>1</v>
      </c>
      <c r="P164" s="140">
        <v>1</v>
      </c>
      <c r="Q164" s="140">
        <v>1</v>
      </c>
      <c r="R164" s="140">
        <v>1</v>
      </c>
      <c r="S164" s="140">
        <v>1</v>
      </c>
      <c r="T164" s="140">
        <v>1</v>
      </c>
      <c r="U164" s="140">
        <v>1</v>
      </c>
      <c r="V164" s="140">
        <v>1</v>
      </c>
      <c r="W164" s="140">
        <v>1</v>
      </c>
      <c r="X164" s="140">
        <v>1</v>
      </c>
      <c r="Y164" s="140">
        <v>1</v>
      </c>
      <c r="Z164" s="140">
        <v>1</v>
      </c>
      <c r="AA164" s="140">
        <v>1</v>
      </c>
      <c r="AC164" s="140">
        <f t="shared" si="684"/>
        <v>0</v>
      </c>
      <c r="AD164" s="140">
        <f t="shared" si="638"/>
        <v>0</v>
      </c>
      <c r="AE164" s="140">
        <f t="shared" si="639"/>
        <v>0</v>
      </c>
      <c r="AF164" s="140">
        <f t="shared" si="640"/>
        <v>0</v>
      </c>
      <c r="AG164" s="140">
        <f t="shared" si="641"/>
        <v>0</v>
      </c>
      <c r="AH164" s="140">
        <f t="shared" si="642"/>
        <v>0</v>
      </c>
      <c r="AI164" s="140">
        <f t="shared" si="643"/>
        <v>0</v>
      </c>
      <c r="AJ164" s="140">
        <f t="shared" si="644"/>
        <v>0</v>
      </c>
      <c r="AK164" s="140">
        <f t="shared" si="645"/>
        <v>0</v>
      </c>
      <c r="AL164" s="140">
        <f t="shared" si="646"/>
        <v>0</v>
      </c>
      <c r="AM164" s="140">
        <f t="shared" si="647"/>
        <v>0</v>
      </c>
      <c r="AN164" s="140">
        <f t="shared" si="648"/>
        <v>0</v>
      </c>
      <c r="AO164" s="140">
        <f t="shared" si="649"/>
        <v>0</v>
      </c>
      <c r="AP164" s="140">
        <f t="shared" si="650"/>
        <v>0</v>
      </c>
      <c r="AQ164" s="140">
        <f t="shared" si="651"/>
        <v>0</v>
      </c>
      <c r="AR164" s="140">
        <f t="shared" si="652"/>
        <v>0</v>
      </c>
      <c r="AS164" s="140">
        <f t="shared" si="653"/>
        <v>0</v>
      </c>
      <c r="AT164" s="140">
        <f t="shared" si="654"/>
        <v>0</v>
      </c>
      <c r="AU164" s="140">
        <f t="shared" si="655"/>
        <v>0</v>
      </c>
      <c r="AV164" s="140">
        <f t="shared" si="656"/>
        <v>0</v>
      </c>
      <c r="AW164" s="140">
        <f t="shared" si="657"/>
        <v>0</v>
      </c>
      <c r="AX164" s="140">
        <f t="shared" si="658"/>
        <v>0</v>
      </c>
      <c r="AY164" s="140">
        <f t="shared" si="659"/>
        <v>0</v>
      </c>
      <c r="AZ164" s="140">
        <f t="shared" si="660"/>
        <v>0</v>
      </c>
      <c r="BB164" s="139" t="str">
        <f t="shared" si="685"/>
        <v>-</v>
      </c>
      <c r="BC164" s="140">
        <f t="shared" si="686"/>
        <v>0</v>
      </c>
      <c r="BD164" s="140">
        <f t="shared" si="661"/>
        <v>0</v>
      </c>
      <c r="BE164" s="140">
        <f t="shared" si="662"/>
        <v>0</v>
      </c>
      <c r="BF164" s="140">
        <f t="shared" si="663"/>
        <v>0</v>
      </c>
      <c r="BG164" s="140">
        <f t="shared" si="664"/>
        <v>0</v>
      </c>
      <c r="BH164" s="140">
        <f t="shared" si="665"/>
        <v>0</v>
      </c>
      <c r="BI164" s="140">
        <f t="shared" si="666"/>
        <v>0</v>
      </c>
      <c r="BJ164" s="140">
        <f t="shared" si="667"/>
        <v>0</v>
      </c>
      <c r="BK164" s="140">
        <f t="shared" si="668"/>
        <v>0</v>
      </c>
      <c r="BL164" s="140">
        <f t="shared" si="669"/>
        <v>0</v>
      </c>
      <c r="BM164" s="140">
        <f t="shared" si="670"/>
        <v>0</v>
      </c>
      <c r="BN164" s="140">
        <f t="shared" si="671"/>
        <v>0</v>
      </c>
      <c r="BO164" s="140">
        <f t="shared" si="672"/>
        <v>0</v>
      </c>
      <c r="BP164" s="140">
        <f t="shared" si="673"/>
        <v>0</v>
      </c>
      <c r="BQ164" s="140">
        <f t="shared" si="674"/>
        <v>0</v>
      </c>
      <c r="BR164" s="140">
        <f t="shared" si="675"/>
        <v>0</v>
      </c>
      <c r="BS164" s="140">
        <f t="shared" si="676"/>
        <v>0</v>
      </c>
      <c r="BT164" s="140">
        <f t="shared" si="677"/>
        <v>0</v>
      </c>
      <c r="BU164" s="140">
        <f t="shared" si="678"/>
        <v>0</v>
      </c>
      <c r="BV164" s="140">
        <f t="shared" si="679"/>
        <v>0</v>
      </c>
      <c r="BW164" s="140">
        <f t="shared" si="680"/>
        <v>0</v>
      </c>
      <c r="BX164" s="140">
        <f t="shared" si="681"/>
        <v>0</v>
      </c>
      <c r="BY164" s="140">
        <f t="shared" si="682"/>
        <v>0</v>
      </c>
      <c r="BZ164" s="140">
        <f t="shared" si="683"/>
        <v>0</v>
      </c>
    </row>
    <row r="165" spans="1:78" x14ac:dyDescent="0.25">
      <c r="A165" s="140" t="str">
        <f>'Scenario List'!$A$16</f>
        <v>14- 2x SCC</v>
      </c>
      <c r="B165" s="140" t="s">
        <v>117</v>
      </c>
      <c r="C165" s="152">
        <v>1</v>
      </c>
      <c r="D165" s="140">
        <v>1</v>
      </c>
      <c r="E165" s="140">
        <v>1</v>
      </c>
      <c r="F165" s="140">
        <v>1</v>
      </c>
      <c r="G165" s="140">
        <v>1</v>
      </c>
      <c r="H165" s="140">
        <v>1</v>
      </c>
      <c r="I165" s="140">
        <v>1</v>
      </c>
      <c r="J165" s="140">
        <v>1</v>
      </c>
      <c r="K165" s="140">
        <v>1</v>
      </c>
      <c r="L165" s="140">
        <v>1</v>
      </c>
      <c r="M165" s="140">
        <v>1</v>
      </c>
      <c r="N165" s="140">
        <v>1</v>
      </c>
      <c r="O165" s="140">
        <v>1</v>
      </c>
      <c r="P165" s="140">
        <v>1</v>
      </c>
      <c r="Q165" s="140">
        <v>1</v>
      </c>
      <c r="R165" s="140">
        <v>1</v>
      </c>
      <c r="S165" s="140">
        <v>1</v>
      </c>
      <c r="T165" s="140">
        <v>1</v>
      </c>
      <c r="U165" s="140">
        <v>1</v>
      </c>
      <c r="V165" s="140">
        <v>1</v>
      </c>
      <c r="W165" s="140">
        <v>1</v>
      </c>
      <c r="X165" s="140">
        <v>1</v>
      </c>
      <c r="Y165" s="140">
        <v>1</v>
      </c>
      <c r="Z165" s="140">
        <v>1</v>
      </c>
      <c r="AA165" s="140">
        <v>1</v>
      </c>
      <c r="AC165" s="140">
        <f t="shared" si="684"/>
        <v>0</v>
      </c>
      <c r="AD165" s="140">
        <f t="shared" si="638"/>
        <v>0</v>
      </c>
      <c r="AE165" s="140">
        <f t="shared" si="639"/>
        <v>0</v>
      </c>
      <c r="AF165" s="140">
        <f t="shared" si="640"/>
        <v>0</v>
      </c>
      <c r="AG165" s="140">
        <f t="shared" si="641"/>
        <v>0</v>
      </c>
      <c r="AH165" s="140">
        <f t="shared" si="642"/>
        <v>0</v>
      </c>
      <c r="AI165" s="140">
        <f t="shared" si="643"/>
        <v>0</v>
      </c>
      <c r="AJ165" s="140">
        <f t="shared" si="644"/>
        <v>0</v>
      </c>
      <c r="AK165" s="140">
        <f t="shared" si="645"/>
        <v>0</v>
      </c>
      <c r="AL165" s="140">
        <f t="shared" si="646"/>
        <v>0</v>
      </c>
      <c r="AM165" s="140">
        <f t="shared" si="647"/>
        <v>0</v>
      </c>
      <c r="AN165" s="140">
        <f t="shared" si="648"/>
        <v>0</v>
      </c>
      <c r="AO165" s="140">
        <f t="shared" si="649"/>
        <v>0</v>
      </c>
      <c r="AP165" s="140">
        <f t="shared" si="650"/>
        <v>0</v>
      </c>
      <c r="AQ165" s="140">
        <f t="shared" si="651"/>
        <v>0</v>
      </c>
      <c r="AR165" s="140">
        <f t="shared" si="652"/>
        <v>0</v>
      </c>
      <c r="AS165" s="140">
        <f t="shared" si="653"/>
        <v>0</v>
      </c>
      <c r="AT165" s="140">
        <f t="shared" si="654"/>
        <v>0</v>
      </c>
      <c r="AU165" s="140">
        <f t="shared" si="655"/>
        <v>0</v>
      </c>
      <c r="AV165" s="140">
        <f t="shared" si="656"/>
        <v>0</v>
      </c>
      <c r="AW165" s="140">
        <f t="shared" si="657"/>
        <v>0</v>
      </c>
      <c r="AX165" s="140">
        <f t="shared" si="658"/>
        <v>0</v>
      </c>
      <c r="AY165" s="140">
        <f t="shared" si="659"/>
        <v>0</v>
      </c>
      <c r="AZ165" s="140">
        <f t="shared" si="660"/>
        <v>0</v>
      </c>
      <c r="BB165" s="139" t="str">
        <f t="shared" si="685"/>
        <v>-</v>
      </c>
      <c r="BC165" s="140">
        <f t="shared" si="686"/>
        <v>0</v>
      </c>
      <c r="BD165" s="140">
        <f t="shared" si="661"/>
        <v>0</v>
      </c>
      <c r="BE165" s="140">
        <f t="shared" si="662"/>
        <v>0</v>
      </c>
      <c r="BF165" s="140">
        <f t="shared" si="663"/>
        <v>0</v>
      </c>
      <c r="BG165" s="140">
        <f t="shared" si="664"/>
        <v>0</v>
      </c>
      <c r="BH165" s="140">
        <f t="shared" si="665"/>
        <v>0</v>
      </c>
      <c r="BI165" s="140">
        <f t="shared" si="666"/>
        <v>0</v>
      </c>
      <c r="BJ165" s="140">
        <f t="shared" si="667"/>
        <v>0</v>
      </c>
      <c r="BK165" s="140">
        <f t="shared" si="668"/>
        <v>0</v>
      </c>
      <c r="BL165" s="140">
        <f t="shared" si="669"/>
        <v>0</v>
      </c>
      <c r="BM165" s="140">
        <f t="shared" si="670"/>
        <v>0</v>
      </c>
      <c r="BN165" s="140">
        <f t="shared" si="671"/>
        <v>0</v>
      </c>
      <c r="BO165" s="140">
        <f t="shared" si="672"/>
        <v>0</v>
      </c>
      <c r="BP165" s="140">
        <f t="shared" si="673"/>
        <v>0</v>
      </c>
      <c r="BQ165" s="140">
        <f t="shared" si="674"/>
        <v>0</v>
      </c>
      <c r="BR165" s="140">
        <f t="shared" si="675"/>
        <v>0</v>
      </c>
      <c r="BS165" s="140">
        <f t="shared" si="676"/>
        <v>0</v>
      </c>
      <c r="BT165" s="140">
        <f t="shared" si="677"/>
        <v>0</v>
      </c>
      <c r="BU165" s="140">
        <f t="shared" si="678"/>
        <v>0</v>
      </c>
      <c r="BV165" s="140">
        <f t="shared" si="679"/>
        <v>0</v>
      </c>
      <c r="BW165" s="140">
        <f t="shared" si="680"/>
        <v>0</v>
      </c>
      <c r="BX165" s="140">
        <f t="shared" si="681"/>
        <v>0</v>
      </c>
      <c r="BY165" s="140">
        <f t="shared" si="682"/>
        <v>0</v>
      </c>
      <c r="BZ165" s="140">
        <f t="shared" si="683"/>
        <v>0</v>
      </c>
    </row>
    <row r="166" spans="1:78" x14ac:dyDescent="0.25">
      <c r="A166" s="140" t="str">
        <f>'Scenario List'!$A$16</f>
        <v>14- 2x SCC</v>
      </c>
      <c r="B166" s="140" t="s">
        <v>118</v>
      </c>
      <c r="C166" s="152">
        <v>1</v>
      </c>
      <c r="D166" s="140">
        <v>1</v>
      </c>
      <c r="E166" s="140">
        <v>1</v>
      </c>
      <c r="F166" s="140">
        <v>1</v>
      </c>
      <c r="G166" s="140">
        <v>1</v>
      </c>
      <c r="H166" s="140">
        <v>1</v>
      </c>
      <c r="I166" s="140">
        <v>1</v>
      </c>
      <c r="J166" s="140">
        <v>1</v>
      </c>
      <c r="K166" s="140">
        <v>1</v>
      </c>
      <c r="L166" s="140">
        <v>1</v>
      </c>
      <c r="M166" s="140">
        <v>1</v>
      </c>
      <c r="N166" s="140">
        <v>1</v>
      </c>
      <c r="O166" s="140">
        <v>1</v>
      </c>
      <c r="P166" s="140">
        <v>1</v>
      </c>
      <c r="Q166" s="140">
        <v>1</v>
      </c>
      <c r="R166" s="140">
        <v>1</v>
      </c>
      <c r="S166" s="140">
        <v>1</v>
      </c>
      <c r="T166" s="140">
        <v>1</v>
      </c>
      <c r="U166" s="140">
        <v>1</v>
      </c>
      <c r="V166" s="140">
        <v>1</v>
      </c>
      <c r="W166" s="140">
        <v>0</v>
      </c>
      <c r="X166" s="140">
        <v>0</v>
      </c>
      <c r="Y166" s="140">
        <v>0</v>
      </c>
      <c r="Z166" s="140">
        <v>0</v>
      </c>
      <c r="AA166" s="140">
        <v>0</v>
      </c>
      <c r="AC166" s="140">
        <f t="shared" si="684"/>
        <v>0</v>
      </c>
      <c r="AD166" s="140">
        <f t="shared" si="638"/>
        <v>0</v>
      </c>
      <c r="AE166" s="140">
        <f t="shared" si="639"/>
        <v>0</v>
      </c>
      <c r="AF166" s="140">
        <f t="shared" si="640"/>
        <v>0</v>
      </c>
      <c r="AG166" s="140">
        <f t="shared" si="641"/>
        <v>0</v>
      </c>
      <c r="AH166" s="140">
        <f t="shared" si="642"/>
        <v>0</v>
      </c>
      <c r="AI166" s="140">
        <f t="shared" si="643"/>
        <v>0</v>
      </c>
      <c r="AJ166" s="140">
        <f t="shared" si="644"/>
        <v>0</v>
      </c>
      <c r="AK166" s="140">
        <f t="shared" si="645"/>
        <v>0</v>
      </c>
      <c r="AL166" s="140">
        <f t="shared" si="646"/>
        <v>0</v>
      </c>
      <c r="AM166" s="140">
        <f t="shared" si="647"/>
        <v>0</v>
      </c>
      <c r="AN166" s="140">
        <f t="shared" si="648"/>
        <v>0</v>
      </c>
      <c r="AO166" s="140">
        <f t="shared" si="649"/>
        <v>0</v>
      </c>
      <c r="AP166" s="140">
        <f t="shared" si="650"/>
        <v>0</v>
      </c>
      <c r="AQ166" s="140">
        <f t="shared" si="651"/>
        <v>0</v>
      </c>
      <c r="AR166" s="140">
        <f t="shared" si="652"/>
        <v>0</v>
      </c>
      <c r="AS166" s="140">
        <f t="shared" si="653"/>
        <v>0</v>
      </c>
      <c r="AT166" s="140">
        <f t="shared" si="654"/>
        <v>0</v>
      </c>
      <c r="AU166" s="140">
        <f t="shared" si="655"/>
        <v>0</v>
      </c>
      <c r="AV166" s="140">
        <f t="shared" si="656"/>
        <v>1</v>
      </c>
      <c r="AW166" s="140">
        <f t="shared" si="657"/>
        <v>0</v>
      </c>
      <c r="AX166" s="140">
        <f t="shared" si="658"/>
        <v>0</v>
      </c>
      <c r="AY166" s="140">
        <f t="shared" si="659"/>
        <v>0</v>
      </c>
      <c r="AZ166" s="140">
        <f t="shared" si="660"/>
        <v>0</v>
      </c>
      <c r="BB166" s="139">
        <f t="shared" si="685"/>
        <v>2040</v>
      </c>
      <c r="BC166" s="140">
        <f t="shared" si="686"/>
        <v>0</v>
      </c>
      <c r="BD166" s="140">
        <f t="shared" si="661"/>
        <v>0</v>
      </c>
      <c r="BE166" s="140">
        <f t="shared" si="662"/>
        <v>0</v>
      </c>
      <c r="BF166" s="140">
        <f t="shared" si="663"/>
        <v>0</v>
      </c>
      <c r="BG166" s="140">
        <f t="shared" si="664"/>
        <v>0</v>
      </c>
      <c r="BH166" s="140">
        <f t="shared" si="665"/>
        <v>0</v>
      </c>
      <c r="BI166" s="140">
        <f t="shared" si="666"/>
        <v>0</v>
      </c>
      <c r="BJ166" s="140">
        <f t="shared" si="667"/>
        <v>0</v>
      </c>
      <c r="BK166" s="140">
        <f t="shared" si="668"/>
        <v>0</v>
      </c>
      <c r="BL166" s="140">
        <f t="shared" si="669"/>
        <v>0</v>
      </c>
      <c r="BM166" s="140">
        <f t="shared" si="670"/>
        <v>0</v>
      </c>
      <c r="BN166" s="140">
        <f t="shared" si="671"/>
        <v>0</v>
      </c>
      <c r="BO166" s="140">
        <f t="shared" si="672"/>
        <v>0</v>
      </c>
      <c r="BP166" s="140">
        <f t="shared" si="673"/>
        <v>0</v>
      </c>
      <c r="BQ166" s="140">
        <f t="shared" si="674"/>
        <v>0</v>
      </c>
      <c r="BR166" s="140">
        <f t="shared" si="675"/>
        <v>0</v>
      </c>
      <c r="BS166" s="140">
        <f t="shared" si="676"/>
        <v>0</v>
      </c>
      <c r="BT166" s="140">
        <f t="shared" si="677"/>
        <v>0</v>
      </c>
      <c r="BU166" s="140">
        <f t="shared" si="678"/>
        <v>0</v>
      </c>
      <c r="BV166" s="140">
        <f t="shared" si="679"/>
        <v>2041</v>
      </c>
      <c r="BW166" s="140">
        <f t="shared" si="680"/>
        <v>0</v>
      </c>
      <c r="BX166" s="140">
        <f t="shared" si="681"/>
        <v>0</v>
      </c>
      <c r="BY166" s="140">
        <f t="shared" si="682"/>
        <v>0</v>
      </c>
      <c r="BZ166" s="140">
        <f t="shared" si="683"/>
        <v>0</v>
      </c>
    </row>
    <row r="167" spans="1:78" x14ac:dyDescent="0.25">
      <c r="A167" s="140" t="str">
        <f>'Scenario List'!$A$16</f>
        <v>14- 2x SCC</v>
      </c>
      <c r="B167" s="140" t="s">
        <v>119</v>
      </c>
      <c r="C167" s="152">
        <v>1</v>
      </c>
      <c r="D167" s="140">
        <v>1</v>
      </c>
      <c r="E167" s="140">
        <v>1</v>
      </c>
      <c r="F167" s="140">
        <v>1</v>
      </c>
      <c r="G167" s="140">
        <v>1</v>
      </c>
      <c r="H167" s="140">
        <v>1</v>
      </c>
      <c r="I167" s="140">
        <v>1</v>
      </c>
      <c r="J167" s="140">
        <v>1</v>
      </c>
      <c r="K167" s="140">
        <v>1</v>
      </c>
      <c r="L167" s="140">
        <v>1</v>
      </c>
      <c r="M167" s="140">
        <v>1</v>
      </c>
      <c r="N167" s="140">
        <v>1</v>
      </c>
      <c r="O167" s="140">
        <v>1</v>
      </c>
      <c r="P167" s="140">
        <v>1</v>
      </c>
      <c r="Q167" s="140">
        <v>1</v>
      </c>
      <c r="R167" s="140">
        <v>1</v>
      </c>
      <c r="S167" s="140">
        <v>1</v>
      </c>
      <c r="T167" s="140">
        <v>1</v>
      </c>
      <c r="U167" s="140">
        <v>1</v>
      </c>
      <c r="V167" s="140">
        <v>1</v>
      </c>
      <c r="W167" s="140">
        <v>1</v>
      </c>
      <c r="X167" s="140">
        <v>1</v>
      </c>
      <c r="Y167" s="140">
        <v>1</v>
      </c>
      <c r="Z167" s="140">
        <v>1</v>
      </c>
      <c r="AA167" s="140">
        <v>1</v>
      </c>
      <c r="AC167" s="140">
        <f t="shared" si="684"/>
        <v>0</v>
      </c>
      <c r="AD167" s="140">
        <f t="shared" si="638"/>
        <v>0</v>
      </c>
      <c r="AE167" s="140">
        <f t="shared" si="639"/>
        <v>0</v>
      </c>
      <c r="AF167" s="140">
        <f t="shared" si="640"/>
        <v>0</v>
      </c>
      <c r="AG167" s="140">
        <f t="shared" si="641"/>
        <v>0</v>
      </c>
      <c r="AH167" s="140">
        <f t="shared" si="642"/>
        <v>0</v>
      </c>
      <c r="AI167" s="140">
        <f t="shared" si="643"/>
        <v>0</v>
      </c>
      <c r="AJ167" s="140">
        <f t="shared" si="644"/>
        <v>0</v>
      </c>
      <c r="AK167" s="140">
        <f t="shared" si="645"/>
        <v>0</v>
      </c>
      <c r="AL167" s="140">
        <f t="shared" si="646"/>
        <v>0</v>
      </c>
      <c r="AM167" s="140">
        <f t="shared" si="647"/>
        <v>0</v>
      </c>
      <c r="AN167" s="140">
        <f t="shared" si="648"/>
        <v>0</v>
      </c>
      <c r="AO167" s="140">
        <f t="shared" si="649"/>
        <v>0</v>
      </c>
      <c r="AP167" s="140">
        <f t="shared" si="650"/>
        <v>0</v>
      </c>
      <c r="AQ167" s="140">
        <f t="shared" si="651"/>
        <v>0</v>
      </c>
      <c r="AR167" s="140">
        <f t="shared" si="652"/>
        <v>0</v>
      </c>
      <c r="AS167" s="140">
        <f t="shared" si="653"/>
        <v>0</v>
      </c>
      <c r="AT167" s="140">
        <f t="shared" si="654"/>
        <v>0</v>
      </c>
      <c r="AU167" s="140">
        <f t="shared" si="655"/>
        <v>0</v>
      </c>
      <c r="AV167" s="140">
        <f t="shared" si="656"/>
        <v>0</v>
      </c>
      <c r="AW167" s="140">
        <f t="shared" si="657"/>
        <v>0</v>
      </c>
      <c r="AX167" s="140">
        <f t="shared" si="658"/>
        <v>0</v>
      </c>
      <c r="AY167" s="140">
        <f t="shared" si="659"/>
        <v>0</v>
      </c>
      <c r="AZ167" s="140">
        <f t="shared" si="660"/>
        <v>0</v>
      </c>
      <c r="BB167" s="139" t="str">
        <f t="shared" si="685"/>
        <v>-</v>
      </c>
      <c r="BC167" s="140">
        <f t="shared" si="686"/>
        <v>0</v>
      </c>
      <c r="BD167" s="140">
        <f t="shared" si="661"/>
        <v>0</v>
      </c>
      <c r="BE167" s="140">
        <f t="shared" si="662"/>
        <v>0</v>
      </c>
      <c r="BF167" s="140">
        <f t="shared" si="663"/>
        <v>0</v>
      </c>
      <c r="BG167" s="140">
        <f t="shared" si="664"/>
        <v>0</v>
      </c>
      <c r="BH167" s="140">
        <f t="shared" si="665"/>
        <v>0</v>
      </c>
      <c r="BI167" s="140">
        <f t="shared" si="666"/>
        <v>0</v>
      </c>
      <c r="BJ167" s="140">
        <f t="shared" si="667"/>
        <v>0</v>
      </c>
      <c r="BK167" s="140">
        <f t="shared" si="668"/>
        <v>0</v>
      </c>
      <c r="BL167" s="140">
        <f t="shared" si="669"/>
        <v>0</v>
      </c>
      <c r="BM167" s="140">
        <f t="shared" si="670"/>
        <v>0</v>
      </c>
      <c r="BN167" s="140">
        <f t="shared" si="671"/>
        <v>0</v>
      </c>
      <c r="BO167" s="140">
        <f t="shared" si="672"/>
        <v>0</v>
      </c>
      <c r="BP167" s="140">
        <f t="shared" si="673"/>
        <v>0</v>
      </c>
      <c r="BQ167" s="140">
        <f t="shared" si="674"/>
        <v>0</v>
      </c>
      <c r="BR167" s="140">
        <f t="shared" si="675"/>
        <v>0</v>
      </c>
      <c r="BS167" s="140">
        <f t="shared" si="676"/>
        <v>0</v>
      </c>
      <c r="BT167" s="140">
        <f t="shared" si="677"/>
        <v>0</v>
      </c>
      <c r="BU167" s="140">
        <f t="shared" si="678"/>
        <v>0</v>
      </c>
      <c r="BV167" s="140">
        <f t="shared" si="679"/>
        <v>0</v>
      </c>
      <c r="BW167" s="140">
        <f t="shared" si="680"/>
        <v>0</v>
      </c>
      <c r="BX167" s="140">
        <f t="shared" si="681"/>
        <v>0</v>
      </c>
      <c r="BY167" s="140">
        <f t="shared" si="682"/>
        <v>0</v>
      </c>
      <c r="BZ167" s="140">
        <f t="shared" si="683"/>
        <v>0</v>
      </c>
    </row>
    <row r="168" spans="1:78" x14ac:dyDescent="0.25">
      <c r="A168" s="140" t="str">
        <f>'Scenario List'!$A$16</f>
        <v>14- 2x SCC</v>
      </c>
      <c r="B168" s="140" t="s">
        <v>120</v>
      </c>
      <c r="C168" s="152">
        <v>1</v>
      </c>
      <c r="D168" s="140">
        <v>1</v>
      </c>
      <c r="E168" s="140">
        <v>1</v>
      </c>
      <c r="F168" s="140">
        <v>1</v>
      </c>
      <c r="G168" s="140">
        <v>1</v>
      </c>
      <c r="H168" s="140">
        <v>1</v>
      </c>
      <c r="I168" s="140">
        <v>1</v>
      </c>
      <c r="J168" s="140">
        <v>1</v>
      </c>
      <c r="K168" s="140">
        <v>1</v>
      </c>
      <c r="L168" s="140">
        <v>1</v>
      </c>
      <c r="M168" s="140">
        <v>1</v>
      </c>
      <c r="N168" s="140">
        <v>1</v>
      </c>
      <c r="O168" s="140">
        <v>1</v>
      </c>
      <c r="P168" s="140">
        <v>1</v>
      </c>
      <c r="Q168" s="140">
        <v>1</v>
      </c>
      <c r="R168" s="140">
        <v>1</v>
      </c>
      <c r="S168" s="140">
        <v>1</v>
      </c>
      <c r="T168" s="140">
        <v>1</v>
      </c>
      <c r="U168" s="140">
        <v>1</v>
      </c>
      <c r="V168" s="140">
        <v>1</v>
      </c>
      <c r="W168" s="140">
        <v>1</v>
      </c>
      <c r="X168" s="140">
        <v>1</v>
      </c>
      <c r="Y168" s="140">
        <v>1</v>
      </c>
      <c r="Z168" s="140">
        <v>1</v>
      </c>
      <c r="AA168" s="140">
        <v>1</v>
      </c>
      <c r="AC168" s="140">
        <f t="shared" si="684"/>
        <v>0</v>
      </c>
      <c r="AD168" s="140">
        <f t="shared" si="638"/>
        <v>0</v>
      </c>
      <c r="AE168" s="140">
        <f t="shared" si="639"/>
        <v>0</v>
      </c>
      <c r="AF168" s="140">
        <f t="shared" si="640"/>
        <v>0</v>
      </c>
      <c r="AG168" s="140">
        <f t="shared" si="641"/>
        <v>0</v>
      </c>
      <c r="AH168" s="140">
        <f t="shared" si="642"/>
        <v>0</v>
      </c>
      <c r="AI168" s="140">
        <f t="shared" si="643"/>
        <v>0</v>
      </c>
      <c r="AJ168" s="140">
        <f t="shared" si="644"/>
        <v>0</v>
      </c>
      <c r="AK168" s="140">
        <f t="shared" si="645"/>
        <v>0</v>
      </c>
      <c r="AL168" s="140">
        <f t="shared" si="646"/>
        <v>0</v>
      </c>
      <c r="AM168" s="140">
        <f t="shared" si="647"/>
        <v>0</v>
      </c>
      <c r="AN168" s="140">
        <f t="shared" si="648"/>
        <v>0</v>
      </c>
      <c r="AO168" s="140">
        <f t="shared" si="649"/>
        <v>0</v>
      </c>
      <c r="AP168" s="140">
        <f t="shared" si="650"/>
        <v>0</v>
      </c>
      <c r="AQ168" s="140">
        <f t="shared" si="651"/>
        <v>0</v>
      </c>
      <c r="AR168" s="140">
        <f t="shared" si="652"/>
        <v>0</v>
      </c>
      <c r="AS168" s="140">
        <f t="shared" si="653"/>
        <v>0</v>
      </c>
      <c r="AT168" s="140">
        <f t="shared" si="654"/>
        <v>0</v>
      </c>
      <c r="AU168" s="140">
        <f t="shared" si="655"/>
        <v>0</v>
      </c>
      <c r="AV168" s="140">
        <f t="shared" si="656"/>
        <v>0</v>
      </c>
      <c r="AW168" s="140">
        <f t="shared" si="657"/>
        <v>0</v>
      </c>
      <c r="AX168" s="140">
        <f t="shared" si="658"/>
        <v>0</v>
      </c>
      <c r="AY168" s="140">
        <f t="shared" si="659"/>
        <v>0</v>
      </c>
      <c r="AZ168" s="140">
        <f t="shared" si="660"/>
        <v>0</v>
      </c>
      <c r="BB168" s="139" t="str">
        <f t="shared" si="685"/>
        <v>-</v>
      </c>
      <c r="BC168" s="140">
        <f t="shared" si="686"/>
        <v>0</v>
      </c>
      <c r="BD168" s="140">
        <f t="shared" si="661"/>
        <v>0</v>
      </c>
      <c r="BE168" s="140">
        <f t="shared" si="662"/>
        <v>0</v>
      </c>
      <c r="BF168" s="140">
        <f t="shared" si="663"/>
        <v>0</v>
      </c>
      <c r="BG168" s="140">
        <f t="shared" si="664"/>
        <v>0</v>
      </c>
      <c r="BH168" s="140">
        <f t="shared" si="665"/>
        <v>0</v>
      </c>
      <c r="BI168" s="140">
        <f t="shared" si="666"/>
        <v>0</v>
      </c>
      <c r="BJ168" s="140">
        <f t="shared" si="667"/>
        <v>0</v>
      </c>
      <c r="BK168" s="140">
        <f t="shared" si="668"/>
        <v>0</v>
      </c>
      <c r="BL168" s="140">
        <f t="shared" si="669"/>
        <v>0</v>
      </c>
      <c r="BM168" s="140">
        <f t="shared" si="670"/>
        <v>0</v>
      </c>
      <c r="BN168" s="140">
        <f t="shared" si="671"/>
        <v>0</v>
      </c>
      <c r="BO168" s="140">
        <f t="shared" si="672"/>
        <v>0</v>
      </c>
      <c r="BP168" s="140">
        <f t="shared" si="673"/>
        <v>0</v>
      </c>
      <c r="BQ168" s="140">
        <f t="shared" si="674"/>
        <v>0</v>
      </c>
      <c r="BR168" s="140">
        <f t="shared" si="675"/>
        <v>0</v>
      </c>
      <c r="BS168" s="140">
        <f t="shared" si="676"/>
        <v>0</v>
      </c>
      <c r="BT168" s="140">
        <f t="shared" si="677"/>
        <v>0</v>
      </c>
      <c r="BU168" s="140">
        <f t="shared" si="678"/>
        <v>0</v>
      </c>
      <c r="BV168" s="140">
        <f t="shared" si="679"/>
        <v>0</v>
      </c>
      <c r="BW168" s="140">
        <f t="shared" si="680"/>
        <v>0</v>
      </c>
      <c r="BX168" s="140">
        <f t="shared" si="681"/>
        <v>0</v>
      </c>
      <c r="BY168" s="140">
        <f t="shared" si="682"/>
        <v>0</v>
      </c>
      <c r="BZ168" s="140">
        <f t="shared" si="683"/>
        <v>0</v>
      </c>
    </row>
    <row r="169" spans="1:78" x14ac:dyDescent="0.25">
      <c r="A169" s="140" t="str">
        <f>'Scenario List'!$A$16</f>
        <v>14- 2x SCC</v>
      </c>
      <c r="B169" s="140" t="s">
        <v>121</v>
      </c>
      <c r="C169" s="152">
        <v>1</v>
      </c>
      <c r="D169" s="140">
        <v>1</v>
      </c>
      <c r="E169" s="140">
        <v>1</v>
      </c>
      <c r="F169" s="140">
        <v>1</v>
      </c>
      <c r="G169" s="140">
        <v>1</v>
      </c>
      <c r="H169" s="140">
        <v>1</v>
      </c>
      <c r="I169" s="140">
        <v>1</v>
      </c>
      <c r="J169" s="140">
        <v>1</v>
      </c>
      <c r="K169" s="140">
        <v>1</v>
      </c>
      <c r="L169" s="140">
        <v>1</v>
      </c>
      <c r="M169" s="140">
        <v>1</v>
      </c>
      <c r="N169" s="140">
        <v>1</v>
      </c>
      <c r="O169" s="140">
        <v>1</v>
      </c>
      <c r="P169" s="140">
        <v>1</v>
      </c>
      <c r="Q169" s="140">
        <v>1</v>
      </c>
      <c r="R169" s="140">
        <v>0</v>
      </c>
      <c r="S169" s="140">
        <v>0</v>
      </c>
      <c r="T169" s="140">
        <v>0</v>
      </c>
      <c r="U169" s="140">
        <v>0</v>
      </c>
      <c r="V169" s="140">
        <v>0</v>
      </c>
      <c r="W169" s="140">
        <v>0</v>
      </c>
      <c r="X169" s="140">
        <v>0</v>
      </c>
      <c r="Y169" s="140">
        <v>0</v>
      </c>
      <c r="Z169" s="140">
        <v>0</v>
      </c>
      <c r="AA169" s="140">
        <v>0</v>
      </c>
      <c r="AC169" s="140">
        <f t="shared" si="684"/>
        <v>0</v>
      </c>
      <c r="AD169" s="140">
        <f t="shared" si="638"/>
        <v>0</v>
      </c>
      <c r="AE169" s="140">
        <f t="shared" si="639"/>
        <v>0</v>
      </c>
      <c r="AF169" s="140">
        <f t="shared" si="640"/>
        <v>0</v>
      </c>
      <c r="AG169" s="140">
        <f t="shared" si="641"/>
        <v>0</v>
      </c>
      <c r="AH169" s="140">
        <f t="shared" si="642"/>
        <v>0</v>
      </c>
      <c r="AI169" s="140">
        <f t="shared" si="643"/>
        <v>0</v>
      </c>
      <c r="AJ169" s="140">
        <f t="shared" si="644"/>
        <v>0</v>
      </c>
      <c r="AK169" s="140">
        <f t="shared" si="645"/>
        <v>0</v>
      </c>
      <c r="AL169" s="140">
        <f t="shared" si="646"/>
        <v>0</v>
      </c>
      <c r="AM169" s="140">
        <f t="shared" si="647"/>
        <v>0</v>
      </c>
      <c r="AN169" s="140">
        <f t="shared" si="648"/>
        <v>0</v>
      </c>
      <c r="AO169" s="140">
        <f t="shared" si="649"/>
        <v>0</v>
      </c>
      <c r="AP169" s="140">
        <f t="shared" si="650"/>
        <v>0</v>
      </c>
      <c r="AQ169" s="140">
        <f t="shared" si="651"/>
        <v>1</v>
      </c>
      <c r="AR169" s="140">
        <f t="shared" si="652"/>
        <v>0</v>
      </c>
      <c r="AS169" s="140">
        <f t="shared" si="653"/>
        <v>0</v>
      </c>
      <c r="AT169" s="140">
        <f t="shared" si="654"/>
        <v>0</v>
      </c>
      <c r="AU169" s="140">
        <f t="shared" si="655"/>
        <v>0</v>
      </c>
      <c r="AV169" s="140">
        <f t="shared" si="656"/>
        <v>0</v>
      </c>
      <c r="AW169" s="140">
        <f t="shared" si="657"/>
        <v>0</v>
      </c>
      <c r="AX169" s="140">
        <f t="shared" si="658"/>
        <v>0</v>
      </c>
      <c r="AY169" s="140">
        <f t="shared" si="659"/>
        <v>0</v>
      </c>
      <c r="AZ169" s="140">
        <f t="shared" si="660"/>
        <v>0</v>
      </c>
      <c r="BB169" s="139">
        <f t="shared" si="685"/>
        <v>2035</v>
      </c>
      <c r="BC169" s="140">
        <f t="shared" si="686"/>
        <v>0</v>
      </c>
      <c r="BD169" s="140">
        <f t="shared" si="661"/>
        <v>0</v>
      </c>
      <c r="BE169" s="140">
        <f t="shared" si="662"/>
        <v>0</v>
      </c>
      <c r="BF169" s="140">
        <f t="shared" si="663"/>
        <v>0</v>
      </c>
      <c r="BG169" s="140">
        <f t="shared" si="664"/>
        <v>0</v>
      </c>
      <c r="BH169" s="140">
        <f t="shared" si="665"/>
        <v>0</v>
      </c>
      <c r="BI169" s="140">
        <f t="shared" si="666"/>
        <v>0</v>
      </c>
      <c r="BJ169" s="140">
        <f t="shared" si="667"/>
        <v>0</v>
      </c>
      <c r="BK169" s="140">
        <f t="shared" si="668"/>
        <v>0</v>
      </c>
      <c r="BL169" s="140">
        <f t="shared" si="669"/>
        <v>0</v>
      </c>
      <c r="BM169" s="140">
        <f t="shared" si="670"/>
        <v>0</v>
      </c>
      <c r="BN169" s="140">
        <f t="shared" si="671"/>
        <v>0</v>
      </c>
      <c r="BO169" s="140">
        <f t="shared" si="672"/>
        <v>0</v>
      </c>
      <c r="BP169" s="140">
        <f t="shared" si="673"/>
        <v>0</v>
      </c>
      <c r="BQ169" s="140">
        <f t="shared" si="674"/>
        <v>2036</v>
      </c>
      <c r="BR169" s="140">
        <f t="shared" si="675"/>
        <v>0</v>
      </c>
      <c r="BS169" s="140">
        <f t="shared" si="676"/>
        <v>0</v>
      </c>
      <c r="BT169" s="140">
        <f t="shared" si="677"/>
        <v>0</v>
      </c>
      <c r="BU169" s="140">
        <f t="shared" si="678"/>
        <v>0</v>
      </c>
      <c r="BV169" s="140">
        <f t="shared" si="679"/>
        <v>0</v>
      </c>
      <c r="BW169" s="140">
        <f t="shared" si="680"/>
        <v>0</v>
      </c>
      <c r="BX169" s="140">
        <f t="shared" si="681"/>
        <v>0</v>
      </c>
      <c r="BY169" s="140">
        <f t="shared" si="682"/>
        <v>0</v>
      </c>
      <c r="BZ169" s="140">
        <f t="shared" si="683"/>
        <v>0</v>
      </c>
    </row>
    <row r="170" spans="1:78" x14ac:dyDescent="0.25">
      <c r="C170" s="152"/>
    </row>
    <row r="171" spans="1:78" x14ac:dyDescent="0.25">
      <c r="A171" s="140" t="str">
        <f>'Scenario List'!$A$17</f>
        <v>15- Colstrip Exit 2025</v>
      </c>
      <c r="B171" s="140" t="s">
        <v>112</v>
      </c>
      <c r="C171" s="152">
        <v>1</v>
      </c>
      <c r="D171" s="140">
        <v>1</v>
      </c>
      <c r="E171" s="140">
        <v>1</v>
      </c>
      <c r="F171" s="140">
        <v>1</v>
      </c>
      <c r="G171" s="140">
        <v>1</v>
      </c>
      <c r="H171" s="140">
        <v>1</v>
      </c>
      <c r="I171" s="140">
        <v>1</v>
      </c>
      <c r="J171" s="140">
        <v>1</v>
      </c>
      <c r="K171" s="140">
        <v>1</v>
      </c>
      <c r="L171" s="140">
        <v>1</v>
      </c>
      <c r="M171" s="140">
        <v>1</v>
      </c>
      <c r="N171" s="140">
        <v>1</v>
      </c>
      <c r="O171" s="140">
        <v>1</v>
      </c>
      <c r="P171" s="140">
        <v>1</v>
      </c>
      <c r="Q171" s="140">
        <v>1</v>
      </c>
      <c r="R171" s="140">
        <v>1</v>
      </c>
      <c r="S171" s="140">
        <v>1</v>
      </c>
      <c r="T171" s="140">
        <v>1</v>
      </c>
      <c r="U171" s="140">
        <v>1</v>
      </c>
      <c r="V171" s="140">
        <v>1</v>
      </c>
      <c r="W171" s="140">
        <v>1</v>
      </c>
      <c r="X171" s="140">
        <v>1</v>
      </c>
      <c r="Y171" s="140">
        <v>1</v>
      </c>
      <c r="Z171" s="140">
        <v>1</v>
      </c>
      <c r="AA171" s="140">
        <v>1</v>
      </c>
      <c r="AC171" s="140">
        <f>C171-D171</f>
        <v>0</v>
      </c>
      <c r="AD171" s="140">
        <f t="shared" ref="AD171:AD180" si="687">D171-E171</f>
        <v>0</v>
      </c>
      <c r="AE171" s="140">
        <f t="shared" ref="AE171:AE180" si="688">E171-F171</f>
        <v>0</v>
      </c>
      <c r="AF171" s="140">
        <f t="shared" ref="AF171:AF180" si="689">F171-G171</f>
        <v>0</v>
      </c>
      <c r="AG171" s="140">
        <f t="shared" ref="AG171:AG180" si="690">G171-H171</f>
        <v>0</v>
      </c>
      <c r="AH171" s="140">
        <f t="shared" ref="AH171:AH180" si="691">H171-I171</f>
        <v>0</v>
      </c>
      <c r="AI171" s="140">
        <f t="shared" ref="AI171:AI180" si="692">I171-J171</f>
        <v>0</v>
      </c>
      <c r="AJ171" s="140">
        <f t="shared" ref="AJ171:AJ180" si="693">J171-K171</f>
        <v>0</v>
      </c>
      <c r="AK171" s="140">
        <f t="shared" ref="AK171:AK180" si="694">K171-L171</f>
        <v>0</v>
      </c>
      <c r="AL171" s="140">
        <f t="shared" ref="AL171:AL180" si="695">L171-M171</f>
        <v>0</v>
      </c>
      <c r="AM171" s="140">
        <f t="shared" ref="AM171:AM180" si="696">M171-N171</f>
        <v>0</v>
      </c>
      <c r="AN171" s="140">
        <f t="shared" ref="AN171:AN180" si="697">N171-O171</f>
        <v>0</v>
      </c>
      <c r="AO171" s="140">
        <f t="shared" ref="AO171:AO180" si="698">O171-P171</f>
        <v>0</v>
      </c>
      <c r="AP171" s="140">
        <f t="shared" ref="AP171:AP180" si="699">P171-Q171</f>
        <v>0</v>
      </c>
      <c r="AQ171" s="140">
        <f t="shared" ref="AQ171:AQ180" si="700">Q171-R171</f>
        <v>0</v>
      </c>
      <c r="AR171" s="140">
        <f t="shared" ref="AR171:AR180" si="701">R171-S171</f>
        <v>0</v>
      </c>
      <c r="AS171" s="140">
        <f t="shared" ref="AS171:AS180" si="702">S171-T171</f>
        <v>0</v>
      </c>
      <c r="AT171" s="140">
        <f t="shared" ref="AT171:AT180" si="703">T171-U171</f>
        <v>0</v>
      </c>
      <c r="AU171" s="140">
        <f t="shared" ref="AU171:AU180" si="704">U171-V171</f>
        <v>0</v>
      </c>
      <c r="AV171" s="140">
        <f t="shared" ref="AV171:AV180" si="705">V171-W171</f>
        <v>0</v>
      </c>
      <c r="AW171" s="140">
        <f t="shared" ref="AW171:AW180" si="706">W171-X171</f>
        <v>0</v>
      </c>
      <c r="AX171" s="140">
        <f t="shared" ref="AX171:AX180" si="707">X171-Y171</f>
        <v>0</v>
      </c>
      <c r="AY171" s="140">
        <f t="shared" ref="AY171:AY180" si="708">Y171-Z171</f>
        <v>0</v>
      </c>
      <c r="AZ171" s="140">
        <f t="shared" ref="AZ171:AZ180" si="709">Z171-AA171</f>
        <v>0</v>
      </c>
      <c r="BB171" s="139" t="str">
        <f>IF(MAX(BC171:BZ171)=0,"-",MAX(BC171:BZ171)-1)</f>
        <v>-</v>
      </c>
      <c r="BC171" s="140">
        <f>IF(AC171=1,AC$13,0)</f>
        <v>0</v>
      </c>
      <c r="BD171" s="140">
        <f t="shared" ref="BD171:BD180" si="710">IF(AD171=1,AD$13,0)</f>
        <v>0</v>
      </c>
      <c r="BE171" s="140">
        <f t="shared" ref="BE171:BE180" si="711">IF(AE171=1,AE$13,0)</f>
        <v>0</v>
      </c>
      <c r="BF171" s="140">
        <f t="shared" ref="BF171:BF180" si="712">IF(AF171=1,AF$13,0)</f>
        <v>0</v>
      </c>
      <c r="BG171" s="140">
        <f t="shared" ref="BG171:BG180" si="713">IF(AG171=1,AG$13,0)</f>
        <v>0</v>
      </c>
      <c r="BH171" s="140">
        <f t="shared" ref="BH171:BH180" si="714">IF(AH171=1,AH$13,0)</f>
        <v>0</v>
      </c>
      <c r="BI171" s="140">
        <f t="shared" ref="BI171:BI180" si="715">IF(AI171=1,AI$13,0)</f>
        <v>0</v>
      </c>
      <c r="BJ171" s="140">
        <f t="shared" ref="BJ171:BJ180" si="716">IF(AJ171=1,AJ$13,0)</f>
        <v>0</v>
      </c>
      <c r="BK171" s="140">
        <f t="shared" ref="BK171:BK180" si="717">IF(AK171=1,AK$13,0)</f>
        <v>0</v>
      </c>
      <c r="BL171" s="140">
        <f t="shared" ref="BL171:BL180" si="718">IF(AL171=1,AL$13,0)</f>
        <v>0</v>
      </c>
      <c r="BM171" s="140">
        <f t="shared" ref="BM171:BM180" si="719">IF(AM171=1,AM$13,0)</f>
        <v>0</v>
      </c>
      <c r="BN171" s="140">
        <f t="shared" ref="BN171:BN180" si="720">IF(AN171=1,AN$13,0)</f>
        <v>0</v>
      </c>
      <c r="BO171" s="140">
        <f t="shared" ref="BO171:BO180" si="721">IF(AO171=1,AO$13,0)</f>
        <v>0</v>
      </c>
      <c r="BP171" s="140">
        <f t="shared" ref="BP171:BP180" si="722">IF(AP171=1,AP$13,0)</f>
        <v>0</v>
      </c>
      <c r="BQ171" s="140">
        <f t="shared" ref="BQ171:BQ180" si="723">IF(AQ171=1,AQ$13,0)</f>
        <v>0</v>
      </c>
      <c r="BR171" s="140">
        <f t="shared" ref="BR171:BR180" si="724">IF(AR171=1,AR$13,0)</f>
        <v>0</v>
      </c>
      <c r="BS171" s="140">
        <f t="shared" ref="BS171:BS180" si="725">IF(AS171=1,AS$13,0)</f>
        <v>0</v>
      </c>
      <c r="BT171" s="140">
        <f t="shared" ref="BT171:BT180" si="726">IF(AT171=1,AT$13,0)</f>
        <v>0</v>
      </c>
      <c r="BU171" s="140">
        <f t="shared" ref="BU171:BU180" si="727">IF(AU171=1,AU$13,0)</f>
        <v>0</v>
      </c>
      <c r="BV171" s="140">
        <f t="shared" ref="BV171:BV180" si="728">IF(AV171=1,AV$13,0)</f>
        <v>0</v>
      </c>
      <c r="BW171" s="140">
        <f t="shared" ref="BW171:BW180" si="729">IF(AW171=1,AW$13,0)</f>
        <v>0</v>
      </c>
      <c r="BX171" s="140">
        <f t="shared" ref="BX171:BX180" si="730">IF(AX171=1,AX$13,0)</f>
        <v>0</v>
      </c>
      <c r="BY171" s="140">
        <f t="shared" ref="BY171:BY180" si="731">IF(AY171=1,AY$13,0)</f>
        <v>0</v>
      </c>
      <c r="BZ171" s="140">
        <f t="shared" ref="BZ171:BZ180" si="732">IF(AZ171=1,AZ$13,0)</f>
        <v>0</v>
      </c>
    </row>
    <row r="172" spans="1:78" x14ac:dyDescent="0.25">
      <c r="A172" s="140" t="str">
        <f>'Scenario List'!$A$17</f>
        <v>15- Colstrip Exit 2025</v>
      </c>
      <c r="B172" s="140" t="s">
        <v>113</v>
      </c>
      <c r="C172" s="152">
        <v>1</v>
      </c>
      <c r="D172" s="140">
        <v>1</v>
      </c>
      <c r="E172" s="140">
        <v>1</v>
      </c>
      <c r="F172" s="140">
        <v>1</v>
      </c>
      <c r="G172" s="140">
        <v>1</v>
      </c>
      <c r="H172" s="140">
        <v>1</v>
      </c>
      <c r="I172" s="140">
        <v>0</v>
      </c>
      <c r="J172" s="140">
        <v>0</v>
      </c>
      <c r="K172" s="140">
        <v>0</v>
      </c>
      <c r="L172" s="140">
        <v>0</v>
      </c>
      <c r="M172" s="140">
        <v>0</v>
      </c>
      <c r="N172" s="140">
        <v>0</v>
      </c>
      <c r="O172" s="140">
        <v>0</v>
      </c>
      <c r="P172" s="140">
        <v>0</v>
      </c>
      <c r="Q172" s="140">
        <v>0</v>
      </c>
      <c r="R172" s="140">
        <v>0</v>
      </c>
      <c r="S172" s="140">
        <v>0</v>
      </c>
      <c r="T172" s="140">
        <v>0</v>
      </c>
      <c r="U172" s="140">
        <v>0</v>
      </c>
      <c r="V172" s="140">
        <v>0</v>
      </c>
      <c r="W172" s="140">
        <v>0</v>
      </c>
      <c r="X172" s="140">
        <v>0</v>
      </c>
      <c r="Y172" s="140">
        <v>0</v>
      </c>
      <c r="Z172" s="140">
        <v>0</v>
      </c>
      <c r="AA172" s="140">
        <v>0</v>
      </c>
      <c r="AC172" s="140">
        <f t="shared" ref="AC172:AC180" si="733">C172-D172</f>
        <v>0</v>
      </c>
      <c r="AD172" s="140">
        <f t="shared" si="687"/>
        <v>0</v>
      </c>
      <c r="AE172" s="140">
        <f t="shared" si="688"/>
        <v>0</v>
      </c>
      <c r="AF172" s="140">
        <f t="shared" si="689"/>
        <v>0</v>
      </c>
      <c r="AG172" s="140">
        <f t="shared" si="690"/>
        <v>0</v>
      </c>
      <c r="AH172" s="140">
        <f t="shared" si="691"/>
        <v>1</v>
      </c>
      <c r="AI172" s="140">
        <f t="shared" si="692"/>
        <v>0</v>
      </c>
      <c r="AJ172" s="140">
        <f t="shared" si="693"/>
        <v>0</v>
      </c>
      <c r="AK172" s="140">
        <f t="shared" si="694"/>
        <v>0</v>
      </c>
      <c r="AL172" s="140">
        <f t="shared" si="695"/>
        <v>0</v>
      </c>
      <c r="AM172" s="140">
        <f t="shared" si="696"/>
        <v>0</v>
      </c>
      <c r="AN172" s="140">
        <f t="shared" si="697"/>
        <v>0</v>
      </c>
      <c r="AO172" s="140">
        <f t="shared" si="698"/>
        <v>0</v>
      </c>
      <c r="AP172" s="140">
        <f t="shared" si="699"/>
        <v>0</v>
      </c>
      <c r="AQ172" s="140">
        <f t="shared" si="700"/>
        <v>0</v>
      </c>
      <c r="AR172" s="140">
        <f t="shared" si="701"/>
        <v>0</v>
      </c>
      <c r="AS172" s="140">
        <f t="shared" si="702"/>
        <v>0</v>
      </c>
      <c r="AT172" s="140">
        <f t="shared" si="703"/>
        <v>0</v>
      </c>
      <c r="AU172" s="140">
        <f t="shared" si="704"/>
        <v>0</v>
      </c>
      <c r="AV172" s="140">
        <f t="shared" si="705"/>
        <v>0</v>
      </c>
      <c r="AW172" s="140">
        <f t="shared" si="706"/>
        <v>0</v>
      </c>
      <c r="AX172" s="140">
        <f t="shared" si="707"/>
        <v>0</v>
      </c>
      <c r="AY172" s="140">
        <f t="shared" si="708"/>
        <v>0</v>
      </c>
      <c r="AZ172" s="140">
        <f t="shared" si="709"/>
        <v>0</v>
      </c>
      <c r="BB172" s="139">
        <f t="shared" ref="BB172:BB180" si="734">IF(MAX(BC172:BZ172)=0,"-",MAX(BC172:BZ172)-1)</f>
        <v>2026</v>
      </c>
      <c r="BC172" s="140">
        <f t="shared" ref="BC172:BC180" si="735">IF(AC172=1,AC$13,0)</f>
        <v>0</v>
      </c>
      <c r="BD172" s="140">
        <f t="shared" si="710"/>
        <v>0</v>
      </c>
      <c r="BE172" s="140">
        <f t="shared" si="711"/>
        <v>0</v>
      </c>
      <c r="BF172" s="140">
        <f t="shared" si="712"/>
        <v>0</v>
      </c>
      <c r="BG172" s="140">
        <f t="shared" si="713"/>
        <v>0</v>
      </c>
      <c r="BH172" s="140">
        <f t="shared" si="714"/>
        <v>2027</v>
      </c>
      <c r="BI172" s="140">
        <f t="shared" si="715"/>
        <v>0</v>
      </c>
      <c r="BJ172" s="140">
        <f t="shared" si="716"/>
        <v>0</v>
      </c>
      <c r="BK172" s="140">
        <f t="shared" si="717"/>
        <v>0</v>
      </c>
      <c r="BL172" s="140">
        <f t="shared" si="718"/>
        <v>0</v>
      </c>
      <c r="BM172" s="140">
        <f t="shared" si="719"/>
        <v>0</v>
      </c>
      <c r="BN172" s="140">
        <f t="shared" si="720"/>
        <v>0</v>
      </c>
      <c r="BO172" s="140">
        <f t="shared" si="721"/>
        <v>0</v>
      </c>
      <c r="BP172" s="140">
        <f t="shared" si="722"/>
        <v>0</v>
      </c>
      <c r="BQ172" s="140">
        <f t="shared" si="723"/>
        <v>0</v>
      </c>
      <c r="BR172" s="140">
        <f t="shared" si="724"/>
        <v>0</v>
      </c>
      <c r="BS172" s="140">
        <f t="shared" si="725"/>
        <v>0</v>
      </c>
      <c r="BT172" s="140">
        <f t="shared" si="726"/>
        <v>0</v>
      </c>
      <c r="BU172" s="140">
        <f t="shared" si="727"/>
        <v>0</v>
      </c>
      <c r="BV172" s="140">
        <f t="shared" si="728"/>
        <v>0</v>
      </c>
      <c r="BW172" s="140">
        <f t="shared" si="729"/>
        <v>0</v>
      </c>
      <c r="BX172" s="140">
        <f t="shared" si="730"/>
        <v>0</v>
      </c>
      <c r="BY172" s="140">
        <f t="shared" si="731"/>
        <v>0</v>
      </c>
      <c r="BZ172" s="140">
        <f t="shared" si="732"/>
        <v>0</v>
      </c>
    </row>
    <row r="173" spans="1:78" x14ac:dyDescent="0.25">
      <c r="A173" s="140" t="str">
        <f>'Scenario List'!$A$17</f>
        <v>15- Colstrip Exit 2025</v>
      </c>
      <c r="B173" s="140" t="s">
        <v>114</v>
      </c>
      <c r="C173" s="152">
        <v>1</v>
      </c>
      <c r="D173" s="140">
        <v>1</v>
      </c>
      <c r="E173" s="140">
        <v>1</v>
      </c>
      <c r="F173" s="140">
        <v>1</v>
      </c>
      <c r="G173" s="140">
        <v>1</v>
      </c>
      <c r="H173" s="140">
        <v>0</v>
      </c>
      <c r="I173" s="140">
        <v>0</v>
      </c>
      <c r="J173" s="140">
        <v>0</v>
      </c>
      <c r="K173" s="140">
        <v>0</v>
      </c>
      <c r="L173" s="140">
        <v>0</v>
      </c>
      <c r="M173" s="140">
        <v>0</v>
      </c>
      <c r="N173" s="140">
        <v>0</v>
      </c>
      <c r="O173" s="140">
        <v>0</v>
      </c>
      <c r="P173" s="140">
        <v>0</v>
      </c>
      <c r="Q173" s="140">
        <v>0</v>
      </c>
      <c r="R173" s="140">
        <v>0</v>
      </c>
      <c r="S173" s="140">
        <v>0</v>
      </c>
      <c r="T173" s="140">
        <v>0</v>
      </c>
      <c r="U173" s="140">
        <v>0</v>
      </c>
      <c r="V173" s="140">
        <v>0</v>
      </c>
      <c r="W173" s="140">
        <v>0</v>
      </c>
      <c r="X173" s="140">
        <v>0</v>
      </c>
      <c r="Y173" s="140">
        <v>0</v>
      </c>
      <c r="Z173" s="140">
        <v>0</v>
      </c>
      <c r="AA173" s="140">
        <v>0</v>
      </c>
      <c r="AC173" s="140">
        <f t="shared" si="733"/>
        <v>0</v>
      </c>
      <c r="AD173" s="140">
        <f t="shared" si="687"/>
        <v>0</v>
      </c>
      <c r="AE173" s="140">
        <f t="shared" si="688"/>
        <v>0</v>
      </c>
      <c r="AF173" s="140">
        <f t="shared" si="689"/>
        <v>0</v>
      </c>
      <c r="AG173" s="140">
        <f t="shared" si="690"/>
        <v>1</v>
      </c>
      <c r="AH173" s="140">
        <f t="shared" si="691"/>
        <v>0</v>
      </c>
      <c r="AI173" s="140">
        <f t="shared" si="692"/>
        <v>0</v>
      </c>
      <c r="AJ173" s="140">
        <f t="shared" si="693"/>
        <v>0</v>
      </c>
      <c r="AK173" s="140">
        <f t="shared" si="694"/>
        <v>0</v>
      </c>
      <c r="AL173" s="140">
        <f t="shared" si="695"/>
        <v>0</v>
      </c>
      <c r="AM173" s="140">
        <f t="shared" si="696"/>
        <v>0</v>
      </c>
      <c r="AN173" s="140">
        <f t="shared" si="697"/>
        <v>0</v>
      </c>
      <c r="AO173" s="140">
        <f t="shared" si="698"/>
        <v>0</v>
      </c>
      <c r="AP173" s="140">
        <f t="shared" si="699"/>
        <v>0</v>
      </c>
      <c r="AQ173" s="140">
        <f t="shared" si="700"/>
        <v>0</v>
      </c>
      <c r="AR173" s="140">
        <f t="shared" si="701"/>
        <v>0</v>
      </c>
      <c r="AS173" s="140">
        <f t="shared" si="702"/>
        <v>0</v>
      </c>
      <c r="AT173" s="140">
        <f t="shared" si="703"/>
        <v>0</v>
      </c>
      <c r="AU173" s="140">
        <f t="shared" si="704"/>
        <v>0</v>
      </c>
      <c r="AV173" s="140">
        <f t="shared" si="705"/>
        <v>0</v>
      </c>
      <c r="AW173" s="140">
        <f t="shared" si="706"/>
        <v>0</v>
      </c>
      <c r="AX173" s="140">
        <f t="shared" si="707"/>
        <v>0</v>
      </c>
      <c r="AY173" s="140">
        <f t="shared" si="708"/>
        <v>0</v>
      </c>
      <c r="AZ173" s="140">
        <f t="shared" si="709"/>
        <v>0</v>
      </c>
      <c r="BB173" s="139">
        <f t="shared" si="734"/>
        <v>2025</v>
      </c>
      <c r="BC173" s="140">
        <f t="shared" si="735"/>
        <v>0</v>
      </c>
      <c r="BD173" s="140">
        <f t="shared" si="710"/>
        <v>0</v>
      </c>
      <c r="BE173" s="140">
        <f t="shared" si="711"/>
        <v>0</v>
      </c>
      <c r="BF173" s="140">
        <f t="shared" si="712"/>
        <v>0</v>
      </c>
      <c r="BG173" s="140">
        <f t="shared" si="713"/>
        <v>2026</v>
      </c>
      <c r="BH173" s="140">
        <f t="shared" si="714"/>
        <v>0</v>
      </c>
      <c r="BI173" s="140">
        <f t="shared" si="715"/>
        <v>0</v>
      </c>
      <c r="BJ173" s="140">
        <f t="shared" si="716"/>
        <v>0</v>
      </c>
      <c r="BK173" s="140">
        <f t="shared" si="717"/>
        <v>0</v>
      </c>
      <c r="BL173" s="140">
        <f t="shared" si="718"/>
        <v>0</v>
      </c>
      <c r="BM173" s="140">
        <f t="shared" si="719"/>
        <v>0</v>
      </c>
      <c r="BN173" s="140">
        <f t="shared" si="720"/>
        <v>0</v>
      </c>
      <c r="BO173" s="140">
        <f t="shared" si="721"/>
        <v>0</v>
      </c>
      <c r="BP173" s="140">
        <f t="shared" si="722"/>
        <v>0</v>
      </c>
      <c r="BQ173" s="140">
        <f t="shared" si="723"/>
        <v>0</v>
      </c>
      <c r="BR173" s="140">
        <f t="shared" si="724"/>
        <v>0</v>
      </c>
      <c r="BS173" s="140">
        <f t="shared" si="725"/>
        <v>0</v>
      </c>
      <c r="BT173" s="140">
        <f t="shared" si="726"/>
        <v>0</v>
      </c>
      <c r="BU173" s="140">
        <f t="shared" si="727"/>
        <v>0</v>
      </c>
      <c r="BV173" s="140">
        <f t="shared" si="728"/>
        <v>0</v>
      </c>
      <c r="BW173" s="140">
        <f t="shared" si="729"/>
        <v>0</v>
      </c>
      <c r="BX173" s="140">
        <f t="shared" si="730"/>
        <v>0</v>
      </c>
      <c r="BY173" s="140">
        <f t="shared" si="731"/>
        <v>0</v>
      </c>
      <c r="BZ173" s="140">
        <f t="shared" si="732"/>
        <v>0</v>
      </c>
    </row>
    <row r="174" spans="1:78" x14ac:dyDescent="0.25">
      <c r="A174" s="140" t="str">
        <f>'Scenario List'!$A$17</f>
        <v>15- Colstrip Exit 2025</v>
      </c>
      <c r="B174" s="140" t="s">
        <v>115</v>
      </c>
      <c r="C174" s="152">
        <v>1</v>
      </c>
      <c r="D174" s="140">
        <v>1</v>
      </c>
      <c r="E174" s="140">
        <v>1</v>
      </c>
      <c r="F174" s="140">
        <v>1</v>
      </c>
      <c r="G174" s="140">
        <v>1</v>
      </c>
      <c r="H174" s="140">
        <v>0</v>
      </c>
      <c r="I174" s="140">
        <v>0</v>
      </c>
      <c r="J174" s="140">
        <v>0</v>
      </c>
      <c r="K174" s="140">
        <v>0</v>
      </c>
      <c r="L174" s="140">
        <v>0</v>
      </c>
      <c r="M174" s="140">
        <v>0</v>
      </c>
      <c r="N174" s="140">
        <v>0</v>
      </c>
      <c r="O174" s="140">
        <v>0</v>
      </c>
      <c r="P174" s="140">
        <v>0</v>
      </c>
      <c r="Q174" s="140">
        <v>0</v>
      </c>
      <c r="R174" s="140">
        <v>0</v>
      </c>
      <c r="S174" s="140">
        <v>0</v>
      </c>
      <c r="T174" s="140">
        <v>0</v>
      </c>
      <c r="U174" s="140">
        <v>0</v>
      </c>
      <c r="V174" s="140">
        <v>0</v>
      </c>
      <c r="W174" s="140">
        <v>0</v>
      </c>
      <c r="X174" s="140">
        <v>0</v>
      </c>
      <c r="Y174" s="140">
        <v>0</v>
      </c>
      <c r="Z174" s="140">
        <v>0</v>
      </c>
      <c r="AA174" s="140">
        <v>0</v>
      </c>
      <c r="AC174" s="140">
        <f t="shared" si="733"/>
        <v>0</v>
      </c>
      <c r="AD174" s="140">
        <f t="shared" si="687"/>
        <v>0</v>
      </c>
      <c r="AE174" s="140">
        <f t="shared" si="688"/>
        <v>0</v>
      </c>
      <c r="AF174" s="140">
        <f t="shared" si="689"/>
        <v>0</v>
      </c>
      <c r="AG174" s="140">
        <f t="shared" si="690"/>
        <v>1</v>
      </c>
      <c r="AH174" s="140">
        <f t="shared" si="691"/>
        <v>0</v>
      </c>
      <c r="AI174" s="140">
        <f t="shared" si="692"/>
        <v>0</v>
      </c>
      <c r="AJ174" s="140">
        <f t="shared" si="693"/>
        <v>0</v>
      </c>
      <c r="AK174" s="140">
        <f t="shared" si="694"/>
        <v>0</v>
      </c>
      <c r="AL174" s="140">
        <f t="shared" si="695"/>
        <v>0</v>
      </c>
      <c r="AM174" s="140">
        <f t="shared" si="696"/>
        <v>0</v>
      </c>
      <c r="AN174" s="140">
        <f t="shared" si="697"/>
        <v>0</v>
      </c>
      <c r="AO174" s="140">
        <f t="shared" si="698"/>
        <v>0</v>
      </c>
      <c r="AP174" s="140">
        <f t="shared" si="699"/>
        <v>0</v>
      </c>
      <c r="AQ174" s="140">
        <f t="shared" si="700"/>
        <v>0</v>
      </c>
      <c r="AR174" s="140">
        <f t="shared" si="701"/>
        <v>0</v>
      </c>
      <c r="AS174" s="140">
        <f t="shared" si="702"/>
        <v>0</v>
      </c>
      <c r="AT174" s="140">
        <f t="shared" si="703"/>
        <v>0</v>
      </c>
      <c r="AU174" s="140">
        <f t="shared" si="704"/>
        <v>0</v>
      </c>
      <c r="AV174" s="140">
        <f t="shared" si="705"/>
        <v>0</v>
      </c>
      <c r="AW174" s="140">
        <f t="shared" si="706"/>
        <v>0</v>
      </c>
      <c r="AX174" s="140">
        <f t="shared" si="707"/>
        <v>0</v>
      </c>
      <c r="AY174" s="140">
        <f t="shared" si="708"/>
        <v>0</v>
      </c>
      <c r="AZ174" s="140">
        <f t="shared" si="709"/>
        <v>0</v>
      </c>
      <c r="BB174" s="139">
        <f t="shared" si="734"/>
        <v>2025</v>
      </c>
      <c r="BC174" s="140">
        <f t="shared" si="735"/>
        <v>0</v>
      </c>
      <c r="BD174" s="140">
        <f t="shared" si="710"/>
        <v>0</v>
      </c>
      <c r="BE174" s="140">
        <f t="shared" si="711"/>
        <v>0</v>
      </c>
      <c r="BF174" s="140">
        <f t="shared" si="712"/>
        <v>0</v>
      </c>
      <c r="BG174" s="140">
        <f t="shared" si="713"/>
        <v>2026</v>
      </c>
      <c r="BH174" s="140">
        <f t="shared" si="714"/>
        <v>0</v>
      </c>
      <c r="BI174" s="140">
        <f t="shared" si="715"/>
        <v>0</v>
      </c>
      <c r="BJ174" s="140">
        <f t="shared" si="716"/>
        <v>0</v>
      </c>
      <c r="BK174" s="140">
        <f t="shared" si="717"/>
        <v>0</v>
      </c>
      <c r="BL174" s="140">
        <f t="shared" si="718"/>
        <v>0</v>
      </c>
      <c r="BM174" s="140">
        <f t="shared" si="719"/>
        <v>0</v>
      </c>
      <c r="BN174" s="140">
        <f t="shared" si="720"/>
        <v>0</v>
      </c>
      <c r="BO174" s="140">
        <f t="shared" si="721"/>
        <v>0</v>
      </c>
      <c r="BP174" s="140">
        <f t="shared" si="722"/>
        <v>0</v>
      </c>
      <c r="BQ174" s="140">
        <f t="shared" si="723"/>
        <v>0</v>
      </c>
      <c r="BR174" s="140">
        <f t="shared" si="724"/>
        <v>0</v>
      </c>
      <c r="BS174" s="140">
        <f t="shared" si="725"/>
        <v>0</v>
      </c>
      <c r="BT174" s="140">
        <f t="shared" si="726"/>
        <v>0</v>
      </c>
      <c r="BU174" s="140">
        <f t="shared" si="727"/>
        <v>0</v>
      </c>
      <c r="BV174" s="140">
        <f t="shared" si="728"/>
        <v>0</v>
      </c>
      <c r="BW174" s="140">
        <f t="shared" si="729"/>
        <v>0</v>
      </c>
      <c r="BX174" s="140">
        <f t="shared" si="730"/>
        <v>0</v>
      </c>
      <c r="BY174" s="140">
        <f t="shared" si="731"/>
        <v>0</v>
      </c>
      <c r="BZ174" s="140">
        <f t="shared" si="732"/>
        <v>0</v>
      </c>
    </row>
    <row r="175" spans="1:78" x14ac:dyDescent="0.25">
      <c r="A175" s="140" t="str">
        <f>'Scenario List'!$A$17</f>
        <v>15- Colstrip Exit 2025</v>
      </c>
      <c r="B175" s="140" t="s">
        <v>116</v>
      </c>
      <c r="C175" s="152">
        <v>1</v>
      </c>
      <c r="D175" s="140">
        <v>1</v>
      </c>
      <c r="E175" s="140">
        <v>1</v>
      </c>
      <c r="F175" s="140">
        <v>1</v>
      </c>
      <c r="G175" s="140">
        <v>1</v>
      </c>
      <c r="H175" s="140">
        <v>1</v>
      </c>
      <c r="I175" s="140">
        <v>1</v>
      </c>
      <c r="J175" s="140">
        <v>1</v>
      </c>
      <c r="K175" s="140">
        <v>1</v>
      </c>
      <c r="L175" s="140">
        <v>1</v>
      </c>
      <c r="M175" s="140">
        <v>1</v>
      </c>
      <c r="N175" s="140">
        <v>1</v>
      </c>
      <c r="O175" s="140">
        <v>1</v>
      </c>
      <c r="P175" s="140">
        <v>1</v>
      </c>
      <c r="Q175" s="140">
        <v>1</v>
      </c>
      <c r="R175" s="140">
        <v>1</v>
      </c>
      <c r="S175" s="140">
        <v>1</v>
      </c>
      <c r="T175" s="140">
        <v>1</v>
      </c>
      <c r="U175" s="140">
        <v>1</v>
      </c>
      <c r="V175" s="140">
        <v>1</v>
      </c>
      <c r="W175" s="140">
        <v>1</v>
      </c>
      <c r="X175" s="140">
        <v>1</v>
      </c>
      <c r="Y175" s="140">
        <v>1</v>
      </c>
      <c r="Z175" s="140">
        <v>1</v>
      </c>
      <c r="AA175" s="140">
        <v>1</v>
      </c>
      <c r="AC175" s="140">
        <f t="shared" si="733"/>
        <v>0</v>
      </c>
      <c r="AD175" s="140">
        <f t="shared" si="687"/>
        <v>0</v>
      </c>
      <c r="AE175" s="140">
        <f t="shared" si="688"/>
        <v>0</v>
      </c>
      <c r="AF175" s="140">
        <f t="shared" si="689"/>
        <v>0</v>
      </c>
      <c r="AG175" s="140">
        <f t="shared" si="690"/>
        <v>0</v>
      </c>
      <c r="AH175" s="140">
        <f t="shared" si="691"/>
        <v>0</v>
      </c>
      <c r="AI175" s="140">
        <f t="shared" si="692"/>
        <v>0</v>
      </c>
      <c r="AJ175" s="140">
        <f t="shared" si="693"/>
        <v>0</v>
      </c>
      <c r="AK175" s="140">
        <f t="shared" si="694"/>
        <v>0</v>
      </c>
      <c r="AL175" s="140">
        <f t="shared" si="695"/>
        <v>0</v>
      </c>
      <c r="AM175" s="140">
        <f t="shared" si="696"/>
        <v>0</v>
      </c>
      <c r="AN175" s="140">
        <f t="shared" si="697"/>
        <v>0</v>
      </c>
      <c r="AO175" s="140">
        <f t="shared" si="698"/>
        <v>0</v>
      </c>
      <c r="AP175" s="140">
        <f t="shared" si="699"/>
        <v>0</v>
      </c>
      <c r="AQ175" s="140">
        <f t="shared" si="700"/>
        <v>0</v>
      </c>
      <c r="AR175" s="140">
        <f t="shared" si="701"/>
        <v>0</v>
      </c>
      <c r="AS175" s="140">
        <f t="shared" si="702"/>
        <v>0</v>
      </c>
      <c r="AT175" s="140">
        <f t="shared" si="703"/>
        <v>0</v>
      </c>
      <c r="AU175" s="140">
        <f t="shared" si="704"/>
        <v>0</v>
      </c>
      <c r="AV175" s="140">
        <f t="shared" si="705"/>
        <v>0</v>
      </c>
      <c r="AW175" s="140">
        <f t="shared" si="706"/>
        <v>0</v>
      </c>
      <c r="AX175" s="140">
        <f t="shared" si="707"/>
        <v>0</v>
      </c>
      <c r="AY175" s="140">
        <f t="shared" si="708"/>
        <v>0</v>
      </c>
      <c r="AZ175" s="140">
        <f t="shared" si="709"/>
        <v>0</v>
      </c>
      <c r="BB175" s="139" t="str">
        <f t="shared" si="734"/>
        <v>-</v>
      </c>
      <c r="BC175" s="140">
        <f t="shared" si="735"/>
        <v>0</v>
      </c>
      <c r="BD175" s="140">
        <f t="shared" si="710"/>
        <v>0</v>
      </c>
      <c r="BE175" s="140">
        <f t="shared" si="711"/>
        <v>0</v>
      </c>
      <c r="BF175" s="140">
        <f t="shared" si="712"/>
        <v>0</v>
      </c>
      <c r="BG175" s="140">
        <f t="shared" si="713"/>
        <v>0</v>
      </c>
      <c r="BH175" s="140">
        <f t="shared" si="714"/>
        <v>0</v>
      </c>
      <c r="BI175" s="140">
        <f t="shared" si="715"/>
        <v>0</v>
      </c>
      <c r="BJ175" s="140">
        <f t="shared" si="716"/>
        <v>0</v>
      </c>
      <c r="BK175" s="140">
        <f t="shared" si="717"/>
        <v>0</v>
      </c>
      <c r="BL175" s="140">
        <f t="shared" si="718"/>
        <v>0</v>
      </c>
      <c r="BM175" s="140">
        <f t="shared" si="719"/>
        <v>0</v>
      </c>
      <c r="BN175" s="140">
        <f t="shared" si="720"/>
        <v>0</v>
      </c>
      <c r="BO175" s="140">
        <f t="shared" si="721"/>
        <v>0</v>
      </c>
      <c r="BP175" s="140">
        <f t="shared" si="722"/>
        <v>0</v>
      </c>
      <c r="BQ175" s="140">
        <f t="shared" si="723"/>
        <v>0</v>
      </c>
      <c r="BR175" s="140">
        <f t="shared" si="724"/>
        <v>0</v>
      </c>
      <c r="BS175" s="140">
        <f t="shared" si="725"/>
        <v>0</v>
      </c>
      <c r="BT175" s="140">
        <f t="shared" si="726"/>
        <v>0</v>
      </c>
      <c r="BU175" s="140">
        <f t="shared" si="727"/>
        <v>0</v>
      </c>
      <c r="BV175" s="140">
        <f t="shared" si="728"/>
        <v>0</v>
      </c>
      <c r="BW175" s="140">
        <f t="shared" si="729"/>
        <v>0</v>
      </c>
      <c r="BX175" s="140">
        <f t="shared" si="730"/>
        <v>0</v>
      </c>
      <c r="BY175" s="140">
        <f t="shared" si="731"/>
        <v>0</v>
      </c>
      <c r="BZ175" s="140">
        <f t="shared" si="732"/>
        <v>0</v>
      </c>
    </row>
    <row r="176" spans="1:78" x14ac:dyDescent="0.25">
      <c r="A176" s="140" t="str">
        <f>'Scenario List'!$A$17</f>
        <v>15- Colstrip Exit 2025</v>
      </c>
      <c r="B176" s="140" t="s">
        <v>117</v>
      </c>
      <c r="C176" s="152">
        <v>1</v>
      </c>
      <c r="D176" s="140">
        <v>1</v>
      </c>
      <c r="E176" s="140">
        <v>1</v>
      </c>
      <c r="F176" s="140">
        <v>1</v>
      </c>
      <c r="G176" s="140">
        <v>1</v>
      </c>
      <c r="H176" s="140">
        <v>1</v>
      </c>
      <c r="I176" s="140">
        <v>1</v>
      </c>
      <c r="J176" s="140">
        <v>1</v>
      </c>
      <c r="K176" s="140">
        <v>1</v>
      </c>
      <c r="L176" s="140">
        <v>1</v>
      </c>
      <c r="M176" s="140">
        <v>1</v>
      </c>
      <c r="N176" s="140">
        <v>1</v>
      </c>
      <c r="O176" s="140">
        <v>1</v>
      </c>
      <c r="P176" s="140">
        <v>1</v>
      </c>
      <c r="Q176" s="140">
        <v>1</v>
      </c>
      <c r="R176" s="140">
        <v>1</v>
      </c>
      <c r="S176" s="140">
        <v>1</v>
      </c>
      <c r="T176" s="140">
        <v>1</v>
      </c>
      <c r="U176" s="140">
        <v>1</v>
      </c>
      <c r="V176" s="140">
        <v>1</v>
      </c>
      <c r="W176" s="140">
        <v>1</v>
      </c>
      <c r="X176" s="140">
        <v>1</v>
      </c>
      <c r="Y176" s="140">
        <v>1</v>
      </c>
      <c r="Z176" s="140">
        <v>1</v>
      </c>
      <c r="AA176" s="140">
        <v>1</v>
      </c>
      <c r="AC176" s="140">
        <f t="shared" si="733"/>
        <v>0</v>
      </c>
      <c r="AD176" s="140">
        <f t="shared" si="687"/>
        <v>0</v>
      </c>
      <c r="AE176" s="140">
        <f t="shared" si="688"/>
        <v>0</v>
      </c>
      <c r="AF176" s="140">
        <f t="shared" si="689"/>
        <v>0</v>
      </c>
      <c r="AG176" s="140">
        <f t="shared" si="690"/>
        <v>0</v>
      </c>
      <c r="AH176" s="140">
        <f t="shared" si="691"/>
        <v>0</v>
      </c>
      <c r="AI176" s="140">
        <f t="shared" si="692"/>
        <v>0</v>
      </c>
      <c r="AJ176" s="140">
        <f t="shared" si="693"/>
        <v>0</v>
      </c>
      <c r="AK176" s="140">
        <f t="shared" si="694"/>
        <v>0</v>
      </c>
      <c r="AL176" s="140">
        <f t="shared" si="695"/>
        <v>0</v>
      </c>
      <c r="AM176" s="140">
        <f t="shared" si="696"/>
        <v>0</v>
      </c>
      <c r="AN176" s="140">
        <f t="shared" si="697"/>
        <v>0</v>
      </c>
      <c r="AO176" s="140">
        <f t="shared" si="698"/>
        <v>0</v>
      </c>
      <c r="AP176" s="140">
        <f t="shared" si="699"/>
        <v>0</v>
      </c>
      <c r="AQ176" s="140">
        <f t="shared" si="700"/>
        <v>0</v>
      </c>
      <c r="AR176" s="140">
        <f t="shared" si="701"/>
        <v>0</v>
      </c>
      <c r="AS176" s="140">
        <f t="shared" si="702"/>
        <v>0</v>
      </c>
      <c r="AT176" s="140">
        <f t="shared" si="703"/>
        <v>0</v>
      </c>
      <c r="AU176" s="140">
        <f t="shared" si="704"/>
        <v>0</v>
      </c>
      <c r="AV176" s="140">
        <f t="shared" si="705"/>
        <v>0</v>
      </c>
      <c r="AW176" s="140">
        <f t="shared" si="706"/>
        <v>0</v>
      </c>
      <c r="AX176" s="140">
        <f t="shared" si="707"/>
        <v>0</v>
      </c>
      <c r="AY176" s="140">
        <f t="shared" si="708"/>
        <v>0</v>
      </c>
      <c r="AZ176" s="140">
        <f t="shared" si="709"/>
        <v>0</v>
      </c>
      <c r="BB176" s="139" t="str">
        <f t="shared" si="734"/>
        <v>-</v>
      </c>
      <c r="BC176" s="140">
        <f t="shared" si="735"/>
        <v>0</v>
      </c>
      <c r="BD176" s="140">
        <f t="shared" si="710"/>
        <v>0</v>
      </c>
      <c r="BE176" s="140">
        <f t="shared" si="711"/>
        <v>0</v>
      </c>
      <c r="BF176" s="140">
        <f t="shared" si="712"/>
        <v>0</v>
      </c>
      <c r="BG176" s="140">
        <f t="shared" si="713"/>
        <v>0</v>
      </c>
      <c r="BH176" s="140">
        <f t="shared" si="714"/>
        <v>0</v>
      </c>
      <c r="BI176" s="140">
        <f t="shared" si="715"/>
        <v>0</v>
      </c>
      <c r="BJ176" s="140">
        <f t="shared" si="716"/>
        <v>0</v>
      </c>
      <c r="BK176" s="140">
        <f t="shared" si="717"/>
        <v>0</v>
      </c>
      <c r="BL176" s="140">
        <f t="shared" si="718"/>
        <v>0</v>
      </c>
      <c r="BM176" s="140">
        <f t="shared" si="719"/>
        <v>0</v>
      </c>
      <c r="BN176" s="140">
        <f t="shared" si="720"/>
        <v>0</v>
      </c>
      <c r="BO176" s="140">
        <f t="shared" si="721"/>
        <v>0</v>
      </c>
      <c r="BP176" s="140">
        <f t="shared" si="722"/>
        <v>0</v>
      </c>
      <c r="BQ176" s="140">
        <f t="shared" si="723"/>
        <v>0</v>
      </c>
      <c r="BR176" s="140">
        <f t="shared" si="724"/>
        <v>0</v>
      </c>
      <c r="BS176" s="140">
        <f t="shared" si="725"/>
        <v>0</v>
      </c>
      <c r="BT176" s="140">
        <f t="shared" si="726"/>
        <v>0</v>
      </c>
      <c r="BU176" s="140">
        <f t="shared" si="727"/>
        <v>0</v>
      </c>
      <c r="BV176" s="140">
        <f t="shared" si="728"/>
        <v>0</v>
      </c>
      <c r="BW176" s="140">
        <f t="shared" si="729"/>
        <v>0</v>
      </c>
      <c r="BX176" s="140">
        <f t="shared" si="730"/>
        <v>0</v>
      </c>
      <c r="BY176" s="140">
        <f t="shared" si="731"/>
        <v>0</v>
      </c>
      <c r="BZ176" s="140">
        <f t="shared" si="732"/>
        <v>0</v>
      </c>
    </row>
    <row r="177" spans="1:78" x14ac:dyDescent="0.25">
      <c r="A177" s="140" t="str">
        <f>'Scenario List'!$A$17</f>
        <v>15- Colstrip Exit 2025</v>
      </c>
      <c r="B177" s="140" t="s">
        <v>118</v>
      </c>
      <c r="C177" s="152">
        <v>1</v>
      </c>
      <c r="D177" s="140">
        <v>1</v>
      </c>
      <c r="E177" s="140">
        <v>1</v>
      </c>
      <c r="F177" s="140">
        <v>1</v>
      </c>
      <c r="G177" s="140">
        <v>1</v>
      </c>
      <c r="H177" s="140">
        <v>1</v>
      </c>
      <c r="I177" s="140">
        <v>1</v>
      </c>
      <c r="J177" s="140">
        <v>1</v>
      </c>
      <c r="K177" s="140">
        <v>1</v>
      </c>
      <c r="L177" s="140">
        <v>1</v>
      </c>
      <c r="M177" s="140">
        <v>1</v>
      </c>
      <c r="N177" s="140">
        <v>1</v>
      </c>
      <c r="O177" s="140">
        <v>1</v>
      </c>
      <c r="P177" s="140">
        <v>1</v>
      </c>
      <c r="Q177" s="140">
        <v>1</v>
      </c>
      <c r="R177" s="140">
        <v>1</v>
      </c>
      <c r="S177" s="140">
        <v>1</v>
      </c>
      <c r="T177" s="140">
        <v>1</v>
      </c>
      <c r="U177" s="140">
        <v>1</v>
      </c>
      <c r="V177" s="140">
        <v>1</v>
      </c>
      <c r="W177" s="140">
        <v>0</v>
      </c>
      <c r="X177" s="140">
        <v>0</v>
      </c>
      <c r="Y177" s="140">
        <v>0</v>
      </c>
      <c r="Z177" s="140">
        <v>0</v>
      </c>
      <c r="AA177" s="140">
        <v>0</v>
      </c>
      <c r="AC177" s="140">
        <f t="shared" si="733"/>
        <v>0</v>
      </c>
      <c r="AD177" s="140">
        <f t="shared" si="687"/>
        <v>0</v>
      </c>
      <c r="AE177" s="140">
        <f t="shared" si="688"/>
        <v>0</v>
      </c>
      <c r="AF177" s="140">
        <f t="shared" si="689"/>
        <v>0</v>
      </c>
      <c r="AG177" s="140">
        <f t="shared" si="690"/>
        <v>0</v>
      </c>
      <c r="AH177" s="140">
        <f t="shared" si="691"/>
        <v>0</v>
      </c>
      <c r="AI177" s="140">
        <f t="shared" si="692"/>
        <v>0</v>
      </c>
      <c r="AJ177" s="140">
        <f t="shared" si="693"/>
        <v>0</v>
      </c>
      <c r="AK177" s="140">
        <f t="shared" si="694"/>
        <v>0</v>
      </c>
      <c r="AL177" s="140">
        <f t="shared" si="695"/>
        <v>0</v>
      </c>
      <c r="AM177" s="140">
        <f t="shared" si="696"/>
        <v>0</v>
      </c>
      <c r="AN177" s="140">
        <f t="shared" si="697"/>
        <v>0</v>
      </c>
      <c r="AO177" s="140">
        <f t="shared" si="698"/>
        <v>0</v>
      </c>
      <c r="AP177" s="140">
        <f t="shared" si="699"/>
        <v>0</v>
      </c>
      <c r="AQ177" s="140">
        <f t="shared" si="700"/>
        <v>0</v>
      </c>
      <c r="AR177" s="140">
        <f t="shared" si="701"/>
        <v>0</v>
      </c>
      <c r="AS177" s="140">
        <f t="shared" si="702"/>
        <v>0</v>
      </c>
      <c r="AT177" s="140">
        <f t="shared" si="703"/>
        <v>0</v>
      </c>
      <c r="AU177" s="140">
        <f t="shared" si="704"/>
        <v>0</v>
      </c>
      <c r="AV177" s="140">
        <f t="shared" si="705"/>
        <v>1</v>
      </c>
      <c r="AW177" s="140">
        <f t="shared" si="706"/>
        <v>0</v>
      </c>
      <c r="AX177" s="140">
        <f t="shared" si="707"/>
        <v>0</v>
      </c>
      <c r="AY177" s="140">
        <f t="shared" si="708"/>
        <v>0</v>
      </c>
      <c r="AZ177" s="140">
        <f t="shared" si="709"/>
        <v>0</v>
      </c>
      <c r="BB177" s="139">
        <f t="shared" si="734"/>
        <v>2040</v>
      </c>
      <c r="BC177" s="140">
        <f t="shared" si="735"/>
        <v>0</v>
      </c>
      <c r="BD177" s="140">
        <f t="shared" si="710"/>
        <v>0</v>
      </c>
      <c r="BE177" s="140">
        <f t="shared" si="711"/>
        <v>0</v>
      </c>
      <c r="BF177" s="140">
        <f t="shared" si="712"/>
        <v>0</v>
      </c>
      <c r="BG177" s="140">
        <f t="shared" si="713"/>
        <v>0</v>
      </c>
      <c r="BH177" s="140">
        <f t="shared" si="714"/>
        <v>0</v>
      </c>
      <c r="BI177" s="140">
        <f t="shared" si="715"/>
        <v>0</v>
      </c>
      <c r="BJ177" s="140">
        <f t="shared" si="716"/>
        <v>0</v>
      </c>
      <c r="BK177" s="140">
        <f t="shared" si="717"/>
        <v>0</v>
      </c>
      <c r="BL177" s="140">
        <f t="shared" si="718"/>
        <v>0</v>
      </c>
      <c r="BM177" s="140">
        <f t="shared" si="719"/>
        <v>0</v>
      </c>
      <c r="BN177" s="140">
        <f t="shared" si="720"/>
        <v>0</v>
      </c>
      <c r="BO177" s="140">
        <f t="shared" si="721"/>
        <v>0</v>
      </c>
      <c r="BP177" s="140">
        <f t="shared" si="722"/>
        <v>0</v>
      </c>
      <c r="BQ177" s="140">
        <f t="shared" si="723"/>
        <v>0</v>
      </c>
      <c r="BR177" s="140">
        <f t="shared" si="724"/>
        <v>0</v>
      </c>
      <c r="BS177" s="140">
        <f t="shared" si="725"/>
        <v>0</v>
      </c>
      <c r="BT177" s="140">
        <f t="shared" si="726"/>
        <v>0</v>
      </c>
      <c r="BU177" s="140">
        <f t="shared" si="727"/>
        <v>0</v>
      </c>
      <c r="BV177" s="140">
        <f t="shared" si="728"/>
        <v>2041</v>
      </c>
      <c r="BW177" s="140">
        <f t="shared" si="729"/>
        <v>0</v>
      </c>
      <c r="BX177" s="140">
        <f t="shared" si="730"/>
        <v>0</v>
      </c>
      <c r="BY177" s="140">
        <f t="shared" si="731"/>
        <v>0</v>
      </c>
      <c r="BZ177" s="140">
        <f t="shared" si="732"/>
        <v>0</v>
      </c>
    </row>
    <row r="178" spans="1:78" x14ac:dyDescent="0.25">
      <c r="A178" s="140" t="str">
        <f>'Scenario List'!$A$17</f>
        <v>15- Colstrip Exit 2025</v>
      </c>
      <c r="B178" s="140" t="s">
        <v>119</v>
      </c>
      <c r="C178" s="152">
        <v>1</v>
      </c>
      <c r="D178" s="140">
        <v>1</v>
      </c>
      <c r="E178" s="140">
        <v>1</v>
      </c>
      <c r="F178" s="140">
        <v>1</v>
      </c>
      <c r="G178" s="140">
        <v>1</v>
      </c>
      <c r="H178" s="140">
        <v>1</v>
      </c>
      <c r="I178" s="140">
        <v>1</v>
      </c>
      <c r="J178" s="140">
        <v>1</v>
      </c>
      <c r="K178" s="140">
        <v>1</v>
      </c>
      <c r="L178" s="140">
        <v>1</v>
      </c>
      <c r="M178" s="140">
        <v>1</v>
      </c>
      <c r="N178" s="140">
        <v>1</v>
      </c>
      <c r="O178" s="140">
        <v>1</v>
      </c>
      <c r="P178" s="140">
        <v>1</v>
      </c>
      <c r="Q178" s="140">
        <v>1</v>
      </c>
      <c r="R178" s="140">
        <v>1</v>
      </c>
      <c r="S178" s="140">
        <v>1</v>
      </c>
      <c r="T178" s="140">
        <v>1</v>
      </c>
      <c r="U178" s="140">
        <v>1</v>
      </c>
      <c r="V178" s="140">
        <v>1</v>
      </c>
      <c r="W178" s="140">
        <v>1</v>
      </c>
      <c r="X178" s="140">
        <v>1</v>
      </c>
      <c r="Y178" s="140">
        <v>1</v>
      </c>
      <c r="Z178" s="140">
        <v>1</v>
      </c>
      <c r="AA178" s="140">
        <v>1</v>
      </c>
      <c r="AC178" s="140">
        <f t="shared" si="733"/>
        <v>0</v>
      </c>
      <c r="AD178" s="140">
        <f t="shared" si="687"/>
        <v>0</v>
      </c>
      <c r="AE178" s="140">
        <f t="shared" si="688"/>
        <v>0</v>
      </c>
      <c r="AF178" s="140">
        <f t="shared" si="689"/>
        <v>0</v>
      </c>
      <c r="AG178" s="140">
        <f t="shared" si="690"/>
        <v>0</v>
      </c>
      <c r="AH178" s="140">
        <f t="shared" si="691"/>
        <v>0</v>
      </c>
      <c r="AI178" s="140">
        <f t="shared" si="692"/>
        <v>0</v>
      </c>
      <c r="AJ178" s="140">
        <f t="shared" si="693"/>
        <v>0</v>
      </c>
      <c r="AK178" s="140">
        <f t="shared" si="694"/>
        <v>0</v>
      </c>
      <c r="AL178" s="140">
        <f t="shared" si="695"/>
        <v>0</v>
      </c>
      <c r="AM178" s="140">
        <f t="shared" si="696"/>
        <v>0</v>
      </c>
      <c r="AN178" s="140">
        <f t="shared" si="697"/>
        <v>0</v>
      </c>
      <c r="AO178" s="140">
        <f t="shared" si="698"/>
        <v>0</v>
      </c>
      <c r="AP178" s="140">
        <f t="shared" si="699"/>
        <v>0</v>
      </c>
      <c r="AQ178" s="140">
        <f t="shared" si="700"/>
        <v>0</v>
      </c>
      <c r="AR178" s="140">
        <f t="shared" si="701"/>
        <v>0</v>
      </c>
      <c r="AS178" s="140">
        <f t="shared" si="702"/>
        <v>0</v>
      </c>
      <c r="AT178" s="140">
        <f t="shared" si="703"/>
        <v>0</v>
      </c>
      <c r="AU178" s="140">
        <f t="shared" si="704"/>
        <v>0</v>
      </c>
      <c r="AV178" s="140">
        <f t="shared" si="705"/>
        <v>0</v>
      </c>
      <c r="AW178" s="140">
        <f t="shared" si="706"/>
        <v>0</v>
      </c>
      <c r="AX178" s="140">
        <f t="shared" si="707"/>
        <v>0</v>
      </c>
      <c r="AY178" s="140">
        <f t="shared" si="708"/>
        <v>0</v>
      </c>
      <c r="AZ178" s="140">
        <f t="shared" si="709"/>
        <v>0</v>
      </c>
      <c r="BB178" s="139" t="str">
        <f t="shared" si="734"/>
        <v>-</v>
      </c>
      <c r="BC178" s="140">
        <f t="shared" si="735"/>
        <v>0</v>
      </c>
      <c r="BD178" s="140">
        <f t="shared" si="710"/>
        <v>0</v>
      </c>
      <c r="BE178" s="140">
        <f t="shared" si="711"/>
        <v>0</v>
      </c>
      <c r="BF178" s="140">
        <f t="shared" si="712"/>
        <v>0</v>
      </c>
      <c r="BG178" s="140">
        <f t="shared" si="713"/>
        <v>0</v>
      </c>
      <c r="BH178" s="140">
        <f t="shared" si="714"/>
        <v>0</v>
      </c>
      <c r="BI178" s="140">
        <f t="shared" si="715"/>
        <v>0</v>
      </c>
      <c r="BJ178" s="140">
        <f t="shared" si="716"/>
        <v>0</v>
      </c>
      <c r="BK178" s="140">
        <f t="shared" si="717"/>
        <v>0</v>
      </c>
      <c r="BL178" s="140">
        <f t="shared" si="718"/>
        <v>0</v>
      </c>
      <c r="BM178" s="140">
        <f t="shared" si="719"/>
        <v>0</v>
      </c>
      <c r="BN178" s="140">
        <f t="shared" si="720"/>
        <v>0</v>
      </c>
      <c r="BO178" s="140">
        <f t="shared" si="721"/>
        <v>0</v>
      </c>
      <c r="BP178" s="140">
        <f t="shared" si="722"/>
        <v>0</v>
      </c>
      <c r="BQ178" s="140">
        <f t="shared" si="723"/>
        <v>0</v>
      </c>
      <c r="BR178" s="140">
        <f t="shared" si="724"/>
        <v>0</v>
      </c>
      <c r="BS178" s="140">
        <f t="shared" si="725"/>
        <v>0</v>
      </c>
      <c r="BT178" s="140">
        <f t="shared" si="726"/>
        <v>0</v>
      </c>
      <c r="BU178" s="140">
        <f t="shared" si="727"/>
        <v>0</v>
      </c>
      <c r="BV178" s="140">
        <f t="shared" si="728"/>
        <v>0</v>
      </c>
      <c r="BW178" s="140">
        <f t="shared" si="729"/>
        <v>0</v>
      </c>
      <c r="BX178" s="140">
        <f t="shared" si="730"/>
        <v>0</v>
      </c>
      <c r="BY178" s="140">
        <f t="shared" si="731"/>
        <v>0</v>
      </c>
      <c r="BZ178" s="140">
        <f t="shared" si="732"/>
        <v>0</v>
      </c>
    </row>
    <row r="179" spans="1:78" x14ac:dyDescent="0.25">
      <c r="A179" s="140" t="str">
        <f>'Scenario List'!$A$17</f>
        <v>15- Colstrip Exit 2025</v>
      </c>
      <c r="B179" s="140" t="s">
        <v>120</v>
      </c>
      <c r="C179" s="152">
        <v>1</v>
      </c>
      <c r="D179" s="140">
        <v>1</v>
      </c>
      <c r="E179" s="140">
        <v>1</v>
      </c>
      <c r="F179" s="140">
        <v>1</v>
      </c>
      <c r="G179" s="140">
        <v>1</v>
      </c>
      <c r="H179" s="140">
        <v>1</v>
      </c>
      <c r="I179" s="140">
        <v>1</v>
      </c>
      <c r="J179" s="140">
        <v>1</v>
      </c>
      <c r="K179" s="140">
        <v>1</v>
      </c>
      <c r="L179" s="140">
        <v>1</v>
      </c>
      <c r="M179" s="140">
        <v>1</v>
      </c>
      <c r="N179" s="140">
        <v>1</v>
      </c>
      <c r="O179" s="140">
        <v>1</v>
      </c>
      <c r="P179" s="140">
        <v>1</v>
      </c>
      <c r="Q179" s="140">
        <v>1</v>
      </c>
      <c r="R179" s="140">
        <v>1</v>
      </c>
      <c r="S179" s="140">
        <v>1</v>
      </c>
      <c r="T179" s="140">
        <v>1</v>
      </c>
      <c r="U179" s="140">
        <v>1</v>
      </c>
      <c r="V179" s="140">
        <v>1</v>
      </c>
      <c r="W179" s="140">
        <v>1</v>
      </c>
      <c r="X179" s="140">
        <v>1</v>
      </c>
      <c r="Y179" s="140">
        <v>1</v>
      </c>
      <c r="Z179" s="140">
        <v>1</v>
      </c>
      <c r="AA179" s="140">
        <v>1</v>
      </c>
      <c r="AC179" s="140">
        <f t="shared" si="733"/>
        <v>0</v>
      </c>
      <c r="AD179" s="140">
        <f t="shared" si="687"/>
        <v>0</v>
      </c>
      <c r="AE179" s="140">
        <f t="shared" si="688"/>
        <v>0</v>
      </c>
      <c r="AF179" s="140">
        <f t="shared" si="689"/>
        <v>0</v>
      </c>
      <c r="AG179" s="140">
        <f t="shared" si="690"/>
        <v>0</v>
      </c>
      <c r="AH179" s="140">
        <f t="shared" si="691"/>
        <v>0</v>
      </c>
      <c r="AI179" s="140">
        <f t="shared" si="692"/>
        <v>0</v>
      </c>
      <c r="AJ179" s="140">
        <f t="shared" si="693"/>
        <v>0</v>
      </c>
      <c r="AK179" s="140">
        <f t="shared" si="694"/>
        <v>0</v>
      </c>
      <c r="AL179" s="140">
        <f t="shared" si="695"/>
        <v>0</v>
      </c>
      <c r="AM179" s="140">
        <f t="shared" si="696"/>
        <v>0</v>
      </c>
      <c r="AN179" s="140">
        <f t="shared" si="697"/>
        <v>0</v>
      </c>
      <c r="AO179" s="140">
        <f t="shared" si="698"/>
        <v>0</v>
      </c>
      <c r="AP179" s="140">
        <f t="shared" si="699"/>
        <v>0</v>
      </c>
      <c r="AQ179" s="140">
        <f t="shared" si="700"/>
        <v>0</v>
      </c>
      <c r="AR179" s="140">
        <f t="shared" si="701"/>
        <v>0</v>
      </c>
      <c r="AS179" s="140">
        <f t="shared" si="702"/>
        <v>0</v>
      </c>
      <c r="AT179" s="140">
        <f t="shared" si="703"/>
        <v>0</v>
      </c>
      <c r="AU179" s="140">
        <f t="shared" si="704"/>
        <v>0</v>
      </c>
      <c r="AV179" s="140">
        <f t="shared" si="705"/>
        <v>0</v>
      </c>
      <c r="AW179" s="140">
        <f t="shared" si="706"/>
        <v>0</v>
      </c>
      <c r="AX179" s="140">
        <f t="shared" si="707"/>
        <v>0</v>
      </c>
      <c r="AY179" s="140">
        <f t="shared" si="708"/>
        <v>0</v>
      </c>
      <c r="AZ179" s="140">
        <f t="shared" si="709"/>
        <v>0</v>
      </c>
      <c r="BB179" s="139" t="str">
        <f t="shared" si="734"/>
        <v>-</v>
      </c>
      <c r="BC179" s="140">
        <f t="shared" si="735"/>
        <v>0</v>
      </c>
      <c r="BD179" s="140">
        <f t="shared" si="710"/>
        <v>0</v>
      </c>
      <c r="BE179" s="140">
        <f t="shared" si="711"/>
        <v>0</v>
      </c>
      <c r="BF179" s="140">
        <f t="shared" si="712"/>
        <v>0</v>
      </c>
      <c r="BG179" s="140">
        <f t="shared" si="713"/>
        <v>0</v>
      </c>
      <c r="BH179" s="140">
        <f t="shared" si="714"/>
        <v>0</v>
      </c>
      <c r="BI179" s="140">
        <f t="shared" si="715"/>
        <v>0</v>
      </c>
      <c r="BJ179" s="140">
        <f t="shared" si="716"/>
        <v>0</v>
      </c>
      <c r="BK179" s="140">
        <f t="shared" si="717"/>
        <v>0</v>
      </c>
      <c r="BL179" s="140">
        <f t="shared" si="718"/>
        <v>0</v>
      </c>
      <c r="BM179" s="140">
        <f t="shared" si="719"/>
        <v>0</v>
      </c>
      <c r="BN179" s="140">
        <f t="shared" si="720"/>
        <v>0</v>
      </c>
      <c r="BO179" s="140">
        <f t="shared" si="721"/>
        <v>0</v>
      </c>
      <c r="BP179" s="140">
        <f t="shared" si="722"/>
        <v>0</v>
      </c>
      <c r="BQ179" s="140">
        <f t="shared" si="723"/>
        <v>0</v>
      </c>
      <c r="BR179" s="140">
        <f t="shared" si="724"/>
        <v>0</v>
      </c>
      <c r="BS179" s="140">
        <f t="shared" si="725"/>
        <v>0</v>
      </c>
      <c r="BT179" s="140">
        <f t="shared" si="726"/>
        <v>0</v>
      </c>
      <c r="BU179" s="140">
        <f t="shared" si="727"/>
        <v>0</v>
      </c>
      <c r="BV179" s="140">
        <f t="shared" si="728"/>
        <v>0</v>
      </c>
      <c r="BW179" s="140">
        <f t="shared" si="729"/>
        <v>0</v>
      </c>
      <c r="BX179" s="140">
        <f t="shared" si="730"/>
        <v>0</v>
      </c>
      <c r="BY179" s="140">
        <f t="shared" si="731"/>
        <v>0</v>
      </c>
      <c r="BZ179" s="140">
        <f t="shared" si="732"/>
        <v>0</v>
      </c>
    </row>
    <row r="180" spans="1:78" x14ac:dyDescent="0.25">
      <c r="A180" s="140" t="str">
        <f>'Scenario List'!$A$17</f>
        <v>15- Colstrip Exit 2025</v>
      </c>
      <c r="B180" s="140" t="s">
        <v>121</v>
      </c>
      <c r="C180" s="152">
        <v>1</v>
      </c>
      <c r="D180" s="140">
        <v>1</v>
      </c>
      <c r="E180" s="140">
        <v>1</v>
      </c>
      <c r="F180" s="140">
        <v>1</v>
      </c>
      <c r="G180" s="140">
        <v>1</v>
      </c>
      <c r="H180" s="140">
        <v>1</v>
      </c>
      <c r="I180" s="140">
        <v>1</v>
      </c>
      <c r="J180" s="140">
        <v>1</v>
      </c>
      <c r="K180" s="140">
        <v>1</v>
      </c>
      <c r="L180" s="140">
        <v>1</v>
      </c>
      <c r="M180" s="140">
        <v>1</v>
      </c>
      <c r="N180" s="140">
        <v>1</v>
      </c>
      <c r="O180" s="140">
        <v>1</v>
      </c>
      <c r="P180" s="140">
        <v>1</v>
      </c>
      <c r="Q180" s="140">
        <v>1</v>
      </c>
      <c r="R180" s="140">
        <v>0</v>
      </c>
      <c r="S180" s="140">
        <v>0</v>
      </c>
      <c r="T180" s="140">
        <v>0</v>
      </c>
      <c r="U180" s="140">
        <v>0</v>
      </c>
      <c r="V180" s="140">
        <v>0</v>
      </c>
      <c r="W180" s="140">
        <v>0</v>
      </c>
      <c r="X180" s="140">
        <v>0</v>
      </c>
      <c r="Y180" s="140">
        <v>0</v>
      </c>
      <c r="Z180" s="140">
        <v>0</v>
      </c>
      <c r="AA180" s="140">
        <v>0</v>
      </c>
      <c r="AC180" s="140">
        <f t="shared" si="733"/>
        <v>0</v>
      </c>
      <c r="AD180" s="140">
        <f t="shared" si="687"/>
        <v>0</v>
      </c>
      <c r="AE180" s="140">
        <f t="shared" si="688"/>
        <v>0</v>
      </c>
      <c r="AF180" s="140">
        <f t="shared" si="689"/>
        <v>0</v>
      </c>
      <c r="AG180" s="140">
        <f t="shared" si="690"/>
        <v>0</v>
      </c>
      <c r="AH180" s="140">
        <f t="shared" si="691"/>
        <v>0</v>
      </c>
      <c r="AI180" s="140">
        <f t="shared" si="692"/>
        <v>0</v>
      </c>
      <c r="AJ180" s="140">
        <f t="shared" si="693"/>
        <v>0</v>
      </c>
      <c r="AK180" s="140">
        <f t="shared" si="694"/>
        <v>0</v>
      </c>
      <c r="AL180" s="140">
        <f t="shared" si="695"/>
        <v>0</v>
      </c>
      <c r="AM180" s="140">
        <f t="shared" si="696"/>
        <v>0</v>
      </c>
      <c r="AN180" s="140">
        <f t="shared" si="697"/>
        <v>0</v>
      </c>
      <c r="AO180" s="140">
        <f t="shared" si="698"/>
        <v>0</v>
      </c>
      <c r="AP180" s="140">
        <f t="shared" si="699"/>
        <v>0</v>
      </c>
      <c r="AQ180" s="140">
        <f t="shared" si="700"/>
        <v>1</v>
      </c>
      <c r="AR180" s="140">
        <f t="shared" si="701"/>
        <v>0</v>
      </c>
      <c r="AS180" s="140">
        <f t="shared" si="702"/>
        <v>0</v>
      </c>
      <c r="AT180" s="140">
        <f t="shared" si="703"/>
        <v>0</v>
      </c>
      <c r="AU180" s="140">
        <f t="shared" si="704"/>
        <v>0</v>
      </c>
      <c r="AV180" s="140">
        <f t="shared" si="705"/>
        <v>0</v>
      </c>
      <c r="AW180" s="140">
        <f t="shared" si="706"/>
        <v>0</v>
      </c>
      <c r="AX180" s="140">
        <f t="shared" si="707"/>
        <v>0</v>
      </c>
      <c r="AY180" s="140">
        <f t="shared" si="708"/>
        <v>0</v>
      </c>
      <c r="AZ180" s="140">
        <f t="shared" si="709"/>
        <v>0</v>
      </c>
      <c r="BB180" s="139">
        <f t="shared" si="734"/>
        <v>2035</v>
      </c>
      <c r="BC180" s="140">
        <f t="shared" si="735"/>
        <v>0</v>
      </c>
      <c r="BD180" s="140">
        <f t="shared" si="710"/>
        <v>0</v>
      </c>
      <c r="BE180" s="140">
        <f t="shared" si="711"/>
        <v>0</v>
      </c>
      <c r="BF180" s="140">
        <f t="shared" si="712"/>
        <v>0</v>
      </c>
      <c r="BG180" s="140">
        <f t="shared" si="713"/>
        <v>0</v>
      </c>
      <c r="BH180" s="140">
        <f t="shared" si="714"/>
        <v>0</v>
      </c>
      <c r="BI180" s="140">
        <f t="shared" si="715"/>
        <v>0</v>
      </c>
      <c r="BJ180" s="140">
        <f t="shared" si="716"/>
        <v>0</v>
      </c>
      <c r="BK180" s="140">
        <f t="shared" si="717"/>
        <v>0</v>
      </c>
      <c r="BL180" s="140">
        <f t="shared" si="718"/>
        <v>0</v>
      </c>
      <c r="BM180" s="140">
        <f t="shared" si="719"/>
        <v>0</v>
      </c>
      <c r="BN180" s="140">
        <f t="shared" si="720"/>
        <v>0</v>
      </c>
      <c r="BO180" s="140">
        <f t="shared" si="721"/>
        <v>0</v>
      </c>
      <c r="BP180" s="140">
        <f t="shared" si="722"/>
        <v>0</v>
      </c>
      <c r="BQ180" s="140">
        <f t="shared" si="723"/>
        <v>2036</v>
      </c>
      <c r="BR180" s="140">
        <f t="shared" si="724"/>
        <v>0</v>
      </c>
      <c r="BS180" s="140">
        <f t="shared" si="725"/>
        <v>0</v>
      </c>
      <c r="BT180" s="140">
        <f t="shared" si="726"/>
        <v>0</v>
      </c>
      <c r="BU180" s="140">
        <f t="shared" si="727"/>
        <v>0</v>
      </c>
      <c r="BV180" s="140">
        <f t="shared" si="728"/>
        <v>0</v>
      </c>
      <c r="BW180" s="140">
        <f t="shared" si="729"/>
        <v>0</v>
      </c>
      <c r="BX180" s="140">
        <f t="shared" si="730"/>
        <v>0</v>
      </c>
      <c r="BY180" s="140">
        <f t="shared" si="731"/>
        <v>0</v>
      </c>
      <c r="BZ180" s="140">
        <f t="shared" si="732"/>
        <v>0</v>
      </c>
    </row>
    <row r="181" spans="1:78" x14ac:dyDescent="0.25">
      <c r="C181" s="152"/>
    </row>
    <row r="182" spans="1:78" x14ac:dyDescent="0.25">
      <c r="A182" s="140" t="str">
        <f>'Scenario List'!$A$18</f>
        <v>16- Colstrip Exit 2035</v>
      </c>
      <c r="B182" s="140" t="s">
        <v>112</v>
      </c>
      <c r="C182" s="152">
        <v>1</v>
      </c>
      <c r="D182" s="140">
        <v>1</v>
      </c>
      <c r="E182" s="140">
        <v>1</v>
      </c>
      <c r="F182" s="140">
        <v>1</v>
      </c>
      <c r="G182" s="140">
        <v>1</v>
      </c>
      <c r="H182" s="140">
        <v>1</v>
      </c>
      <c r="I182" s="140">
        <v>1</v>
      </c>
      <c r="J182" s="140">
        <v>1</v>
      </c>
      <c r="K182" s="140">
        <v>1</v>
      </c>
      <c r="L182" s="140">
        <v>1</v>
      </c>
      <c r="M182" s="140">
        <v>1</v>
      </c>
      <c r="N182" s="140">
        <v>1</v>
      </c>
      <c r="O182" s="140">
        <v>1</v>
      </c>
      <c r="P182" s="140">
        <v>1</v>
      </c>
      <c r="Q182" s="140">
        <v>1</v>
      </c>
      <c r="R182" s="140">
        <v>1</v>
      </c>
      <c r="S182" s="140">
        <v>1</v>
      </c>
      <c r="T182" s="140">
        <v>1</v>
      </c>
      <c r="U182" s="140">
        <v>1</v>
      </c>
      <c r="V182" s="140">
        <v>1</v>
      </c>
      <c r="W182" s="140">
        <v>1</v>
      </c>
      <c r="X182" s="140">
        <v>1</v>
      </c>
      <c r="Y182" s="140">
        <v>1</v>
      </c>
      <c r="Z182" s="140">
        <v>1</v>
      </c>
      <c r="AA182" s="140">
        <v>1</v>
      </c>
      <c r="AC182" s="140">
        <f>C182-D182</f>
        <v>0</v>
      </c>
      <c r="AD182" s="140">
        <f t="shared" ref="AD182:AD191" si="736">D182-E182</f>
        <v>0</v>
      </c>
      <c r="AE182" s="140">
        <f t="shared" ref="AE182:AE191" si="737">E182-F182</f>
        <v>0</v>
      </c>
      <c r="AF182" s="140">
        <f t="shared" ref="AF182:AF191" si="738">F182-G182</f>
        <v>0</v>
      </c>
      <c r="AG182" s="140">
        <f t="shared" ref="AG182:AG191" si="739">G182-H182</f>
        <v>0</v>
      </c>
      <c r="AH182" s="140">
        <f t="shared" ref="AH182:AH191" si="740">H182-I182</f>
        <v>0</v>
      </c>
      <c r="AI182" s="140">
        <f t="shared" ref="AI182:AI191" si="741">I182-J182</f>
        <v>0</v>
      </c>
      <c r="AJ182" s="140">
        <f t="shared" ref="AJ182:AJ191" si="742">J182-K182</f>
        <v>0</v>
      </c>
      <c r="AK182" s="140">
        <f t="shared" ref="AK182:AK191" si="743">K182-L182</f>
        <v>0</v>
      </c>
      <c r="AL182" s="140">
        <f t="shared" ref="AL182:AL191" si="744">L182-M182</f>
        <v>0</v>
      </c>
      <c r="AM182" s="140">
        <f t="shared" ref="AM182:AM191" si="745">M182-N182</f>
        <v>0</v>
      </c>
      <c r="AN182" s="140">
        <f t="shared" ref="AN182:AN191" si="746">N182-O182</f>
        <v>0</v>
      </c>
      <c r="AO182" s="140">
        <f t="shared" ref="AO182:AO191" si="747">O182-P182</f>
        <v>0</v>
      </c>
      <c r="AP182" s="140">
        <f t="shared" ref="AP182:AP191" si="748">P182-Q182</f>
        <v>0</v>
      </c>
      <c r="AQ182" s="140">
        <f t="shared" ref="AQ182:AQ191" si="749">Q182-R182</f>
        <v>0</v>
      </c>
      <c r="AR182" s="140">
        <f t="shared" ref="AR182:AR191" si="750">R182-S182</f>
        <v>0</v>
      </c>
      <c r="AS182" s="140">
        <f t="shared" ref="AS182:AS191" si="751">S182-T182</f>
        <v>0</v>
      </c>
      <c r="AT182" s="140">
        <f t="shared" ref="AT182:AT191" si="752">T182-U182</f>
        <v>0</v>
      </c>
      <c r="AU182" s="140">
        <f t="shared" ref="AU182:AU191" si="753">U182-V182</f>
        <v>0</v>
      </c>
      <c r="AV182" s="140">
        <f t="shared" ref="AV182:AV191" si="754">V182-W182</f>
        <v>0</v>
      </c>
      <c r="AW182" s="140">
        <f t="shared" ref="AW182:AW191" si="755">W182-X182</f>
        <v>0</v>
      </c>
      <c r="AX182" s="140">
        <f t="shared" ref="AX182:AX191" si="756">X182-Y182</f>
        <v>0</v>
      </c>
      <c r="AY182" s="140">
        <f t="shared" ref="AY182:AY191" si="757">Y182-Z182</f>
        <v>0</v>
      </c>
      <c r="AZ182" s="140">
        <f t="shared" ref="AZ182:AZ191" si="758">Z182-AA182</f>
        <v>0</v>
      </c>
      <c r="BB182" s="139" t="str">
        <f>IF(MAX(BC182:BZ182)=0,"-",MAX(BC182:BZ182)-1)</f>
        <v>-</v>
      </c>
      <c r="BC182" s="140">
        <f>IF(AC182=1,AC$13,0)</f>
        <v>0</v>
      </c>
      <c r="BD182" s="140">
        <f t="shared" ref="BD182:BD191" si="759">IF(AD182=1,AD$13,0)</f>
        <v>0</v>
      </c>
      <c r="BE182" s="140">
        <f t="shared" ref="BE182:BE191" si="760">IF(AE182=1,AE$13,0)</f>
        <v>0</v>
      </c>
      <c r="BF182" s="140">
        <f t="shared" ref="BF182:BF191" si="761">IF(AF182=1,AF$13,0)</f>
        <v>0</v>
      </c>
      <c r="BG182" s="140">
        <f t="shared" ref="BG182:BG191" si="762">IF(AG182=1,AG$13,0)</f>
        <v>0</v>
      </c>
      <c r="BH182" s="140">
        <f t="shared" ref="BH182:BH191" si="763">IF(AH182=1,AH$13,0)</f>
        <v>0</v>
      </c>
      <c r="BI182" s="140">
        <f t="shared" ref="BI182:BI191" si="764">IF(AI182=1,AI$13,0)</f>
        <v>0</v>
      </c>
      <c r="BJ182" s="140">
        <f t="shared" ref="BJ182:BJ191" si="765">IF(AJ182=1,AJ$13,0)</f>
        <v>0</v>
      </c>
      <c r="BK182" s="140">
        <f t="shared" ref="BK182:BK191" si="766">IF(AK182=1,AK$13,0)</f>
        <v>0</v>
      </c>
      <c r="BL182" s="140">
        <f t="shared" ref="BL182:BL191" si="767">IF(AL182=1,AL$13,0)</f>
        <v>0</v>
      </c>
      <c r="BM182" s="140">
        <f t="shared" ref="BM182:BM191" si="768">IF(AM182=1,AM$13,0)</f>
        <v>0</v>
      </c>
      <c r="BN182" s="140">
        <f t="shared" ref="BN182:BN191" si="769">IF(AN182=1,AN$13,0)</f>
        <v>0</v>
      </c>
      <c r="BO182" s="140">
        <f t="shared" ref="BO182:BO191" si="770">IF(AO182=1,AO$13,0)</f>
        <v>0</v>
      </c>
      <c r="BP182" s="140">
        <f t="shared" ref="BP182:BP191" si="771">IF(AP182=1,AP$13,0)</f>
        <v>0</v>
      </c>
      <c r="BQ182" s="140">
        <f t="shared" ref="BQ182:BQ191" si="772">IF(AQ182=1,AQ$13,0)</f>
        <v>0</v>
      </c>
      <c r="BR182" s="140">
        <f t="shared" ref="BR182:BR191" si="773">IF(AR182=1,AR$13,0)</f>
        <v>0</v>
      </c>
      <c r="BS182" s="140">
        <f t="shared" ref="BS182:BS191" si="774">IF(AS182=1,AS$13,0)</f>
        <v>0</v>
      </c>
      <c r="BT182" s="140">
        <f t="shared" ref="BT182:BT191" si="775">IF(AT182=1,AT$13,0)</f>
        <v>0</v>
      </c>
      <c r="BU182" s="140">
        <f t="shared" ref="BU182:BU191" si="776">IF(AU182=1,AU$13,0)</f>
        <v>0</v>
      </c>
      <c r="BV182" s="140">
        <f t="shared" ref="BV182:BV191" si="777">IF(AV182=1,AV$13,0)</f>
        <v>0</v>
      </c>
      <c r="BW182" s="140">
        <f t="shared" ref="BW182:BW191" si="778">IF(AW182=1,AW$13,0)</f>
        <v>0</v>
      </c>
      <c r="BX182" s="140">
        <f t="shared" ref="BX182:BX191" si="779">IF(AX182=1,AX$13,0)</f>
        <v>0</v>
      </c>
      <c r="BY182" s="140">
        <f t="shared" ref="BY182:BY191" si="780">IF(AY182=1,AY$13,0)</f>
        <v>0</v>
      </c>
      <c r="BZ182" s="140">
        <f t="shared" ref="BZ182:BZ191" si="781">IF(AZ182=1,AZ$13,0)</f>
        <v>0</v>
      </c>
    </row>
    <row r="183" spans="1:78" x14ac:dyDescent="0.25">
      <c r="A183" s="140" t="str">
        <f>'Scenario List'!$A$18</f>
        <v>16- Colstrip Exit 2035</v>
      </c>
      <c r="B183" s="140" t="s">
        <v>113</v>
      </c>
      <c r="C183" s="152">
        <v>1</v>
      </c>
      <c r="D183" s="140">
        <v>1</v>
      </c>
      <c r="E183" s="140">
        <v>1</v>
      </c>
      <c r="F183" s="140">
        <v>1</v>
      </c>
      <c r="G183" s="140">
        <v>1</v>
      </c>
      <c r="H183" s="140">
        <v>1</v>
      </c>
      <c r="I183" s="140">
        <v>0</v>
      </c>
      <c r="J183" s="140">
        <v>0</v>
      </c>
      <c r="K183" s="140">
        <v>0</v>
      </c>
      <c r="L183" s="140">
        <v>0</v>
      </c>
      <c r="M183" s="140">
        <v>0</v>
      </c>
      <c r="N183" s="140">
        <v>0</v>
      </c>
      <c r="O183" s="140">
        <v>0</v>
      </c>
      <c r="P183" s="140">
        <v>0</v>
      </c>
      <c r="Q183" s="140">
        <v>0</v>
      </c>
      <c r="R183" s="140">
        <v>0</v>
      </c>
      <c r="S183" s="140">
        <v>0</v>
      </c>
      <c r="T183" s="140">
        <v>0</v>
      </c>
      <c r="U183" s="140">
        <v>0</v>
      </c>
      <c r="V183" s="140">
        <v>0</v>
      </c>
      <c r="W183" s="140">
        <v>0</v>
      </c>
      <c r="X183" s="140">
        <v>0</v>
      </c>
      <c r="Y183" s="140">
        <v>0</v>
      </c>
      <c r="Z183" s="140">
        <v>0</v>
      </c>
      <c r="AA183" s="140">
        <v>0</v>
      </c>
      <c r="AC183" s="140">
        <f t="shared" ref="AC183:AC191" si="782">C183-D183</f>
        <v>0</v>
      </c>
      <c r="AD183" s="140">
        <f t="shared" si="736"/>
        <v>0</v>
      </c>
      <c r="AE183" s="140">
        <f t="shared" si="737"/>
        <v>0</v>
      </c>
      <c r="AF183" s="140">
        <f t="shared" si="738"/>
        <v>0</v>
      </c>
      <c r="AG183" s="140">
        <f t="shared" si="739"/>
        <v>0</v>
      </c>
      <c r="AH183" s="140">
        <f t="shared" si="740"/>
        <v>1</v>
      </c>
      <c r="AI183" s="140">
        <f t="shared" si="741"/>
        <v>0</v>
      </c>
      <c r="AJ183" s="140">
        <f t="shared" si="742"/>
        <v>0</v>
      </c>
      <c r="AK183" s="140">
        <f t="shared" si="743"/>
        <v>0</v>
      </c>
      <c r="AL183" s="140">
        <f t="shared" si="744"/>
        <v>0</v>
      </c>
      <c r="AM183" s="140">
        <f t="shared" si="745"/>
        <v>0</v>
      </c>
      <c r="AN183" s="140">
        <f t="shared" si="746"/>
        <v>0</v>
      </c>
      <c r="AO183" s="140">
        <f t="shared" si="747"/>
        <v>0</v>
      </c>
      <c r="AP183" s="140">
        <f t="shared" si="748"/>
        <v>0</v>
      </c>
      <c r="AQ183" s="140">
        <f t="shared" si="749"/>
        <v>0</v>
      </c>
      <c r="AR183" s="140">
        <f t="shared" si="750"/>
        <v>0</v>
      </c>
      <c r="AS183" s="140">
        <f t="shared" si="751"/>
        <v>0</v>
      </c>
      <c r="AT183" s="140">
        <f t="shared" si="752"/>
        <v>0</v>
      </c>
      <c r="AU183" s="140">
        <f t="shared" si="753"/>
        <v>0</v>
      </c>
      <c r="AV183" s="140">
        <f t="shared" si="754"/>
        <v>0</v>
      </c>
      <c r="AW183" s="140">
        <f t="shared" si="755"/>
        <v>0</v>
      </c>
      <c r="AX183" s="140">
        <f t="shared" si="756"/>
        <v>0</v>
      </c>
      <c r="AY183" s="140">
        <f t="shared" si="757"/>
        <v>0</v>
      </c>
      <c r="AZ183" s="140">
        <f t="shared" si="758"/>
        <v>0</v>
      </c>
      <c r="BB183" s="139">
        <f t="shared" ref="BB183:BB191" si="783">IF(MAX(BC183:BZ183)=0,"-",MAX(BC183:BZ183)-1)</f>
        <v>2026</v>
      </c>
      <c r="BC183" s="140">
        <f t="shared" ref="BC183:BC191" si="784">IF(AC183=1,AC$13,0)</f>
        <v>0</v>
      </c>
      <c r="BD183" s="140">
        <f t="shared" si="759"/>
        <v>0</v>
      </c>
      <c r="BE183" s="140">
        <f t="shared" si="760"/>
        <v>0</v>
      </c>
      <c r="BF183" s="140">
        <f t="shared" si="761"/>
        <v>0</v>
      </c>
      <c r="BG183" s="140">
        <f t="shared" si="762"/>
        <v>0</v>
      </c>
      <c r="BH183" s="140">
        <f t="shared" si="763"/>
        <v>2027</v>
      </c>
      <c r="BI183" s="140">
        <f t="shared" si="764"/>
        <v>0</v>
      </c>
      <c r="BJ183" s="140">
        <f t="shared" si="765"/>
        <v>0</v>
      </c>
      <c r="BK183" s="140">
        <f t="shared" si="766"/>
        <v>0</v>
      </c>
      <c r="BL183" s="140">
        <f t="shared" si="767"/>
        <v>0</v>
      </c>
      <c r="BM183" s="140">
        <f t="shared" si="768"/>
        <v>0</v>
      </c>
      <c r="BN183" s="140">
        <f t="shared" si="769"/>
        <v>0</v>
      </c>
      <c r="BO183" s="140">
        <f t="shared" si="770"/>
        <v>0</v>
      </c>
      <c r="BP183" s="140">
        <f t="shared" si="771"/>
        <v>0</v>
      </c>
      <c r="BQ183" s="140">
        <f t="shared" si="772"/>
        <v>0</v>
      </c>
      <c r="BR183" s="140">
        <f t="shared" si="773"/>
        <v>0</v>
      </c>
      <c r="BS183" s="140">
        <f t="shared" si="774"/>
        <v>0</v>
      </c>
      <c r="BT183" s="140">
        <f t="shared" si="775"/>
        <v>0</v>
      </c>
      <c r="BU183" s="140">
        <f t="shared" si="776"/>
        <v>0</v>
      </c>
      <c r="BV183" s="140">
        <f t="shared" si="777"/>
        <v>0</v>
      </c>
      <c r="BW183" s="140">
        <f t="shared" si="778"/>
        <v>0</v>
      </c>
      <c r="BX183" s="140">
        <f t="shared" si="779"/>
        <v>0</v>
      </c>
      <c r="BY183" s="140">
        <f t="shared" si="780"/>
        <v>0</v>
      </c>
      <c r="BZ183" s="140">
        <f t="shared" si="781"/>
        <v>0</v>
      </c>
    </row>
    <row r="184" spans="1:78" x14ac:dyDescent="0.25">
      <c r="A184" s="140" t="str">
        <f>'Scenario List'!$A$18</f>
        <v>16- Colstrip Exit 2035</v>
      </c>
      <c r="B184" s="140" t="s">
        <v>114</v>
      </c>
      <c r="C184" s="152">
        <v>1</v>
      </c>
      <c r="D184" s="140">
        <v>1</v>
      </c>
      <c r="E184" s="140">
        <v>1</v>
      </c>
      <c r="F184" s="140">
        <v>1</v>
      </c>
      <c r="G184" s="140">
        <v>1</v>
      </c>
      <c r="H184" s="140">
        <v>1</v>
      </c>
      <c r="I184" s="140">
        <v>1</v>
      </c>
      <c r="J184" s="140">
        <v>1</v>
      </c>
      <c r="K184" s="140">
        <v>1</v>
      </c>
      <c r="L184" s="140">
        <v>1</v>
      </c>
      <c r="M184" s="140">
        <v>1</v>
      </c>
      <c r="N184" s="140">
        <v>1</v>
      </c>
      <c r="O184" s="140">
        <v>1</v>
      </c>
      <c r="P184" s="140">
        <v>1</v>
      </c>
      <c r="Q184" s="140">
        <v>1</v>
      </c>
      <c r="R184" s="140">
        <v>0</v>
      </c>
      <c r="S184" s="140">
        <v>0</v>
      </c>
      <c r="T184" s="140">
        <v>0</v>
      </c>
      <c r="U184" s="140">
        <v>0</v>
      </c>
      <c r="V184" s="140">
        <v>0</v>
      </c>
      <c r="W184" s="140">
        <v>0</v>
      </c>
      <c r="X184" s="140">
        <v>0</v>
      </c>
      <c r="Y184" s="140">
        <v>0</v>
      </c>
      <c r="Z184" s="140">
        <v>0</v>
      </c>
      <c r="AA184" s="140">
        <v>0</v>
      </c>
      <c r="AC184" s="140">
        <f t="shared" si="782"/>
        <v>0</v>
      </c>
      <c r="AD184" s="140">
        <f t="shared" si="736"/>
        <v>0</v>
      </c>
      <c r="AE184" s="140">
        <f t="shared" si="737"/>
        <v>0</v>
      </c>
      <c r="AF184" s="140">
        <f t="shared" si="738"/>
        <v>0</v>
      </c>
      <c r="AG184" s="140">
        <f t="shared" si="739"/>
        <v>0</v>
      </c>
      <c r="AH184" s="140">
        <f t="shared" si="740"/>
        <v>0</v>
      </c>
      <c r="AI184" s="140">
        <f t="shared" si="741"/>
        <v>0</v>
      </c>
      <c r="AJ184" s="140">
        <f t="shared" si="742"/>
        <v>0</v>
      </c>
      <c r="AK184" s="140">
        <f t="shared" si="743"/>
        <v>0</v>
      </c>
      <c r="AL184" s="140">
        <f t="shared" si="744"/>
        <v>0</v>
      </c>
      <c r="AM184" s="140">
        <f t="shared" si="745"/>
        <v>0</v>
      </c>
      <c r="AN184" s="140">
        <f t="shared" si="746"/>
        <v>0</v>
      </c>
      <c r="AO184" s="140">
        <f t="shared" si="747"/>
        <v>0</v>
      </c>
      <c r="AP184" s="140">
        <f t="shared" si="748"/>
        <v>0</v>
      </c>
      <c r="AQ184" s="140">
        <f t="shared" si="749"/>
        <v>1</v>
      </c>
      <c r="AR184" s="140">
        <f t="shared" si="750"/>
        <v>0</v>
      </c>
      <c r="AS184" s="140">
        <f t="shared" si="751"/>
        <v>0</v>
      </c>
      <c r="AT184" s="140">
        <f t="shared" si="752"/>
        <v>0</v>
      </c>
      <c r="AU184" s="140">
        <f t="shared" si="753"/>
        <v>0</v>
      </c>
      <c r="AV184" s="140">
        <f t="shared" si="754"/>
        <v>0</v>
      </c>
      <c r="AW184" s="140">
        <f t="shared" si="755"/>
        <v>0</v>
      </c>
      <c r="AX184" s="140">
        <f t="shared" si="756"/>
        <v>0</v>
      </c>
      <c r="AY184" s="140">
        <f t="shared" si="757"/>
        <v>0</v>
      </c>
      <c r="AZ184" s="140">
        <f t="shared" si="758"/>
        <v>0</v>
      </c>
      <c r="BB184" s="139">
        <f t="shared" si="783"/>
        <v>2035</v>
      </c>
      <c r="BC184" s="140">
        <f t="shared" si="784"/>
        <v>0</v>
      </c>
      <c r="BD184" s="140">
        <f t="shared" si="759"/>
        <v>0</v>
      </c>
      <c r="BE184" s="140">
        <f t="shared" si="760"/>
        <v>0</v>
      </c>
      <c r="BF184" s="140">
        <f t="shared" si="761"/>
        <v>0</v>
      </c>
      <c r="BG184" s="140">
        <f t="shared" si="762"/>
        <v>0</v>
      </c>
      <c r="BH184" s="140">
        <f t="shared" si="763"/>
        <v>0</v>
      </c>
      <c r="BI184" s="140">
        <f t="shared" si="764"/>
        <v>0</v>
      </c>
      <c r="BJ184" s="140">
        <f t="shared" si="765"/>
        <v>0</v>
      </c>
      <c r="BK184" s="140">
        <f t="shared" si="766"/>
        <v>0</v>
      </c>
      <c r="BL184" s="140">
        <f t="shared" si="767"/>
        <v>0</v>
      </c>
      <c r="BM184" s="140">
        <f t="shared" si="768"/>
        <v>0</v>
      </c>
      <c r="BN184" s="140">
        <f t="shared" si="769"/>
        <v>0</v>
      </c>
      <c r="BO184" s="140">
        <f t="shared" si="770"/>
        <v>0</v>
      </c>
      <c r="BP184" s="140">
        <f t="shared" si="771"/>
        <v>0</v>
      </c>
      <c r="BQ184" s="140">
        <f t="shared" si="772"/>
        <v>2036</v>
      </c>
      <c r="BR184" s="140">
        <f t="shared" si="773"/>
        <v>0</v>
      </c>
      <c r="BS184" s="140">
        <f t="shared" si="774"/>
        <v>0</v>
      </c>
      <c r="BT184" s="140">
        <f t="shared" si="775"/>
        <v>0</v>
      </c>
      <c r="BU184" s="140">
        <f t="shared" si="776"/>
        <v>0</v>
      </c>
      <c r="BV184" s="140">
        <f t="shared" si="777"/>
        <v>0</v>
      </c>
      <c r="BW184" s="140">
        <f t="shared" si="778"/>
        <v>0</v>
      </c>
      <c r="BX184" s="140">
        <f t="shared" si="779"/>
        <v>0</v>
      </c>
      <c r="BY184" s="140">
        <f t="shared" si="780"/>
        <v>0</v>
      </c>
      <c r="BZ184" s="140">
        <f t="shared" si="781"/>
        <v>0</v>
      </c>
    </row>
    <row r="185" spans="1:78" x14ac:dyDescent="0.25">
      <c r="A185" s="140" t="str">
        <f>'Scenario List'!$A$18</f>
        <v>16- Colstrip Exit 2035</v>
      </c>
      <c r="B185" s="140" t="s">
        <v>115</v>
      </c>
      <c r="C185" s="152">
        <v>1</v>
      </c>
      <c r="D185" s="140">
        <v>1</v>
      </c>
      <c r="E185" s="140">
        <v>1</v>
      </c>
      <c r="F185" s="140">
        <v>1</v>
      </c>
      <c r="G185" s="140">
        <v>1</v>
      </c>
      <c r="H185" s="140">
        <v>1</v>
      </c>
      <c r="I185" s="140">
        <v>1</v>
      </c>
      <c r="J185" s="140">
        <v>1</v>
      </c>
      <c r="K185" s="140">
        <v>1</v>
      </c>
      <c r="L185" s="140">
        <v>1</v>
      </c>
      <c r="M185" s="140">
        <v>1</v>
      </c>
      <c r="N185" s="140">
        <v>1</v>
      </c>
      <c r="O185" s="140">
        <v>1</v>
      </c>
      <c r="P185" s="140">
        <v>1</v>
      </c>
      <c r="Q185" s="140">
        <v>1</v>
      </c>
      <c r="R185" s="140">
        <v>0</v>
      </c>
      <c r="S185" s="140">
        <v>0</v>
      </c>
      <c r="T185" s="140">
        <v>0</v>
      </c>
      <c r="U185" s="140">
        <v>0</v>
      </c>
      <c r="V185" s="140">
        <v>0</v>
      </c>
      <c r="W185" s="140">
        <v>0</v>
      </c>
      <c r="X185" s="140">
        <v>0</v>
      </c>
      <c r="Y185" s="140">
        <v>0</v>
      </c>
      <c r="Z185" s="140">
        <v>0</v>
      </c>
      <c r="AA185" s="140">
        <v>0</v>
      </c>
      <c r="AC185" s="140">
        <f t="shared" si="782"/>
        <v>0</v>
      </c>
      <c r="AD185" s="140">
        <f t="shared" si="736"/>
        <v>0</v>
      </c>
      <c r="AE185" s="140">
        <f t="shared" si="737"/>
        <v>0</v>
      </c>
      <c r="AF185" s="140">
        <f t="shared" si="738"/>
        <v>0</v>
      </c>
      <c r="AG185" s="140">
        <f t="shared" si="739"/>
        <v>0</v>
      </c>
      <c r="AH185" s="140">
        <f t="shared" si="740"/>
        <v>0</v>
      </c>
      <c r="AI185" s="140">
        <f t="shared" si="741"/>
        <v>0</v>
      </c>
      <c r="AJ185" s="140">
        <f t="shared" si="742"/>
        <v>0</v>
      </c>
      <c r="AK185" s="140">
        <f t="shared" si="743"/>
        <v>0</v>
      </c>
      <c r="AL185" s="140">
        <f t="shared" si="744"/>
        <v>0</v>
      </c>
      <c r="AM185" s="140">
        <f t="shared" si="745"/>
        <v>0</v>
      </c>
      <c r="AN185" s="140">
        <f t="shared" si="746"/>
        <v>0</v>
      </c>
      <c r="AO185" s="140">
        <f t="shared" si="747"/>
        <v>0</v>
      </c>
      <c r="AP185" s="140">
        <f t="shared" si="748"/>
        <v>0</v>
      </c>
      <c r="AQ185" s="140">
        <f t="shared" si="749"/>
        <v>1</v>
      </c>
      <c r="AR185" s="140">
        <f t="shared" si="750"/>
        <v>0</v>
      </c>
      <c r="AS185" s="140">
        <f t="shared" si="751"/>
        <v>0</v>
      </c>
      <c r="AT185" s="140">
        <f t="shared" si="752"/>
        <v>0</v>
      </c>
      <c r="AU185" s="140">
        <f t="shared" si="753"/>
        <v>0</v>
      </c>
      <c r="AV185" s="140">
        <f t="shared" si="754"/>
        <v>0</v>
      </c>
      <c r="AW185" s="140">
        <f t="shared" si="755"/>
        <v>0</v>
      </c>
      <c r="AX185" s="140">
        <f t="shared" si="756"/>
        <v>0</v>
      </c>
      <c r="AY185" s="140">
        <f t="shared" si="757"/>
        <v>0</v>
      </c>
      <c r="AZ185" s="140">
        <f t="shared" si="758"/>
        <v>0</v>
      </c>
      <c r="BB185" s="139">
        <f t="shared" si="783"/>
        <v>2035</v>
      </c>
      <c r="BC185" s="140">
        <f t="shared" si="784"/>
        <v>0</v>
      </c>
      <c r="BD185" s="140">
        <f t="shared" si="759"/>
        <v>0</v>
      </c>
      <c r="BE185" s="140">
        <f t="shared" si="760"/>
        <v>0</v>
      </c>
      <c r="BF185" s="140">
        <f t="shared" si="761"/>
        <v>0</v>
      </c>
      <c r="BG185" s="140">
        <f t="shared" si="762"/>
        <v>0</v>
      </c>
      <c r="BH185" s="140">
        <f t="shared" si="763"/>
        <v>0</v>
      </c>
      <c r="BI185" s="140">
        <f t="shared" si="764"/>
        <v>0</v>
      </c>
      <c r="BJ185" s="140">
        <f t="shared" si="765"/>
        <v>0</v>
      </c>
      <c r="BK185" s="140">
        <f t="shared" si="766"/>
        <v>0</v>
      </c>
      <c r="BL185" s="140">
        <f t="shared" si="767"/>
        <v>0</v>
      </c>
      <c r="BM185" s="140">
        <f t="shared" si="768"/>
        <v>0</v>
      </c>
      <c r="BN185" s="140">
        <f t="shared" si="769"/>
        <v>0</v>
      </c>
      <c r="BO185" s="140">
        <f t="shared" si="770"/>
        <v>0</v>
      </c>
      <c r="BP185" s="140">
        <f t="shared" si="771"/>
        <v>0</v>
      </c>
      <c r="BQ185" s="140">
        <f t="shared" si="772"/>
        <v>2036</v>
      </c>
      <c r="BR185" s="140">
        <f t="shared" si="773"/>
        <v>0</v>
      </c>
      <c r="BS185" s="140">
        <f t="shared" si="774"/>
        <v>0</v>
      </c>
      <c r="BT185" s="140">
        <f t="shared" si="775"/>
        <v>0</v>
      </c>
      <c r="BU185" s="140">
        <f t="shared" si="776"/>
        <v>0</v>
      </c>
      <c r="BV185" s="140">
        <f t="shared" si="777"/>
        <v>0</v>
      </c>
      <c r="BW185" s="140">
        <f t="shared" si="778"/>
        <v>0</v>
      </c>
      <c r="BX185" s="140">
        <f t="shared" si="779"/>
        <v>0</v>
      </c>
      <c r="BY185" s="140">
        <f t="shared" si="780"/>
        <v>0</v>
      </c>
      <c r="BZ185" s="140">
        <f t="shared" si="781"/>
        <v>0</v>
      </c>
    </row>
    <row r="186" spans="1:78" x14ac:dyDescent="0.25">
      <c r="A186" s="140" t="str">
        <f>'Scenario List'!$A$18</f>
        <v>16- Colstrip Exit 2035</v>
      </c>
      <c r="B186" s="140" t="s">
        <v>116</v>
      </c>
      <c r="C186" s="152">
        <v>1</v>
      </c>
      <c r="D186" s="140">
        <v>1</v>
      </c>
      <c r="E186" s="140">
        <v>1</v>
      </c>
      <c r="F186" s="140">
        <v>1</v>
      </c>
      <c r="G186" s="140">
        <v>1</v>
      </c>
      <c r="H186" s="140">
        <v>1</v>
      </c>
      <c r="I186" s="140">
        <v>1</v>
      </c>
      <c r="J186" s="140">
        <v>1</v>
      </c>
      <c r="K186" s="140">
        <v>1</v>
      </c>
      <c r="L186" s="140">
        <v>1</v>
      </c>
      <c r="M186" s="140">
        <v>1</v>
      </c>
      <c r="N186" s="140">
        <v>1</v>
      </c>
      <c r="O186" s="140">
        <v>1</v>
      </c>
      <c r="P186" s="140">
        <v>1</v>
      </c>
      <c r="Q186" s="140">
        <v>1</v>
      </c>
      <c r="R186" s="140">
        <v>1</v>
      </c>
      <c r="S186" s="140">
        <v>1</v>
      </c>
      <c r="T186" s="140">
        <v>1</v>
      </c>
      <c r="U186" s="140">
        <v>1</v>
      </c>
      <c r="V186" s="140">
        <v>1</v>
      </c>
      <c r="W186" s="140">
        <v>1</v>
      </c>
      <c r="X186" s="140">
        <v>1</v>
      </c>
      <c r="Y186" s="140">
        <v>1</v>
      </c>
      <c r="Z186" s="140">
        <v>1</v>
      </c>
      <c r="AA186" s="140">
        <v>1</v>
      </c>
      <c r="AC186" s="140">
        <f t="shared" si="782"/>
        <v>0</v>
      </c>
      <c r="AD186" s="140">
        <f t="shared" si="736"/>
        <v>0</v>
      </c>
      <c r="AE186" s="140">
        <f t="shared" si="737"/>
        <v>0</v>
      </c>
      <c r="AF186" s="140">
        <f t="shared" si="738"/>
        <v>0</v>
      </c>
      <c r="AG186" s="140">
        <f t="shared" si="739"/>
        <v>0</v>
      </c>
      <c r="AH186" s="140">
        <f t="shared" si="740"/>
        <v>0</v>
      </c>
      <c r="AI186" s="140">
        <f t="shared" si="741"/>
        <v>0</v>
      </c>
      <c r="AJ186" s="140">
        <f t="shared" si="742"/>
        <v>0</v>
      </c>
      <c r="AK186" s="140">
        <f t="shared" si="743"/>
        <v>0</v>
      </c>
      <c r="AL186" s="140">
        <f t="shared" si="744"/>
        <v>0</v>
      </c>
      <c r="AM186" s="140">
        <f t="shared" si="745"/>
        <v>0</v>
      </c>
      <c r="AN186" s="140">
        <f t="shared" si="746"/>
        <v>0</v>
      </c>
      <c r="AO186" s="140">
        <f t="shared" si="747"/>
        <v>0</v>
      </c>
      <c r="AP186" s="140">
        <f t="shared" si="748"/>
        <v>0</v>
      </c>
      <c r="AQ186" s="140">
        <f t="shared" si="749"/>
        <v>0</v>
      </c>
      <c r="AR186" s="140">
        <f t="shared" si="750"/>
        <v>0</v>
      </c>
      <c r="AS186" s="140">
        <f t="shared" si="751"/>
        <v>0</v>
      </c>
      <c r="AT186" s="140">
        <f t="shared" si="752"/>
        <v>0</v>
      </c>
      <c r="AU186" s="140">
        <f t="shared" si="753"/>
        <v>0</v>
      </c>
      <c r="AV186" s="140">
        <f t="shared" si="754"/>
        <v>0</v>
      </c>
      <c r="AW186" s="140">
        <f t="shared" si="755"/>
        <v>0</v>
      </c>
      <c r="AX186" s="140">
        <f t="shared" si="756"/>
        <v>0</v>
      </c>
      <c r="AY186" s="140">
        <f t="shared" si="757"/>
        <v>0</v>
      </c>
      <c r="AZ186" s="140">
        <f t="shared" si="758"/>
        <v>0</v>
      </c>
      <c r="BB186" s="139" t="str">
        <f t="shared" si="783"/>
        <v>-</v>
      </c>
      <c r="BC186" s="140">
        <f t="shared" si="784"/>
        <v>0</v>
      </c>
      <c r="BD186" s="140">
        <f t="shared" si="759"/>
        <v>0</v>
      </c>
      <c r="BE186" s="140">
        <f t="shared" si="760"/>
        <v>0</v>
      </c>
      <c r="BF186" s="140">
        <f t="shared" si="761"/>
        <v>0</v>
      </c>
      <c r="BG186" s="140">
        <f t="shared" si="762"/>
        <v>0</v>
      </c>
      <c r="BH186" s="140">
        <f t="shared" si="763"/>
        <v>0</v>
      </c>
      <c r="BI186" s="140">
        <f t="shared" si="764"/>
        <v>0</v>
      </c>
      <c r="BJ186" s="140">
        <f t="shared" si="765"/>
        <v>0</v>
      </c>
      <c r="BK186" s="140">
        <f t="shared" si="766"/>
        <v>0</v>
      </c>
      <c r="BL186" s="140">
        <f t="shared" si="767"/>
        <v>0</v>
      </c>
      <c r="BM186" s="140">
        <f t="shared" si="768"/>
        <v>0</v>
      </c>
      <c r="BN186" s="140">
        <f t="shared" si="769"/>
        <v>0</v>
      </c>
      <c r="BO186" s="140">
        <f t="shared" si="770"/>
        <v>0</v>
      </c>
      <c r="BP186" s="140">
        <f t="shared" si="771"/>
        <v>0</v>
      </c>
      <c r="BQ186" s="140">
        <f t="shared" si="772"/>
        <v>0</v>
      </c>
      <c r="BR186" s="140">
        <f t="shared" si="773"/>
        <v>0</v>
      </c>
      <c r="BS186" s="140">
        <f t="shared" si="774"/>
        <v>0</v>
      </c>
      <c r="BT186" s="140">
        <f t="shared" si="775"/>
        <v>0</v>
      </c>
      <c r="BU186" s="140">
        <f t="shared" si="776"/>
        <v>0</v>
      </c>
      <c r="BV186" s="140">
        <f t="shared" si="777"/>
        <v>0</v>
      </c>
      <c r="BW186" s="140">
        <f t="shared" si="778"/>
        <v>0</v>
      </c>
      <c r="BX186" s="140">
        <f t="shared" si="779"/>
        <v>0</v>
      </c>
      <c r="BY186" s="140">
        <f t="shared" si="780"/>
        <v>0</v>
      </c>
      <c r="BZ186" s="140">
        <f t="shared" si="781"/>
        <v>0</v>
      </c>
    </row>
    <row r="187" spans="1:78" x14ac:dyDescent="0.25">
      <c r="A187" s="140" t="str">
        <f>'Scenario List'!$A$18</f>
        <v>16- Colstrip Exit 2035</v>
      </c>
      <c r="B187" s="140" t="s">
        <v>117</v>
      </c>
      <c r="C187" s="152">
        <v>1</v>
      </c>
      <c r="D187" s="140">
        <v>1</v>
      </c>
      <c r="E187" s="140">
        <v>1</v>
      </c>
      <c r="F187" s="140">
        <v>1</v>
      </c>
      <c r="G187" s="140">
        <v>1</v>
      </c>
      <c r="H187" s="140">
        <v>1</v>
      </c>
      <c r="I187" s="140">
        <v>1</v>
      </c>
      <c r="J187" s="140">
        <v>1</v>
      </c>
      <c r="K187" s="140">
        <v>1</v>
      </c>
      <c r="L187" s="140">
        <v>1</v>
      </c>
      <c r="M187" s="140">
        <v>1</v>
      </c>
      <c r="N187" s="140">
        <v>1</v>
      </c>
      <c r="O187" s="140">
        <v>1</v>
      </c>
      <c r="P187" s="140">
        <v>1</v>
      </c>
      <c r="Q187" s="140">
        <v>1</v>
      </c>
      <c r="R187" s="140">
        <v>1</v>
      </c>
      <c r="S187" s="140">
        <v>1</v>
      </c>
      <c r="T187" s="140">
        <v>1</v>
      </c>
      <c r="U187" s="140">
        <v>1</v>
      </c>
      <c r="V187" s="140">
        <v>1</v>
      </c>
      <c r="W187" s="140">
        <v>1</v>
      </c>
      <c r="X187" s="140">
        <v>1</v>
      </c>
      <c r="Y187" s="140">
        <v>1</v>
      </c>
      <c r="Z187" s="140">
        <v>1</v>
      </c>
      <c r="AA187" s="140">
        <v>1</v>
      </c>
      <c r="AC187" s="140">
        <f t="shared" si="782"/>
        <v>0</v>
      </c>
      <c r="AD187" s="140">
        <f t="shared" si="736"/>
        <v>0</v>
      </c>
      <c r="AE187" s="140">
        <f t="shared" si="737"/>
        <v>0</v>
      </c>
      <c r="AF187" s="140">
        <f t="shared" si="738"/>
        <v>0</v>
      </c>
      <c r="AG187" s="140">
        <f t="shared" si="739"/>
        <v>0</v>
      </c>
      <c r="AH187" s="140">
        <f t="shared" si="740"/>
        <v>0</v>
      </c>
      <c r="AI187" s="140">
        <f t="shared" si="741"/>
        <v>0</v>
      </c>
      <c r="AJ187" s="140">
        <f t="shared" si="742"/>
        <v>0</v>
      </c>
      <c r="AK187" s="140">
        <f t="shared" si="743"/>
        <v>0</v>
      </c>
      <c r="AL187" s="140">
        <f t="shared" si="744"/>
        <v>0</v>
      </c>
      <c r="AM187" s="140">
        <f t="shared" si="745"/>
        <v>0</v>
      </c>
      <c r="AN187" s="140">
        <f t="shared" si="746"/>
        <v>0</v>
      </c>
      <c r="AO187" s="140">
        <f t="shared" si="747"/>
        <v>0</v>
      </c>
      <c r="AP187" s="140">
        <f t="shared" si="748"/>
        <v>0</v>
      </c>
      <c r="AQ187" s="140">
        <f t="shared" si="749"/>
        <v>0</v>
      </c>
      <c r="AR187" s="140">
        <f t="shared" si="750"/>
        <v>0</v>
      </c>
      <c r="AS187" s="140">
        <f t="shared" si="751"/>
        <v>0</v>
      </c>
      <c r="AT187" s="140">
        <f t="shared" si="752"/>
        <v>0</v>
      </c>
      <c r="AU187" s="140">
        <f t="shared" si="753"/>
        <v>0</v>
      </c>
      <c r="AV187" s="140">
        <f t="shared" si="754"/>
        <v>0</v>
      </c>
      <c r="AW187" s="140">
        <f t="shared" si="755"/>
        <v>0</v>
      </c>
      <c r="AX187" s="140">
        <f t="shared" si="756"/>
        <v>0</v>
      </c>
      <c r="AY187" s="140">
        <f t="shared" si="757"/>
        <v>0</v>
      </c>
      <c r="AZ187" s="140">
        <f t="shared" si="758"/>
        <v>0</v>
      </c>
      <c r="BB187" s="139" t="str">
        <f t="shared" si="783"/>
        <v>-</v>
      </c>
      <c r="BC187" s="140">
        <f t="shared" si="784"/>
        <v>0</v>
      </c>
      <c r="BD187" s="140">
        <f t="shared" si="759"/>
        <v>0</v>
      </c>
      <c r="BE187" s="140">
        <f t="shared" si="760"/>
        <v>0</v>
      </c>
      <c r="BF187" s="140">
        <f t="shared" si="761"/>
        <v>0</v>
      </c>
      <c r="BG187" s="140">
        <f t="shared" si="762"/>
        <v>0</v>
      </c>
      <c r="BH187" s="140">
        <f t="shared" si="763"/>
        <v>0</v>
      </c>
      <c r="BI187" s="140">
        <f t="shared" si="764"/>
        <v>0</v>
      </c>
      <c r="BJ187" s="140">
        <f t="shared" si="765"/>
        <v>0</v>
      </c>
      <c r="BK187" s="140">
        <f t="shared" si="766"/>
        <v>0</v>
      </c>
      <c r="BL187" s="140">
        <f t="shared" si="767"/>
        <v>0</v>
      </c>
      <c r="BM187" s="140">
        <f t="shared" si="768"/>
        <v>0</v>
      </c>
      <c r="BN187" s="140">
        <f t="shared" si="769"/>
        <v>0</v>
      </c>
      <c r="BO187" s="140">
        <f t="shared" si="770"/>
        <v>0</v>
      </c>
      <c r="BP187" s="140">
        <f t="shared" si="771"/>
        <v>0</v>
      </c>
      <c r="BQ187" s="140">
        <f t="shared" si="772"/>
        <v>0</v>
      </c>
      <c r="BR187" s="140">
        <f t="shared" si="773"/>
        <v>0</v>
      </c>
      <c r="BS187" s="140">
        <f t="shared" si="774"/>
        <v>0</v>
      </c>
      <c r="BT187" s="140">
        <f t="shared" si="775"/>
        <v>0</v>
      </c>
      <c r="BU187" s="140">
        <f t="shared" si="776"/>
        <v>0</v>
      </c>
      <c r="BV187" s="140">
        <f t="shared" si="777"/>
        <v>0</v>
      </c>
      <c r="BW187" s="140">
        <f t="shared" si="778"/>
        <v>0</v>
      </c>
      <c r="BX187" s="140">
        <f t="shared" si="779"/>
        <v>0</v>
      </c>
      <c r="BY187" s="140">
        <f t="shared" si="780"/>
        <v>0</v>
      </c>
      <c r="BZ187" s="140">
        <f t="shared" si="781"/>
        <v>0</v>
      </c>
    </row>
    <row r="188" spans="1:78" x14ac:dyDescent="0.25">
      <c r="A188" s="140" t="str">
        <f>'Scenario List'!$A$18</f>
        <v>16- Colstrip Exit 2035</v>
      </c>
      <c r="B188" s="140" t="s">
        <v>118</v>
      </c>
      <c r="C188" s="152">
        <v>1</v>
      </c>
      <c r="D188" s="140">
        <v>1</v>
      </c>
      <c r="E188" s="140">
        <v>1</v>
      </c>
      <c r="F188" s="140">
        <v>1</v>
      </c>
      <c r="G188" s="140">
        <v>1</v>
      </c>
      <c r="H188" s="140">
        <v>1</v>
      </c>
      <c r="I188" s="140">
        <v>1</v>
      </c>
      <c r="J188" s="140">
        <v>1</v>
      </c>
      <c r="K188" s="140">
        <v>1</v>
      </c>
      <c r="L188" s="140">
        <v>1</v>
      </c>
      <c r="M188" s="140">
        <v>1</v>
      </c>
      <c r="N188" s="140">
        <v>1</v>
      </c>
      <c r="O188" s="140">
        <v>1</v>
      </c>
      <c r="P188" s="140">
        <v>1</v>
      </c>
      <c r="Q188" s="140">
        <v>1</v>
      </c>
      <c r="R188" s="140">
        <v>1</v>
      </c>
      <c r="S188" s="140">
        <v>1</v>
      </c>
      <c r="T188" s="140">
        <v>1</v>
      </c>
      <c r="U188" s="140">
        <v>1</v>
      </c>
      <c r="V188" s="140">
        <v>1</v>
      </c>
      <c r="W188" s="140">
        <v>0</v>
      </c>
      <c r="X188" s="140">
        <v>0</v>
      </c>
      <c r="Y188" s="140">
        <v>0</v>
      </c>
      <c r="Z188" s="140">
        <v>0</v>
      </c>
      <c r="AA188" s="140">
        <v>0</v>
      </c>
      <c r="AC188" s="140">
        <f t="shared" si="782"/>
        <v>0</v>
      </c>
      <c r="AD188" s="140">
        <f t="shared" si="736"/>
        <v>0</v>
      </c>
      <c r="AE188" s="140">
        <f t="shared" si="737"/>
        <v>0</v>
      </c>
      <c r="AF188" s="140">
        <f t="shared" si="738"/>
        <v>0</v>
      </c>
      <c r="AG188" s="140">
        <f t="shared" si="739"/>
        <v>0</v>
      </c>
      <c r="AH188" s="140">
        <f t="shared" si="740"/>
        <v>0</v>
      </c>
      <c r="AI188" s="140">
        <f t="shared" si="741"/>
        <v>0</v>
      </c>
      <c r="AJ188" s="140">
        <f t="shared" si="742"/>
        <v>0</v>
      </c>
      <c r="AK188" s="140">
        <f t="shared" si="743"/>
        <v>0</v>
      </c>
      <c r="AL188" s="140">
        <f t="shared" si="744"/>
        <v>0</v>
      </c>
      <c r="AM188" s="140">
        <f t="shared" si="745"/>
        <v>0</v>
      </c>
      <c r="AN188" s="140">
        <f t="shared" si="746"/>
        <v>0</v>
      </c>
      <c r="AO188" s="140">
        <f t="shared" si="747"/>
        <v>0</v>
      </c>
      <c r="AP188" s="140">
        <f t="shared" si="748"/>
        <v>0</v>
      </c>
      <c r="AQ188" s="140">
        <f t="shared" si="749"/>
        <v>0</v>
      </c>
      <c r="AR188" s="140">
        <f t="shared" si="750"/>
        <v>0</v>
      </c>
      <c r="AS188" s="140">
        <f t="shared" si="751"/>
        <v>0</v>
      </c>
      <c r="AT188" s="140">
        <f t="shared" si="752"/>
        <v>0</v>
      </c>
      <c r="AU188" s="140">
        <f t="shared" si="753"/>
        <v>0</v>
      </c>
      <c r="AV188" s="140">
        <f t="shared" si="754"/>
        <v>1</v>
      </c>
      <c r="AW188" s="140">
        <f t="shared" si="755"/>
        <v>0</v>
      </c>
      <c r="AX188" s="140">
        <f t="shared" si="756"/>
        <v>0</v>
      </c>
      <c r="AY188" s="140">
        <f t="shared" si="757"/>
        <v>0</v>
      </c>
      <c r="AZ188" s="140">
        <f t="shared" si="758"/>
        <v>0</v>
      </c>
      <c r="BB188" s="139">
        <f t="shared" si="783"/>
        <v>2040</v>
      </c>
      <c r="BC188" s="140">
        <f t="shared" si="784"/>
        <v>0</v>
      </c>
      <c r="BD188" s="140">
        <f t="shared" si="759"/>
        <v>0</v>
      </c>
      <c r="BE188" s="140">
        <f t="shared" si="760"/>
        <v>0</v>
      </c>
      <c r="BF188" s="140">
        <f t="shared" si="761"/>
        <v>0</v>
      </c>
      <c r="BG188" s="140">
        <f t="shared" si="762"/>
        <v>0</v>
      </c>
      <c r="BH188" s="140">
        <f t="shared" si="763"/>
        <v>0</v>
      </c>
      <c r="BI188" s="140">
        <f t="shared" si="764"/>
        <v>0</v>
      </c>
      <c r="BJ188" s="140">
        <f t="shared" si="765"/>
        <v>0</v>
      </c>
      <c r="BK188" s="140">
        <f t="shared" si="766"/>
        <v>0</v>
      </c>
      <c r="BL188" s="140">
        <f t="shared" si="767"/>
        <v>0</v>
      </c>
      <c r="BM188" s="140">
        <f t="shared" si="768"/>
        <v>0</v>
      </c>
      <c r="BN188" s="140">
        <f t="shared" si="769"/>
        <v>0</v>
      </c>
      <c r="BO188" s="140">
        <f t="shared" si="770"/>
        <v>0</v>
      </c>
      <c r="BP188" s="140">
        <f t="shared" si="771"/>
        <v>0</v>
      </c>
      <c r="BQ188" s="140">
        <f t="shared" si="772"/>
        <v>0</v>
      </c>
      <c r="BR188" s="140">
        <f t="shared" si="773"/>
        <v>0</v>
      </c>
      <c r="BS188" s="140">
        <f t="shared" si="774"/>
        <v>0</v>
      </c>
      <c r="BT188" s="140">
        <f t="shared" si="775"/>
        <v>0</v>
      </c>
      <c r="BU188" s="140">
        <f t="shared" si="776"/>
        <v>0</v>
      </c>
      <c r="BV188" s="140">
        <f t="shared" si="777"/>
        <v>2041</v>
      </c>
      <c r="BW188" s="140">
        <f t="shared" si="778"/>
        <v>0</v>
      </c>
      <c r="BX188" s="140">
        <f t="shared" si="779"/>
        <v>0</v>
      </c>
      <c r="BY188" s="140">
        <f t="shared" si="780"/>
        <v>0</v>
      </c>
      <c r="BZ188" s="140">
        <f t="shared" si="781"/>
        <v>0</v>
      </c>
    </row>
    <row r="189" spans="1:78" x14ac:dyDescent="0.25">
      <c r="A189" s="140" t="str">
        <f>'Scenario List'!$A$18</f>
        <v>16- Colstrip Exit 2035</v>
      </c>
      <c r="B189" s="140" t="s">
        <v>119</v>
      </c>
      <c r="C189" s="152">
        <v>1</v>
      </c>
      <c r="D189" s="140">
        <v>1</v>
      </c>
      <c r="E189" s="140">
        <v>1</v>
      </c>
      <c r="F189" s="140">
        <v>1</v>
      </c>
      <c r="G189" s="140">
        <v>1</v>
      </c>
      <c r="H189" s="140">
        <v>1</v>
      </c>
      <c r="I189" s="140">
        <v>1</v>
      </c>
      <c r="J189" s="140">
        <v>1</v>
      </c>
      <c r="K189" s="140">
        <v>1</v>
      </c>
      <c r="L189" s="140">
        <v>1</v>
      </c>
      <c r="M189" s="140">
        <v>1</v>
      </c>
      <c r="N189" s="140">
        <v>1</v>
      </c>
      <c r="O189" s="140">
        <v>1</v>
      </c>
      <c r="P189" s="140">
        <v>1</v>
      </c>
      <c r="Q189" s="140">
        <v>1</v>
      </c>
      <c r="R189" s="140">
        <v>1</v>
      </c>
      <c r="S189" s="140">
        <v>1</v>
      </c>
      <c r="T189" s="140">
        <v>1</v>
      </c>
      <c r="U189" s="140">
        <v>1</v>
      </c>
      <c r="V189" s="140">
        <v>1</v>
      </c>
      <c r="W189" s="140">
        <v>1</v>
      </c>
      <c r="X189" s="140">
        <v>1</v>
      </c>
      <c r="Y189" s="140">
        <v>1</v>
      </c>
      <c r="Z189" s="140">
        <v>1</v>
      </c>
      <c r="AA189" s="140">
        <v>1</v>
      </c>
      <c r="AC189" s="140">
        <f t="shared" si="782"/>
        <v>0</v>
      </c>
      <c r="AD189" s="140">
        <f t="shared" si="736"/>
        <v>0</v>
      </c>
      <c r="AE189" s="140">
        <f t="shared" si="737"/>
        <v>0</v>
      </c>
      <c r="AF189" s="140">
        <f t="shared" si="738"/>
        <v>0</v>
      </c>
      <c r="AG189" s="140">
        <f t="shared" si="739"/>
        <v>0</v>
      </c>
      <c r="AH189" s="140">
        <f t="shared" si="740"/>
        <v>0</v>
      </c>
      <c r="AI189" s="140">
        <f t="shared" si="741"/>
        <v>0</v>
      </c>
      <c r="AJ189" s="140">
        <f t="shared" si="742"/>
        <v>0</v>
      </c>
      <c r="AK189" s="140">
        <f t="shared" si="743"/>
        <v>0</v>
      </c>
      <c r="AL189" s="140">
        <f t="shared" si="744"/>
        <v>0</v>
      </c>
      <c r="AM189" s="140">
        <f t="shared" si="745"/>
        <v>0</v>
      </c>
      <c r="AN189" s="140">
        <f t="shared" si="746"/>
        <v>0</v>
      </c>
      <c r="AO189" s="140">
        <f t="shared" si="747"/>
        <v>0</v>
      </c>
      <c r="AP189" s="140">
        <f t="shared" si="748"/>
        <v>0</v>
      </c>
      <c r="AQ189" s="140">
        <f t="shared" si="749"/>
        <v>0</v>
      </c>
      <c r="AR189" s="140">
        <f t="shared" si="750"/>
        <v>0</v>
      </c>
      <c r="AS189" s="140">
        <f t="shared" si="751"/>
        <v>0</v>
      </c>
      <c r="AT189" s="140">
        <f t="shared" si="752"/>
        <v>0</v>
      </c>
      <c r="AU189" s="140">
        <f t="shared" si="753"/>
        <v>0</v>
      </c>
      <c r="AV189" s="140">
        <f t="shared" si="754"/>
        <v>0</v>
      </c>
      <c r="AW189" s="140">
        <f t="shared" si="755"/>
        <v>0</v>
      </c>
      <c r="AX189" s="140">
        <f t="shared" si="756"/>
        <v>0</v>
      </c>
      <c r="AY189" s="140">
        <f t="shared" si="757"/>
        <v>0</v>
      </c>
      <c r="AZ189" s="140">
        <f t="shared" si="758"/>
        <v>0</v>
      </c>
      <c r="BB189" s="139" t="str">
        <f t="shared" si="783"/>
        <v>-</v>
      </c>
      <c r="BC189" s="140">
        <f t="shared" si="784"/>
        <v>0</v>
      </c>
      <c r="BD189" s="140">
        <f t="shared" si="759"/>
        <v>0</v>
      </c>
      <c r="BE189" s="140">
        <f t="shared" si="760"/>
        <v>0</v>
      </c>
      <c r="BF189" s="140">
        <f t="shared" si="761"/>
        <v>0</v>
      </c>
      <c r="BG189" s="140">
        <f t="shared" si="762"/>
        <v>0</v>
      </c>
      <c r="BH189" s="140">
        <f t="shared" si="763"/>
        <v>0</v>
      </c>
      <c r="BI189" s="140">
        <f t="shared" si="764"/>
        <v>0</v>
      </c>
      <c r="BJ189" s="140">
        <f t="shared" si="765"/>
        <v>0</v>
      </c>
      <c r="BK189" s="140">
        <f t="shared" si="766"/>
        <v>0</v>
      </c>
      <c r="BL189" s="140">
        <f t="shared" si="767"/>
        <v>0</v>
      </c>
      <c r="BM189" s="140">
        <f t="shared" si="768"/>
        <v>0</v>
      </c>
      <c r="BN189" s="140">
        <f t="shared" si="769"/>
        <v>0</v>
      </c>
      <c r="BO189" s="140">
        <f t="shared" si="770"/>
        <v>0</v>
      </c>
      <c r="BP189" s="140">
        <f t="shared" si="771"/>
        <v>0</v>
      </c>
      <c r="BQ189" s="140">
        <f t="shared" si="772"/>
        <v>0</v>
      </c>
      <c r="BR189" s="140">
        <f t="shared" si="773"/>
        <v>0</v>
      </c>
      <c r="BS189" s="140">
        <f t="shared" si="774"/>
        <v>0</v>
      </c>
      <c r="BT189" s="140">
        <f t="shared" si="775"/>
        <v>0</v>
      </c>
      <c r="BU189" s="140">
        <f t="shared" si="776"/>
        <v>0</v>
      </c>
      <c r="BV189" s="140">
        <f t="shared" si="777"/>
        <v>0</v>
      </c>
      <c r="BW189" s="140">
        <f t="shared" si="778"/>
        <v>0</v>
      </c>
      <c r="BX189" s="140">
        <f t="shared" si="779"/>
        <v>0</v>
      </c>
      <c r="BY189" s="140">
        <f t="shared" si="780"/>
        <v>0</v>
      </c>
      <c r="BZ189" s="140">
        <f t="shared" si="781"/>
        <v>0</v>
      </c>
    </row>
    <row r="190" spans="1:78" x14ac:dyDescent="0.25">
      <c r="A190" s="140" t="str">
        <f>'Scenario List'!$A$18</f>
        <v>16- Colstrip Exit 2035</v>
      </c>
      <c r="B190" s="140" t="s">
        <v>120</v>
      </c>
      <c r="C190" s="152">
        <v>1</v>
      </c>
      <c r="D190" s="140">
        <v>1</v>
      </c>
      <c r="E190" s="140">
        <v>1</v>
      </c>
      <c r="F190" s="140">
        <v>1</v>
      </c>
      <c r="G190" s="140">
        <v>1</v>
      </c>
      <c r="H190" s="140">
        <v>1</v>
      </c>
      <c r="I190" s="140">
        <v>1</v>
      </c>
      <c r="J190" s="140">
        <v>1</v>
      </c>
      <c r="K190" s="140">
        <v>1</v>
      </c>
      <c r="L190" s="140">
        <v>1</v>
      </c>
      <c r="M190" s="140">
        <v>1</v>
      </c>
      <c r="N190" s="140">
        <v>1</v>
      </c>
      <c r="O190" s="140">
        <v>1</v>
      </c>
      <c r="P190" s="140">
        <v>1</v>
      </c>
      <c r="Q190" s="140">
        <v>1</v>
      </c>
      <c r="R190" s="140">
        <v>1</v>
      </c>
      <c r="S190" s="140">
        <v>1</v>
      </c>
      <c r="T190" s="140">
        <v>1</v>
      </c>
      <c r="U190" s="140">
        <v>1</v>
      </c>
      <c r="V190" s="140">
        <v>1</v>
      </c>
      <c r="W190" s="140">
        <v>1</v>
      </c>
      <c r="X190" s="140">
        <v>1</v>
      </c>
      <c r="Y190" s="140">
        <v>1</v>
      </c>
      <c r="Z190" s="140">
        <v>1</v>
      </c>
      <c r="AA190" s="140">
        <v>1</v>
      </c>
      <c r="AC190" s="140">
        <f t="shared" si="782"/>
        <v>0</v>
      </c>
      <c r="AD190" s="140">
        <f t="shared" si="736"/>
        <v>0</v>
      </c>
      <c r="AE190" s="140">
        <f t="shared" si="737"/>
        <v>0</v>
      </c>
      <c r="AF190" s="140">
        <f t="shared" si="738"/>
        <v>0</v>
      </c>
      <c r="AG190" s="140">
        <f t="shared" si="739"/>
        <v>0</v>
      </c>
      <c r="AH190" s="140">
        <f t="shared" si="740"/>
        <v>0</v>
      </c>
      <c r="AI190" s="140">
        <f t="shared" si="741"/>
        <v>0</v>
      </c>
      <c r="AJ190" s="140">
        <f t="shared" si="742"/>
        <v>0</v>
      </c>
      <c r="AK190" s="140">
        <f t="shared" si="743"/>
        <v>0</v>
      </c>
      <c r="AL190" s="140">
        <f t="shared" si="744"/>
        <v>0</v>
      </c>
      <c r="AM190" s="140">
        <f t="shared" si="745"/>
        <v>0</v>
      </c>
      <c r="AN190" s="140">
        <f t="shared" si="746"/>
        <v>0</v>
      </c>
      <c r="AO190" s="140">
        <f t="shared" si="747"/>
        <v>0</v>
      </c>
      <c r="AP190" s="140">
        <f t="shared" si="748"/>
        <v>0</v>
      </c>
      <c r="AQ190" s="140">
        <f t="shared" si="749"/>
        <v>0</v>
      </c>
      <c r="AR190" s="140">
        <f t="shared" si="750"/>
        <v>0</v>
      </c>
      <c r="AS190" s="140">
        <f t="shared" si="751"/>
        <v>0</v>
      </c>
      <c r="AT190" s="140">
        <f t="shared" si="752"/>
        <v>0</v>
      </c>
      <c r="AU190" s="140">
        <f t="shared" si="753"/>
        <v>0</v>
      </c>
      <c r="AV190" s="140">
        <f t="shared" si="754"/>
        <v>0</v>
      </c>
      <c r="AW190" s="140">
        <f t="shared" si="755"/>
        <v>0</v>
      </c>
      <c r="AX190" s="140">
        <f t="shared" si="756"/>
        <v>0</v>
      </c>
      <c r="AY190" s="140">
        <f t="shared" si="757"/>
        <v>0</v>
      </c>
      <c r="AZ190" s="140">
        <f t="shared" si="758"/>
        <v>0</v>
      </c>
      <c r="BB190" s="139" t="str">
        <f t="shared" si="783"/>
        <v>-</v>
      </c>
      <c r="BC190" s="140">
        <f t="shared" si="784"/>
        <v>0</v>
      </c>
      <c r="BD190" s="140">
        <f t="shared" si="759"/>
        <v>0</v>
      </c>
      <c r="BE190" s="140">
        <f t="shared" si="760"/>
        <v>0</v>
      </c>
      <c r="BF190" s="140">
        <f t="shared" si="761"/>
        <v>0</v>
      </c>
      <c r="BG190" s="140">
        <f t="shared" si="762"/>
        <v>0</v>
      </c>
      <c r="BH190" s="140">
        <f t="shared" si="763"/>
        <v>0</v>
      </c>
      <c r="BI190" s="140">
        <f t="shared" si="764"/>
        <v>0</v>
      </c>
      <c r="BJ190" s="140">
        <f t="shared" si="765"/>
        <v>0</v>
      </c>
      <c r="BK190" s="140">
        <f t="shared" si="766"/>
        <v>0</v>
      </c>
      <c r="BL190" s="140">
        <f t="shared" si="767"/>
        <v>0</v>
      </c>
      <c r="BM190" s="140">
        <f t="shared" si="768"/>
        <v>0</v>
      </c>
      <c r="BN190" s="140">
        <f t="shared" si="769"/>
        <v>0</v>
      </c>
      <c r="BO190" s="140">
        <f t="shared" si="770"/>
        <v>0</v>
      </c>
      <c r="BP190" s="140">
        <f t="shared" si="771"/>
        <v>0</v>
      </c>
      <c r="BQ190" s="140">
        <f t="shared" si="772"/>
        <v>0</v>
      </c>
      <c r="BR190" s="140">
        <f t="shared" si="773"/>
        <v>0</v>
      </c>
      <c r="BS190" s="140">
        <f t="shared" si="774"/>
        <v>0</v>
      </c>
      <c r="BT190" s="140">
        <f t="shared" si="775"/>
        <v>0</v>
      </c>
      <c r="BU190" s="140">
        <f t="shared" si="776"/>
        <v>0</v>
      </c>
      <c r="BV190" s="140">
        <f t="shared" si="777"/>
        <v>0</v>
      </c>
      <c r="BW190" s="140">
        <f t="shared" si="778"/>
        <v>0</v>
      </c>
      <c r="BX190" s="140">
        <f t="shared" si="779"/>
        <v>0</v>
      </c>
      <c r="BY190" s="140">
        <f t="shared" si="780"/>
        <v>0</v>
      </c>
      <c r="BZ190" s="140">
        <f t="shared" si="781"/>
        <v>0</v>
      </c>
    </row>
    <row r="191" spans="1:78" x14ac:dyDescent="0.25">
      <c r="A191" s="140" t="str">
        <f>'Scenario List'!$A$18</f>
        <v>16- Colstrip Exit 2035</v>
      </c>
      <c r="B191" s="140" t="s">
        <v>121</v>
      </c>
      <c r="C191" s="152">
        <v>1</v>
      </c>
      <c r="D191" s="140">
        <v>1</v>
      </c>
      <c r="E191" s="140">
        <v>1</v>
      </c>
      <c r="F191" s="140">
        <v>1</v>
      </c>
      <c r="G191" s="140">
        <v>1</v>
      </c>
      <c r="H191" s="140">
        <v>1</v>
      </c>
      <c r="I191" s="140">
        <v>1</v>
      </c>
      <c r="J191" s="140">
        <v>1</v>
      </c>
      <c r="K191" s="140">
        <v>1</v>
      </c>
      <c r="L191" s="140">
        <v>1</v>
      </c>
      <c r="M191" s="140">
        <v>1</v>
      </c>
      <c r="N191" s="140">
        <v>1</v>
      </c>
      <c r="O191" s="140">
        <v>1</v>
      </c>
      <c r="P191" s="140">
        <v>1</v>
      </c>
      <c r="Q191" s="140">
        <v>1</v>
      </c>
      <c r="R191" s="140">
        <v>0</v>
      </c>
      <c r="S191" s="140">
        <v>0</v>
      </c>
      <c r="T191" s="140">
        <v>0</v>
      </c>
      <c r="U191" s="140">
        <v>0</v>
      </c>
      <c r="V191" s="140">
        <v>0</v>
      </c>
      <c r="W191" s="140">
        <v>0</v>
      </c>
      <c r="X191" s="140">
        <v>0</v>
      </c>
      <c r="Y191" s="140">
        <v>0</v>
      </c>
      <c r="Z191" s="140">
        <v>0</v>
      </c>
      <c r="AA191" s="140">
        <v>0</v>
      </c>
      <c r="AC191" s="140">
        <f t="shared" si="782"/>
        <v>0</v>
      </c>
      <c r="AD191" s="140">
        <f t="shared" si="736"/>
        <v>0</v>
      </c>
      <c r="AE191" s="140">
        <f t="shared" si="737"/>
        <v>0</v>
      </c>
      <c r="AF191" s="140">
        <f t="shared" si="738"/>
        <v>0</v>
      </c>
      <c r="AG191" s="140">
        <f t="shared" si="739"/>
        <v>0</v>
      </c>
      <c r="AH191" s="140">
        <f t="shared" si="740"/>
        <v>0</v>
      </c>
      <c r="AI191" s="140">
        <f t="shared" si="741"/>
        <v>0</v>
      </c>
      <c r="AJ191" s="140">
        <f t="shared" si="742"/>
        <v>0</v>
      </c>
      <c r="AK191" s="140">
        <f t="shared" si="743"/>
        <v>0</v>
      </c>
      <c r="AL191" s="140">
        <f t="shared" si="744"/>
        <v>0</v>
      </c>
      <c r="AM191" s="140">
        <f t="shared" si="745"/>
        <v>0</v>
      </c>
      <c r="AN191" s="140">
        <f t="shared" si="746"/>
        <v>0</v>
      </c>
      <c r="AO191" s="140">
        <f t="shared" si="747"/>
        <v>0</v>
      </c>
      <c r="AP191" s="140">
        <f t="shared" si="748"/>
        <v>0</v>
      </c>
      <c r="AQ191" s="140">
        <f t="shared" si="749"/>
        <v>1</v>
      </c>
      <c r="AR191" s="140">
        <f t="shared" si="750"/>
        <v>0</v>
      </c>
      <c r="AS191" s="140">
        <f t="shared" si="751"/>
        <v>0</v>
      </c>
      <c r="AT191" s="140">
        <f t="shared" si="752"/>
        <v>0</v>
      </c>
      <c r="AU191" s="140">
        <f t="shared" si="753"/>
        <v>0</v>
      </c>
      <c r="AV191" s="140">
        <f t="shared" si="754"/>
        <v>0</v>
      </c>
      <c r="AW191" s="140">
        <f t="shared" si="755"/>
        <v>0</v>
      </c>
      <c r="AX191" s="140">
        <f t="shared" si="756"/>
        <v>0</v>
      </c>
      <c r="AY191" s="140">
        <f t="shared" si="757"/>
        <v>0</v>
      </c>
      <c r="AZ191" s="140">
        <f t="shared" si="758"/>
        <v>0</v>
      </c>
      <c r="BB191" s="139">
        <f t="shared" si="783"/>
        <v>2035</v>
      </c>
      <c r="BC191" s="140">
        <f t="shared" si="784"/>
        <v>0</v>
      </c>
      <c r="BD191" s="140">
        <f t="shared" si="759"/>
        <v>0</v>
      </c>
      <c r="BE191" s="140">
        <f t="shared" si="760"/>
        <v>0</v>
      </c>
      <c r="BF191" s="140">
        <f t="shared" si="761"/>
        <v>0</v>
      </c>
      <c r="BG191" s="140">
        <f t="shared" si="762"/>
        <v>0</v>
      </c>
      <c r="BH191" s="140">
        <f t="shared" si="763"/>
        <v>0</v>
      </c>
      <c r="BI191" s="140">
        <f t="shared" si="764"/>
        <v>0</v>
      </c>
      <c r="BJ191" s="140">
        <f t="shared" si="765"/>
        <v>0</v>
      </c>
      <c r="BK191" s="140">
        <f t="shared" si="766"/>
        <v>0</v>
      </c>
      <c r="BL191" s="140">
        <f t="shared" si="767"/>
        <v>0</v>
      </c>
      <c r="BM191" s="140">
        <f t="shared" si="768"/>
        <v>0</v>
      </c>
      <c r="BN191" s="140">
        <f t="shared" si="769"/>
        <v>0</v>
      </c>
      <c r="BO191" s="140">
        <f t="shared" si="770"/>
        <v>0</v>
      </c>
      <c r="BP191" s="140">
        <f t="shared" si="771"/>
        <v>0</v>
      </c>
      <c r="BQ191" s="140">
        <f t="shared" si="772"/>
        <v>2036</v>
      </c>
      <c r="BR191" s="140">
        <f t="shared" si="773"/>
        <v>0</v>
      </c>
      <c r="BS191" s="140">
        <f t="shared" si="774"/>
        <v>0</v>
      </c>
      <c r="BT191" s="140">
        <f t="shared" si="775"/>
        <v>0</v>
      </c>
      <c r="BU191" s="140">
        <f t="shared" si="776"/>
        <v>0</v>
      </c>
      <c r="BV191" s="140">
        <f t="shared" si="777"/>
        <v>0</v>
      </c>
      <c r="BW191" s="140">
        <f t="shared" si="778"/>
        <v>0</v>
      </c>
      <c r="BX191" s="140">
        <f t="shared" si="779"/>
        <v>0</v>
      </c>
      <c r="BY191" s="140">
        <f t="shared" si="780"/>
        <v>0</v>
      </c>
      <c r="BZ191" s="140">
        <f t="shared" si="781"/>
        <v>0</v>
      </c>
    </row>
    <row r="192" spans="1:78" x14ac:dyDescent="0.25">
      <c r="C192" s="152"/>
    </row>
    <row r="193" spans="1:78" x14ac:dyDescent="0.25">
      <c r="A193" s="140" t="str">
        <f>'Scenario List'!$A$19</f>
        <v>17- Colstrip Exit 2045</v>
      </c>
      <c r="B193" s="140" t="s">
        <v>112</v>
      </c>
      <c r="C193" s="152">
        <v>1</v>
      </c>
      <c r="D193" s="140">
        <v>1</v>
      </c>
      <c r="E193" s="140">
        <v>1</v>
      </c>
      <c r="F193" s="140">
        <v>1</v>
      </c>
      <c r="G193" s="140">
        <v>1</v>
      </c>
      <c r="H193" s="140">
        <v>1</v>
      </c>
      <c r="I193" s="140">
        <v>1</v>
      </c>
      <c r="J193" s="140">
        <v>1</v>
      </c>
      <c r="K193" s="140">
        <v>1</v>
      </c>
      <c r="L193" s="140">
        <v>1</v>
      </c>
      <c r="M193" s="140">
        <v>1</v>
      </c>
      <c r="N193" s="140">
        <v>1</v>
      </c>
      <c r="O193" s="140">
        <v>1</v>
      </c>
      <c r="P193" s="140">
        <v>1</v>
      </c>
      <c r="Q193" s="140">
        <v>1</v>
      </c>
      <c r="R193" s="140">
        <v>1</v>
      </c>
      <c r="S193" s="140">
        <v>1</v>
      </c>
      <c r="T193" s="140">
        <v>1</v>
      </c>
      <c r="U193" s="140">
        <v>1</v>
      </c>
      <c r="V193" s="140">
        <v>1</v>
      </c>
      <c r="W193" s="140">
        <v>1</v>
      </c>
      <c r="X193" s="140">
        <v>1</v>
      </c>
      <c r="Y193" s="140">
        <v>1</v>
      </c>
      <c r="Z193" s="140">
        <v>1</v>
      </c>
      <c r="AA193" s="140">
        <v>1</v>
      </c>
      <c r="AC193" s="140">
        <f>C193-D193</f>
        <v>0</v>
      </c>
      <c r="AD193" s="140">
        <f t="shared" ref="AD193:AD202" si="785">D193-E193</f>
        <v>0</v>
      </c>
      <c r="AE193" s="140">
        <f t="shared" ref="AE193:AE202" si="786">E193-F193</f>
        <v>0</v>
      </c>
      <c r="AF193" s="140">
        <f t="shared" ref="AF193:AF202" si="787">F193-G193</f>
        <v>0</v>
      </c>
      <c r="AG193" s="140">
        <f t="shared" ref="AG193:AG202" si="788">G193-H193</f>
        <v>0</v>
      </c>
      <c r="AH193" s="140">
        <f t="shared" ref="AH193:AH202" si="789">H193-I193</f>
        <v>0</v>
      </c>
      <c r="AI193" s="140">
        <f t="shared" ref="AI193:AI202" si="790">I193-J193</f>
        <v>0</v>
      </c>
      <c r="AJ193" s="140">
        <f t="shared" ref="AJ193:AJ202" si="791">J193-K193</f>
        <v>0</v>
      </c>
      <c r="AK193" s="140">
        <f t="shared" ref="AK193:AK202" si="792">K193-L193</f>
        <v>0</v>
      </c>
      <c r="AL193" s="140">
        <f t="shared" ref="AL193:AL202" si="793">L193-M193</f>
        <v>0</v>
      </c>
      <c r="AM193" s="140">
        <f t="shared" ref="AM193:AM202" si="794">M193-N193</f>
        <v>0</v>
      </c>
      <c r="AN193" s="140">
        <f t="shared" ref="AN193:AN202" si="795">N193-O193</f>
        <v>0</v>
      </c>
      <c r="AO193" s="140">
        <f t="shared" ref="AO193:AO202" si="796">O193-P193</f>
        <v>0</v>
      </c>
      <c r="AP193" s="140">
        <f t="shared" ref="AP193:AP202" si="797">P193-Q193</f>
        <v>0</v>
      </c>
      <c r="AQ193" s="140">
        <f t="shared" ref="AQ193:AQ202" si="798">Q193-R193</f>
        <v>0</v>
      </c>
      <c r="AR193" s="140">
        <f t="shared" ref="AR193:AR202" si="799">R193-S193</f>
        <v>0</v>
      </c>
      <c r="AS193" s="140">
        <f t="shared" ref="AS193:AS202" si="800">S193-T193</f>
        <v>0</v>
      </c>
      <c r="AT193" s="140">
        <f t="shared" ref="AT193:AT202" si="801">T193-U193</f>
        <v>0</v>
      </c>
      <c r="AU193" s="140">
        <f t="shared" ref="AU193:AU202" si="802">U193-V193</f>
        <v>0</v>
      </c>
      <c r="AV193" s="140">
        <f t="shared" ref="AV193:AV202" si="803">V193-W193</f>
        <v>0</v>
      </c>
      <c r="AW193" s="140">
        <f t="shared" ref="AW193:AW202" si="804">W193-X193</f>
        <v>0</v>
      </c>
      <c r="AX193" s="140">
        <f t="shared" ref="AX193:AX202" si="805">X193-Y193</f>
        <v>0</v>
      </c>
      <c r="AY193" s="140">
        <f t="shared" ref="AY193:AY202" si="806">Y193-Z193</f>
        <v>0</v>
      </c>
      <c r="AZ193" s="140">
        <f t="shared" ref="AZ193:AZ202" si="807">Z193-AA193</f>
        <v>0</v>
      </c>
      <c r="BB193" s="139" t="str">
        <f>IF(MAX(BC193:BZ193)=0,"-",MAX(BC193:BZ193)-1)</f>
        <v>-</v>
      </c>
      <c r="BC193" s="140">
        <f>IF(AC193=1,AC$13,0)</f>
        <v>0</v>
      </c>
      <c r="BD193" s="140">
        <f t="shared" ref="BD193:BD202" si="808">IF(AD193=1,AD$13,0)</f>
        <v>0</v>
      </c>
      <c r="BE193" s="140">
        <f t="shared" ref="BE193:BE202" si="809">IF(AE193=1,AE$13,0)</f>
        <v>0</v>
      </c>
      <c r="BF193" s="140">
        <f t="shared" ref="BF193:BF202" si="810">IF(AF193=1,AF$13,0)</f>
        <v>0</v>
      </c>
      <c r="BG193" s="140">
        <f t="shared" ref="BG193:BG202" si="811">IF(AG193=1,AG$13,0)</f>
        <v>0</v>
      </c>
      <c r="BH193" s="140">
        <f t="shared" ref="BH193:BH202" si="812">IF(AH193=1,AH$13,0)</f>
        <v>0</v>
      </c>
      <c r="BI193" s="140">
        <f t="shared" ref="BI193:BI202" si="813">IF(AI193=1,AI$13,0)</f>
        <v>0</v>
      </c>
      <c r="BJ193" s="140">
        <f t="shared" ref="BJ193:BJ202" si="814">IF(AJ193=1,AJ$13,0)</f>
        <v>0</v>
      </c>
      <c r="BK193" s="140">
        <f t="shared" ref="BK193:BK202" si="815">IF(AK193=1,AK$13,0)</f>
        <v>0</v>
      </c>
      <c r="BL193" s="140">
        <f t="shared" ref="BL193:BL202" si="816">IF(AL193=1,AL$13,0)</f>
        <v>0</v>
      </c>
      <c r="BM193" s="140">
        <f t="shared" ref="BM193:BM202" si="817">IF(AM193=1,AM$13,0)</f>
        <v>0</v>
      </c>
      <c r="BN193" s="140">
        <f t="shared" ref="BN193:BN202" si="818">IF(AN193=1,AN$13,0)</f>
        <v>0</v>
      </c>
      <c r="BO193" s="140">
        <f t="shared" ref="BO193:BO202" si="819">IF(AO193=1,AO$13,0)</f>
        <v>0</v>
      </c>
      <c r="BP193" s="140">
        <f t="shared" ref="BP193:BP202" si="820">IF(AP193=1,AP$13,0)</f>
        <v>0</v>
      </c>
      <c r="BQ193" s="140">
        <f t="shared" ref="BQ193:BQ202" si="821">IF(AQ193=1,AQ$13,0)</f>
        <v>0</v>
      </c>
      <c r="BR193" s="140">
        <f t="shared" ref="BR193:BR202" si="822">IF(AR193=1,AR$13,0)</f>
        <v>0</v>
      </c>
      <c r="BS193" s="140">
        <f t="shared" ref="BS193:BS202" si="823">IF(AS193=1,AS$13,0)</f>
        <v>0</v>
      </c>
      <c r="BT193" s="140">
        <f t="shared" ref="BT193:BT202" si="824">IF(AT193=1,AT$13,0)</f>
        <v>0</v>
      </c>
      <c r="BU193" s="140">
        <f t="shared" ref="BU193:BU202" si="825">IF(AU193=1,AU$13,0)</f>
        <v>0</v>
      </c>
      <c r="BV193" s="140">
        <f t="shared" ref="BV193:BV202" si="826">IF(AV193=1,AV$13,0)</f>
        <v>0</v>
      </c>
      <c r="BW193" s="140">
        <f t="shared" ref="BW193:BW202" si="827">IF(AW193=1,AW$13,0)</f>
        <v>0</v>
      </c>
      <c r="BX193" s="140">
        <f t="shared" ref="BX193:BX202" si="828">IF(AX193=1,AX$13,0)</f>
        <v>0</v>
      </c>
      <c r="BY193" s="140">
        <f t="shared" ref="BY193:BY202" si="829">IF(AY193=1,AY$13,0)</f>
        <v>0</v>
      </c>
      <c r="BZ193" s="140">
        <f t="shared" ref="BZ193:BZ202" si="830">IF(AZ193=1,AZ$13,0)</f>
        <v>0</v>
      </c>
    </row>
    <row r="194" spans="1:78" x14ac:dyDescent="0.25">
      <c r="A194" s="140" t="str">
        <f>'Scenario List'!$A$19</f>
        <v>17- Colstrip Exit 2045</v>
      </c>
      <c r="B194" s="140" t="s">
        <v>113</v>
      </c>
      <c r="C194" s="152">
        <v>1</v>
      </c>
      <c r="D194" s="140">
        <v>1</v>
      </c>
      <c r="E194" s="140">
        <v>1</v>
      </c>
      <c r="F194" s="140">
        <v>1</v>
      </c>
      <c r="G194" s="140">
        <v>1</v>
      </c>
      <c r="H194" s="140">
        <v>1</v>
      </c>
      <c r="I194" s="140">
        <v>0</v>
      </c>
      <c r="J194" s="140">
        <v>0</v>
      </c>
      <c r="K194" s="140">
        <v>0</v>
      </c>
      <c r="L194" s="140">
        <v>0</v>
      </c>
      <c r="M194" s="140">
        <v>0</v>
      </c>
      <c r="N194" s="140">
        <v>0</v>
      </c>
      <c r="O194" s="140">
        <v>0</v>
      </c>
      <c r="P194" s="140">
        <v>0</v>
      </c>
      <c r="Q194" s="140">
        <v>0</v>
      </c>
      <c r="R194" s="140">
        <v>0</v>
      </c>
      <c r="S194" s="140">
        <v>0</v>
      </c>
      <c r="T194" s="140">
        <v>0</v>
      </c>
      <c r="U194" s="140">
        <v>0</v>
      </c>
      <c r="V194" s="140">
        <v>0</v>
      </c>
      <c r="W194" s="140">
        <v>0</v>
      </c>
      <c r="X194" s="140">
        <v>0</v>
      </c>
      <c r="Y194" s="140">
        <v>0</v>
      </c>
      <c r="Z194" s="140">
        <v>0</v>
      </c>
      <c r="AA194" s="140">
        <v>0</v>
      </c>
      <c r="AC194" s="140">
        <f t="shared" ref="AC194:AC202" si="831">C194-D194</f>
        <v>0</v>
      </c>
      <c r="AD194" s="140">
        <f t="shared" si="785"/>
        <v>0</v>
      </c>
      <c r="AE194" s="140">
        <f t="shared" si="786"/>
        <v>0</v>
      </c>
      <c r="AF194" s="140">
        <f t="shared" si="787"/>
        <v>0</v>
      </c>
      <c r="AG194" s="140">
        <f t="shared" si="788"/>
        <v>0</v>
      </c>
      <c r="AH194" s="140">
        <f t="shared" si="789"/>
        <v>1</v>
      </c>
      <c r="AI194" s="140">
        <f t="shared" si="790"/>
        <v>0</v>
      </c>
      <c r="AJ194" s="140">
        <f t="shared" si="791"/>
        <v>0</v>
      </c>
      <c r="AK194" s="140">
        <f t="shared" si="792"/>
        <v>0</v>
      </c>
      <c r="AL194" s="140">
        <f t="shared" si="793"/>
        <v>0</v>
      </c>
      <c r="AM194" s="140">
        <f t="shared" si="794"/>
        <v>0</v>
      </c>
      <c r="AN194" s="140">
        <f t="shared" si="795"/>
        <v>0</v>
      </c>
      <c r="AO194" s="140">
        <f t="shared" si="796"/>
        <v>0</v>
      </c>
      <c r="AP194" s="140">
        <f t="shared" si="797"/>
        <v>0</v>
      </c>
      <c r="AQ194" s="140">
        <f t="shared" si="798"/>
        <v>0</v>
      </c>
      <c r="AR194" s="140">
        <f t="shared" si="799"/>
        <v>0</v>
      </c>
      <c r="AS194" s="140">
        <f t="shared" si="800"/>
        <v>0</v>
      </c>
      <c r="AT194" s="140">
        <f t="shared" si="801"/>
        <v>0</v>
      </c>
      <c r="AU194" s="140">
        <f t="shared" si="802"/>
        <v>0</v>
      </c>
      <c r="AV194" s="140">
        <f t="shared" si="803"/>
        <v>0</v>
      </c>
      <c r="AW194" s="140">
        <f t="shared" si="804"/>
        <v>0</v>
      </c>
      <c r="AX194" s="140">
        <f t="shared" si="805"/>
        <v>0</v>
      </c>
      <c r="AY194" s="140">
        <f t="shared" si="806"/>
        <v>0</v>
      </c>
      <c r="AZ194" s="140">
        <f t="shared" si="807"/>
        <v>0</v>
      </c>
      <c r="BB194" s="139">
        <f t="shared" ref="BB194:BB202" si="832">IF(MAX(BC194:BZ194)=0,"-",MAX(BC194:BZ194)-1)</f>
        <v>2026</v>
      </c>
      <c r="BC194" s="140">
        <f t="shared" ref="BC194:BC202" si="833">IF(AC194=1,AC$13,0)</f>
        <v>0</v>
      </c>
      <c r="BD194" s="140">
        <f t="shared" si="808"/>
        <v>0</v>
      </c>
      <c r="BE194" s="140">
        <f t="shared" si="809"/>
        <v>0</v>
      </c>
      <c r="BF194" s="140">
        <f t="shared" si="810"/>
        <v>0</v>
      </c>
      <c r="BG194" s="140">
        <f t="shared" si="811"/>
        <v>0</v>
      </c>
      <c r="BH194" s="140">
        <f t="shared" si="812"/>
        <v>2027</v>
      </c>
      <c r="BI194" s="140">
        <f t="shared" si="813"/>
        <v>0</v>
      </c>
      <c r="BJ194" s="140">
        <f t="shared" si="814"/>
        <v>0</v>
      </c>
      <c r="BK194" s="140">
        <f t="shared" si="815"/>
        <v>0</v>
      </c>
      <c r="BL194" s="140">
        <f t="shared" si="816"/>
        <v>0</v>
      </c>
      <c r="BM194" s="140">
        <f t="shared" si="817"/>
        <v>0</v>
      </c>
      <c r="BN194" s="140">
        <f t="shared" si="818"/>
        <v>0</v>
      </c>
      <c r="BO194" s="140">
        <f t="shared" si="819"/>
        <v>0</v>
      </c>
      <c r="BP194" s="140">
        <f t="shared" si="820"/>
        <v>0</v>
      </c>
      <c r="BQ194" s="140">
        <f t="shared" si="821"/>
        <v>0</v>
      </c>
      <c r="BR194" s="140">
        <f t="shared" si="822"/>
        <v>0</v>
      </c>
      <c r="BS194" s="140">
        <f t="shared" si="823"/>
        <v>0</v>
      </c>
      <c r="BT194" s="140">
        <f t="shared" si="824"/>
        <v>0</v>
      </c>
      <c r="BU194" s="140">
        <f t="shared" si="825"/>
        <v>0</v>
      </c>
      <c r="BV194" s="140">
        <f t="shared" si="826"/>
        <v>0</v>
      </c>
      <c r="BW194" s="140">
        <f t="shared" si="827"/>
        <v>0</v>
      </c>
      <c r="BX194" s="140">
        <f t="shared" si="828"/>
        <v>0</v>
      </c>
      <c r="BY194" s="140">
        <f t="shared" si="829"/>
        <v>0</v>
      </c>
      <c r="BZ194" s="140">
        <f t="shared" si="830"/>
        <v>0</v>
      </c>
    </row>
    <row r="195" spans="1:78" x14ac:dyDescent="0.25">
      <c r="A195" s="140" t="str">
        <f>'Scenario List'!$A$19</f>
        <v>17- Colstrip Exit 2045</v>
      </c>
      <c r="B195" s="140" t="s">
        <v>114</v>
      </c>
      <c r="C195" s="152">
        <v>1</v>
      </c>
      <c r="D195" s="140">
        <v>1</v>
      </c>
      <c r="E195" s="140">
        <v>1</v>
      </c>
      <c r="F195" s="140">
        <v>1</v>
      </c>
      <c r="G195" s="140">
        <v>1</v>
      </c>
      <c r="H195" s="140">
        <v>1</v>
      </c>
      <c r="I195" s="140">
        <v>1</v>
      </c>
      <c r="J195" s="140">
        <v>1</v>
      </c>
      <c r="K195" s="140">
        <v>1</v>
      </c>
      <c r="L195" s="140">
        <v>1</v>
      </c>
      <c r="M195" s="140">
        <v>1</v>
      </c>
      <c r="N195" s="140">
        <v>1</v>
      </c>
      <c r="O195" s="140">
        <v>1</v>
      </c>
      <c r="P195" s="140">
        <v>1</v>
      </c>
      <c r="Q195" s="140">
        <v>1</v>
      </c>
      <c r="R195" s="140">
        <v>1</v>
      </c>
      <c r="S195" s="140">
        <v>1</v>
      </c>
      <c r="T195" s="140">
        <v>1</v>
      </c>
      <c r="U195" s="140">
        <v>1</v>
      </c>
      <c r="V195" s="140">
        <v>1</v>
      </c>
      <c r="W195" s="140">
        <v>1</v>
      </c>
      <c r="X195" s="140">
        <v>1</v>
      </c>
      <c r="Y195" s="140">
        <v>1</v>
      </c>
      <c r="Z195" s="140">
        <v>1</v>
      </c>
      <c r="AA195" s="140">
        <v>1</v>
      </c>
      <c r="AC195" s="140">
        <f t="shared" si="831"/>
        <v>0</v>
      </c>
      <c r="AD195" s="140">
        <f t="shared" si="785"/>
        <v>0</v>
      </c>
      <c r="AE195" s="140">
        <f t="shared" si="786"/>
        <v>0</v>
      </c>
      <c r="AF195" s="140">
        <f t="shared" si="787"/>
        <v>0</v>
      </c>
      <c r="AG195" s="140">
        <f t="shared" si="788"/>
        <v>0</v>
      </c>
      <c r="AH195" s="140">
        <f t="shared" si="789"/>
        <v>0</v>
      </c>
      <c r="AI195" s="140">
        <f t="shared" si="790"/>
        <v>0</v>
      </c>
      <c r="AJ195" s="140">
        <f t="shared" si="791"/>
        <v>0</v>
      </c>
      <c r="AK195" s="140">
        <f t="shared" si="792"/>
        <v>0</v>
      </c>
      <c r="AL195" s="140">
        <f t="shared" si="793"/>
        <v>0</v>
      </c>
      <c r="AM195" s="140">
        <f t="shared" si="794"/>
        <v>0</v>
      </c>
      <c r="AN195" s="140">
        <f t="shared" si="795"/>
        <v>0</v>
      </c>
      <c r="AO195" s="140">
        <f t="shared" si="796"/>
        <v>0</v>
      </c>
      <c r="AP195" s="140">
        <f t="shared" si="797"/>
        <v>0</v>
      </c>
      <c r="AQ195" s="140">
        <f t="shared" si="798"/>
        <v>0</v>
      </c>
      <c r="AR195" s="140">
        <f t="shared" si="799"/>
        <v>0</v>
      </c>
      <c r="AS195" s="140">
        <f t="shared" si="800"/>
        <v>0</v>
      </c>
      <c r="AT195" s="140">
        <f t="shared" si="801"/>
        <v>0</v>
      </c>
      <c r="AU195" s="140">
        <f t="shared" si="802"/>
        <v>0</v>
      </c>
      <c r="AV195" s="140">
        <f t="shared" si="803"/>
        <v>0</v>
      </c>
      <c r="AW195" s="140">
        <f t="shared" si="804"/>
        <v>0</v>
      </c>
      <c r="AX195" s="140">
        <f t="shared" si="805"/>
        <v>0</v>
      </c>
      <c r="AY195" s="140">
        <f t="shared" si="806"/>
        <v>0</v>
      </c>
      <c r="AZ195" s="140">
        <f t="shared" si="807"/>
        <v>0</v>
      </c>
      <c r="BB195" s="139" t="str">
        <f t="shared" si="832"/>
        <v>-</v>
      </c>
      <c r="BC195" s="140">
        <f t="shared" si="833"/>
        <v>0</v>
      </c>
      <c r="BD195" s="140">
        <f t="shared" si="808"/>
        <v>0</v>
      </c>
      <c r="BE195" s="140">
        <f t="shared" si="809"/>
        <v>0</v>
      </c>
      <c r="BF195" s="140">
        <f t="shared" si="810"/>
        <v>0</v>
      </c>
      <c r="BG195" s="140">
        <f t="shared" si="811"/>
        <v>0</v>
      </c>
      <c r="BH195" s="140">
        <f t="shared" si="812"/>
        <v>0</v>
      </c>
      <c r="BI195" s="140">
        <f t="shared" si="813"/>
        <v>0</v>
      </c>
      <c r="BJ195" s="140">
        <f t="shared" si="814"/>
        <v>0</v>
      </c>
      <c r="BK195" s="140">
        <f t="shared" si="815"/>
        <v>0</v>
      </c>
      <c r="BL195" s="140">
        <f t="shared" si="816"/>
        <v>0</v>
      </c>
      <c r="BM195" s="140">
        <f t="shared" si="817"/>
        <v>0</v>
      </c>
      <c r="BN195" s="140">
        <f t="shared" si="818"/>
        <v>0</v>
      </c>
      <c r="BO195" s="140">
        <f t="shared" si="819"/>
        <v>0</v>
      </c>
      <c r="BP195" s="140">
        <f t="shared" si="820"/>
        <v>0</v>
      </c>
      <c r="BQ195" s="140">
        <f t="shared" si="821"/>
        <v>0</v>
      </c>
      <c r="BR195" s="140">
        <f t="shared" si="822"/>
        <v>0</v>
      </c>
      <c r="BS195" s="140">
        <f t="shared" si="823"/>
        <v>0</v>
      </c>
      <c r="BT195" s="140">
        <f t="shared" si="824"/>
        <v>0</v>
      </c>
      <c r="BU195" s="140">
        <f t="shared" si="825"/>
        <v>0</v>
      </c>
      <c r="BV195" s="140">
        <f t="shared" si="826"/>
        <v>0</v>
      </c>
      <c r="BW195" s="140">
        <f t="shared" si="827"/>
        <v>0</v>
      </c>
      <c r="BX195" s="140">
        <f t="shared" si="828"/>
        <v>0</v>
      </c>
      <c r="BY195" s="140">
        <f t="shared" si="829"/>
        <v>0</v>
      </c>
      <c r="BZ195" s="140">
        <f t="shared" si="830"/>
        <v>0</v>
      </c>
    </row>
    <row r="196" spans="1:78" x14ac:dyDescent="0.25">
      <c r="A196" s="140" t="str">
        <f>'Scenario List'!$A$19</f>
        <v>17- Colstrip Exit 2045</v>
      </c>
      <c r="B196" s="140" t="s">
        <v>115</v>
      </c>
      <c r="C196" s="152">
        <v>1</v>
      </c>
      <c r="D196" s="140">
        <v>1</v>
      </c>
      <c r="E196" s="140">
        <v>1</v>
      </c>
      <c r="F196" s="140">
        <v>1</v>
      </c>
      <c r="G196" s="140">
        <v>1</v>
      </c>
      <c r="H196" s="140">
        <v>1</v>
      </c>
      <c r="I196" s="140">
        <v>1</v>
      </c>
      <c r="J196" s="140">
        <v>1</v>
      </c>
      <c r="K196" s="140">
        <v>1</v>
      </c>
      <c r="L196" s="140">
        <v>1</v>
      </c>
      <c r="M196" s="140">
        <v>1</v>
      </c>
      <c r="N196" s="140">
        <v>1</v>
      </c>
      <c r="O196" s="140">
        <v>1</v>
      </c>
      <c r="P196" s="140">
        <v>1</v>
      </c>
      <c r="Q196" s="140">
        <v>1</v>
      </c>
      <c r="R196" s="140">
        <v>1</v>
      </c>
      <c r="S196" s="140">
        <v>1</v>
      </c>
      <c r="T196" s="140">
        <v>1</v>
      </c>
      <c r="U196" s="140">
        <v>1</v>
      </c>
      <c r="V196" s="140">
        <v>1</v>
      </c>
      <c r="W196" s="140">
        <v>1</v>
      </c>
      <c r="X196" s="140">
        <v>1</v>
      </c>
      <c r="Y196" s="140">
        <v>1</v>
      </c>
      <c r="Z196" s="140">
        <v>1</v>
      </c>
      <c r="AA196" s="140">
        <v>1</v>
      </c>
      <c r="AC196" s="140">
        <f t="shared" si="831"/>
        <v>0</v>
      </c>
      <c r="AD196" s="140">
        <f t="shared" si="785"/>
        <v>0</v>
      </c>
      <c r="AE196" s="140">
        <f t="shared" si="786"/>
        <v>0</v>
      </c>
      <c r="AF196" s="140">
        <f t="shared" si="787"/>
        <v>0</v>
      </c>
      <c r="AG196" s="140">
        <f t="shared" si="788"/>
        <v>0</v>
      </c>
      <c r="AH196" s="140">
        <f t="shared" si="789"/>
        <v>0</v>
      </c>
      <c r="AI196" s="140">
        <f t="shared" si="790"/>
        <v>0</v>
      </c>
      <c r="AJ196" s="140">
        <f t="shared" si="791"/>
        <v>0</v>
      </c>
      <c r="AK196" s="140">
        <f t="shared" si="792"/>
        <v>0</v>
      </c>
      <c r="AL196" s="140">
        <f t="shared" si="793"/>
        <v>0</v>
      </c>
      <c r="AM196" s="140">
        <f t="shared" si="794"/>
        <v>0</v>
      </c>
      <c r="AN196" s="140">
        <f t="shared" si="795"/>
        <v>0</v>
      </c>
      <c r="AO196" s="140">
        <f t="shared" si="796"/>
        <v>0</v>
      </c>
      <c r="AP196" s="140">
        <f t="shared" si="797"/>
        <v>0</v>
      </c>
      <c r="AQ196" s="140">
        <f t="shared" si="798"/>
        <v>0</v>
      </c>
      <c r="AR196" s="140">
        <f t="shared" si="799"/>
        <v>0</v>
      </c>
      <c r="AS196" s="140">
        <f t="shared" si="800"/>
        <v>0</v>
      </c>
      <c r="AT196" s="140">
        <f t="shared" si="801"/>
        <v>0</v>
      </c>
      <c r="AU196" s="140">
        <f t="shared" si="802"/>
        <v>0</v>
      </c>
      <c r="AV196" s="140">
        <f t="shared" si="803"/>
        <v>0</v>
      </c>
      <c r="AW196" s="140">
        <f t="shared" si="804"/>
        <v>0</v>
      </c>
      <c r="AX196" s="140">
        <f t="shared" si="805"/>
        <v>0</v>
      </c>
      <c r="AY196" s="140">
        <f t="shared" si="806"/>
        <v>0</v>
      </c>
      <c r="AZ196" s="140">
        <f t="shared" si="807"/>
        <v>0</v>
      </c>
      <c r="BB196" s="139" t="str">
        <f t="shared" si="832"/>
        <v>-</v>
      </c>
      <c r="BC196" s="140">
        <f t="shared" si="833"/>
        <v>0</v>
      </c>
      <c r="BD196" s="140">
        <f t="shared" si="808"/>
        <v>0</v>
      </c>
      <c r="BE196" s="140">
        <f t="shared" si="809"/>
        <v>0</v>
      </c>
      <c r="BF196" s="140">
        <f t="shared" si="810"/>
        <v>0</v>
      </c>
      <c r="BG196" s="140">
        <f t="shared" si="811"/>
        <v>0</v>
      </c>
      <c r="BH196" s="140">
        <f t="shared" si="812"/>
        <v>0</v>
      </c>
      <c r="BI196" s="140">
        <f t="shared" si="813"/>
        <v>0</v>
      </c>
      <c r="BJ196" s="140">
        <f t="shared" si="814"/>
        <v>0</v>
      </c>
      <c r="BK196" s="140">
        <f t="shared" si="815"/>
        <v>0</v>
      </c>
      <c r="BL196" s="140">
        <f t="shared" si="816"/>
        <v>0</v>
      </c>
      <c r="BM196" s="140">
        <f t="shared" si="817"/>
        <v>0</v>
      </c>
      <c r="BN196" s="140">
        <f t="shared" si="818"/>
        <v>0</v>
      </c>
      <c r="BO196" s="140">
        <f t="shared" si="819"/>
        <v>0</v>
      </c>
      <c r="BP196" s="140">
        <f t="shared" si="820"/>
        <v>0</v>
      </c>
      <c r="BQ196" s="140">
        <f t="shared" si="821"/>
        <v>0</v>
      </c>
      <c r="BR196" s="140">
        <f t="shared" si="822"/>
        <v>0</v>
      </c>
      <c r="BS196" s="140">
        <f t="shared" si="823"/>
        <v>0</v>
      </c>
      <c r="BT196" s="140">
        <f t="shared" si="824"/>
        <v>0</v>
      </c>
      <c r="BU196" s="140">
        <f t="shared" si="825"/>
        <v>0</v>
      </c>
      <c r="BV196" s="140">
        <f t="shared" si="826"/>
        <v>0</v>
      </c>
      <c r="BW196" s="140">
        <f t="shared" si="827"/>
        <v>0</v>
      </c>
      <c r="BX196" s="140">
        <f t="shared" si="828"/>
        <v>0</v>
      </c>
      <c r="BY196" s="140">
        <f t="shared" si="829"/>
        <v>0</v>
      </c>
      <c r="BZ196" s="140">
        <f t="shared" si="830"/>
        <v>0</v>
      </c>
    </row>
    <row r="197" spans="1:78" x14ac:dyDescent="0.25">
      <c r="A197" s="140" t="str">
        <f>'Scenario List'!$A$19</f>
        <v>17- Colstrip Exit 2045</v>
      </c>
      <c r="B197" s="140" t="s">
        <v>116</v>
      </c>
      <c r="C197" s="152">
        <v>1</v>
      </c>
      <c r="D197" s="140">
        <v>1</v>
      </c>
      <c r="E197" s="140">
        <v>1</v>
      </c>
      <c r="F197" s="140">
        <v>1</v>
      </c>
      <c r="G197" s="140">
        <v>1</v>
      </c>
      <c r="H197" s="140">
        <v>1</v>
      </c>
      <c r="I197" s="140">
        <v>1</v>
      </c>
      <c r="J197" s="140">
        <v>1</v>
      </c>
      <c r="K197" s="140">
        <v>1</v>
      </c>
      <c r="L197" s="140">
        <v>1</v>
      </c>
      <c r="M197" s="140">
        <v>1</v>
      </c>
      <c r="N197" s="140">
        <v>1</v>
      </c>
      <c r="O197" s="140">
        <v>1</v>
      </c>
      <c r="P197" s="140">
        <v>1</v>
      </c>
      <c r="Q197" s="140">
        <v>1</v>
      </c>
      <c r="R197" s="140">
        <v>1</v>
      </c>
      <c r="S197" s="140">
        <v>1</v>
      </c>
      <c r="T197" s="140">
        <v>1</v>
      </c>
      <c r="U197" s="140">
        <v>1</v>
      </c>
      <c r="V197" s="140">
        <v>1</v>
      </c>
      <c r="W197" s="140">
        <v>1</v>
      </c>
      <c r="X197" s="140">
        <v>1</v>
      </c>
      <c r="Y197" s="140">
        <v>1</v>
      </c>
      <c r="Z197" s="140">
        <v>1</v>
      </c>
      <c r="AA197" s="140">
        <v>1</v>
      </c>
      <c r="AC197" s="140">
        <f t="shared" si="831"/>
        <v>0</v>
      </c>
      <c r="AD197" s="140">
        <f t="shared" si="785"/>
        <v>0</v>
      </c>
      <c r="AE197" s="140">
        <f t="shared" si="786"/>
        <v>0</v>
      </c>
      <c r="AF197" s="140">
        <f t="shared" si="787"/>
        <v>0</v>
      </c>
      <c r="AG197" s="140">
        <f t="shared" si="788"/>
        <v>0</v>
      </c>
      <c r="AH197" s="140">
        <f t="shared" si="789"/>
        <v>0</v>
      </c>
      <c r="AI197" s="140">
        <f t="shared" si="790"/>
        <v>0</v>
      </c>
      <c r="AJ197" s="140">
        <f t="shared" si="791"/>
        <v>0</v>
      </c>
      <c r="AK197" s="140">
        <f t="shared" si="792"/>
        <v>0</v>
      </c>
      <c r="AL197" s="140">
        <f t="shared" si="793"/>
        <v>0</v>
      </c>
      <c r="AM197" s="140">
        <f t="shared" si="794"/>
        <v>0</v>
      </c>
      <c r="AN197" s="140">
        <f t="shared" si="795"/>
        <v>0</v>
      </c>
      <c r="AO197" s="140">
        <f t="shared" si="796"/>
        <v>0</v>
      </c>
      <c r="AP197" s="140">
        <f t="shared" si="797"/>
        <v>0</v>
      </c>
      <c r="AQ197" s="140">
        <f t="shared" si="798"/>
        <v>0</v>
      </c>
      <c r="AR197" s="140">
        <f t="shared" si="799"/>
        <v>0</v>
      </c>
      <c r="AS197" s="140">
        <f t="shared" si="800"/>
        <v>0</v>
      </c>
      <c r="AT197" s="140">
        <f t="shared" si="801"/>
        <v>0</v>
      </c>
      <c r="AU197" s="140">
        <f t="shared" si="802"/>
        <v>0</v>
      </c>
      <c r="AV197" s="140">
        <f t="shared" si="803"/>
        <v>0</v>
      </c>
      <c r="AW197" s="140">
        <f t="shared" si="804"/>
        <v>0</v>
      </c>
      <c r="AX197" s="140">
        <f t="shared" si="805"/>
        <v>0</v>
      </c>
      <c r="AY197" s="140">
        <f t="shared" si="806"/>
        <v>0</v>
      </c>
      <c r="AZ197" s="140">
        <f t="shared" si="807"/>
        <v>0</v>
      </c>
      <c r="BB197" s="139" t="str">
        <f t="shared" si="832"/>
        <v>-</v>
      </c>
      <c r="BC197" s="140">
        <f t="shared" si="833"/>
        <v>0</v>
      </c>
      <c r="BD197" s="140">
        <f t="shared" si="808"/>
        <v>0</v>
      </c>
      <c r="BE197" s="140">
        <f t="shared" si="809"/>
        <v>0</v>
      </c>
      <c r="BF197" s="140">
        <f t="shared" si="810"/>
        <v>0</v>
      </c>
      <c r="BG197" s="140">
        <f t="shared" si="811"/>
        <v>0</v>
      </c>
      <c r="BH197" s="140">
        <f t="shared" si="812"/>
        <v>0</v>
      </c>
      <c r="BI197" s="140">
        <f t="shared" si="813"/>
        <v>0</v>
      </c>
      <c r="BJ197" s="140">
        <f t="shared" si="814"/>
        <v>0</v>
      </c>
      <c r="BK197" s="140">
        <f t="shared" si="815"/>
        <v>0</v>
      </c>
      <c r="BL197" s="140">
        <f t="shared" si="816"/>
        <v>0</v>
      </c>
      <c r="BM197" s="140">
        <f t="shared" si="817"/>
        <v>0</v>
      </c>
      <c r="BN197" s="140">
        <f t="shared" si="818"/>
        <v>0</v>
      </c>
      <c r="BO197" s="140">
        <f t="shared" si="819"/>
        <v>0</v>
      </c>
      <c r="BP197" s="140">
        <f t="shared" si="820"/>
        <v>0</v>
      </c>
      <c r="BQ197" s="140">
        <f t="shared" si="821"/>
        <v>0</v>
      </c>
      <c r="BR197" s="140">
        <f t="shared" si="822"/>
        <v>0</v>
      </c>
      <c r="BS197" s="140">
        <f t="shared" si="823"/>
        <v>0</v>
      </c>
      <c r="BT197" s="140">
        <f t="shared" si="824"/>
        <v>0</v>
      </c>
      <c r="BU197" s="140">
        <f t="shared" si="825"/>
        <v>0</v>
      </c>
      <c r="BV197" s="140">
        <f t="shared" si="826"/>
        <v>0</v>
      </c>
      <c r="BW197" s="140">
        <f t="shared" si="827"/>
        <v>0</v>
      </c>
      <c r="BX197" s="140">
        <f t="shared" si="828"/>
        <v>0</v>
      </c>
      <c r="BY197" s="140">
        <f t="shared" si="829"/>
        <v>0</v>
      </c>
      <c r="BZ197" s="140">
        <f t="shared" si="830"/>
        <v>0</v>
      </c>
    </row>
    <row r="198" spans="1:78" x14ac:dyDescent="0.25">
      <c r="A198" s="140" t="str">
        <f>'Scenario List'!$A$19</f>
        <v>17- Colstrip Exit 2045</v>
      </c>
      <c r="B198" s="140" t="s">
        <v>117</v>
      </c>
      <c r="C198" s="152">
        <v>1</v>
      </c>
      <c r="D198" s="140">
        <v>1</v>
      </c>
      <c r="E198" s="140">
        <v>1</v>
      </c>
      <c r="F198" s="140">
        <v>1</v>
      </c>
      <c r="G198" s="140">
        <v>1</v>
      </c>
      <c r="H198" s="140">
        <v>1</v>
      </c>
      <c r="I198" s="140">
        <v>1</v>
      </c>
      <c r="J198" s="140">
        <v>1</v>
      </c>
      <c r="K198" s="140">
        <v>1</v>
      </c>
      <c r="L198" s="140">
        <v>1</v>
      </c>
      <c r="M198" s="140">
        <v>1</v>
      </c>
      <c r="N198" s="140">
        <v>1</v>
      </c>
      <c r="O198" s="140">
        <v>1</v>
      </c>
      <c r="P198" s="140">
        <v>1</v>
      </c>
      <c r="Q198" s="140">
        <v>1</v>
      </c>
      <c r="R198" s="140">
        <v>1</v>
      </c>
      <c r="S198" s="140">
        <v>1</v>
      </c>
      <c r="T198" s="140">
        <v>1</v>
      </c>
      <c r="U198" s="140">
        <v>1</v>
      </c>
      <c r="V198" s="140">
        <v>1</v>
      </c>
      <c r="W198" s="140">
        <v>1</v>
      </c>
      <c r="X198" s="140">
        <v>1</v>
      </c>
      <c r="Y198" s="140">
        <v>1</v>
      </c>
      <c r="Z198" s="140">
        <v>1</v>
      </c>
      <c r="AA198" s="140">
        <v>1</v>
      </c>
      <c r="AC198" s="140">
        <f t="shared" si="831"/>
        <v>0</v>
      </c>
      <c r="AD198" s="140">
        <f t="shared" si="785"/>
        <v>0</v>
      </c>
      <c r="AE198" s="140">
        <f t="shared" si="786"/>
        <v>0</v>
      </c>
      <c r="AF198" s="140">
        <f t="shared" si="787"/>
        <v>0</v>
      </c>
      <c r="AG198" s="140">
        <f t="shared" si="788"/>
        <v>0</v>
      </c>
      <c r="AH198" s="140">
        <f t="shared" si="789"/>
        <v>0</v>
      </c>
      <c r="AI198" s="140">
        <f t="shared" si="790"/>
        <v>0</v>
      </c>
      <c r="AJ198" s="140">
        <f t="shared" si="791"/>
        <v>0</v>
      </c>
      <c r="AK198" s="140">
        <f t="shared" si="792"/>
        <v>0</v>
      </c>
      <c r="AL198" s="140">
        <f t="shared" si="793"/>
        <v>0</v>
      </c>
      <c r="AM198" s="140">
        <f t="shared" si="794"/>
        <v>0</v>
      </c>
      <c r="AN198" s="140">
        <f t="shared" si="795"/>
        <v>0</v>
      </c>
      <c r="AO198" s="140">
        <f t="shared" si="796"/>
        <v>0</v>
      </c>
      <c r="AP198" s="140">
        <f t="shared" si="797"/>
        <v>0</v>
      </c>
      <c r="AQ198" s="140">
        <f t="shared" si="798"/>
        <v>0</v>
      </c>
      <c r="AR198" s="140">
        <f t="shared" si="799"/>
        <v>0</v>
      </c>
      <c r="AS198" s="140">
        <f t="shared" si="800"/>
        <v>0</v>
      </c>
      <c r="AT198" s="140">
        <f t="shared" si="801"/>
        <v>0</v>
      </c>
      <c r="AU198" s="140">
        <f t="shared" si="802"/>
        <v>0</v>
      </c>
      <c r="AV198" s="140">
        <f t="shared" si="803"/>
        <v>0</v>
      </c>
      <c r="AW198" s="140">
        <f t="shared" si="804"/>
        <v>0</v>
      </c>
      <c r="AX198" s="140">
        <f t="shared" si="805"/>
        <v>0</v>
      </c>
      <c r="AY198" s="140">
        <f t="shared" si="806"/>
        <v>0</v>
      </c>
      <c r="AZ198" s="140">
        <f t="shared" si="807"/>
        <v>0</v>
      </c>
      <c r="BB198" s="139" t="str">
        <f t="shared" si="832"/>
        <v>-</v>
      </c>
      <c r="BC198" s="140">
        <f t="shared" si="833"/>
        <v>0</v>
      </c>
      <c r="BD198" s="140">
        <f t="shared" si="808"/>
        <v>0</v>
      </c>
      <c r="BE198" s="140">
        <f t="shared" si="809"/>
        <v>0</v>
      </c>
      <c r="BF198" s="140">
        <f t="shared" si="810"/>
        <v>0</v>
      </c>
      <c r="BG198" s="140">
        <f t="shared" si="811"/>
        <v>0</v>
      </c>
      <c r="BH198" s="140">
        <f t="shared" si="812"/>
        <v>0</v>
      </c>
      <c r="BI198" s="140">
        <f t="shared" si="813"/>
        <v>0</v>
      </c>
      <c r="BJ198" s="140">
        <f t="shared" si="814"/>
        <v>0</v>
      </c>
      <c r="BK198" s="140">
        <f t="shared" si="815"/>
        <v>0</v>
      </c>
      <c r="BL198" s="140">
        <f t="shared" si="816"/>
        <v>0</v>
      </c>
      <c r="BM198" s="140">
        <f t="shared" si="817"/>
        <v>0</v>
      </c>
      <c r="BN198" s="140">
        <f t="shared" si="818"/>
        <v>0</v>
      </c>
      <c r="BO198" s="140">
        <f t="shared" si="819"/>
        <v>0</v>
      </c>
      <c r="BP198" s="140">
        <f t="shared" si="820"/>
        <v>0</v>
      </c>
      <c r="BQ198" s="140">
        <f t="shared" si="821"/>
        <v>0</v>
      </c>
      <c r="BR198" s="140">
        <f t="shared" si="822"/>
        <v>0</v>
      </c>
      <c r="BS198" s="140">
        <f t="shared" si="823"/>
        <v>0</v>
      </c>
      <c r="BT198" s="140">
        <f t="shared" si="824"/>
        <v>0</v>
      </c>
      <c r="BU198" s="140">
        <f t="shared" si="825"/>
        <v>0</v>
      </c>
      <c r="BV198" s="140">
        <f t="shared" si="826"/>
        <v>0</v>
      </c>
      <c r="BW198" s="140">
        <f t="shared" si="827"/>
        <v>0</v>
      </c>
      <c r="BX198" s="140">
        <f t="shared" si="828"/>
        <v>0</v>
      </c>
      <c r="BY198" s="140">
        <f t="shared" si="829"/>
        <v>0</v>
      </c>
      <c r="BZ198" s="140">
        <f t="shared" si="830"/>
        <v>0</v>
      </c>
    </row>
    <row r="199" spans="1:78" x14ac:dyDescent="0.25">
      <c r="A199" s="140" t="str">
        <f>'Scenario List'!$A$19</f>
        <v>17- Colstrip Exit 2045</v>
      </c>
      <c r="B199" s="140" t="s">
        <v>118</v>
      </c>
      <c r="C199" s="152">
        <v>1</v>
      </c>
      <c r="D199" s="140">
        <v>1</v>
      </c>
      <c r="E199" s="140">
        <v>1</v>
      </c>
      <c r="F199" s="140">
        <v>1</v>
      </c>
      <c r="G199" s="140">
        <v>1</v>
      </c>
      <c r="H199" s="140">
        <v>1</v>
      </c>
      <c r="I199" s="140">
        <v>1</v>
      </c>
      <c r="J199" s="140">
        <v>1</v>
      </c>
      <c r="K199" s="140">
        <v>1</v>
      </c>
      <c r="L199" s="140">
        <v>1</v>
      </c>
      <c r="M199" s="140">
        <v>1</v>
      </c>
      <c r="N199" s="140">
        <v>1</v>
      </c>
      <c r="O199" s="140">
        <v>1</v>
      </c>
      <c r="P199" s="140">
        <v>1</v>
      </c>
      <c r="Q199" s="140">
        <v>1</v>
      </c>
      <c r="R199" s="140">
        <v>1</v>
      </c>
      <c r="S199" s="140">
        <v>1</v>
      </c>
      <c r="T199" s="140">
        <v>1</v>
      </c>
      <c r="U199" s="140">
        <v>1</v>
      </c>
      <c r="V199" s="140">
        <v>1</v>
      </c>
      <c r="W199" s="140">
        <v>0</v>
      </c>
      <c r="X199" s="140">
        <v>0</v>
      </c>
      <c r="Y199" s="140">
        <v>0</v>
      </c>
      <c r="Z199" s="140">
        <v>0</v>
      </c>
      <c r="AA199" s="140">
        <v>0</v>
      </c>
      <c r="AC199" s="140">
        <f t="shared" si="831"/>
        <v>0</v>
      </c>
      <c r="AD199" s="140">
        <f t="shared" si="785"/>
        <v>0</v>
      </c>
      <c r="AE199" s="140">
        <f t="shared" si="786"/>
        <v>0</v>
      </c>
      <c r="AF199" s="140">
        <f t="shared" si="787"/>
        <v>0</v>
      </c>
      <c r="AG199" s="140">
        <f t="shared" si="788"/>
        <v>0</v>
      </c>
      <c r="AH199" s="140">
        <f t="shared" si="789"/>
        <v>0</v>
      </c>
      <c r="AI199" s="140">
        <f t="shared" si="790"/>
        <v>0</v>
      </c>
      <c r="AJ199" s="140">
        <f t="shared" si="791"/>
        <v>0</v>
      </c>
      <c r="AK199" s="140">
        <f t="shared" si="792"/>
        <v>0</v>
      </c>
      <c r="AL199" s="140">
        <f t="shared" si="793"/>
        <v>0</v>
      </c>
      <c r="AM199" s="140">
        <f t="shared" si="794"/>
        <v>0</v>
      </c>
      <c r="AN199" s="140">
        <f t="shared" si="795"/>
        <v>0</v>
      </c>
      <c r="AO199" s="140">
        <f t="shared" si="796"/>
        <v>0</v>
      </c>
      <c r="AP199" s="140">
        <f t="shared" si="797"/>
        <v>0</v>
      </c>
      <c r="AQ199" s="140">
        <f t="shared" si="798"/>
        <v>0</v>
      </c>
      <c r="AR199" s="140">
        <f t="shared" si="799"/>
        <v>0</v>
      </c>
      <c r="AS199" s="140">
        <f t="shared" si="800"/>
        <v>0</v>
      </c>
      <c r="AT199" s="140">
        <f t="shared" si="801"/>
        <v>0</v>
      </c>
      <c r="AU199" s="140">
        <f t="shared" si="802"/>
        <v>0</v>
      </c>
      <c r="AV199" s="140">
        <f t="shared" si="803"/>
        <v>1</v>
      </c>
      <c r="AW199" s="140">
        <f t="shared" si="804"/>
        <v>0</v>
      </c>
      <c r="AX199" s="140">
        <f t="shared" si="805"/>
        <v>0</v>
      </c>
      <c r="AY199" s="140">
        <f t="shared" si="806"/>
        <v>0</v>
      </c>
      <c r="AZ199" s="140">
        <f t="shared" si="807"/>
        <v>0</v>
      </c>
      <c r="BB199" s="139">
        <f t="shared" si="832"/>
        <v>2040</v>
      </c>
      <c r="BC199" s="140">
        <f t="shared" si="833"/>
        <v>0</v>
      </c>
      <c r="BD199" s="140">
        <f t="shared" si="808"/>
        <v>0</v>
      </c>
      <c r="BE199" s="140">
        <f t="shared" si="809"/>
        <v>0</v>
      </c>
      <c r="BF199" s="140">
        <f t="shared" si="810"/>
        <v>0</v>
      </c>
      <c r="BG199" s="140">
        <f t="shared" si="811"/>
        <v>0</v>
      </c>
      <c r="BH199" s="140">
        <f t="shared" si="812"/>
        <v>0</v>
      </c>
      <c r="BI199" s="140">
        <f t="shared" si="813"/>
        <v>0</v>
      </c>
      <c r="BJ199" s="140">
        <f t="shared" si="814"/>
        <v>0</v>
      </c>
      <c r="BK199" s="140">
        <f t="shared" si="815"/>
        <v>0</v>
      </c>
      <c r="BL199" s="140">
        <f t="shared" si="816"/>
        <v>0</v>
      </c>
      <c r="BM199" s="140">
        <f t="shared" si="817"/>
        <v>0</v>
      </c>
      <c r="BN199" s="140">
        <f t="shared" si="818"/>
        <v>0</v>
      </c>
      <c r="BO199" s="140">
        <f t="shared" si="819"/>
        <v>0</v>
      </c>
      <c r="BP199" s="140">
        <f t="shared" si="820"/>
        <v>0</v>
      </c>
      <c r="BQ199" s="140">
        <f t="shared" si="821"/>
        <v>0</v>
      </c>
      <c r="BR199" s="140">
        <f t="shared" si="822"/>
        <v>0</v>
      </c>
      <c r="BS199" s="140">
        <f t="shared" si="823"/>
        <v>0</v>
      </c>
      <c r="BT199" s="140">
        <f t="shared" si="824"/>
        <v>0</v>
      </c>
      <c r="BU199" s="140">
        <f t="shared" si="825"/>
        <v>0</v>
      </c>
      <c r="BV199" s="140">
        <f t="shared" si="826"/>
        <v>2041</v>
      </c>
      <c r="BW199" s="140">
        <f t="shared" si="827"/>
        <v>0</v>
      </c>
      <c r="BX199" s="140">
        <f t="shared" si="828"/>
        <v>0</v>
      </c>
      <c r="BY199" s="140">
        <f t="shared" si="829"/>
        <v>0</v>
      </c>
      <c r="BZ199" s="140">
        <f t="shared" si="830"/>
        <v>0</v>
      </c>
    </row>
    <row r="200" spans="1:78" x14ac:dyDescent="0.25">
      <c r="A200" s="140" t="str">
        <f>'Scenario List'!$A$19</f>
        <v>17- Colstrip Exit 2045</v>
      </c>
      <c r="B200" s="140" t="s">
        <v>119</v>
      </c>
      <c r="C200" s="152">
        <v>1</v>
      </c>
      <c r="D200" s="140">
        <v>1</v>
      </c>
      <c r="E200" s="140">
        <v>1</v>
      </c>
      <c r="F200" s="140">
        <v>1</v>
      </c>
      <c r="G200" s="140">
        <v>1</v>
      </c>
      <c r="H200" s="140">
        <v>1</v>
      </c>
      <c r="I200" s="140">
        <v>1</v>
      </c>
      <c r="J200" s="140">
        <v>1</v>
      </c>
      <c r="K200" s="140">
        <v>1</v>
      </c>
      <c r="L200" s="140">
        <v>1</v>
      </c>
      <c r="M200" s="140">
        <v>1</v>
      </c>
      <c r="N200" s="140">
        <v>1</v>
      </c>
      <c r="O200" s="140">
        <v>1</v>
      </c>
      <c r="P200" s="140">
        <v>1</v>
      </c>
      <c r="Q200" s="140">
        <v>1</v>
      </c>
      <c r="R200" s="140">
        <v>1</v>
      </c>
      <c r="S200" s="140">
        <v>1</v>
      </c>
      <c r="T200" s="140">
        <v>1</v>
      </c>
      <c r="U200" s="140">
        <v>1</v>
      </c>
      <c r="V200" s="140">
        <v>1</v>
      </c>
      <c r="W200" s="140">
        <v>1</v>
      </c>
      <c r="X200" s="140">
        <v>1</v>
      </c>
      <c r="Y200" s="140">
        <v>1</v>
      </c>
      <c r="Z200" s="140">
        <v>1</v>
      </c>
      <c r="AA200" s="140">
        <v>1</v>
      </c>
      <c r="AC200" s="140">
        <f t="shared" si="831"/>
        <v>0</v>
      </c>
      <c r="AD200" s="140">
        <f t="shared" si="785"/>
        <v>0</v>
      </c>
      <c r="AE200" s="140">
        <f t="shared" si="786"/>
        <v>0</v>
      </c>
      <c r="AF200" s="140">
        <f t="shared" si="787"/>
        <v>0</v>
      </c>
      <c r="AG200" s="140">
        <f t="shared" si="788"/>
        <v>0</v>
      </c>
      <c r="AH200" s="140">
        <f t="shared" si="789"/>
        <v>0</v>
      </c>
      <c r="AI200" s="140">
        <f t="shared" si="790"/>
        <v>0</v>
      </c>
      <c r="AJ200" s="140">
        <f t="shared" si="791"/>
        <v>0</v>
      </c>
      <c r="AK200" s="140">
        <f t="shared" si="792"/>
        <v>0</v>
      </c>
      <c r="AL200" s="140">
        <f t="shared" si="793"/>
        <v>0</v>
      </c>
      <c r="AM200" s="140">
        <f t="shared" si="794"/>
        <v>0</v>
      </c>
      <c r="AN200" s="140">
        <f t="shared" si="795"/>
        <v>0</v>
      </c>
      <c r="AO200" s="140">
        <f t="shared" si="796"/>
        <v>0</v>
      </c>
      <c r="AP200" s="140">
        <f t="shared" si="797"/>
        <v>0</v>
      </c>
      <c r="AQ200" s="140">
        <f t="shared" si="798"/>
        <v>0</v>
      </c>
      <c r="AR200" s="140">
        <f t="shared" si="799"/>
        <v>0</v>
      </c>
      <c r="AS200" s="140">
        <f t="shared" si="800"/>
        <v>0</v>
      </c>
      <c r="AT200" s="140">
        <f t="shared" si="801"/>
        <v>0</v>
      </c>
      <c r="AU200" s="140">
        <f t="shared" si="802"/>
        <v>0</v>
      </c>
      <c r="AV200" s="140">
        <f t="shared" si="803"/>
        <v>0</v>
      </c>
      <c r="AW200" s="140">
        <f t="shared" si="804"/>
        <v>0</v>
      </c>
      <c r="AX200" s="140">
        <f t="shared" si="805"/>
        <v>0</v>
      </c>
      <c r="AY200" s="140">
        <f t="shared" si="806"/>
        <v>0</v>
      </c>
      <c r="AZ200" s="140">
        <f t="shared" si="807"/>
        <v>0</v>
      </c>
      <c r="BB200" s="139" t="str">
        <f t="shared" si="832"/>
        <v>-</v>
      </c>
      <c r="BC200" s="140">
        <f t="shared" si="833"/>
        <v>0</v>
      </c>
      <c r="BD200" s="140">
        <f t="shared" si="808"/>
        <v>0</v>
      </c>
      <c r="BE200" s="140">
        <f t="shared" si="809"/>
        <v>0</v>
      </c>
      <c r="BF200" s="140">
        <f t="shared" si="810"/>
        <v>0</v>
      </c>
      <c r="BG200" s="140">
        <f t="shared" si="811"/>
        <v>0</v>
      </c>
      <c r="BH200" s="140">
        <f t="shared" si="812"/>
        <v>0</v>
      </c>
      <c r="BI200" s="140">
        <f t="shared" si="813"/>
        <v>0</v>
      </c>
      <c r="BJ200" s="140">
        <f t="shared" si="814"/>
        <v>0</v>
      </c>
      <c r="BK200" s="140">
        <f t="shared" si="815"/>
        <v>0</v>
      </c>
      <c r="BL200" s="140">
        <f t="shared" si="816"/>
        <v>0</v>
      </c>
      <c r="BM200" s="140">
        <f t="shared" si="817"/>
        <v>0</v>
      </c>
      <c r="BN200" s="140">
        <f t="shared" si="818"/>
        <v>0</v>
      </c>
      <c r="BO200" s="140">
        <f t="shared" si="819"/>
        <v>0</v>
      </c>
      <c r="BP200" s="140">
        <f t="shared" si="820"/>
        <v>0</v>
      </c>
      <c r="BQ200" s="140">
        <f t="shared" si="821"/>
        <v>0</v>
      </c>
      <c r="BR200" s="140">
        <f t="shared" si="822"/>
        <v>0</v>
      </c>
      <c r="BS200" s="140">
        <f t="shared" si="823"/>
        <v>0</v>
      </c>
      <c r="BT200" s="140">
        <f t="shared" si="824"/>
        <v>0</v>
      </c>
      <c r="BU200" s="140">
        <f t="shared" si="825"/>
        <v>0</v>
      </c>
      <c r="BV200" s="140">
        <f t="shared" si="826"/>
        <v>0</v>
      </c>
      <c r="BW200" s="140">
        <f t="shared" si="827"/>
        <v>0</v>
      </c>
      <c r="BX200" s="140">
        <f t="shared" si="828"/>
        <v>0</v>
      </c>
      <c r="BY200" s="140">
        <f t="shared" si="829"/>
        <v>0</v>
      </c>
      <c r="BZ200" s="140">
        <f t="shared" si="830"/>
        <v>0</v>
      </c>
    </row>
    <row r="201" spans="1:78" x14ac:dyDescent="0.25">
      <c r="A201" s="140" t="str">
        <f>'Scenario List'!$A$19</f>
        <v>17- Colstrip Exit 2045</v>
      </c>
      <c r="B201" s="140" t="s">
        <v>120</v>
      </c>
      <c r="C201" s="152">
        <v>1</v>
      </c>
      <c r="D201" s="140">
        <v>1</v>
      </c>
      <c r="E201" s="140">
        <v>1</v>
      </c>
      <c r="F201" s="140">
        <v>1</v>
      </c>
      <c r="G201" s="140">
        <v>1</v>
      </c>
      <c r="H201" s="140">
        <v>1</v>
      </c>
      <c r="I201" s="140">
        <v>1</v>
      </c>
      <c r="J201" s="140">
        <v>1</v>
      </c>
      <c r="K201" s="140">
        <v>1</v>
      </c>
      <c r="L201" s="140">
        <v>1</v>
      </c>
      <c r="M201" s="140">
        <v>1</v>
      </c>
      <c r="N201" s="140">
        <v>1</v>
      </c>
      <c r="O201" s="140">
        <v>1</v>
      </c>
      <c r="P201" s="140">
        <v>1</v>
      </c>
      <c r="Q201" s="140">
        <v>1</v>
      </c>
      <c r="R201" s="140">
        <v>1</v>
      </c>
      <c r="S201" s="140">
        <v>1</v>
      </c>
      <c r="T201" s="140">
        <v>1</v>
      </c>
      <c r="U201" s="140">
        <v>1</v>
      </c>
      <c r="V201" s="140">
        <v>1</v>
      </c>
      <c r="W201" s="140">
        <v>1</v>
      </c>
      <c r="X201" s="140">
        <v>1</v>
      </c>
      <c r="Y201" s="140">
        <v>1</v>
      </c>
      <c r="Z201" s="140">
        <v>1</v>
      </c>
      <c r="AA201" s="140">
        <v>1</v>
      </c>
      <c r="AC201" s="140">
        <f t="shared" si="831"/>
        <v>0</v>
      </c>
      <c r="AD201" s="140">
        <f t="shared" si="785"/>
        <v>0</v>
      </c>
      <c r="AE201" s="140">
        <f t="shared" si="786"/>
        <v>0</v>
      </c>
      <c r="AF201" s="140">
        <f t="shared" si="787"/>
        <v>0</v>
      </c>
      <c r="AG201" s="140">
        <f t="shared" si="788"/>
        <v>0</v>
      </c>
      <c r="AH201" s="140">
        <f t="shared" si="789"/>
        <v>0</v>
      </c>
      <c r="AI201" s="140">
        <f t="shared" si="790"/>
        <v>0</v>
      </c>
      <c r="AJ201" s="140">
        <f t="shared" si="791"/>
        <v>0</v>
      </c>
      <c r="AK201" s="140">
        <f t="shared" si="792"/>
        <v>0</v>
      </c>
      <c r="AL201" s="140">
        <f t="shared" si="793"/>
        <v>0</v>
      </c>
      <c r="AM201" s="140">
        <f t="shared" si="794"/>
        <v>0</v>
      </c>
      <c r="AN201" s="140">
        <f t="shared" si="795"/>
        <v>0</v>
      </c>
      <c r="AO201" s="140">
        <f t="shared" si="796"/>
        <v>0</v>
      </c>
      <c r="AP201" s="140">
        <f t="shared" si="797"/>
        <v>0</v>
      </c>
      <c r="AQ201" s="140">
        <f t="shared" si="798"/>
        <v>0</v>
      </c>
      <c r="AR201" s="140">
        <f t="shared" si="799"/>
        <v>0</v>
      </c>
      <c r="AS201" s="140">
        <f t="shared" si="800"/>
        <v>0</v>
      </c>
      <c r="AT201" s="140">
        <f t="shared" si="801"/>
        <v>0</v>
      </c>
      <c r="AU201" s="140">
        <f t="shared" si="802"/>
        <v>0</v>
      </c>
      <c r="AV201" s="140">
        <f t="shared" si="803"/>
        <v>0</v>
      </c>
      <c r="AW201" s="140">
        <f t="shared" si="804"/>
        <v>0</v>
      </c>
      <c r="AX201" s="140">
        <f t="shared" si="805"/>
        <v>0</v>
      </c>
      <c r="AY201" s="140">
        <f t="shared" si="806"/>
        <v>0</v>
      </c>
      <c r="AZ201" s="140">
        <f t="shared" si="807"/>
        <v>0</v>
      </c>
      <c r="BB201" s="139" t="str">
        <f t="shared" si="832"/>
        <v>-</v>
      </c>
      <c r="BC201" s="140">
        <f t="shared" si="833"/>
        <v>0</v>
      </c>
      <c r="BD201" s="140">
        <f t="shared" si="808"/>
        <v>0</v>
      </c>
      <c r="BE201" s="140">
        <f t="shared" si="809"/>
        <v>0</v>
      </c>
      <c r="BF201" s="140">
        <f t="shared" si="810"/>
        <v>0</v>
      </c>
      <c r="BG201" s="140">
        <f t="shared" si="811"/>
        <v>0</v>
      </c>
      <c r="BH201" s="140">
        <f t="shared" si="812"/>
        <v>0</v>
      </c>
      <c r="BI201" s="140">
        <f t="shared" si="813"/>
        <v>0</v>
      </c>
      <c r="BJ201" s="140">
        <f t="shared" si="814"/>
        <v>0</v>
      </c>
      <c r="BK201" s="140">
        <f t="shared" si="815"/>
        <v>0</v>
      </c>
      <c r="BL201" s="140">
        <f t="shared" si="816"/>
        <v>0</v>
      </c>
      <c r="BM201" s="140">
        <f t="shared" si="817"/>
        <v>0</v>
      </c>
      <c r="BN201" s="140">
        <f t="shared" si="818"/>
        <v>0</v>
      </c>
      <c r="BO201" s="140">
        <f t="shared" si="819"/>
        <v>0</v>
      </c>
      <c r="BP201" s="140">
        <f t="shared" si="820"/>
        <v>0</v>
      </c>
      <c r="BQ201" s="140">
        <f t="shared" si="821"/>
        <v>0</v>
      </c>
      <c r="BR201" s="140">
        <f t="shared" si="822"/>
        <v>0</v>
      </c>
      <c r="BS201" s="140">
        <f t="shared" si="823"/>
        <v>0</v>
      </c>
      <c r="BT201" s="140">
        <f t="shared" si="824"/>
        <v>0</v>
      </c>
      <c r="BU201" s="140">
        <f t="shared" si="825"/>
        <v>0</v>
      </c>
      <c r="BV201" s="140">
        <f t="shared" si="826"/>
        <v>0</v>
      </c>
      <c r="BW201" s="140">
        <f t="shared" si="827"/>
        <v>0</v>
      </c>
      <c r="BX201" s="140">
        <f t="shared" si="828"/>
        <v>0</v>
      </c>
      <c r="BY201" s="140">
        <f t="shared" si="829"/>
        <v>0</v>
      </c>
      <c r="BZ201" s="140">
        <f t="shared" si="830"/>
        <v>0</v>
      </c>
    </row>
    <row r="202" spans="1:78" x14ac:dyDescent="0.25">
      <c r="A202" s="140" t="str">
        <f>'Scenario List'!$A$19</f>
        <v>17- Colstrip Exit 2045</v>
      </c>
      <c r="B202" s="140" t="s">
        <v>121</v>
      </c>
      <c r="C202" s="152">
        <v>1</v>
      </c>
      <c r="D202" s="140">
        <v>1</v>
      </c>
      <c r="E202" s="140">
        <v>1</v>
      </c>
      <c r="F202" s="140">
        <v>1</v>
      </c>
      <c r="G202" s="140">
        <v>1</v>
      </c>
      <c r="H202" s="140">
        <v>1</v>
      </c>
      <c r="I202" s="140">
        <v>1</v>
      </c>
      <c r="J202" s="140">
        <v>1</v>
      </c>
      <c r="K202" s="140">
        <v>1</v>
      </c>
      <c r="L202" s="140">
        <v>1</v>
      </c>
      <c r="M202" s="140">
        <v>1</v>
      </c>
      <c r="N202" s="140">
        <v>1</v>
      </c>
      <c r="O202" s="140">
        <v>1</v>
      </c>
      <c r="P202" s="140">
        <v>1</v>
      </c>
      <c r="Q202" s="140">
        <v>1</v>
      </c>
      <c r="R202" s="140">
        <v>0</v>
      </c>
      <c r="S202" s="140">
        <v>0</v>
      </c>
      <c r="T202" s="140">
        <v>0</v>
      </c>
      <c r="U202" s="140">
        <v>0</v>
      </c>
      <c r="V202" s="140">
        <v>0</v>
      </c>
      <c r="W202" s="140">
        <v>0</v>
      </c>
      <c r="X202" s="140">
        <v>0</v>
      </c>
      <c r="Y202" s="140">
        <v>0</v>
      </c>
      <c r="Z202" s="140">
        <v>0</v>
      </c>
      <c r="AA202" s="140">
        <v>0</v>
      </c>
      <c r="AC202" s="140">
        <f t="shared" si="831"/>
        <v>0</v>
      </c>
      <c r="AD202" s="140">
        <f t="shared" si="785"/>
        <v>0</v>
      </c>
      <c r="AE202" s="140">
        <f t="shared" si="786"/>
        <v>0</v>
      </c>
      <c r="AF202" s="140">
        <f t="shared" si="787"/>
        <v>0</v>
      </c>
      <c r="AG202" s="140">
        <f t="shared" si="788"/>
        <v>0</v>
      </c>
      <c r="AH202" s="140">
        <f t="shared" si="789"/>
        <v>0</v>
      </c>
      <c r="AI202" s="140">
        <f t="shared" si="790"/>
        <v>0</v>
      </c>
      <c r="AJ202" s="140">
        <f t="shared" si="791"/>
        <v>0</v>
      </c>
      <c r="AK202" s="140">
        <f t="shared" si="792"/>
        <v>0</v>
      </c>
      <c r="AL202" s="140">
        <f t="shared" si="793"/>
        <v>0</v>
      </c>
      <c r="AM202" s="140">
        <f t="shared" si="794"/>
        <v>0</v>
      </c>
      <c r="AN202" s="140">
        <f t="shared" si="795"/>
        <v>0</v>
      </c>
      <c r="AO202" s="140">
        <f t="shared" si="796"/>
        <v>0</v>
      </c>
      <c r="AP202" s="140">
        <f t="shared" si="797"/>
        <v>0</v>
      </c>
      <c r="AQ202" s="140">
        <f t="shared" si="798"/>
        <v>1</v>
      </c>
      <c r="AR202" s="140">
        <f t="shared" si="799"/>
        <v>0</v>
      </c>
      <c r="AS202" s="140">
        <f t="shared" si="800"/>
        <v>0</v>
      </c>
      <c r="AT202" s="140">
        <f t="shared" si="801"/>
        <v>0</v>
      </c>
      <c r="AU202" s="140">
        <f t="shared" si="802"/>
        <v>0</v>
      </c>
      <c r="AV202" s="140">
        <f t="shared" si="803"/>
        <v>0</v>
      </c>
      <c r="AW202" s="140">
        <f t="shared" si="804"/>
        <v>0</v>
      </c>
      <c r="AX202" s="140">
        <f t="shared" si="805"/>
        <v>0</v>
      </c>
      <c r="AY202" s="140">
        <f t="shared" si="806"/>
        <v>0</v>
      </c>
      <c r="AZ202" s="140">
        <f t="shared" si="807"/>
        <v>0</v>
      </c>
      <c r="BB202" s="139">
        <f t="shared" si="832"/>
        <v>2035</v>
      </c>
      <c r="BC202" s="140">
        <f t="shared" si="833"/>
        <v>0</v>
      </c>
      <c r="BD202" s="140">
        <f t="shared" si="808"/>
        <v>0</v>
      </c>
      <c r="BE202" s="140">
        <f t="shared" si="809"/>
        <v>0</v>
      </c>
      <c r="BF202" s="140">
        <f t="shared" si="810"/>
        <v>0</v>
      </c>
      <c r="BG202" s="140">
        <f t="shared" si="811"/>
        <v>0</v>
      </c>
      <c r="BH202" s="140">
        <f t="shared" si="812"/>
        <v>0</v>
      </c>
      <c r="BI202" s="140">
        <f t="shared" si="813"/>
        <v>0</v>
      </c>
      <c r="BJ202" s="140">
        <f t="shared" si="814"/>
        <v>0</v>
      </c>
      <c r="BK202" s="140">
        <f t="shared" si="815"/>
        <v>0</v>
      </c>
      <c r="BL202" s="140">
        <f t="shared" si="816"/>
        <v>0</v>
      </c>
      <c r="BM202" s="140">
        <f t="shared" si="817"/>
        <v>0</v>
      </c>
      <c r="BN202" s="140">
        <f t="shared" si="818"/>
        <v>0</v>
      </c>
      <c r="BO202" s="140">
        <f t="shared" si="819"/>
        <v>0</v>
      </c>
      <c r="BP202" s="140">
        <f t="shared" si="820"/>
        <v>0</v>
      </c>
      <c r="BQ202" s="140">
        <f t="shared" si="821"/>
        <v>2036</v>
      </c>
      <c r="BR202" s="140">
        <f t="shared" si="822"/>
        <v>0</v>
      </c>
      <c r="BS202" s="140">
        <f t="shared" si="823"/>
        <v>0</v>
      </c>
      <c r="BT202" s="140">
        <f t="shared" si="824"/>
        <v>0</v>
      </c>
      <c r="BU202" s="140">
        <f t="shared" si="825"/>
        <v>0</v>
      </c>
      <c r="BV202" s="140">
        <f t="shared" si="826"/>
        <v>0</v>
      </c>
      <c r="BW202" s="140">
        <f t="shared" si="827"/>
        <v>0</v>
      </c>
      <c r="BX202" s="140">
        <f t="shared" si="828"/>
        <v>0</v>
      </c>
      <c r="BY202" s="140">
        <f t="shared" si="829"/>
        <v>0</v>
      </c>
      <c r="BZ202" s="140">
        <f t="shared" si="830"/>
        <v>0</v>
      </c>
    </row>
    <row r="203" spans="1:78" x14ac:dyDescent="0.25">
      <c r="C203" s="152"/>
    </row>
    <row r="204" spans="1:78" x14ac:dyDescent="0.25">
      <c r="A204" s="140" t="str">
        <f>'Scenario List'!$A$20</f>
        <v>18- Clean Energy Delivered Each Hour</v>
      </c>
      <c r="B204" s="140" t="s">
        <v>112</v>
      </c>
      <c r="C204" s="152">
        <v>1</v>
      </c>
      <c r="D204" s="140">
        <v>1</v>
      </c>
      <c r="E204" s="140">
        <v>1</v>
      </c>
      <c r="F204" s="140">
        <v>1</v>
      </c>
      <c r="G204" s="140">
        <v>1</v>
      </c>
      <c r="H204" s="140">
        <v>1</v>
      </c>
      <c r="I204" s="140">
        <v>1</v>
      </c>
      <c r="J204" s="140">
        <v>1</v>
      </c>
      <c r="K204" s="140">
        <v>1</v>
      </c>
      <c r="L204" s="140">
        <v>1</v>
      </c>
      <c r="M204" s="140">
        <v>1</v>
      </c>
      <c r="N204" s="140">
        <v>1</v>
      </c>
      <c r="O204" s="140">
        <v>1</v>
      </c>
      <c r="P204" s="140">
        <v>1</v>
      </c>
      <c r="Q204" s="140">
        <v>1</v>
      </c>
      <c r="R204" s="140">
        <v>1</v>
      </c>
      <c r="S204" s="140">
        <v>1</v>
      </c>
      <c r="T204" s="140">
        <v>1</v>
      </c>
      <c r="U204" s="140">
        <v>1</v>
      </c>
      <c r="V204" s="140">
        <v>1</v>
      </c>
      <c r="W204" s="140">
        <v>1</v>
      </c>
      <c r="X204" s="140">
        <v>1</v>
      </c>
      <c r="Y204" s="140">
        <v>1</v>
      </c>
      <c r="Z204" s="140">
        <v>1</v>
      </c>
      <c r="AA204" s="140">
        <v>1</v>
      </c>
      <c r="AC204" s="140">
        <f>C204-D204</f>
        <v>0</v>
      </c>
      <c r="AD204" s="140">
        <f t="shared" ref="AD204:AD213" si="834">D204-E204</f>
        <v>0</v>
      </c>
      <c r="AE204" s="140">
        <f t="shared" ref="AE204:AE213" si="835">E204-F204</f>
        <v>0</v>
      </c>
      <c r="AF204" s="140">
        <f t="shared" ref="AF204:AF213" si="836">F204-G204</f>
        <v>0</v>
      </c>
      <c r="AG204" s="140">
        <f t="shared" ref="AG204:AG213" si="837">G204-H204</f>
        <v>0</v>
      </c>
      <c r="AH204" s="140">
        <f t="shared" ref="AH204:AH213" si="838">H204-I204</f>
        <v>0</v>
      </c>
      <c r="AI204" s="140">
        <f t="shared" ref="AI204:AI213" si="839">I204-J204</f>
        <v>0</v>
      </c>
      <c r="AJ204" s="140">
        <f t="shared" ref="AJ204:AJ213" si="840">J204-K204</f>
        <v>0</v>
      </c>
      <c r="AK204" s="140">
        <f t="shared" ref="AK204:AK213" si="841">K204-L204</f>
        <v>0</v>
      </c>
      <c r="AL204" s="140">
        <f t="shared" ref="AL204:AL213" si="842">L204-M204</f>
        <v>0</v>
      </c>
      <c r="AM204" s="140">
        <f t="shared" ref="AM204:AM213" si="843">M204-N204</f>
        <v>0</v>
      </c>
      <c r="AN204" s="140">
        <f t="shared" ref="AN204:AN213" si="844">N204-O204</f>
        <v>0</v>
      </c>
      <c r="AO204" s="140">
        <f t="shared" ref="AO204:AO213" si="845">O204-P204</f>
        <v>0</v>
      </c>
      <c r="AP204" s="140">
        <f t="shared" ref="AP204:AP213" si="846">P204-Q204</f>
        <v>0</v>
      </c>
      <c r="AQ204" s="140">
        <f t="shared" ref="AQ204:AQ213" si="847">Q204-R204</f>
        <v>0</v>
      </c>
      <c r="AR204" s="140">
        <f t="shared" ref="AR204:AR213" si="848">R204-S204</f>
        <v>0</v>
      </c>
      <c r="AS204" s="140">
        <f t="shared" ref="AS204:AS213" si="849">S204-T204</f>
        <v>0</v>
      </c>
      <c r="AT204" s="140">
        <f t="shared" ref="AT204:AT213" si="850">T204-U204</f>
        <v>0</v>
      </c>
      <c r="AU204" s="140">
        <f t="shared" ref="AU204:AU213" si="851">U204-V204</f>
        <v>0</v>
      </c>
      <c r="AV204" s="140">
        <f t="shared" ref="AV204:AV213" si="852">V204-W204</f>
        <v>0</v>
      </c>
      <c r="AW204" s="140">
        <f t="shared" ref="AW204:AW213" si="853">W204-X204</f>
        <v>0</v>
      </c>
      <c r="AX204" s="140">
        <f t="shared" ref="AX204:AX213" si="854">X204-Y204</f>
        <v>0</v>
      </c>
      <c r="AY204" s="140">
        <f t="shared" ref="AY204:AY213" si="855">Y204-Z204</f>
        <v>0</v>
      </c>
      <c r="AZ204" s="140">
        <f t="shared" ref="AZ204:AZ213" si="856">Z204-AA204</f>
        <v>0</v>
      </c>
      <c r="BB204" s="139" t="str">
        <f>IF(MAX(BC204:BZ204)=0,"-",MAX(BC204:BZ204)-1)</f>
        <v>-</v>
      </c>
      <c r="BC204" s="140">
        <f>IF(AC204=1,AC$13,0)</f>
        <v>0</v>
      </c>
      <c r="BD204" s="140">
        <f t="shared" ref="BD204:BD213" si="857">IF(AD204=1,AD$13,0)</f>
        <v>0</v>
      </c>
      <c r="BE204" s="140">
        <f t="shared" ref="BE204:BE213" si="858">IF(AE204=1,AE$13,0)</f>
        <v>0</v>
      </c>
      <c r="BF204" s="140">
        <f t="shared" ref="BF204:BF213" si="859">IF(AF204=1,AF$13,0)</f>
        <v>0</v>
      </c>
      <c r="BG204" s="140">
        <f t="shared" ref="BG204:BG213" si="860">IF(AG204=1,AG$13,0)</f>
        <v>0</v>
      </c>
      <c r="BH204" s="140">
        <f t="shared" ref="BH204:BH213" si="861">IF(AH204=1,AH$13,0)</f>
        <v>0</v>
      </c>
      <c r="BI204" s="140">
        <f t="shared" ref="BI204:BI213" si="862">IF(AI204=1,AI$13,0)</f>
        <v>0</v>
      </c>
      <c r="BJ204" s="140">
        <f t="shared" ref="BJ204:BJ213" si="863">IF(AJ204=1,AJ$13,0)</f>
        <v>0</v>
      </c>
      <c r="BK204" s="140">
        <f t="shared" ref="BK204:BK213" si="864">IF(AK204=1,AK$13,0)</f>
        <v>0</v>
      </c>
      <c r="BL204" s="140">
        <f t="shared" ref="BL204:BL213" si="865">IF(AL204=1,AL$13,0)</f>
        <v>0</v>
      </c>
      <c r="BM204" s="140">
        <f t="shared" ref="BM204:BM213" si="866">IF(AM204=1,AM$13,0)</f>
        <v>0</v>
      </c>
      <c r="BN204" s="140">
        <f t="shared" ref="BN204:BN213" si="867">IF(AN204=1,AN$13,0)</f>
        <v>0</v>
      </c>
      <c r="BO204" s="140">
        <f t="shared" ref="BO204:BO213" si="868">IF(AO204=1,AO$13,0)</f>
        <v>0</v>
      </c>
      <c r="BP204" s="140">
        <f t="shared" ref="BP204:BP213" si="869">IF(AP204=1,AP$13,0)</f>
        <v>0</v>
      </c>
      <c r="BQ204" s="140">
        <f t="shared" ref="BQ204:BQ213" si="870">IF(AQ204=1,AQ$13,0)</f>
        <v>0</v>
      </c>
      <c r="BR204" s="140">
        <f t="shared" ref="BR204:BR213" si="871">IF(AR204=1,AR$13,0)</f>
        <v>0</v>
      </c>
      <c r="BS204" s="140">
        <f t="shared" ref="BS204:BS213" si="872">IF(AS204=1,AS$13,0)</f>
        <v>0</v>
      </c>
      <c r="BT204" s="140">
        <f t="shared" ref="BT204:BT213" si="873">IF(AT204=1,AT$13,0)</f>
        <v>0</v>
      </c>
      <c r="BU204" s="140">
        <f t="shared" ref="BU204:BU213" si="874">IF(AU204=1,AU$13,0)</f>
        <v>0</v>
      </c>
      <c r="BV204" s="140">
        <f t="shared" ref="BV204:BV213" si="875">IF(AV204=1,AV$13,0)</f>
        <v>0</v>
      </c>
      <c r="BW204" s="140">
        <f t="shared" ref="BW204:BW213" si="876">IF(AW204=1,AW$13,0)</f>
        <v>0</v>
      </c>
      <c r="BX204" s="140">
        <f t="shared" ref="BX204:BX213" si="877">IF(AX204=1,AX$13,0)</f>
        <v>0</v>
      </c>
      <c r="BY204" s="140">
        <f t="shared" ref="BY204:BY213" si="878">IF(AY204=1,AY$13,0)</f>
        <v>0</v>
      </c>
      <c r="BZ204" s="140">
        <f t="shared" ref="BZ204:BZ213" si="879">IF(AZ204=1,AZ$13,0)</f>
        <v>0</v>
      </c>
    </row>
    <row r="205" spans="1:78" x14ac:dyDescent="0.25">
      <c r="A205" s="140" t="str">
        <f>'Scenario List'!$A$20</f>
        <v>18- Clean Energy Delivered Each Hour</v>
      </c>
      <c r="B205" s="140" t="s">
        <v>113</v>
      </c>
      <c r="C205" s="152">
        <v>1</v>
      </c>
      <c r="D205" s="140">
        <v>1</v>
      </c>
      <c r="E205" s="140">
        <v>1</v>
      </c>
      <c r="F205" s="140">
        <v>1</v>
      </c>
      <c r="G205" s="140">
        <v>1</v>
      </c>
      <c r="H205" s="140">
        <v>1</v>
      </c>
      <c r="I205" s="140">
        <v>0</v>
      </c>
      <c r="J205" s="140">
        <v>0</v>
      </c>
      <c r="K205" s="140">
        <v>0</v>
      </c>
      <c r="L205" s="140">
        <v>0</v>
      </c>
      <c r="M205" s="140">
        <v>0</v>
      </c>
      <c r="N205" s="140">
        <v>0</v>
      </c>
      <c r="O205" s="140">
        <v>0</v>
      </c>
      <c r="P205" s="140">
        <v>0</v>
      </c>
      <c r="Q205" s="140">
        <v>0</v>
      </c>
      <c r="R205" s="140">
        <v>0</v>
      </c>
      <c r="S205" s="140">
        <v>0</v>
      </c>
      <c r="T205" s="140">
        <v>0</v>
      </c>
      <c r="U205" s="140">
        <v>0</v>
      </c>
      <c r="V205" s="140">
        <v>0</v>
      </c>
      <c r="W205" s="140">
        <v>0</v>
      </c>
      <c r="X205" s="140">
        <v>0</v>
      </c>
      <c r="Y205" s="140">
        <v>0</v>
      </c>
      <c r="Z205" s="140">
        <v>0</v>
      </c>
      <c r="AA205" s="140">
        <v>0</v>
      </c>
      <c r="AC205" s="140">
        <f t="shared" ref="AC205:AC213" si="880">C205-D205</f>
        <v>0</v>
      </c>
      <c r="AD205" s="140">
        <f t="shared" si="834"/>
        <v>0</v>
      </c>
      <c r="AE205" s="140">
        <f t="shared" si="835"/>
        <v>0</v>
      </c>
      <c r="AF205" s="140">
        <f t="shared" si="836"/>
        <v>0</v>
      </c>
      <c r="AG205" s="140">
        <f t="shared" si="837"/>
        <v>0</v>
      </c>
      <c r="AH205" s="140">
        <f t="shared" si="838"/>
        <v>1</v>
      </c>
      <c r="AI205" s="140">
        <f t="shared" si="839"/>
        <v>0</v>
      </c>
      <c r="AJ205" s="140">
        <f t="shared" si="840"/>
        <v>0</v>
      </c>
      <c r="AK205" s="140">
        <f t="shared" si="841"/>
        <v>0</v>
      </c>
      <c r="AL205" s="140">
        <f t="shared" si="842"/>
        <v>0</v>
      </c>
      <c r="AM205" s="140">
        <f t="shared" si="843"/>
        <v>0</v>
      </c>
      <c r="AN205" s="140">
        <f t="shared" si="844"/>
        <v>0</v>
      </c>
      <c r="AO205" s="140">
        <f t="shared" si="845"/>
        <v>0</v>
      </c>
      <c r="AP205" s="140">
        <f t="shared" si="846"/>
        <v>0</v>
      </c>
      <c r="AQ205" s="140">
        <f t="shared" si="847"/>
        <v>0</v>
      </c>
      <c r="AR205" s="140">
        <f t="shared" si="848"/>
        <v>0</v>
      </c>
      <c r="AS205" s="140">
        <f t="shared" si="849"/>
        <v>0</v>
      </c>
      <c r="AT205" s="140">
        <f t="shared" si="850"/>
        <v>0</v>
      </c>
      <c r="AU205" s="140">
        <f t="shared" si="851"/>
        <v>0</v>
      </c>
      <c r="AV205" s="140">
        <f t="shared" si="852"/>
        <v>0</v>
      </c>
      <c r="AW205" s="140">
        <f t="shared" si="853"/>
        <v>0</v>
      </c>
      <c r="AX205" s="140">
        <f t="shared" si="854"/>
        <v>0</v>
      </c>
      <c r="AY205" s="140">
        <f t="shared" si="855"/>
        <v>0</v>
      </c>
      <c r="AZ205" s="140">
        <f t="shared" si="856"/>
        <v>0</v>
      </c>
      <c r="BB205" s="139">
        <f t="shared" ref="BB205:BB213" si="881">IF(MAX(BC205:BZ205)=0,"-",MAX(BC205:BZ205)-1)</f>
        <v>2026</v>
      </c>
      <c r="BC205" s="140">
        <f t="shared" ref="BC205:BC213" si="882">IF(AC205=1,AC$13,0)</f>
        <v>0</v>
      </c>
      <c r="BD205" s="140">
        <f t="shared" si="857"/>
        <v>0</v>
      </c>
      <c r="BE205" s="140">
        <f t="shared" si="858"/>
        <v>0</v>
      </c>
      <c r="BF205" s="140">
        <f t="shared" si="859"/>
        <v>0</v>
      </c>
      <c r="BG205" s="140">
        <f t="shared" si="860"/>
        <v>0</v>
      </c>
      <c r="BH205" s="140">
        <f t="shared" si="861"/>
        <v>2027</v>
      </c>
      <c r="BI205" s="140">
        <f t="shared" si="862"/>
        <v>0</v>
      </c>
      <c r="BJ205" s="140">
        <f t="shared" si="863"/>
        <v>0</v>
      </c>
      <c r="BK205" s="140">
        <f t="shared" si="864"/>
        <v>0</v>
      </c>
      <c r="BL205" s="140">
        <f t="shared" si="865"/>
        <v>0</v>
      </c>
      <c r="BM205" s="140">
        <f t="shared" si="866"/>
        <v>0</v>
      </c>
      <c r="BN205" s="140">
        <f t="shared" si="867"/>
        <v>0</v>
      </c>
      <c r="BO205" s="140">
        <f t="shared" si="868"/>
        <v>0</v>
      </c>
      <c r="BP205" s="140">
        <f t="shared" si="869"/>
        <v>0</v>
      </c>
      <c r="BQ205" s="140">
        <f t="shared" si="870"/>
        <v>0</v>
      </c>
      <c r="BR205" s="140">
        <f t="shared" si="871"/>
        <v>0</v>
      </c>
      <c r="BS205" s="140">
        <f t="shared" si="872"/>
        <v>0</v>
      </c>
      <c r="BT205" s="140">
        <f t="shared" si="873"/>
        <v>0</v>
      </c>
      <c r="BU205" s="140">
        <f t="shared" si="874"/>
        <v>0</v>
      </c>
      <c r="BV205" s="140">
        <f t="shared" si="875"/>
        <v>0</v>
      </c>
      <c r="BW205" s="140">
        <f t="shared" si="876"/>
        <v>0</v>
      </c>
      <c r="BX205" s="140">
        <f t="shared" si="877"/>
        <v>0</v>
      </c>
      <c r="BY205" s="140">
        <f t="shared" si="878"/>
        <v>0</v>
      </c>
      <c r="BZ205" s="140">
        <f t="shared" si="879"/>
        <v>0</v>
      </c>
    </row>
    <row r="206" spans="1:78" x14ac:dyDescent="0.25">
      <c r="A206" s="140" t="str">
        <f>'Scenario List'!$A$20</f>
        <v>18- Clean Energy Delivered Each Hour</v>
      </c>
      <c r="B206" s="140" t="s">
        <v>114</v>
      </c>
      <c r="C206" s="152">
        <v>1</v>
      </c>
      <c r="D206" s="140">
        <v>0</v>
      </c>
      <c r="E206" s="140">
        <v>0</v>
      </c>
      <c r="F206" s="140">
        <v>0</v>
      </c>
      <c r="G206" s="140">
        <v>0</v>
      </c>
      <c r="H206" s="140">
        <v>0</v>
      </c>
      <c r="I206" s="140">
        <v>0</v>
      </c>
      <c r="J206" s="140">
        <v>0</v>
      </c>
      <c r="K206" s="140">
        <v>0</v>
      </c>
      <c r="L206" s="140">
        <v>0</v>
      </c>
      <c r="M206" s="140">
        <v>0</v>
      </c>
      <c r="N206" s="140">
        <v>0</v>
      </c>
      <c r="O206" s="140">
        <v>0</v>
      </c>
      <c r="P206" s="140">
        <v>0</v>
      </c>
      <c r="Q206" s="140">
        <v>0</v>
      </c>
      <c r="R206" s="140">
        <v>0</v>
      </c>
      <c r="S206" s="140">
        <v>0</v>
      </c>
      <c r="T206" s="140">
        <v>0</v>
      </c>
      <c r="U206" s="140">
        <v>0</v>
      </c>
      <c r="V206" s="140">
        <v>0</v>
      </c>
      <c r="W206" s="140">
        <v>0</v>
      </c>
      <c r="X206" s="140">
        <v>0</v>
      </c>
      <c r="Y206" s="140">
        <v>0</v>
      </c>
      <c r="Z206" s="140">
        <v>0</v>
      </c>
      <c r="AA206" s="140">
        <v>0</v>
      </c>
      <c r="AC206" s="140">
        <f t="shared" si="880"/>
        <v>1</v>
      </c>
      <c r="AD206" s="140">
        <f t="shared" si="834"/>
        <v>0</v>
      </c>
      <c r="AE206" s="140">
        <f t="shared" si="835"/>
        <v>0</v>
      </c>
      <c r="AF206" s="140">
        <f t="shared" si="836"/>
        <v>0</v>
      </c>
      <c r="AG206" s="140">
        <f t="shared" si="837"/>
        <v>0</v>
      </c>
      <c r="AH206" s="140">
        <f t="shared" si="838"/>
        <v>0</v>
      </c>
      <c r="AI206" s="140">
        <f t="shared" si="839"/>
        <v>0</v>
      </c>
      <c r="AJ206" s="140">
        <f t="shared" si="840"/>
        <v>0</v>
      </c>
      <c r="AK206" s="140">
        <f t="shared" si="841"/>
        <v>0</v>
      </c>
      <c r="AL206" s="140">
        <f t="shared" si="842"/>
        <v>0</v>
      </c>
      <c r="AM206" s="140">
        <f t="shared" si="843"/>
        <v>0</v>
      </c>
      <c r="AN206" s="140">
        <f t="shared" si="844"/>
        <v>0</v>
      </c>
      <c r="AO206" s="140">
        <f t="shared" si="845"/>
        <v>0</v>
      </c>
      <c r="AP206" s="140">
        <f t="shared" si="846"/>
        <v>0</v>
      </c>
      <c r="AQ206" s="140">
        <f t="shared" si="847"/>
        <v>0</v>
      </c>
      <c r="AR206" s="140">
        <f t="shared" si="848"/>
        <v>0</v>
      </c>
      <c r="AS206" s="140">
        <f t="shared" si="849"/>
        <v>0</v>
      </c>
      <c r="AT206" s="140">
        <f t="shared" si="850"/>
        <v>0</v>
      </c>
      <c r="AU206" s="140">
        <f t="shared" si="851"/>
        <v>0</v>
      </c>
      <c r="AV206" s="140">
        <f t="shared" si="852"/>
        <v>0</v>
      </c>
      <c r="AW206" s="140">
        <f t="shared" si="853"/>
        <v>0</v>
      </c>
      <c r="AX206" s="140">
        <f t="shared" si="854"/>
        <v>0</v>
      </c>
      <c r="AY206" s="140">
        <f t="shared" si="855"/>
        <v>0</v>
      </c>
      <c r="AZ206" s="140">
        <f t="shared" si="856"/>
        <v>0</v>
      </c>
      <c r="BB206" s="139">
        <f t="shared" si="881"/>
        <v>2021</v>
      </c>
      <c r="BC206" s="140">
        <f t="shared" si="882"/>
        <v>2022</v>
      </c>
      <c r="BD206" s="140">
        <f t="shared" si="857"/>
        <v>0</v>
      </c>
      <c r="BE206" s="140">
        <f t="shared" si="858"/>
        <v>0</v>
      </c>
      <c r="BF206" s="140">
        <f t="shared" si="859"/>
        <v>0</v>
      </c>
      <c r="BG206" s="140">
        <f t="shared" si="860"/>
        <v>0</v>
      </c>
      <c r="BH206" s="140">
        <f t="shared" si="861"/>
        <v>0</v>
      </c>
      <c r="BI206" s="140">
        <f t="shared" si="862"/>
        <v>0</v>
      </c>
      <c r="BJ206" s="140">
        <f t="shared" si="863"/>
        <v>0</v>
      </c>
      <c r="BK206" s="140">
        <f t="shared" si="864"/>
        <v>0</v>
      </c>
      <c r="BL206" s="140">
        <f t="shared" si="865"/>
        <v>0</v>
      </c>
      <c r="BM206" s="140">
        <f t="shared" si="866"/>
        <v>0</v>
      </c>
      <c r="BN206" s="140">
        <f t="shared" si="867"/>
        <v>0</v>
      </c>
      <c r="BO206" s="140">
        <f t="shared" si="868"/>
        <v>0</v>
      </c>
      <c r="BP206" s="140">
        <f t="shared" si="869"/>
        <v>0</v>
      </c>
      <c r="BQ206" s="140">
        <f t="shared" si="870"/>
        <v>0</v>
      </c>
      <c r="BR206" s="140">
        <f t="shared" si="871"/>
        <v>0</v>
      </c>
      <c r="BS206" s="140">
        <f t="shared" si="872"/>
        <v>0</v>
      </c>
      <c r="BT206" s="140">
        <f t="shared" si="873"/>
        <v>0</v>
      </c>
      <c r="BU206" s="140">
        <f t="shared" si="874"/>
        <v>0</v>
      </c>
      <c r="BV206" s="140">
        <f t="shared" si="875"/>
        <v>0</v>
      </c>
      <c r="BW206" s="140">
        <f t="shared" si="876"/>
        <v>0</v>
      </c>
      <c r="BX206" s="140">
        <f t="shared" si="877"/>
        <v>0</v>
      </c>
      <c r="BY206" s="140">
        <f t="shared" si="878"/>
        <v>0</v>
      </c>
      <c r="BZ206" s="140">
        <f t="shared" si="879"/>
        <v>0</v>
      </c>
    </row>
    <row r="207" spans="1:78" x14ac:dyDescent="0.25">
      <c r="A207" s="140" t="str">
        <f>'Scenario List'!$A$20</f>
        <v>18- Clean Energy Delivered Each Hour</v>
      </c>
      <c r="B207" s="140" t="s">
        <v>115</v>
      </c>
      <c r="C207" s="152">
        <v>1</v>
      </c>
      <c r="D207" s="140">
        <v>0</v>
      </c>
      <c r="E207" s="140">
        <v>0</v>
      </c>
      <c r="F207" s="140">
        <v>0</v>
      </c>
      <c r="G207" s="140">
        <v>0</v>
      </c>
      <c r="H207" s="140">
        <v>0</v>
      </c>
      <c r="I207" s="140">
        <v>0</v>
      </c>
      <c r="J207" s="140">
        <v>0</v>
      </c>
      <c r="K207" s="140">
        <v>0</v>
      </c>
      <c r="L207" s="140">
        <v>0</v>
      </c>
      <c r="M207" s="140">
        <v>0</v>
      </c>
      <c r="N207" s="140">
        <v>0</v>
      </c>
      <c r="O207" s="140">
        <v>0</v>
      </c>
      <c r="P207" s="140">
        <v>0</v>
      </c>
      <c r="Q207" s="140">
        <v>0</v>
      </c>
      <c r="R207" s="140">
        <v>0</v>
      </c>
      <c r="S207" s="140">
        <v>0</v>
      </c>
      <c r="T207" s="140">
        <v>0</v>
      </c>
      <c r="U207" s="140">
        <v>0</v>
      </c>
      <c r="V207" s="140">
        <v>0</v>
      </c>
      <c r="W207" s="140">
        <v>0</v>
      </c>
      <c r="X207" s="140">
        <v>0</v>
      </c>
      <c r="Y207" s="140">
        <v>0</v>
      </c>
      <c r="Z207" s="140">
        <v>0</v>
      </c>
      <c r="AA207" s="140">
        <v>0</v>
      </c>
      <c r="AC207" s="140">
        <f t="shared" si="880"/>
        <v>1</v>
      </c>
      <c r="AD207" s="140">
        <f t="shared" si="834"/>
        <v>0</v>
      </c>
      <c r="AE207" s="140">
        <f t="shared" si="835"/>
        <v>0</v>
      </c>
      <c r="AF207" s="140">
        <f t="shared" si="836"/>
        <v>0</v>
      </c>
      <c r="AG207" s="140">
        <f t="shared" si="837"/>
        <v>0</v>
      </c>
      <c r="AH207" s="140">
        <f t="shared" si="838"/>
        <v>0</v>
      </c>
      <c r="AI207" s="140">
        <f t="shared" si="839"/>
        <v>0</v>
      </c>
      <c r="AJ207" s="140">
        <f t="shared" si="840"/>
        <v>0</v>
      </c>
      <c r="AK207" s="140">
        <f t="shared" si="841"/>
        <v>0</v>
      </c>
      <c r="AL207" s="140">
        <f t="shared" si="842"/>
        <v>0</v>
      </c>
      <c r="AM207" s="140">
        <f t="shared" si="843"/>
        <v>0</v>
      </c>
      <c r="AN207" s="140">
        <f t="shared" si="844"/>
        <v>0</v>
      </c>
      <c r="AO207" s="140">
        <f t="shared" si="845"/>
        <v>0</v>
      </c>
      <c r="AP207" s="140">
        <f t="shared" si="846"/>
        <v>0</v>
      </c>
      <c r="AQ207" s="140">
        <f t="shared" si="847"/>
        <v>0</v>
      </c>
      <c r="AR207" s="140">
        <f t="shared" si="848"/>
        <v>0</v>
      </c>
      <c r="AS207" s="140">
        <f t="shared" si="849"/>
        <v>0</v>
      </c>
      <c r="AT207" s="140">
        <f t="shared" si="850"/>
        <v>0</v>
      </c>
      <c r="AU207" s="140">
        <f t="shared" si="851"/>
        <v>0</v>
      </c>
      <c r="AV207" s="140">
        <f t="shared" si="852"/>
        <v>0</v>
      </c>
      <c r="AW207" s="140">
        <f t="shared" si="853"/>
        <v>0</v>
      </c>
      <c r="AX207" s="140">
        <f t="shared" si="854"/>
        <v>0</v>
      </c>
      <c r="AY207" s="140">
        <f t="shared" si="855"/>
        <v>0</v>
      </c>
      <c r="AZ207" s="140">
        <f t="shared" si="856"/>
        <v>0</v>
      </c>
      <c r="BB207" s="139">
        <f t="shared" si="881"/>
        <v>2021</v>
      </c>
      <c r="BC207" s="140">
        <f t="shared" si="882"/>
        <v>2022</v>
      </c>
      <c r="BD207" s="140">
        <f t="shared" si="857"/>
        <v>0</v>
      </c>
      <c r="BE207" s="140">
        <f t="shared" si="858"/>
        <v>0</v>
      </c>
      <c r="BF207" s="140">
        <f t="shared" si="859"/>
        <v>0</v>
      </c>
      <c r="BG207" s="140">
        <f t="shared" si="860"/>
        <v>0</v>
      </c>
      <c r="BH207" s="140">
        <f t="shared" si="861"/>
        <v>0</v>
      </c>
      <c r="BI207" s="140">
        <f t="shared" si="862"/>
        <v>0</v>
      </c>
      <c r="BJ207" s="140">
        <f t="shared" si="863"/>
        <v>0</v>
      </c>
      <c r="BK207" s="140">
        <f t="shared" si="864"/>
        <v>0</v>
      </c>
      <c r="BL207" s="140">
        <f t="shared" si="865"/>
        <v>0</v>
      </c>
      <c r="BM207" s="140">
        <f t="shared" si="866"/>
        <v>0</v>
      </c>
      <c r="BN207" s="140">
        <f t="shared" si="867"/>
        <v>0</v>
      </c>
      <c r="BO207" s="140">
        <f t="shared" si="868"/>
        <v>0</v>
      </c>
      <c r="BP207" s="140">
        <f t="shared" si="869"/>
        <v>0</v>
      </c>
      <c r="BQ207" s="140">
        <f t="shared" si="870"/>
        <v>0</v>
      </c>
      <c r="BR207" s="140">
        <f t="shared" si="871"/>
        <v>0</v>
      </c>
      <c r="BS207" s="140">
        <f t="shared" si="872"/>
        <v>0</v>
      </c>
      <c r="BT207" s="140">
        <f t="shared" si="873"/>
        <v>0</v>
      </c>
      <c r="BU207" s="140">
        <f t="shared" si="874"/>
        <v>0</v>
      </c>
      <c r="BV207" s="140">
        <f t="shared" si="875"/>
        <v>0</v>
      </c>
      <c r="BW207" s="140">
        <f t="shared" si="876"/>
        <v>0</v>
      </c>
      <c r="BX207" s="140">
        <f t="shared" si="877"/>
        <v>0</v>
      </c>
      <c r="BY207" s="140">
        <f t="shared" si="878"/>
        <v>0</v>
      </c>
      <c r="BZ207" s="140">
        <f t="shared" si="879"/>
        <v>0</v>
      </c>
    </row>
    <row r="208" spans="1:78" x14ac:dyDescent="0.25">
      <c r="A208" s="140" t="str">
        <f>'Scenario List'!$A$20</f>
        <v>18- Clean Energy Delivered Each Hour</v>
      </c>
      <c r="B208" s="140" t="s">
        <v>116</v>
      </c>
      <c r="C208" s="152">
        <v>1</v>
      </c>
      <c r="D208" s="140">
        <v>1</v>
      </c>
      <c r="E208" s="140">
        <v>1</v>
      </c>
      <c r="F208" s="140">
        <v>1</v>
      </c>
      <c r="G208" s="140">
        <v>1</v>
      </c>
      <c r="H208" s="140">
        <v>1</v>
      </c>
      <c r="I208" s="140">
        <v>1</v>
      </c>
      <c r="J208" s="140">
        <v>1</v>
      </c>
      <c r="K208" s="140">
        <v>1</v>
      </c>
      <c r="L208" s="140">
        <v>1</v>
      </c>
      <c r="M208" s="140">
        <v>1</v>
      </c>
      <c r="N208" s="140">
        <v>1</v>
      </c>
      <c r="O208" s="140">
        <v>1</v>
      </c>
      <c r="P208" s="140">
        <v>1</v>
      </c>
      <c r="Q208" s="140">
        <v>1</v>
      </c>
      <c r="R208" s="140">
        <v>1</v>
      </c>
      <c r="S208" s="140">
        <v>1</v>
      </c>
      <c r="T208" s="140">
        <v>1</v>
      </c>
      <c r="U208" s="140">
        <v>1</v>
      </c>
      <c r="V208" s="140">
        <v>1</v>
      </c>
      <c r="W208" s="140">
        <v>1</v>
      </c>
      <c r="X208" s="140">
        <v>1</v>
      </c>
      <c r="Y208" s="140">
        <v>1</v>
      </c>
      <c r="Z208" s="140">
        <v>1</v>
      </c>
      <c r="AA208" s="140">
        <v>1</v>
      </c>
      <c r="AC208" s="140">
        <f t="shared" si="880"/>
        <v>0</v>
      </c>
      <c r="AD208" s="140">
        <f t="shared" si="834"/>
        <v>0</v>
      </c>
      <c r="AE208" s="140">
        <f t="shared" si="835"/>
        <v>0</v>
      </c>
      <c r="AF208" s="140">
        <f t="shared" si="836"/>
        <v>0</v>
      </c>
      <c r="AG208" s="140">
        <f t="shared" si="837"/>
        <v>0</v>
      </c>
      <c r="AH208" s="140">
        <f t="shared" si="838"/>
        <v>0</v>
      </c>
      <c r="AI208" s="140">
        <f t="shared" si="839"/>
        <v>0</v>
      </c>
      <c r="AJ208" s="140">
        <f t="shared" si="840"/>
        <v>0</v>
      </c>
      <c r="AK208" s="140">
        <f t="shared" si="841"/>
        <v>0</v>
      </c>
      <c r="AL208" s="140">
        <f t="shared" si="842"/>
        <v>0</v>
      </c>
      <c r="AM208" s="140">
        <f t="shared" si="843"/>
        <v>0</v>
      </c>
      <c r="AN208" s="140">
        <f t="shared" si="844"/>
        <v>0</v>
      </c>
      <c r="AO208" s="140">
        <f t="shared" si="845"/>
        <v>0</v>
      </c>
      <c r="AP208" s="140">
        <f t="shared" si="846"/>
        <v>0</v>
      </c>
      <c r="AQ208" s="140">
        <f t="shared" si="847"/>
        <v>0</v>
      </c>
      <c r="AR208" s="140">
        <f t="shared" si="848"/>
        <v>0</v>
      </c>
      <c r="AS208" s="140">
        <f t="shared" si="849"/>
        <v>0</v>
      </c>
      <c r="AT208" s="140">
        <f t="shared" si="850"/>
        <v>0</v>
      </c>
      <c r="AU208" s="140">
        <f t="shared" si="851"/>
        <v>0</v>
      </c>
      <c r="AV208" s="140">
        <f t="shared" si="852"/>
        <v>0</v>
      </c>
      <c r="AW208" s="140">
        <f t="shared" si="853"/>
        <v>0</v>
      </c>
      <c r="AX208" s="140">
        <f t="shared" si="854"/>
        <v>0</v>
      </c>
      <c r="AY208" s="140">
        <f t="shared" si="855"/>
        <v>0</v>
      </c>
      <c r="AZ208" s="140">
        <f t="shared" si="856"/>
        <v>0</v>
      </c>
      <c r="BB208" s="139" t="str">
        <f t="shared" si="881"/>
        <v>-</v>
      </c>
      <c r="BC208" s="140">
        <f t="shared" si="882"/>
        <v>0</v>
      </c>
      <c r="BD208" s="140">
        <f t="shared" si="857"/>
        <v>0</v>
      </c>
      <c r="BE208" s="140">
        <f t="shared" si="858"/>
        <v>0</v>
      </c>
      <c r="BF208" s="140">
        <f t="shared" si="859"/>
        <v>0</v>
      </c>
      <c r="BG208" s="140">
        <f t="shared" si="860"/>
        <v>0</v>
      </c>
      <c r="BH208" s="140">
        <f t="shared" si="861"/>
        <v>0</v>
      </c>
      <c r="BI208" s="140">
        <f t="shared" si="862"/>
        <v>0</v>
      </c>
      <c r="BJ208" s="140">
        <f t="shared" si="863"/>
        <v>0</v>
      </c>
      <c r="BK208" s="140">
        <f t="shared" si="864"/>
        <v>0</v>
      </c>
      <c r="BL208" s="140">
        <f t="shared" si="865"/>
        <v>0</v>
      </c>
      <c r="BM208" s="140">
        <f t="shared" si="866"/>
        <v>0</v>
      </c>
      <c r="BN208" s="140">
        <f t="shared" si="867"/>
        <v>0</v>
      </c>
      <c r="BO208" s="140">
        <f t="shared" si="868"/>
        <v>0</v>
      </c>
      <c r="BP208" s="140">
        <f t="shared" si="869"/>
        <v>0</v>
      </c>
      <c r="BQ208" s="140">
        <f t="shared" si="870"/>
        <v>0</v>
      </c>
      <c r="BR208" s="140">
        <f t="shared" si="871"/>
        <v>0</v>
      </c>
      <c r="BS208" s="140">
        <f t="shared" si="872"/>
        <v>0</v>
      </c>
      <c r="BT208" s="140">
        <f t="shared" si="873"/>
        <v>0</v>
      </c>
      <c r="BU208" s="140">
        <f t="shared" si="874"/>
        <v>0</v>
      </c>
      <c r="BV208" s="140">
        <f t="shared" si="875"/>
        <v>0</v>
      </c>
      <c r="BW208" s="140">
        <f t="shared" si="876"/>
        <v>0</v>
      </c>
      <c r="BX208" s="140">
        <f t="shared" si="877"/>
        <v>0</v>
      </c>
      <c r="BY208" s="140">
        <f t="shared" si="878"/>
        <v>0</v>
      </c>
      <c r="BZ208" s="140">
        <f t="shared" si="879"/>
        <v>0</v>
      </c>
    </row>
    <row r="209" spans="1:78" x14ac:dyDescent="0.25">
      <c r="A209" s="140" t="str">
        <f>'Scenario List'!$A$20</f>
        <v>18- Clean Energy Delivered Each Hour</v>
      </c>
      <c r="B209" s="140" t="s">
        <v>117</v>
      </c>
      <c r="C209" s="152">
        <v>1</v>
      </c>
      <c r="D209" s="140">
        <v>1</v>
      </c>
      <c r="E209" s="140">
        <v>1</v>
      </c>
      <c r="F209" s="140">
        <v>1</v>
      </c>
      <c r="G209" s="140">
        <v>1</v>
      </c>
      <c r="H209" s="140">
        <v>1</v>
      </c>
      <c r="I209" s="140">
        <v>1</v>
      </c>
      <c r="J209" s="140">
        <v>1</v>
      </c>
      <c r="K209" s="140">
        <v>1</v>
      </c>
      <c r="L209" s="140">
        <v>1</v>
      </c>
      <c r="M209" s="140">
        <v>1</v>
      </c>
      <c r="N209" s="140">
        <v>1</v>
      </c>
      <c r="O209" s="140">
        <v>1</v>
      </c>
      <c r="P209" s="140">
        <v>1</v>
      </c>
      <c r="Q209" s="140">
        <v>1</v>
      </c>
      <c r="R209" s="140">
        <v>1</v>
      </c>
      <c r="S209" s="140">
        <v>1</v>
      </c>
      <c r="T209" s="140">
        <v>1</v>
      </c>
      <c r="U209" s="140">
        <v>1</v>
      </c>
      <c r="V209" s="140">
        <v>1</v>
      </c>
      <c r="W209" s="140">
        <v>1</v>
      </c>
      <c r="X209" s="140">
        <v>1</v>
      </c>
      <c r="Y209" s="140">
        <v>1</v>
      </c>
      <c r="Z209" s="140">
        <v>1</v>
      </c>
      <c r="AA209" s="140">
        <v>1</v>
      </c>
      <c r="AC209" s="140">
        <f t="shared" si="880"/>
        <v>0</v>
      </c>
      <c r="AD209" s="140">
        <f t="shared" si="834"/>
        <v>0</v>
      </c>
      <c r="AE209" s="140">
        <f t="shared" si="835"/>
        <v>0</v>
      </c>
      <c r="AF209" s="140">
        <f t="shared" si="836"/>
        <v>0</v>
      </c>
      <c r="AG209" s="140">
        <f t="shared" si="837"/>
        <v>0</v>
      </c>
      <c r="AH209" s="140">
        <f t="shared" si="838"/>
        <v>0</v>
      </c>
      <c r="AI209" s="140">
        <f t="shared" si="839"/>
        <v>0</v>
      </c>
      <c r="AJ209" s="140">
        <f t="shared" si="840"/>
        <v>0</v>
      </c>
      <c r="AK209" s="140">
        <f t="shared" si="841"/>
        <v>0</v>
      </c>
      <c r="AL209" s="140">
        <f t="shared" si="842"/>
        <v>0</v>
      </c>
      <c r="AM209" s="140">
        <f t="shared" si="843"/>
        <v>0</v>
      </c>
      <c r="AN209" s="140">
        <f t="shared" si="844"/>
        <v>0</v>
      </c>
      <c r="AO209" s="140">
        <f t="shared" si="845"/>
        <v>0</v>
      </c>
      <c r="AP209" s="140">
        <f t="shared" si="846"/>
        <v>0</v>
      </c>
      <c r="AQ209" s="140">
        <f t="shared" si="847"/>
        <v>0</v>
      </c>
      <c r="AR209" s="140">
        <f t="shared" si="848"/>
        <v>0</v>
      </c>
      <c r="AS209" s="140">
        <f t="shared" si="849"/>
        <v>0</v>
      </c>
      <c r="AT209" s="140">
        <f t="shared" si="850"/>
        <v>0</v>
      </c>
      <c r="AU209" s="140">
        <f t="shared" si="851"/>
        <v>0</v>
      </c>
      <c r="AV209" s="140">
        <f t="shared" si="852"/>
        <v>0</v>
      </c>
      <c r="AW209" s="140">
        <f t="shared" si="853"/>
        <v>0</v>
      </c>
      <c r="AX209" s="140">
        <f t="shared" si="854"/>
        <v>0</v>
      </c>
      <c r="AY209" s="140">
        <f t="shared" si="855"/>
        <v>0</v>
      </c>
      <c r="AZ209" s="140">
        <f t="shared" si="856"/>
        <v>0</v>
      </c>
      <c r="BB209" s="139" t="str">
        <f t="shared" si="881"/>
        <v>-</v>
      </c>
      <c r="BC209" s="140">
        <f t="shared" si="882"/>
        <v>0</v>
      </c>
      <c r="BD209" s="140">
        <f t="shared" si="857"/>
        <v>0</v>
      </c>
      <c r="BE209" s="140">
        <f t="shared" si="858"/>
        <v>0</v>
      </c>
      <c r="BF209" s="140">
        <f t="shared" si="859"/>
        <v>0</v>
      </c>
      <c r="BG209" s="140">
        <f t="shared" si="860"/>
        <v>0</v>
      </c>
      <c r="BH209" s="140">
        <f t="shared" si="861"/>
        <v>0</v>
      </c>
      <c r="BI209" s="140">
        <f t="shared" si="862"/>
        <v>0</v>
      </c>
      <c r="BJ209" s="140">
        <f t="shared" si="863"/>
        <v>0</v>
      </c>
      <c r="BK209" s="140">
        <f t="shared" si="864"/>
        <v>0</v>
      </c>
      <c r="BL209" s="140">
        <f t="shared" si="865"/>
        <v>0</v>
      </c>
      <c r="BM209" s="140">
        <f t="shared" si="866"/>
        <v>0</v>
      </c>
      <c r="BN209" s="140">
        <f t="shared" si="867"/>
        <v>0</v>
      </c>
      <c r="BO209" s="140">
        <f t="shared" si="868"/>
        <v>0</v>
      </c>
      <c r="BP209" s="140">
        <f t="shared" si="869"/>
        <v>0</v>
      </c>
      <c r="BQ209" s="140">
        <f t="shared" si="870"/>
        <v>0</v>
      </c>
      <c r="BR209" s="140">
        <f t="shared" si="871"/>
        <v>0</v>
      </c>
      <c r="BS209" s="140">
        <f t="shared" si="872"/>
        <v>0</v>
      </c>
      <c r="BT209" s="140">
        <f t="shared" si="873"/>
        <v>0</v>
      </c>
      <c r="BU209" s="140">
        <f t="shared" si="874"/>
        <v>0</v>
      </c>
      <c r="BV209" s="140">
        <f t="shared" si="875"/>
        <v>0</v>
      </c>
      <c r="BW209" s="140">
        <f t="shared" si="876"/>
        <v>0</v>
      </c>
      <c r="BX209" s="140">
        <f t="shared" si="877"/>
        <v>0</v>
      </c>
      <c r="BY209" s="140">
        <f t="shared" si="878"/>
        <v>0</v>
      </c>
      <c r="BZ209" s="140">
        <f t="shared" si="879"/>
        <v>0</v>
      </c>
    </row>
    <row r="210" spans="1:78" x14ac:dyDescent="0.25">
      <c r="A210" s="140" t="str">
        <f>'Scenario List'!$A$20</f>
        <v>18- Clean Energy Delivered Each Hour</v>
      </c>
      <c r="B210" s="140" t="s">
        <v>118</v>
      </c>
      <c r="C210" s="152">
        <v>1</v>
      </c>
      <c r="D210" s="140">
        <v>1</v>
      </c>
      <c r="E210" s="140">
        <v>1</v>
      </c>
      <c r="F210" s="140">
        <v>1</v>
      </c>
      <c r="G210" s="140">
        <v>1</v>
      </c>
      <c r="H210" s="140">
        <v>1</v>
      </c>
      <c r="I210" s="140">
        <v>1</v>
      </c>
      <c r="J210" s="140">
        <v>1</v>
      </c>
      <c r="K210" s="140">
        <v>1</v>
      </c>
      <c r="L210" s="140">
        <v>1</v>
      </c>
      <c r="M210" s="140">
        <v>1</v>
      </c>
      <c r="N210" s="140">
        <v>1</v>
      </c>
      <c r="O210" s="140">
        <v>1</v>
      </c>
      <c r="P210" s="140">
        <v>1</v>
      </c>
      <c r="Q210" s="140">
        <v>1</v>
      </c>
      <c r="R210" s="140">
        <v>1</v>
      </c>
      <c r="S210" s="140">
        <v>1</v>
      </c>
      <c r="T210" s="140">
        <v>1</v>
      </c>
      <c r="U210" s="140">
        <v>1</v>
      </c>
      <c r="V210" s="140">
        <v>1</v>
      </c>
      <c r="W210" s="140">
        <v>0</v>
      </c>
      <c r="X210" s="140">
        <v>0</v>
      </c>
      <c r="Y210" s="140">
        <v>0</v>
      </c>
      <c r="Z210" s="140">
        <v>0</v>
      </c>
      <c r="AA210" s="140">
        <v>0</v>
      </c>
      <c r="AC210" s="140">
        <f t="shared" si="880"/>
        <v>0</v>
      </c>
      <c r="AD210" s="140">
        <f t="shared" si="834"/>
        <v>0</v>
      </c>
      <c r="AE210" s="140">
        <f t="shared" si="835"/>
        <v>0</v>
      </c>
      <c r="AF210" s="140">
        <f t="shared" si="836"/>
        <v>0</v>
      </c>
      <c r="AG210" s="140">
        <f t="shared" si="837"/>
        <v>0</v>
      </c>
      <c r="AH210" s="140">
        <f t="shared" si="838"/>
        <v>0</v>
      </c>
      <c r="AI210" s="140">
        <f t="shared" si="839"/>
        <v>0</v>
      </c>
      <c r="AJ210" s="140">
        <f t="shared" si="840"/>
        <v>0</v>
      </c>
      <c r="AK210" s="140">
        <f t="shared" si="841"/>
        <v>0</v>
      </c>
      <c r="AL210" s="140">
        <f t="shared" si="842"/>
        <v>0</v>
      </c>
      <c r="AM210" s="140">
        <f t="shared" si="843"/>
        <v>0</v>
      </c>
      <c r="AN210" s="140">
        <f t="shared" si="844"/>
        <v>0</v>
      </c>
      <c r="AO210" s="140">
        <f t="shared" si="845"/>
        <v>0</v>
      </c>
      <c r="AP210" s="140">
        <f t="shared" si="846"/>
        <v>0</v>
      </c>
      <c r="AQ210" s="140">
        <f t="shared" si="847"/>
        <v>0</v>
      </c>
      <c r="AR210" s="140">
        <f t="shared" si="848"/>
        <v>0</v>
      </c>
      <c r="AS210" s="140">
        <f t="shared" si="849"/>
        <v>0</v>
      </c>
      <c r="AT210" s="140">
        <f t="shared" si="850"/>
        <v>0</v>
      </c>
      <c r="AU210" s="140">
        <f t="shared" si="851"/>
        <v>0</v>
      </c>
      <c r="AV210" s="140">
        <f t="shared" si="852"/>
        <v>1</v>
      </c>
      <c r="AW210" s="140">
        <f t="shared" si="853"/>
        <v>0</v>
      </c>
      <c r="AX210" s="140">
        <f t="shared" si="854"/>
        <v>0</v>
      </c>
      <c r="AY210" s="140">
        <f t="shared" si="855"/>
        <v>0</v>
      </c>
      <c r="AZ210" s="140">
        <f t="shared" si="856"/>
        <v>0</v>
      </c>
      <c r="BB210" s="139">
        <f t="shared" si="881"/>
        <v>2040</v>
      </c>
      <c r="BC210" s="140">
        <f t="shared" si="882"/>
        <v>0</v>
      </c>
      <c r="BD210" s="140">
        <f t="shared" si="857"/>
        <v>0</v>
      </c>
      <c r="BE210" s="140">
        <f t="shared" si="858"/>
        <v>0</v>
      </c>
      <c r="BF210" s="140">
        <f t="shared" si="859"/>
        <v>0</v>
      </c>
      <c r="BG210" s="140">
        <f t="shared" si="860"/>
        <v>0</v>
      </c>
      <c r="BH210" s="140">
        <f t="shared" si="861"/>
        <v>0</v>
      </c>
      <c r="BI210" s="140">
        <f t="shared" si="862"/>
        <v>0</v>
      </c>
      <c r="BJ210" s="140">
        <f t="shared" si="863"/>
        <v>0</v>
      </c>
      <c r="BK210" s="140">
        <f t="shared" si="864"/>
        <v>0</v>
      </c>
      <c r="BL210" s="140">
        <f t="shared" si="865"/>
        <v>0</v>
      </c>
      <c r="BM210" s="140">
        <f t="shared" si="866"/>
        <v>0</v>
      </c>
      <c r="BN210" s="140">
        <f t="shared" si="867"/>
        <v>0</v>
      </c>
      <c r="BO210" s="140">
        <f t="shared" si="868"/>
        <v>0</v>
      </c>
      <c r="BP210" s="140">
        <f t="shared" si="869"/>
        <v>0</v>
      </c>
      <c r="BQ210" s="140">
        <f t="shared" si="870"/>
        <v>0</v>
      </c>
      <c r="BR210" s="140">
        <f t="shared" si="871"/>
        <v>0</v>
      </c>
      <c r="BS210" s="140">
        <f t="shared" si="872"/>
        <v>0</v>
      </c>
      <c r="BT210" s="140">
        <f t="shared" si="873"/>
        <v>0</v>
      </c>
      <c r="BU210" s="140">
        <f t="shared" si="874"/>
        <v>0</v>
      </c>
      <c r="BV210" s="140">
        <f t="shared" si="875"/>
        <v>2041</v>
      </c>
      <c r="BW210" s="140">
        <f t="shared" si="876"/>
        <v>0</v>
      </c>
      <c r="BX210" s="140">
        <f t="shared" si="877"/>
        <v>0</v>
      </c>
      <c r="BY210" s="140">
        <f t="shared" si="878"/>
        <v>0</v>
      </c>
      <c r="BZ210" s="140">
        <f t="shared" si="879"/>
        <v>0</v>
      </c>
    </row>
    <row r="211" spans="1:78" x14ac:dyDescent="0.25">
      <c r="A211" s="140" t="str">
        <f>'Scenario List'!$A$20</f>
        <v>18- Clean Energy Delivered Each Hour</v>
      </c>
      <c r="B211" s="140" t="s">
        <v>119</v>
      </c>
      <c r="C211" s="152">
        <v>1</v>
      </c>
      <c r="D211" s="140">
        <v>1</v>
      </c>
      <c r="E211" s="140">
        <v>1</v>
      </c>
      <c r="F211" s="140">
        <v>1</v>
      </c>
      <c r="G211" s="140">
        <v>1</v>
      </c>
      <c r="H211" s="140">
        <v>1</v>
      </c>
      <c r="I211" s="140">
        <v>1</v>
      </c>
      <c r="J211" s="140">
        <v>1</v>
      </c>
      <c r="K211" s="140">
        <v>1</v>
      </c>
      <c r="L211" s="140">
        <v>1</v>
      </c>
      <c r="M211" s="140">
        <v>1</v>
      </c>
      <c r="N211" s="140">
        <v>1</v>
      </c>
      <c r="O211" s="140">
        <v>1</v>
      </c>
      <c r="P211" s="140">
        <v>1</v>
      </c>
      <c r="Q211" s="140">
        <v>1</v>
      </c>
      <c r="R211" s="140">
        <v>1</v>
      </c>
      <c r="S211" s="140">
        <v>1</v>
      </c>
      <c r="T211" s="140">
        <v>1</v>
      </c>
      <c r="U211" s="140">
        <v>1</v>
      </c>
      <c r="V211" s="140">
        <v>1</v>
      </c>
      <c r="W211" s="140">
        <v>1</v>
      </c>
      <c r="X211" s="140">
        <v>1</v>
      </c>
      <c r="Y211" s="140">
        <v>1</v>
      </c>
      <c r="Z211" s="140">
        <v>1</v>
      </c>
      <c r="AA211" s="140">
        <v>1</v>
      </c>
      <c r="AC211" s="140">
        <f t="shared" si="880"/>
        <v>0</v>
      </c>
      <c r="AD211" s="140">
        <f t="shared" si="834"/>
        <v>0</v>
      </c>
      <c r="AE211" s="140">
        <f t="shared" si="835"/>
        <v>0</v>
      </c>
      <c r="AF211" s="140">
        <f t="shared" si="836"/>
        <v>0</v>
      </c>
      <c r="AG211" s="140">
        <f t="shared" si="837"/>
        <v>0</v>
      </c>
      <c r="AH211" s="140">
        <f t="shared" si="838"/>
        <v>0</v>
      </c>
      <c r="AI211" s="140">
        <f t="shared" si="839"/>
        <v>0</v>
      </c>
      <c r="AJ211" s="140">
        <f t="shared" si="840"/>
        <v>0</v>
      </c>
      <c r="AK211" s="140">
        <f t="shared" si="841"/>
        <v>0</v>
      </c>
      <c r="AL211" s="140">
        <f t="shared" si="842"/>
        <v>0</v>
      </c>
      <c r="AM211" s="140">
        <f t="shared" si="843"/>
        <v>0</v>
      </c>
      <c r="AN211" s="140">
        <f t="shared" si="844"/>
        <v>0</v>
      </c>
      <c r="AO211" s="140">
        <f t="shared" si="845"/>
        <v>0</v>
      </c>
      <c r="AP211" s="140">
        <f t="shared" si="846"/>
        <v>0</v>
      </c>
      <c r="AQ211" s="140">
        <f t="shared" si="847"/>
        <v>0</v>
      </c>
      <c r="AR211" s="140">
        <f t="shared" si="848"/>
        <v>0</v>
      </c>
      <c r="AS211" s="140">
        <f t="shared" si="849"/>
        <v>0</v>
      </c>
      <c r="AT211" s="140">
        <f t="shared" si="850"/>
        <v>0</v>
      </c>
      <c r="AU211" s="140">
        <f t="shared" si="851"/>
        <v>0</v>
      </c>
      <c r="AV211" s="140">
        <f t="shared" si="852"/>
        <v>0</v>
      </c>
      <c r="AW211" s="140">
        <f t="shared" si="853"/>
        <v>0</v>
      </c>
      <c r="AX211" s="140">
        <f t="shared" si="854"/>
        <v>0</v>
      </c>
      <c r="AY211" s="140">
        <f t="shared" si="855"/>
        <v>0</v>
      </c>
      <c r="AZ211" s="140">
        <f t="shared" si="856"/>
        <v>0</v>
      </c>
      <c r="BB211" s="139" t="str">
        <f t="shared" si="881"/>
        <v>-</v>
      </c>
      <c r="BC211" s="140">
        <f t="shared" si="882"/>
        <v>0</v>
      </c>
      <c r="BD211" s="140">
        <f t="shared" si="857"/>
        <v>0</v>
      </c>
      <c r="BE211" s="140">
        <f t="shared" si="858"/>
        <v>0</v>
      </c>
      <c r="BF211" s="140">
        <f t="shared" si="859"/>
        <v>0</v>
      </c>
      <c r="BG211" s="140">
        <f t="shared" si="860"/>
        <v>0</v>
      </c>
      <c r="BH211" s="140">
        <f t="shared" si="861"/>
        <v>0</v>
      </c>
      <c r="BI211" s="140">
        <f t="shared" si="862"/>
        <v>0</v>
      </c>
      <c r="BJ211" s="140">
        <f t="shared" si="863"/>
        <v>0</v>
      </c>
      <c r="BK211" s="140">
        <f t="shared" si="864"/>
        <v>0</v>
      </c>
      <c r="BL211" s="140">
        <f t="shared" si="865"/>
        <v>0</v>
      </c>
      <c r="BM211" s="140">
        <f t="shared" si="866"/>
        <v>0</v>
      </c>
      <c r="BN211" s="140">
        <f t="shared" si="867"/>
        <v>0</v>
      </c>
      <c r="BO211" s="140">
        <f t="shared" si="868"/>
        <v>0</v>
      </c>
      <c r="BP211" s="140">
        <f t="shared" si="869"/>
        <v>0</v>
      </c>
      <c r="BQ211" s="140">
        <f t="shared" si="870"/>
        <v>0</v>
      </c>
      <c r="BR211" s="140">
        <f t="shared" si="871"/>
        <v>0</v>
      </c>
      <c r="BS211" s="140">
        <f t="shared" si="872"/>
        <v>0</v>
      </c>
      <c r="BT211" s="140">
        <f t="shared" si="873"/>
        <v>0</v>
      </c>
      <c r="BU211" s="140">
        <f t="shared" si="874"/>
        <v>0</v>
      </c>
      <c r="BV211" s="140">
        <f t="shared" si="875"/>
        <v>0</v>
      </c>
      <c r="BW211" s="140">
        <f t="shared" si="876"/>
        <v>0</v>
      </c>
      <c r="BX211" s="140">
        <f t="shared" si="877"/>
        <v>0</v>
      </c>
      <c r="BY211" s="140">
        <f t="shared" si="878"/>
        <v>0</v>
      </c>
      <c r="BZ211" s="140">
        <f t="shared" si="879"/>
        <v>0</v>
      </c>
    </row>
    <row r="212" spans="1:78" x14ac:dyDescent="0.25">
      <c r="A212" s="140" t="str">
        <f>'Scenario List'!$A$20</f>
        <v>18- Clean Energy Delivered Each Hour</v>
      </c>
      <c r="B212" s="140" t="s">
        <v>120</v>
      </c>
      <c r="C212" s="152">
        <v>1</v>
      </c>
      <c r="D212" s="140">
        <v>1</v>
      </c>
      <c r="E212" s="140">
        <v>1</v>
      </c>
      <c r="F212" s="140">
        <v>1</v>
      </c>
      <c r="G212" s="140">
        <v>1</v>
      </c>
      <c r="H212" s="140">
        <v>1</v>
      </c>
      <c r="I212" s="140">
        <v>1</v>
      </c>
      <c r="J212" s="140">
        <v>1</v>
      </c>
      <c r="K212" s="140">
        <v>1</v>
      </c>
      <c r="L212" s="140">
        <v>1</v>
      </c>
      <c r="M212" s="140">
        <v>1</v>
      </c>
      <c r="N212" s="140">
        <v>1</v>
      </c>
      <c r="O212" s="140">
        <v>1</v>
      </c>
      <c r="P212" s="140">
        <v>1</v>
      </c>
      <c r="Q212" s="140">
        <v>1</v>
      </c>
      <c r="R212" s="140">
        <v>1</v>
      </c>
      <c r="S212" s="140">
        <v>1</v>
      </c>
      <c r="T212" s="140">
        <v>1</v>
      </c>
      <c r="U212" s="140">
        <v>1</v>
      </c>
      <c r="V212" s="140">
        <v>1</v>
      </c>
      <c r="W212" s="140">
        <v>1</v>
      </c>
      <c r="X212" s="140">
        <v>1</v>
      </c>
      <c r="Y212" s="140">
        <v>1</v>
      </c>
      <c r="Z212" s="140">
        <v>1</v>
      </c>
      <c r="AA212" s="140">
        <v>1</v>
      </c>
      <c r="AC212" s="140">
        <f t="shared" si="880"/>
        <v>0</v>
      </c>
      <c r="AD212" s="140">
        <f t="shared" si="834"/>
        <v>0</v>
      </c>
      <c r="AE212" s="140">
        <f t="shared" si="835"/>
        <v>0</v>
      </c>
      <c r="AF212" s="140">
        <f t="shared" si="836"/>
        <v>0</v>
      </c>
      <c r="AG212" s="140">
        <f t="shared" si="837"/>
        <v>0</v>
      </c>
      <c r="AH212" s="140">
        <f t="shared" si="838"/>
        <v>0</v>
      </c>
      <c r="AI212" s="140">
        <f t="shared" si="839"/>
        <v>0</v>
      </c>
      <c r="AJ212" s="140">
        <f t="shared" si="840"/>
        <v>0</v>
      </c>
      <c r="AK212" s="140">
        <f t="shared" si="841"/>
        <v>0</v>
      </c>
      <c r="AL212" s="140">
        <f t="shared" si="842"/>
        <v>0</v>
      </c>
      <c r="AM212" s="140">
        <f t="shared" si="843"/>
        <v>0</v>
      </c>
      <c r="AN212" s="140">
        <f t="shared" si="844"/>
        <v>0</v>
      </c>
      <c r="AO212" s="140">
        <f t="shared" si="845"/>
        <v>0</v>
      </c>
      <c r="AP212" s="140">
        <f t="shared" si="846"/>
        <v>0</v>
      </c>
      <c r="AQ212" s="140">
        <f t="shared" si="847"/>
        <v>0</v>
      </c>
      <c r="AR212" s="140">
        <f t="shared" si="848"/>
        <v>0</v>
      </c>
      <c r="AS212" s="140">
        <f t="shared" si="849"/>
        <v>0</v>
      </c>
      <c r="AT212" s="140">
        <f t="shared" si="850"/>
        <v>0</v>
      </c>
      <c r="AU212" s="140">
        <f t="shared" si="851"/>
        <v>0</v>
      </c>
      <c r="AV212" s="140">
        <f t="shared" si="852"/>
        <v>0</v>
      </c>
      <c r="AW212" s="140">
        <f t="shared" si="853"/>
        <v>0</v>
      </c>
      <c r="AX212" s="140">
        <f t="shared" si="854"/>
        <v>0</v>
      </c>
      <c r="AY212" s="140">
        <f t="shared" si="855"/>
        <v>0</v>
      </c>
      <c r="AZ212" s="140">
        <f t="shared" si="856"/>
        <v>0</v>
      </c>
      <c r="BB212" s="139" t="str">
        <f t="shared" si="881"/>
        <v>-</v>
      </c>
      <c r="BC212" s="140">
        <f t="shared" si="882"/>
        <v>0</v>
      </c>
      <c r="BD212" s="140">
        <f t="shared" si="857"/>
        <v>0</v>
      </c>
      <c r="BE212" s="140">
        <f t="shared" si="858"/>
        <v>0</v>
      </c>
      <c r="BF212" s="140">
        <f t="shared" si="859"/>
        <v>0</v>
      </c>
      <c r="BG212" s="140">
        <f t="shared" si="860"/>
        <v>0</v>
      </c>
      <c r="BH212" s="140">
        <f t="shared" si="861"/>
        <v>0</v>
      </c>
      <c r="BI212" s="140">
        <f t="shared" si="862"/>
        <v>0</v>
      </c>
      <c r="BJ212" s="140">
        <f t="shared" si="863"/>
        <v>0</v>
      </c>
      <c r="BK212" s="140">
        <f t="shared" si="864"/>
        <v>0</v>
      </c>
      <c r="BL212" s="140">
        <f t="shared" si="865"/>
        <v>0</v>
      </c>
      <c r="BM212" s="140">
        <f t="shared" si="866"/>
        <v>0</v>
      </c>
      <c r="BN212" s="140">
        <f t="shared" si="867"/>
        <v>0</v>
      </c>
      <c r="BO212" s="140">
        <f t="shared" si="868"/>
        <v>0</v>
      </c>
      <c r="BP212" s="140">
        <f t="shared" si="869"/>
        <v>0</v>
      </c>
      <c r="BQ212" s="140">
        <f t="shared" si="870"/>
        <v>0</v>
      </c>
      <c r="BR212" s="140">
        <f t="shared" si="871"/>
        <v>0</v>
      </c>
      <c r="BS212" s="140">
        <f t="shared" si="872"/>
        <v>0</v>
      </c>
      <c r="BT212" s="140">
        <f t="shared" si="873"/>
        <v>0</v>
      </c>
      <c r="BU212" s="140">
        <f t="shared" si="874"/>
        <v>0</v>
      </c>
      <c r="BV212" s="140">
        <f t="shared" si="875"/>
        <v>0</v>
      </c>
      <c r="BW212" s="140">
        <f t="shared" si="876"/>
        <v>0</v>
      </c>
      <c r="BX212" s="140">
        <f t="shared" si="877"/>
        <v>0</v>
      </c>
      <c r="BY212" s="140">
        <f t="shared" si="878"/>
        <v>0</v>
      </c>
      <c r="BZ212" s="140">
        <f t="shared" si="879"/>
        <v>0</v>
      </c>
    </row>
    <row r="213" spans="1:78" x14ac:dyDescent="0.25">
      <c r="A213" s="140" t="str">
        <f>'Scenario List'!$A$20</f>
        <v>18- Clean Energy Delivered Each Hour</v>
      </c>
      <c r="B213" s="140" t="s">
        <v>121</v>
      </c>
      <c r="C213" s="152">
        <v>1</v>
      </c>
      <c r="D213" s="140">
        <v>1</v>
      </c>
      <c r="E213" s="140">
        <v>1</v>
      </c>
      <c r="F213" s="140">
        <v>1</v>
      </c>
      <c r="G213" s="140">
        <v>1</v>
      </c>
      <c r="H213" s="140">
        <v>1</v>
      </c>
      <c r="I213" s="140">
        <v>1</v>
      </c>
      <c r="J213" s="140">
        <v>1</v>
      </c>
      <c r="K213" s="140">
        <v>1</v>
      </c>
      <c r="L213" s="140">
        <v>1</v>
      </c>
      <c r="M213" s="140">
        <v>1</v>
      </c>
      <c r="N213" s="140">
        <v>1</v>
      </c>
      <c r="O213" s="140">
        <v>1</v>
      </c>
      <c r="P213" s="140">
        <v>1</v>
      </c>
      <c r="Q213" s="140">
        <v>1</v>
      </c>
      <c r="R213" s="140">
        <v>0</v>
      </c>
      <c r="S213" s="140">
        <v>0</v>
      </c>
      <c r="T213" s="140">
        <v>0</v>
      </c>
      <c r="U213" s="140">
        <v>0</v>
      </c>
      <c r="V213" s="140">
        <v>0</v>
      </c>
      <c r="W213" s="140">
        <v>0</v>
      </c>
      <c r="X213" s="140">
        <v>0</v>
      </c>
      <c r="Y213" s="140">
        <v>0</v>
      </c>
      <c r="Z213" s="140">
        <v>0</v>
      </c>
      <c r="AA213" s="140">
        <v>0</v>
      </c>
      <c r="AC213" s="140">
        <f t="shared" si="880"/>
        <v>0</v>
      </c>
      <c r="AD213" s="140">
        <f t="shared" si="834"/>
        <v>0</v>
      </c>
      <c r="AE213" s="140">
        <f t="shared" si="835"/>
        <v>0</v>
      </c>
      <c r="AF213" s="140">
        <f t="shared" si="836"/>
        <v>0</v>
      </c>
      <c r="AG213" s="140">
        <f t="shared" si="837"/>
        <v>0</v>
      </c>
      <c r="AH213" s="140">
        <f t="shared" si="838"/>
        <v>0</v>
      </c>
      <c r="AI213" s="140">
        <f t="shared" si="839"/>
        <v>0</v>
      </c>
      <c r="AJ213" s="140">
        <f t="shared" si="840"/>
        <v>0</v>
      </c>
      <c r="AK213" s="140">
        <f t="shared" si="841"/>
        <v>0</v>
      </c>
      <c r="AL213" s="140">
        <f t="shared" si="842"/>
        <v>0</v>
      </c>
      <c r="AM213" s="140">
        <f t="shared" si="843"/>
        <v>0</v>
      </c>
      <c r="AN213" s="140">
        <f t="shared" si="844"/>
        <v>0</v>
      </c>
      <c r="AO213" s="140">
        <f t="shared" si="845"/>
        <v>0</v>
      </c>
      <c r="AP213" s="140">
        <f t="shared" si="846"/>
        <v>0</v>
      </c>
      <c r="AQ213" s="140">
        <f t="shared" si="847"/>
        <v>1</v>
      </c>
      <c r="AR213" s="140">
        <f t="shared" si="848"/>
        <v>0</v>
      </c>
      <c r="AS213" s="140">
        <f t="shared" si="849"/>
        <v>0</v>
      </c>
      <c r="AT213" s="140">
        <f t="shared" si="850"/>
        <v>0</v>
      </c>
      <c r="AU213" s="140">
        <f t="shared" si="851"/>
        <v>0</v>
      </c>
      <c r="AV213" s="140">
        <f t="shared" si="852"/>
        <v>0</v>
      </c>
      <c r="AW213" s="140">
        <f t="shared" si="853"/>
        <v>0</v>
      </c>
      <c r="AX213" s="140">
        <f t="shared" si="854"/>
        <v>0</v>
      </c>
      <c r="AY213" s="140">
        <f t="shared" si="855"/>
        <v>0</v>
      </c>
      <c r="AZ213" s="140">
        <f t="shared" si="856"/>
        <v>0</v>
      </c>
      <c r="BB213" s="139">
        <f t="shared" si="881"/>
        <v>2035</v>
      </c>
      <c r="BC213" s="140">
        <f t="shared" si="882"/>
        <v>0</v>
      </c>
      <c r="BD213" s="140">
        <f t="shared" si="857"/>
        <v>0</v>
      </c>
      <c r="BE213" s="140">
        <f t="shared" si="858"/>
        <v>0</v>
      </c>
      <c r="BF213" s="140">
        <f t="shared" si="859"/>
        <v>0</v>
      </c>
      <c r="BG213" s="140">
        <f t="shared" si="860"/>
        <v>0</v>
      </c>
      <c r="BH213" s="140">
        <f t="shared" si="861"/>
        <v>0</v>
      </c>
      <c r="BI213" s="140">
        <f t="shared" si="862"/>
        <v>0</v>
      </c>
      <c r="BJ213" s="140">
        <f t="shared" si="863"/>
        <v>0</v>
      </c>
      <c r="BK213" s="140">
        <f t="shared" si="864"/>
        <v>0</v>
      </c>
      <c r="BL213" s="140">
        <f t="shared" si="865"/>
        <v>0</v>
      </c>
      <c r="BM213" s="140">
        <f t="shared" si="866"/>
        <v>0</v>
      </c>
      <c r="BN213" s="140">
        <f t="shared" si="867"/>
        <v>0</v>
      </c>
      <c r="BO213" s="140">
        <f t="shared" si="868"/>
        <v>0</v>
      </c>
      <c r="BP213" s="140">
        <f t="shared" si="869"/>
        <v>0</v>
      </c>
      <c r="BQ213" s="140">
        <f t="shared" si="870"/>
        <v>2036</v>
      </c>
      <c r="BR213" s="140">
        <f t="shared" si="871"/>
        <v>0</v>
      </c>
      <c r="BS213" s="140">
        <f t="shared" si="872"/>
        <v>0</v>
      </c>
      <c r="BT213" s="140">
        <f t="shared" si="873"/>
        <v>0</v>
      </c>
      <c r="BU213" s="140">
        <f t="shared" si="874"/>
        <v>0</v>
      </c>
      <c r="BV213" s="140">
        <f t="shared" si="875"/>
        <v>0</v>
      </c>
      <c r="BW213" s="140">
        <f t="shared" si="876"/>
        <v>0</v>
      </c>
      <c r="BX213" s="140">
        <f t="shared" si="877"/>
        <v>0</v>
      </c>
      <c r="BY213" s="140">
        <f t="shared" si="878"/>
        <v>0</v>
      </c>
      <c r="BZ213" s="140">
        <f t="shared" si="879"/>
        <v>0</v>
      </c>
    </row>
    <row r="214" spans="1:78" x14ac:dyDescent="0.25">
      <c r="C214" s="152"/>
    </row>
    <row r="215" spans="1:78" x14ac:dyDescent="0.25">
      <c r="A215" s="140" t="str">
        <f>'Scenario List'!$A$21</f>
        <v>19- SCC on Net P/S</v>
      </c>
      <c r="B215" s="140" t="s">
        <v>112</v>
      </c>
      <c r="C215" s="152">
        <v>1</v>
      </c>
      <c r="D215" s="140">
        <v>1</v>
      </c>
      <c r="E215" s="140">
        <v>1</v>
      </c>
      <c r="F215" s="140">
        <v>1</v>
      </c>
      <c r="G215" s="140">
        <v>1</v>
      </c>
      <c r="H215" s="140">
        <v>1</v>
      </c>
      <c r="I215" s="140">
        <v>1</v>
      </c>
      <c r="J215" s="140">
        <v>1</v>
      </c>
      <c r="K215" s="140">
        <v>1</v>
      </c>
      <c r="L215" s="140">
        <v>1</v>
      </c>
      <c r="M215" s="140">
        <v>1</v>
      </c>
      <c r="N215" s="140">
        <v>1</v>
      </c>
      <c r="O215" s="140">
        <v>1</v>
      </c>
      <c r="P215" s="140">
        <v>1</v>
      </c>
      <c r="Q215" s="140">
        <v>1</v>
      </c>
      <c r="R215" s="140">
        <v>1</v>
      </c>
      <c r="S215" s="140">
        <v>1</v>
      </c>
      <c r="T215" s="140">
        <v>1</v>
      </c>
      <c r="U215" s="140">
        <v>1</v>
      </c>
      <c r="V215" s="140">
        <v>1</v>
      </c>
      <c r="W215" s="140">
        <v>1</v>
      </c>
      <c r="X215" s="140">
        <v>1</v>
      </c>
      <c r="Y215" s="140">
        <v>1</v>
      </c>
      <c r="Z215" s="140">
        <v>1</v>
      </c>
      <c r="AA215" s="140">
        <v>1</v>
      </c>
      <c r="AC215" s="140">
        <f>C215-D215</f>
        <v>0</v>
      </c>
      <c r="AD215" s="140">
        <f t="shared" ref="AD215:AD224" si="883">D215-E215</f>
        <v>0</v>
      </c>
      <c r="AE215" s="140">
        <f t="shared" ref="AE215:AE224" si="884">E215-F215</f>
        <v>0</v>
      </c>
      <c r="AF215" s="140">
        <f t="shared" ref="AF215:AF224" si="885">F215-G215</f>
        <v>0</v>
      </c>
      <c r="AG215" s="140">
        <f t="shared" ref="AG215:AG224" si="886">G215-H215</f>
        <v>0</v>
      </c>
      <c r="AH215" s="140">
        <f t="shared" ref="AH215:AH224" si="887">H215-I215</f>
        <v>0</v>
      </c>
      <c r="AI215" s="140">
        <f t="shared" ref="AI215:AI224" si="888">I215-J215</f>
        <v>0</v>
      </c>
      <c r="AJ215" s="140">
        <f t="shared" ref="AJ215:AJ224" si="889">J215-K215</f>
        <v>0</v>
      </c>
      <c r="AK215" s="140">
        <f t="shared" ref="AK215:AK224" si="890">K215-L215</f>
        <v>0</v>
      </c>
      <c r="AL215" s="140">
        <f t="shared" ref="AL215:AL224" si="891">L215-M215</f>
        <v>0</v>
      </c>
      <c r="AM215" s="140">
        <f t="shared" ref="AM215:AM224" si="892">M215-N215</f>
        <v>0</v>
      </c>
      <c r="AN215" s="140">
        <f t="shared" ref="AN215:AN224" si="893">N215-O215</f>
        <v>0</v>
      </c>
      <c r="AO215" s="140">
        <f t="shared" ref="AO215:AO224" si="894">O215-P215</f>
        <v>0</v>
      </c>
      <c r="AP215" s="140">
        <f t="shared" ref="AP215:AP224" si="895">P215-Q215</f>
        <v>0</v>
      </c>
      <c r="AQ215" s="140">
        <f t="shared" ref="AQ215:AQ224" si="896">Q215-R215</f>
        <v>0</v>
      </c>
      <c r="AR215" s="140">
        <f t="shared" ref="AR215:AR224" si="897">R215-S215</f>
        <v>0</v>
      </c>
      <c r="AS215" s="140">
        <f t="shared" ref="AS215:AS224" si="898">S215-T215</f>
        <v>0</v>
      </c>
      <c r="AT215" s="140">
        <f t="shared" ref="AT215:AT224" si="899">T215-U215</f>
        <v>0</v>
      </c>
      <c r="AU215" s="140">
        <f t="shared" ref="AU215:AU224" si="900">U215-V215</f>
        <v>0</v>
      </c>
      <c r="AV215" s="140">
        <f t="shared" ref="AV215:AV224" si="901">V215-W215</f>
        <v>0</v>
      </c>
      <c r="AW215" s="140">
        <f t="shared" ref="AW215:AW224" si="902">W215-X215</f>
        <v>0</v>
      </c>
      <c r="AX215" s="140">
        <f t="shared" ref="AX215:AX224" si="903">X215-Y215</f>
        <v>0</v>
      </c>
      <c r="AY215" s="140">
        <f t="shared" ref="AY215:AY224" si="904">Y215-Z215</f>
        <v>0</v>
      </c>
      <c r="AZ215" s="140">
        <f t="shared" ref="AZ215:AZ224" si="905">Z215-AA215</f>
        <v>0</v>
      </c>
      <c r="BB215" s="139" t="str">
        <f>IF(MAX(BC215:BZ215)=0,"-",MAX(BC215:BZ215)-1)</f>
        <v>-</v>
      </c>
      <c r="BC215" s="140">
        <f>IF(AC215=1,AC$13,0)</f>
        <v>0</v>
      </c>
      <c r="BD215" s="140">
        <f t="shared" ref="BD215:BD224" si="906">IF(AD215=1,AD$13,0)</f>
        <v>0</v>
      </c>
      <c r="BE215" s="140">
        <f t="shared" ref="BE215:BE224" si="907">IF(AE215=1,AE$13,0)</f>
        <v>0</v>
      </c>
      <c r="BF215" s="140">
        <f t="shared" ref="BF215:BF224" si="908">IF(AF215=1,AF$13,0)</f>
        <v>0</v>
      </c>
      <c r="BG215" s="140">
        <f t="shared" ref="BG215:BG224" si="909">IF(AG215=1,AG$13,0)</f>
        <v>0</v>
      </c>
      <c r="BH215" s="140">
        <f t="shared" ref="BH215:BH224" si="910">IF(AH215=1,AH$13,0)</f>
        <v>0</v>
      </c>
      <c r="BI215" s="140">
        <f t="shared" ref="BI215:BI224" si="911">IF(AI215=1,AI$13,0)</f>
        <v>0</v>
      </c>
      <c r="BJ215" s="140">
        <f t="shared" ref="BJ215:BJ224" si="912">IF(AJ215=1,AJ$13,0)</f>
        <v>0</v>
      </c>
      <c r="BK215" s="140">
        <f t="shared" ref="BK215:BK224" si="913">IF(AK215=1,AK$13,0)</f>
        <v>0</v>
      </c>
      <c r="BL215" s="140">
        <f t="shared" ref="BL215:BL224" si="914">IF(AL215=1,AL$13,0)</f>
        <v>0</v>
      </c>
      <c r="BM215" s="140">
        <f t="shared" ref="BM215:BM224" si="915">IF(AM215=1,AM$13,0)</f>
        <v>0</v>
      </c>
      <c r="BN215" s="140">
        <f t="shared" ref="BN215:BN224" si="916">IF(AN215=1,AN$13,0)</f>
        <v>0</v>
      </c>
      <c r="BO215" s="140">
        <f t="shared" ref="BO215:BO224" si="917">IF(AO215=1,AO$13,0)</f>
        <v>0</v>
      </c>
      <c r="BP215" s="140">
        <f t="shared" ref="BP215:BP224" si="918">IF(AP215=1,AP$13,0)</f>
        <v>0</v>
      </c>
      <c r="BQ215" s="140">
        <f t="shared" ref="BQ215:BQ224" si="919">IF(AQ215=1,AQ$13,0)</f>
        <v>0</v>
      </c>
      <c r="BR215" s="140">
        <f t="shared" ref="BR215:BR224" si="920">IF(AR215=1,AR$13,0)</f>
        <v>0</v>
      </c>
      <c r="BS215" s="140">
        <f t="shared" ref="BS215:BS224" si="921">IF(AS215=1,AS$13,0)</f>
        <v>0</v>
      </c>
      <c r="BT215" s="140">
        <f t="shared" ref="BT215:BT224" si="922">IF(AT215=1,AT$13,0)</f>
        <v>0</v>
      </c>
      <c r="BU215" s="140">
        <f t="shared" ref="BU215:BU224" si="923">IF(AU215=1,AU$13,0)</f>
        <v>0</v>
      </c>
      <c r="BV215" s="140">
        <f t="shared" ref="BV215:BV224" si="924">IF(AV215=1,AV$13,0)</f>
        <v>0</v>
      </c>
      <c r="BW215" s="140">
        <f t="shared" ref="BW215:BW224" si="925">IF(AW215=1,AW$13,0)</f>
        <v>0</v>
      </c>
      <c r="BX215" s="140">
        <f t="shared" ref="BX215:BX224" si="926">IF(AX215=1,AX$13,0)</f>
        <v>0</v>
      </c>
      <c r="BY215" s="140">
        <f t="shared" ref="BY215:BY224" si="927">IF(AY215=1,AY$13,0)</f>
        <v>0</v>
      </c>
      <c r="BZ215" s="140">
        <f t="shared" ref="BZ215:BZ224" si="928">IF(AZ215=1,AZ$13,0)</f>
        <v>0</v>
      </c>
    </row>
    <row r="216" spans="1:78" x14ac:dyDescent="0.25">
      <c r="A216" s="140" t="str">
        <f>'Scenario List'!$A$21</f>
        <v>19- SCC on Net P/S</v>
      </c>
      <c r="B216" s="140" t="s">
        <v>113</v>
      </c>
      <c r="C216" s="152">
        <v>1</v>
      </c>
      <c r="D216" s="140">
        <v>1</v>
      </c>
      <c r="E216" s="140">
        <v>1</v>
      </c>
      <c r="F216" s="140">
        <v>1</v>
      </c>
      <c r="G216" s="140">
        <v>1</v>
      </c>
      <c r="H216" s="140">
        <v>1</v>
      </c>
      <c r="I216" s="140">
        <v>0</v>
      </c>
      <c r="J216" s="140">
        <v>0</v>
      </c>
      <c r="K216" s="140">
        <v>0</v>
      </c>
      <c r="L216" s="140">
        <v>0</v>
      </c>
      <c r="M216" s="140">
        <v>0</v>
      </c>
      <c r="N216" s="140">
        <v>0</v>
      </c>
      <c r="O216" s="140">
        <v>0</v>
      </c>
      <c r="P216" s="140">
        <v>0</v>
      </c>
      <c r="Q216" s="140">
        <v>0</v>
      </c>
      <c r="R216" s="140">
        <v>0</v>
      </c>
      <c r="S216" s="140">
        <v>0</v>
      </c>
      <c r="T216" s="140">
        <v>0</v>
      </c>
      <c r="U216" s="140">
        <v>0</v>
      </c>
      <c r="V216" s="140">
        <v>0</v>
      </c>
      <c r="W216" s="140">
        <v>0</v>
      </c>
      <c r="X216" s="140">
        <v>0</v>
      </c>
      <c r="Y216" s="140">
        <v>0</v>
      </c>
      <c r="Z216" s="140">
        <v>0</v>
      </c>
      <c r="AA216" s="140">
        <v>0</v>
      </c>
      <c r="AC216" s="140">
        <f t="shared" ref="AC216:AC224" si="929">C216-D216</f>
        <v>0</v>
      </c>
      <c r="AD216" s="140">
        <f t="shared" si="883"/>
        <v>0</v>
      </c>
      <c r="AE216" s="140">
        <f t="shared" si="884"/>
        <v>0</v>
      </c>
      <c r="AF216" s="140">
        <f t="shared" si="885"/>
        <v>0</v>
      </c>
      <c r="AG216" s="140">
        <f t="shared" si="886"/>
        <v>0</v>
      </c>
      <c r="AH216" s="140">
        <f t="shared" si="887"/>
        <v>1</v>
      </c>
      <c r="AI216" s="140">
        <f t="shared" si="888"/>
        <v>0</v>
      </c>
      <c r="AJ216" s="140">
        <f t="shared" si="889"/>
        <v>0</v>
      </c>
      <c r="AK216" s="140">
        <f t="shared" si="890"/>
        <v>0</v>
      </c>
      <c r="AL216" s="140">
        <f t="shared" si="891"/>
        <v>0</v>
      </c>
      <c r="AM216" s="140">
        <f t="shared" si="892"/>
        <v>0</v>
      </c>
      <c r="AN216" s="140">
        <f t="shared" si="893"/>
        <v>0</v>
      </c>
      <c r="AO216" s="140">
        <f t="shared" si="894"/>
        <v>0</v>
      </c>
      <c r="AP216" s="140">
        <f t="shared" si="895"/>
        <v>0</v>
      </c>
      <c r="AQ216" s="140">
        <f t="shared" si="896"/>
        <v>0</v>
      </c>
      <c r="AR216" s="140">
        <f t="shared" si="897"/>
        <v>0</v>
      </c>
      <c r="AS216" s="140">
        <f t="shared" si="898"/>
        <v>0</v>
      </c>
      <c r="AT216" s="140">
        <f t="shared" si="899"/>
        <v>0</v>
      </c>
      <c r="AU216" s="140">
        <f t="shared" si="900"/>
        <v>0</v>
      </c>
      <c r="AV216" s="140">
        <f t="shared" si="901"/>
        <v>0</v>
      </c>
      <c r="AW216" s="140">
        <f t="shared" si="902"/>
        <v>0</v>
      </c>
      <c r="AX216" s="140">
        <f t="shared" si="903"/>
        <v>0</v>
      </c>
      <c r="AY216" s="140">
        <f t="shared" si="904"/>
        <v>0</v>
      </c>
      <c r="AZ216" s="140">
        <f t="shared" si="905"/>
        <v>0</v>
      </c>
      <c r="BB216" s="139">
        <f t="shared" ref="BB216:BB224" si="930">IF(MAX(BC216:BZ216)=0,"-",MAX(BC216:BZ216)-1)</f>
        <v>2026</v>
      </c>
      <c r="BC216" s="140">
        <f t="shared" ref="BC216:BC224" si="931">IF(AC216=1,AC$13,0)</f>
        <v>0</v>
      </c>
      <c r="BD216" s="140">
        <f t="shared" si="906"/>
        <v>0</v>
      </c>
      <c r="BE216" s="140">
        <f t="shared" si="907"/>
        <v>0</v>
      </c>
      <c r="BF216" s="140">
        <f t="shared" si="908"/>
        <v>0</v>
      </c>
      <c r="BG216" s="140">
        <f t="shared" si="909"/>
        <v>0</v>
      </c>
      <c r="BH216" s="140">
        <f t="shared" si="910"/>
        <v>2027</v>
      </c>
      <c r="BI216" s="140">
        <f t="shared" si="911"/>
        <v>0</v>
      </c>
      <c r="BJ216" s="140">
        <f t="shared" si="912"/>
        <v>0</v>
      </c>
      <c r="BK216" s="140">
        <f t="shared" si="913"/>
        <v>0</v>
      </c>
      <c r="BL216" s="140">
        <f t="shared" si="914"/>
        <v>0</v>
      </c>
      <c r="BM216" s="140">
        <f t="shared" si="915"/>
        <v>0</v>
      </c>
      <c r="BN216" s="140">
        <f t="shared" si="916"/>
        <v>0</v>
      </c>
      <c r="BO216" s="140">
        <f t="shared" si="917"/>
        <v>0</v>
      </c>
      <c r="BP216" s="140">
        <f t="shared" si="918"/>
        <v>0</v>
      </c>
      <c r="BQ216" s="140">
        <f t="shared" si="919"/>
        <v>0</v>
      </c>
      <c r="BR216" s="140">
        <f t="shared" si="920"/>
        <v>0</v>
      </c>
      <c r="BS216" s="140">
        <f t="shared" si="921"/>
        <v>0</v>
      </c>
      <c r="BT216" s="140">
        <f t="shared" si="922"/>
        <v>0</v>
      </c>
      <c r="BU216" s="140">
        <f t="shared" si="923"/>
        <v>0</v>
      </c>
      <c r="BV216" s="140">
        <f t="shared" si="924"/>
        <v>0</v>
      </c>
      <c r="BW216" s="140">
        <f t="shared" si="925"/>
        <v>0</v>
      </c>
      <c r="BX216" s="140">
        <f t="shared" si="926"/>
        <v>0</v>
      </c>
      <c r="BY216" s="140">
        <f t="shared" si="927"/>
        <v>0</v>
      </c>
      <c r="BZ216" s="140">
        <f t="shared" si="928"/>
        <v>0</v>
      </c>
    </row>
    <row r="217" spans="1:78" x14ac:dyDescent="0.25">
      <c r="A217" s="140" t="str">
        <f>'Scenario List'!$A$21</f>
        <v>19- SCC on Net P/S</v>
      </c>
      <c r="B217" s="140" t="s">
        <v>114</v>
      </c>
      <c r="C217" s="152">
        <v>1</v>
      </c>
      <c r="D217" s="140">
        <v>0</v>
      </c>
      <c r="E217" s="140">
        <v>0</v>
      </c>
      <c r="F217" s="140">
        <v>0</v>
      </c>
      <c r="G217" s="140">
        <v>0</v>
      </c>
      <c r="H217" s="140">
        <v>0</v>
      </c>
      <c r="I217" s="140">
        <v>0</v>
      </c>
      <c r="J217" s="140">
        <v>0</v>
      </c>
      <c r="K217" s="140">
        <v>0</v>
      </c>
      <c r="L217" s="140">
        <v>0</v>
      </c>
      <c r="M217" s="140">
        <v>0</v>
      </c>
      <c r="N217" s="140">
        <v>0</v>
      </c>
      <c r="O217" s="140">
        <v>0</v>
      </c>
      <c r="P217" s="140">
        <v>0</v>
      </c>
      <c r="Q217" s="140">
        <v>0</v>
      </c>
      <c r="R217" s="140">
        <v>0</v>
      </c>
      <c r="S217" s="140">
        <v>0</v>
      </c>
      <c r="T217" s="140">
        <v>0</v>
      </c>
      <c r="U217" s="140">
        <v>0</v>
      </c>
      <c r="V217" s="140">
        <v>0</v>
      </c>
      <c r="W217" s="140">
        <v>0</v>
      </c>
      <c r="X217" s="140">
        <v>0</v>
      </c>
      <c r="Y217" s="140">
        <v>0</v>
      </c>
      <c r="Z217" s="140">
        <v>0</v>
      </c>
      <c r="AA217" s="140">
        <v>0</v>
      </c>
      <c r="AC217" s="140">
        <f t="shared" si="929"/>
        <v>1</v>
      </c>
      <c r="AD217" s="140">
        <f t="shared" si="883"/>
        <v>0</v>
      </c>
      <c r="AE217" s="140">
        <f t="shared" si="884"/>
        <v>0</v>
      </c>
      <c r="AF217" s="140">
        <f t="shared" si="885"/>
        <v>0</v>
      </c>
      <c r="AG217" s="140">
        <f t="shared" si="886"/>
        <v>0</v>
      </c>
      <c r="AH217" s="140">
        <f t="shared" si="887"/>
        <v>0</v>
      </c>
      <c r="AI217" s="140">
        <f t="shared" si="888"/>
        <v>0</v>
      </c>
      <c r="AJ217" s="140">
        <f t="shared" si="889"/>
        <v>0</v>
      </c>
      <c r="AK217" s="140">
        <f t="shared" si="890"/>
        <v>0</v>
      </c>
      <c r="AL217" s="140">
        <f t="shared" si="891"/>
        <v>0</v>
      </c>
      <c r="AM217" s="140">
        <f t="shared" si="892"/>
        <v>0</v>
      </c>
      <c r="AN217" s="140">
        <f t="shared" si="893"/>
        <v>0</v>
      </c>
      <c r="AO217" s="140">
        <f t="shared" si="894"/>
        <v>0</v>
      </c>
      <c r="AP217" s="140">
        <f t="shared" si="895"/>
        <v>0</v>
      </c>
      <c r="AQ217" s="140">
        <f t="shared" si="896"/>
        <v>0</v>
      </c>
      <c r="AR217" s="140">
        <f t="shared" si="897"/>
        <v>0</v>
      </c>
      <c r="AS217" s="140">
        <f t="shared" si="898"/>
        <v>0</v>
      </c>
      <c r="AT217" s="140">
        <f t="shared" si="899"/>
        <v>0</v>
      </c>
      <c r="AU217" s="140">
        <f t="shared" si="900"/>
        <v>0</v>
      </c>
      <c r="AV217" s="140">
        <f t="shared" si="901"/>
        <v>0</v>
      </c>
      <c r="AW217" s="140">
        <f t="shared" si="902"/>
        <v>0</v>
      </c>
      <c r="AX217" s="140">
        <f t="shared" si="903"/>
        <v>0</v>
      </c>
      <c r="AY217" s="140">
        <f t="shared" si="904"/>
        <v>0</v>
      </c>
      <c r="AZ217" s="140">
        <f t="shared" si="905"/>
        <v>0</v>
      </c>
      <c r="BB217" s="139">
        <f t="shared" si="930"/>
        <v>2021</v>
      </c>
      <c r="BC217" s="140">
        <f t="shared" si="931"/>
        <v>2022</v>
      </c>
      <c r="BD217" s="140">
        <f t="shared" si="906"/>
        <v>0</v>
      </c>
      <c r="BE217" s="140">
        <f t="shared" si="907"/>
        <v>0</v>
      </c>
      <c r="BF217" s="140">
        <f t="shared" si="908"/>
        <v>0</v>
      </c>
      <c r="BG217" s="140">
        <f t="shared" si="909"/>
        <v>0</v>
      </c>
      <c r="BH217" s="140">
        <f t="shared" si="910"/>
        <v>0</v>
      </c>
      <c r="BI217" s="140">
        <f t="shared" si="911"/>
        <v>0</v>
      </c>
      <c r="BJ217" s="140">
        <f t="shared" si="912"/>
        <v>0</v>
      </c>
      <c r="BK217" s="140">
        <f t="shared" si="913"/>
        <v>0</v>
      </c>
      <c r="BL217" s="140">
        <f t="shared" si="914"/>
        <v>0</v>
      </c>
      <c r="BM217" s="140">
        <f t="shared" si="915"/>
        <v>0</v>
      </c>
      <c r="BN217" s="140">
        <f t="shared" si="916"/>
        <v>0</v>
      </c>
      <c r="BO217" s="140">
        <f t="shared" si="917"/>
        <v>0</v>
      </c>
      <c r="BP217" s="140">
        <f t="shared" si="918"/>
        <v>0</v>
      </c>
      <c r="BQ217" s="140">
        <f t="shared" si="919"/>
        <v>0</v>
      </c>
      <c r="BR217" s="140">
        <f t="shared" si="920"/>
        <v>0</v>
      </c>
      <c r="BS217" s="140">
        <f t="shared" si="921"/>
        <v>0</v>
      </c>
      <c r="BT217" s="140">
        <f t="shared" si="922"/>
        <v>0</v>
      </c>
      <c r="BU217" s="140">
        <f t="shared" si="923"/>
        <v>0</v>
      </c>
      <c r="BV217" s="140">
        <f t="shared" si="924"/>
        <v>0</v>
      </c>
      <c r="BW217" s="140">
        <f t="shared" si="925"/>
        <v>0</v>
      </c>
      <c r="BX217" s="140">
        <f t="shared" si="926"/>
        <v>0</v>
      </c>
      <c r="BY217" s="140">
        <f t="shared" si="927"/>
        <v>0</v>
      </c>
      <c r="BZ217" s="140">
        <f t="shared" si="928"/>
        <v>0</v>
      </c>
    </row>
    <row r="218" spans="1:78" x14ac:dyDescent="0.25">
      <c r="A218" s="140" t="str">
        <f>'Scenario List'!$A$21</f>
        <v>19- SCC on Net P/S</v>
      </c>
      <c r="B218" s="140" t="s">
        <v>115</v>
      </c>
      <c r="C218" s="152">
        <v>1</v>
      </c>
      <c r="D218" s="140">
        <v>0</v>
      </c>
      <c r="E218" s="140">
        <v>0</v>
      </c>
      <c r="F218" s="140">
        <v>0</v>
      </c>
      <c r="G218" s="140">
        <v>0</v>
      </c>
      <c r="H218" s="140">
        <v>0</v>
      </c>
      <c r="I218" s="140">
        <v>0</v>
      </c>
      <c r="J218" s="140">
        <v>0</v>
      </c>
      <c r="K218" s="140">
        <v>0</v>
      </c>
      <c r="L218" s="140">
        <v>0</v>
      </c>
      <c r="M218" s="140">
        <v>0</v>
      </c>
      <c r="N218" s="140">
        <v>0</v>
      </c>
      <c r="O218" s="140">
        <v>0</v>
      </c>
      <c r="P218" s="140">
        <v>0</v>
      </c>
      <c r="Q218" s="140">
        <v>0</v>
      </c>
      <c r="R218" s="140">
        <v>0</v>
      </c>
      <c r="S218" s="140">
        <v>0</v>
      </c>
      <c r="T218" s="140">
        <v>0</v>
      </c>
      <c r="U218" s="140">
        <v>0</v>
      </c>
      <c r="V218" s="140">
        <v>0</v>
      </c>
      <c r="W218" s="140">
        <v>0</v>
      </c>
      <c r="X218" s="140">
        <v>0</v>
      </c>
      <c r="Y218" s="140">
        <v>0</v>
      </c>
      <c r="Z218" s="140">
        <v>0</v>
      </c>
      <c r="AA218" s="140">
        <v>0</v>
      </c>
      <c r="AC218" s="140">
        <f t="shared" si="929"/>
        <v>1</v>
      </c>
      <c r="AD218" s="140">
        <f t="shared" si="883"/>
        <v>0</v>
      </c>
      <c r="AE218" s="140">
        <f t="shared" si="884"/>
        <v>0</v>
      </c>
      <c r="AF218" s="140">
        <f t="shared" si="885"/>
        <v>0</v>
      </c>
      <c r="AG218" s="140">
        <f t="shared" si="886"/>
        <v>0</v>
      </c>
      <c r="AH218" s="140">
        <f t="shared" si="887"/>
        <v>0</v>
      </c>
      <c r="AI218" s="140">
        <f t="shared" si="888"/>
        <v>0</v>
      </c>
      <c r="AJ218" s="140">
        <f t="shared" si="889"/>
        <v>0</v>
      </c>
      <c r="AK218" s="140">
        <f t="shared" si="890"/>
        <v>0</v>
      </c>
      <c r="AL218" s="140">
        <f t="shared" si="891"/>
        <v>0</v>
      </c>
      <c r="AM218" s="140">
        <f t="shared" si="892"/>
        <v>0</v>
      </c>
      <c r="AN218" s="140">
        <f t="shared" si="893"/>
        <v>0</v>
      </c>
      <c r="AO218" s="140">
        <f t="shared" si="894"/>
        <v>0</v>
      </c>
      <c r="AP218" s="140">
        <f t="shared" si="895"/>
        <v>0</v>
      </c>
      <c r="AQ218" s="140">
        <f t="shared" si="896"/>
        <v>0</v>
      </c>
      <c r="AR218" s="140">
        <f t="shared" si="897"/>
        <v>0</v>
      </c>
      <c r="AS218" s="140">
        <f t="shared" si="898"/>
        <v>0</v>
      </c>
      <c r="AT218" s="140">
        <f t="shared" si="899"/>
        <v>0</v>
      </c>
      <c r="AU218" s="140">
        <f t="shared" si="900"/>
        <v>0</v>
      </c>
      <c r="AV218" s="140">
        <f t="shared" si="901"/>
        <v>0</v>
      </c>
      <c r="AW218" s="140">
        <f t="shared" si="902"/>
        <v>0</v>
      </c>
      <c r="AX218" s="140">
        <f t="shared" si="903"/>
        <v>0</v>
      </c>
      <c r="AY218" s="140">
        <f t="shared" si="904"/>
        <v>0</v>
      </c>
      <c r="AZ218" s="140">
        <f t="shared" si="905"/>
        <v>0</v>
      </c>
      <c r="BB218" s="139">
        <f t="shared" si="930"/>
        <v>2021</v>
      </c>
      <c r="BC218" s="140">
        <f t="shared" si="931"/>
        <v>2022</v>
      </c>
      <c r="BD218" s="140">
        <f t="shared" si="906"/>
        <v>0</v>
      </c>
      <c r="BE218" s="140">
        <f t="shared" si="907"/>
        <v>0</v>
      </c>
      <c r="BF218" s="140">
        <f t="shared" si="908"/>
        <v>0</v>
      </c>
      <c r="BG218" s="140">
        <f t="shared" si="909"/>
        <v>0</v>
      </c>
      <c r="BH218" s="140">
        <f t="shared" si="910"/>
        <v>0</v>
      </c>
      <c r="BI218" s="140">
        <f t="shared" si="911"/>
        <v>0</v>
      </c>
      <c r="BJ218" s="140">
        <f t="shared" si="912"/>
        <v>0</v>
      </c>
      <c r="BK218" s="140">
        <f t="shared" si="913"/>
        <v>0</v>
      </c>
      <c r="BL218" s="140">
        <f t="shared" si="914"/>
        <v>0</v>
      </c>
      <c r="BM218" s="140">
        <f t="shared" si="915"/>
        <v>0</v>
      </c>
      <c r="BN218" s="140">
        <f t="shared" si="916"/>
        <v>0</v>
      </c>
      <c r="BO218" s="140">
        <f t="shared" si="917"/>
        <v>0</v>
      </c>
      <c r="BP218" s="140">
        <f t="shared" si="918"/>
        <v>0</v>
      </c>
      <c r="BQ218" s="140">
        <f t="shared" si="919"/>
        <v>0</v>
      </c>
      <c r="BR218" s="140">
        <f t="shared" si="920"/>
        <v>0</v>
      </c>
      <c r="BS218" s="140">
        <f t="shared" si="921"/>
        <v>0</v>
      </c>
      <c r="BT218" s="140">
        <f t="shared" si="922"/>
        <v>0</v>
      </c>
      <c r="BU218" s="140">
        <f t="shared" si="923"/>
        <v>0</v>
      </c>
      <c r="BV218" s="140">
        <f t="shared" si="924"/>
        <v>0</v>
      </c>
      <c r="BW218" s="140">
        <f t="shared" si="925"/>
        <v>0</v>
      </c>
      <c r="BX218" s="140">
        <f t="shared" si="926"/>
        <v>0</v>
      </c>
      <c r="BY218" s="140">
        <f t="shared" si="927"/>
        <v>0</v>
      </c>
      <c r="BZ218" s="140">
        <f t="shared" si="928"/>
        <v>0</v>
      </c>
    </row>
    <row r="219" spans="1:78" x14ac:dyDescent="0.25">
      <c r="A219" s="140" t="str">
        <f>'Scenario List'!$A$21</f>
        <v>19- SCC on Net P/S</v>
      </c>
      <c r="B219" s="140" t="s">
        <v>116</v>
      </c>
      <c r="C219" s="152">
        <v>1</v>
      </c>
      <c r="D219" s="140">
        <v>1</v>
      </c>
      <c r="E219" s="140">
        <v>1</v>
      </c>
      <c r="F219" s="140">
        <v>1</v>
      </c>
      <c r="G219" s="140">
        <v>1</v>
      </c>
      <c r="H219" s="140">
        <v>1</v>
      </c>
      <c r="I219" s="140">
        <v>1</v>
      </c>
      <c r="J219" s="140">
        <v>1</v>
      </c>
      <c r="K219" s="140">
        <v>1</v>
      </c>
      <c r="L219" s="140">
        <v>1</v>
      </c>
      <c r="M219" s="140">
        <v>1</v>
      </c>
      <c r="N219" s="140">
        <v>1</v>
      </c>
      <c r="O219" s="140">
        <v>1</v>
      </c>
      <c r="P219" s="140">
        <v>1</v>
      </c>
      <c r="Q219" s="140">
        <v>1</v>
      </c>
      <c r="R219" s="140">
        <v>1</v>
      </c>
      <c r="S219" s="140">
        <v>1</v>
      </c>
      <c r="T219" s="140">
        <v>1</v>
      </c>
      <c r="U219" s="140">
        <v>1</v>
      </c>
      <c r="V219" s="140">
        <v>1</v>
      </c>
      <c r="W219" s="140">
        <v>1</v>
      </c>
      <c r="X219" s="140">
        <v>1</v>
      </c>
      <c r="Y219" s="140">
        <v>1</v>
      </c>
      <c r="Z219" s="140">
        <v>1</v>
      </c>
      <c r="AA219" s="140">
        <v>1</v>
      </c>
      <c r="AC219" s="140">
        <f t="shared" si="929"/>
        <v>0</v>
      </c>
      <c r="AD219" s="140">
        <f t="shared" si="883"/>
        <v>0</v>
      </c>
      <c r="AE219" s="140">
        <f t="shared" si="884"/>
        <v>0</v>
      </c>
      <c r="AF219" s="140">
        <f t="shared" si="885"/>
        <v>0</v>
      </c>
      <c r="AG219" s="140">
        <f t="shared" si="886"/>
        <v>0</v>
      </c>
      <c r="AH219" s="140">
        <f t="shared" si="887"/>
        <v>0</v>
      </c>
      <c r="AI219" s="140">
        <f t="shared" si="888"/>
        <v>0</v>
      </c>
      <c r="AJ219" s="140">
        <f t="shared" si="889"/>
        <v>0</v>
      </c>
      <c r="AK219" s="140">
        <f t="shared" si="890"/>
        <v>0</v>
      </c>
      <c r="AL219" s="140">
        <f t="shared" si="891"/>
        <v>0</v>
      </c>
      <c r="AM219" s="140">
        <f t="shared" si="892"/>
        <v>0</v>
      </c>
      <c r="AN219" s="140">
        <f t="shared" si="893"/>
        <v>0</v>
      </c>
      <c r="AO219" s="140">
        <f t="shared" si="894"/>
        <v>0</v>
      </c>
      <c r="AP219" s="140">
        <f t="shared" si="895"/>
        <v>0</v>
      </c>
      <c r="AQ219" s="140">
        <f t="shared" si="896"/>
        <v>0</v>
      </c>
      <c r="AR219" s="140">
        <f t="shared" si="897"/>
        <v>0</v>
      </c>
      <c r="AS219" s="140">
        <f t="shared" si="898"/>
        <v>0</v>
      </c>
      <c r="AT219" s="140">
        <f t="shared" si="899"/>
        <v>0</v>
      </c>
      <c r="AU219" s="140">
        <f t="shared" si="900"/>
        <v>0</v>
      </c>
      <c r="AV219" s="140">
        <f t="shared" si="901"/>
        <v>0</v>
      </c>
      <c r="AW219" s="140">
        <f t="shared" si="902"/>
        <v>0</v>
      </c>
      <c r="AX219" s="140">
        <f t="shared" si="903"/>
        <v>0</v>
      </c>
      <c r="AY219" s="140">
        <f t="shared" si="904"/>
        <v>0</v>
      </c>
      <c r="AZ219" s="140">
        <f t="shared" si="905"/>
        <v>0</v>
      </c>
      <c r="BB219" s="139" t="str">
        <f t="shared" si="930"/>
        <v>-</v>
      </c>
      <c r="BC219" s="140">
        <f t="shared" si="931"/>
        <v>0</v>
      </c>
      <c r="BD219" s="140">
        <f t="shared" si="906"/>
        <v>0</v>
      </c>
      <c r="BE219" s="140">
        <f t="shared" si="907"/>
        <v>0</v>
      </c>
      <c r="BF219" s="140">
        <f t="shared" si="908"/>
        <v>0</v>
      </c>
      <c r="BG219" s="140">
        <f t="shared" si="909"/>
        <v>0</v>
      </c>
      <c r="BH219" s="140">
        <f t="shared" si="910"/>
        <v>0</v>
      </c>
      <c r="BI219" s="140">
        <f t="shared" si="911"/>
        <v>0</v>
      </c>
      <c r="BJ219" s="140">
        <f t="shared" si="912"/>
        <v>0</v>
      </c>
      <c r="BK219" s="140">
        <f t="shared" si="913"/>
        <v>0</v>
      </c>
      <c r="BL219" s="140">
        <f t="shared" si="914"/>
        <v>0</v>
      </c>
      <c r="BM219" s="140">
        <f t="shared" si="915"/>
        <v>0</v>
      </c>
      <c r="BN219" s="140">
        <f t="shared" si="916"/>
        <v>0</v>
      </c>
      <c r="BO219" s="140">
        <f t="shared" si="917"/>
        <v>0</v>
      </c>
      <c r="BP219" s="140">
        <f t="shared" si="918"/>
        <v>0</v>
      </c>
      <c r="BQ219" s="140">
        <f t="shared" si="919"/>
        <v>0</v>
      </c>
      <c r="BR219" s="140">
        <f t="shared" si="920"/>
        <v>0</v>
      </c>
      <c r="BS219" s="140">
        <f t="shared" si="921"/>
        <v>0</v>
      </c>
      <c r="BT219" s="140">
        <f t="shared" si="922"/>
        <v>0</v>
      </c>
      <c r="BU219" s="140">
        <f t="shared" si="923"/>
        <v>0</v>
      </c>
      <c r="BV219" s="140">
        <f t="shared" si="924"/>
        <v>0</v>
      </c>
      <c r="BW219" s="140">
        <f t="shared" si="925"/>
        <v>0</v>
      </c>
      <c r="BX219" s="140">
        <f t="shared" si="926"/>
        <v>0</v>
      </c>
      <c r="BY219" s="140">
        <f t="shared" si="927"/>
        <v>0</v>
      </c>
      <c r="BZ219" s="140">
        <f t="shared" si="928"/>
        <v>0</v>
      </c>
    </row>
    <row r="220" spans="1:78" x14ac:dyDescent="0.25">
      <c r="A220" s="140" t="str">
        <f>'Scenario List'!$A$21</f>
        <v>19- SCC on Net P/S</v>
      </c>
      <c r="B220" s="140" t="s">
        <v>117</v>
      </c>
      <c r="C220" s="152">
        <v>1</v>
      </c>
      <c r="D220" s="140">
        <v>1</v>
      </c>
      <c r="E220" s="140">
        <v>1</v>
      </c>
      <c r="F220" s="140">
        <v>1</v>
      </c>
      <c r="G220" s="140">
        <v>1</v>
      </c>
      <c r="H220" s="140">
        <v>1</v>
      </c>
      <c r="I220" s="140">
        <v>1</v>
      </c>
      <c r="J220" s="140">
        <v>1</v>
      </c>
      <c r="K220" s="140">
        <v>1</v>
      </c>
      <c r="L220" s="140">
        <v>1</v>
      </c>
      <c r="M220" s="140">
        <v>1</v>
      </c>
      <c r="N220" s="140">
        <v>1</v>
      </c>
      <c r="O220" s="140">
        <v>1</v>
      </c>
      <c r="P220" s="140">
        <v>1</v>
      </c>
      <c r="Q220" s="140">
        <v>1</v>
      </c>
      <c r="R220" s="140">
        <v>1</v>
      </c>
      <c r="S220" s="140">
        <v>1</v>
      </c>
      <c r="T220" s="140">
        <v>1</v>
      </c>
      <c r="U220" s="140">
        <v>1</v>
      </c>
      <c r="V220" s="140">
        <v>1</v>
      </c>
      <c r="W220" s="140">
        <v>1</v>
      </c>
      <c r="X220" s="140">
        <v>1</v>
      </c>
      <c r="Y220" s="140">
        <v>1</v>
      </c>
      <c r="Z220" s="140">
        <v>1</v>
      </c>
      <c r="AA220" s="140">
        <v>1</v>
      </c>
      <c r="AC220" s="140">
        <f t="shared" si="929"/>
        <v>0</v>
      </c>
      <c r="AD220" s="140">
        <f t="shared" si="883"/>
        <v>0</v>
      </c>
      <c r="AE220" s="140">
        <f t="shared" si="884"/>
        <v>0</v>
      </c>
      <c r="AF220" s="140">
        <f t="shared" si="885"/>
        <v>0</v>
      </c>
      <c r="AG220" s="140">
        <f t="shared" si="886"/>
        <v>0</v>
      </c>
      <c r="AH220" s="140">
        <f t="shared" si="887"/>
        <v>0</v>
      </c>
      <c r="AI220" s="140">
        <f t="shared" si="888"/>
        <v>0</v>
      </c>
      <c r="AJ220" s="140">
        <f t="shared" si="889"/>
        <v>0</v>
      </c>
      <c r="AK220" s="140">
        <f t="shared" si="890"/>
        <v>0</v>
      </c>
      <c r="AL220" s="140">
        <f t="shared" si="891"/>
        <v>0</v>
      </c>
      <c r="AM220" s="140">
        <f t="shared" si="892"/>
        <v>0</v>
      </c>
      <c r="AN220" s="140">
        <f t="shared" si="893"/>
        <v>0</v>
      </c>
      <c r="AO220" s="140">
        <f t="shared" si="894"/>
        <v>0</v>
      </c>
      <c r="AP220" s="140">
        <f t="shared" si="895"/>
        <v>0</v>
      </c>
      <c r="AQ220" s="140">
        <f t="shared" si="896"/>
        <v>0</v>
      </c>
      <c r="AR220" s="140">
        <f t="shared" si="897"/>
        <v>0</v>
      </c>
      <c r="AS220" s="140">
        <f t="shared" si="898"/>
        <v>0</v>
      </c>
      <c r="AT220" s="140">
        <f t="shared" si="899"/>
        <v>0</v>
      </c>
      <c r="AU220" s="140">
        <f t="shared" si="900"/>
        <v>0</v>
      </c>
      <c r="AV220" s="140">
        <f t="shared" si="901"/>
        <v>0</v>
      </c>
      <c r="AW220" s="140">
        <f t="shared" si="902"/>
        <v>0</v>
      </c>
      <c r="AX220" s="140">
        <f t="shared" si="903"/>
        <v>0</v>
      </c>
      <c r="AY220" s="140">
        <f t="shared" si="904"/>
        <v>0</v>
      </c>
      <c r="AZ220" s="140">
        <f t="shared" si="905"/>
        <v>0</v>
      </c>
      <c r="BB220" s="139" t="str">
        <f t="shared" si="930"/>
        <v>-</v>
      </c>
      <c r="BC220" s="140">
        <f t="shared" si="931"/>
        <v>0</v>
      </c>
      <c r="BD220" s="140">
        <f t="shared" si="906"/>
        <v>0</v>
      </c>
      <c r="BE220" s="140">
        <f t="shared" si="907"/>
        <v>0</v>
      </c>
      <c r="BF220" s="140">
        <f t="shared" si="908"/>
        <v>0</v>
      </c>
      <c r="BG220" s="140">
        <f t="shared" si="909"/>
        <v>0</v>
      </c>
      <c r="BH220" s="140">
        <f t="shared" si="910"/>
        <v>0</v>
      </c>
      <c r="BI220" s="140">
        <f t="shared" si="911"/>
        <v>0</v>
      </c>
      <c r="BJ220" s="140">
        <f t="shared" si="912"/>
        <v>0</v>
      </c>
      <c r="BK220" s="140">
        <f t="shared" si="913"/>
        <v>0</v>
      </c>
      <c r="BL220" s="140">
        <f t="shared" si="914"/>
        <v>0</v>
      </c>
      <c r="BM220" s="140">
        <f t="shared" si="915"/>
        <v>0</v>
      </c>
      <c r="BN220" s="140">
        <f t="shared" si="916"/>
        <v>0</v>
      </c>
      <c r="BO220" s="140">
        <f t="shared" si="917"/>
        <v>0</v>
      </c>
      <c r="BP220" s="140">
        <f t="shared" si="918"/>
        <v>0</v>
      </c>
      <c r="BQ220" s="140">
        <f t="shared" si="919"/>
        <v>0</v>
      </c>
      <c r="BR220" s="140">
        <f t="shared" si="920"/>
        <v>0</v>
      </c>
      <c r="BS220" s="140">
        <f t="shared" si="921"/>
        <v>0</v>
      </c>
      <c r="BT220" s="140">
        <f t="shared" si="922"/>
        <v>0</v>
      </c>
      <c r="BU220" s="140">
        <f t="shared" si="923"/>
        <v>0</v>
      </c>
      <c r="BV220" s="140">
        <f t="shared" si="924"/>
        <v>0</v>
      </c>
      <c r="BW220" s="140">
        <f t="shared" si="925"/>
        <v>0</v>
      </c>
      <c r="BX220" s="140">
        <f t="shared" si="926"/>
        <v>0</v>
      </c>
      <c r="BY220" s="140">
        <f t="shared" si="927"/>
        <v>0</v>
      </c>
      <c r="BZ220" s="140">
        <f t="shared" si="928"/>
        <v>0</v>
      </c>
    </row>
    <row r="221" spans="1:78" x14ac:dyDescent="0.25">
      <c r="A221" s="140" t="str">
        <f>'Scenario List'!$A$21</f>
        <v>19- SCC on Net P/S</v>
      </c>
      <c r="B221" s="140" t="s">
        <v>118</v>
      </c>
      <c r="C221" s="152">
        <v>1</v>
      </c>
      <c r="D221" s="140">
        <v>1</v>
      </c>
      <c r="E221" s="140">
        <v>1</v>
      </c>
      <c r="F221" s="140">
        <v>1</v>
      </c>
      <c r="G221" s="140">
        <v>1</v>
      </c>
      <c r="H221" s="140">
        <v>1</v>
      </c>
      <c r="I221" s="140">
        <v>1</v>
      </c>
      <c r="J221" s="140">
        <v>1</v>
      </c>
      <c r="K221" s="140">
        <v>1</v>
      </c>
      <c r="L221" s="140">
        <v>1</v>
      </c>
      <c r="M221" s="140">
        <v>1</v>
      </c>
      <c r="N221" s="140">
        <v>1</v>
      </c>
      <c r="O221" s="140">
        <v>1</v>
      </c>
      <c r="P221" s="140">
        <v>1</v>
      </c>
      <c r="Q221" s="140">
        <v>1</v>
      </c>
      <c r="R221" s="140">
        <v>1</v>
      </c>
      <c r="S221" s="140">
        <v>1</v>
      </c>
      <c r="T221" s="140">
        <v>1</v>
      </c>
      <c r="U221" s="140">
        <v>1</v>
      </c>
      <c r="V221" s="140">
        <v>0</v>
      </c>
      <c r="W221" s="140">
        <v>0</v>
      </c>
      <c r="X221" s="140">
        <v>0</v>
      </c>
      <c r="Y221" s="140">
        <v>0</v>
      </c>
      <c r="Z221" s="140">
        <v>0</v>
      </c>
      <c r="AA221" s="140">
        <v>0</v>
      </c>
      <c r="AC221" s="140">
        <f t="shared" si="929"/>
        <v>0</v>
      </c>
      <c r="AD221" s="140">
        <f t="shared" si="883"/>
        <v>0</v>
      </c>
      <c r="AE221" s="140">
        <f t="shared" si="884"/>
        <v>0</v>
      </c>
      <c r="AF221" s="140">
        <f t="shared" si="885"/>
        <v>0</v>
      </c>
      <c r="AG221" s="140">
        <f t="shared" si="886"/>
        <v>0</v>
      </c>
      <c r="AH221" s="140">
        <f t="shared" si="887"/>
        <v>0</v>
      </c>
      <c r="AI221" s="140">
        <f t="shared" si="888"/>
        <v>0</v>
      </c>
      <c r="AJ221" s="140">
        <f t="shared" si="889"/>
        <v>0</v>
      </c>
      <c r="AK221" s="140">
        <f t="shared" si="890"/>
        <v>0</v>
      </c>
      <c r="AL221" s="140">
        <f t="shared" si="891"/>
        <v>0</v>
      </c>
      <c r="AM221" s="140">
        <f t="shared" si="892"/>
        <v>0</v>
      </c>
      <c r="AN221" s="140">
        <f t="shared" si="893"/>
        <v>0</v>
      </c>
      <c r="AO221" s="140">
        <f t="shared" si="894"/>
        <v>0</v>
      </c>
      <c r="AP221" s="140">
        <f t="shared" si="895"/>
        <v>0</v>
      </c>
      <c r="AQ221" s="140">
        <f t="shared" si="896"/>
        <v>0</v>
      </c>
      <c r="AR221" s="140">
        <f t="shared" si="897"/>
        <v>0</v>
      </c>
      <c r="AS221" s="140">
        <f t="shared" si="898"/>
        <v>0</v>
      </c>
      <c r="AT221" s="140">
        <f t="shared" si="899"/>
        <v>0</v>
      </c>
      <c r="AU221" s="140">
        <f t="shared" si="900"/>
        <v>1</v>
      </c>
      <c r="AV221" s="140">
        <f t="shared" si="901"/>
        <v>0</v>
      </c>
      <c r="AW221" s="140">
        <f t="shared" si="902"/>
        <v>0</v>
      </c>
      <c r="AX221" s="140">
        <f t="shared" si="903"/>
        <v>0</v>
      </c>
      <c r="AY221" s="140">
        <f t="shared" si="904"/>
        <v>0</v>
      </c>
      <c r="AZ221" s="140">
        <f t="shared" si="905"/>
        <v>0</v>
      </c>
      <c r="BB221" s="139">
        <f t="shared" si="930"/>
        <v>2039</v>
      </c>
      <c r="BC221" s="140">
        <f t="shared" si="931"/>
        <v>0</v>
      </c>
      <c r="BD221" s="140">
        <f t="shared" si="906"/>
        <v>0</v>
      </c>
      <c r="BE221" s="140">
        <f t="shared" si="907"/>
        <v>0</v>
      </c>
      <c r="BF221" s="140">
        <f t="shared" si="908"/>
        <v>0</v>
      </c>
      <c r="BG221" s="140">
        <f t="shared" si="909"/>
        <v>0</v>
      </c>
      <c r="BH221" s="140">
        <f t="shared" si="910"/>
        <v>0</v>
      </c>
      <c r="BI221" s="140">
        <f t="shared" si="911"/>
        <v>0</v>
      </c>
      <c r="BJ221" s="140">
        <f t="shared" si="912"/>
        <v>0</v>
      </c>
      <c r="BK221" s="140">
        <f t="shared" si="913"/>
        <v>0</v>
      </c>
      <c r="BL221" s="140">
        <f t="shared" si="914"/>
        <v>0</v>
      </c>
      <c r="BM221" s="140">
        <f t="shared" si="915"/>
        <v>0</v>
      </c>
      <c r="BN221" s="140">
        <f t="shared" si="916"/>
        <v>0</v>
      </c>
      <c r="BO221" s="140">
        <f t="shared" si="917"/>
        <v>0</v>
      </c>
      <c r="BP221" s="140">
        <f t="shared" si="918"/>
        <v>0</v>
      </c>
      <c r="BQ221" s="140">
        <f t="shared" si="919"/>
        <v>0</v>
      </c>
      <c r="BR221" s="140">
        <f t="shared" si="920"/>
        <v>0</v>
      </c>
      <c r="BS221" s="140">
        <f t="shared" si="921"/>
        <v>0</v>
      </c>
      <c r="BT221" s="140">
        <f t="shared" si="922"/>
        <v>0</v>
      </c>
      <c r="BU221" s="140">
        <f t="shared" si="923"/>
        <v>2040</v>
      </c>
      <c r="BV221" s="140">
        <f t="shared" si="924"/>
        <v>0</v>
      </c>
      <c r="BW221" s="140">
        <f t="shared" si="925"/>
        <v>0</v>
      </c>
      <c r="BX221" s="140">
        <f t="shared" si="926"/>
        <v>0</v>
      </c>
      <c r="BY221" s="140">
        <f t="shared" si="927"/>
        <v>0</v>
      </c>
      <c r="BZ221" s="140">
        <f t="shared" si="928"/>
        <v>0</v>
      </c>
    </row>
    <row r="222" spans="1:78" x14ac:dyDescent="0.25">
      <c r="A222" s="140" t="str">
        <f>'Scenario List'!$A$21</f>
        <v>19- SCC on Net P/S</v>
      </c>
      <c r="B222" s="140" t="s">
        <v>119</v>
      </c>
      <c r="C222" s="152">
        <v>1</v>
      </c>
      <c r="D222" s="140">
        <v>1</v>
      </c>
      <c r="E222" s="140">
        <v>1</v>
      </c>
      <c r="F222" s="140">
        <v>1</v>
      </c>
      <c r="G222" s="140">
        <v>1</v>
      </c>
      <c r="H222" s="140">
        <v>1</v>
      </c>
      <c r="I222" s="140">
        <v>1</v>
      </c>
      <c r="J222" s="140">
        <v>1</v>
      </c>
      <c r="K222" s="140">
        <v>1</v>
      </c>
      <c r="L222" s="140">
        <v>1</v>
      </c>
      <c r="M222" s="140">
        <v>1</v>
      </c>
      <c r="N222" s="140">
        <v>1</v>
      </c>
      <c r="O222" s="140">
        <v>1</v>
      </c>
      <c r="P222" s="140">
        <v>1</v>
      </c>
      <c r="Q222" s="140">
        <v>1</v>
      </c>
      <c r="R222" s="140">
        <v>1</v>
      </c>
      <c r="S222" s="140">
        <v>1</v>
      </c>
      <c r="T222" s="140">
        <v>1</v>
      </c>
      <c r="U222" s="140">
        <v>1</v>
      </c>
      <c r="V222" s="140">
        <v>1</v>
      </c>
      <c r="W222" s="140">
        <v>1</v>
      </c>
      <c r="X222" s="140">
        <v>1</v>
      </c>
      <c r="Y222" s="140">
        <v>1</v>
      </c>
      <c r="Z222" s="140">
        <v>1</v>
      </c>
      <c r="AA222" s="140">
        <v>1</v>
      </c>
      <c r="AC222" s="140">
        <f t="shared" si="929"/>
        <v>0</v>
      </c>
      <c r="AD222" s="140">
        <f t="shared" si="883"/>
        <v>0</v>
      </c>
      <c r="AE222" s="140">
        <f t="shared" si="884"/>
        <v>0</v>
      </c>
      <c r="AF222" s="140">
        <f t="shared" si="885"/>
        <v>0</v>
      </c>
      <c r="AG222" s="140">
        <f t="shared" si="886"/>
        <v>0</v>
      </c>
      <c r="AH222" s="140">
        <f t="shared" si="887"/>
        <v>0</v>
      </c>
      <c r="AI222" s="140">
        <f t="shared" si="888"/>
        <v>0</v>
      </c>
      <c r="AJ222" s="140">
        <f t="shared" si="889"/>
        <v>0</v>
      </c>
      <c r="AK222" s="140">
        <f t="shared" si="890"/>
        <v>0</v>
      </c>
      <c r="AL222" s="140">
        <f t="shared" si="891"/>
        <v>0</v>
      </c>
      <c r="AM222" s="140">
        <f t="shared" si="892"/>
        <v>0</v>
      </c>
      <c r="AN222" s="140">
        <f t="shared" si="893"/>
        <v>0</v>
      </c>
      <c r="AO222" s="140">
        <f t="shared" si="894"/>
        <v>0</v>
      </c>
      <c r="AP222" s="140">
        <f t="shared" si="895"/>
        <v>0</v>
      </c>
      <c r="AQ222" s="140">
        <f t="shared" si="896"/>
        <v>0</v>
      </c>
      <c r="AR222" s="140">
        <f t="shared" si="897"/>
        <v>0</v>
      </c>
      <c r="AS222" s="140">
        <f t="shared" si="898"/>
        <v>0</v>
      </c>
      <c r="AT222" s="140">
        <f t="shared" si="899"/>
        <v>0</v>
      </c>
      <c r="AU222" s="140">
        <f t="shared" si="900"/>
        <v>0</v>
      </c>
      <c r="AV222" s="140">
        <f t="shared" si="901"/>
        <v>0</v>
      </c>
      <c r="AW222" s="140">
        <f t="shared" si="902"/>
        <v>0</v>
      </c>
      <c r="AX222" s="140">
        <f t="shared" si="903"/>
        <v>0</v>
      </c>
      <c r="AY222" s="140">
        <f t="shared" si="904"/>
        <v>0</v>
      </c>
      <c r="AZ222" s="140">
        <f t="shared" si="905"/>
        <v>0</v>
      </c>
      <c r="BB222" s="139" t="str">
        <f t="shared" si="930"/>
        <v>-</v>
      </c>
      <c r="BC222" s="140">
        <f t="shared" si="931"/>
        <v>0</v>
      </c>
      <c r="BD222" s="140">
        <f t="shared" si="906"/>
        <v>0</v>
      </c>
      <c r="BE222" s="140">
        <f t="shared" si="907"/>
        <v>0</v>
      </c>
      <c r="BF222" s="140">
        <f t="shared" si="908"/>
        <v>0</v>
      </c>
      <c r="BG222" s="140">
        <f t="shared" si="909"/>
        <v>0</v>
      </c>
      <c r="BH222" s="140">
        <f t="shared" si="910"/>
        <v>0</v>
      </c>
      <c r="BI222" s="140">
        <f t="shared" si="911"/>
        <v>0</v>
      </c>
      <c r="BJ222" s="140">
        <f t="shared" si="912"/>
        <v>0</v>
      </c>
      <c r="BK222" s="140">
        <f t="shared" si="913"/>
        <v>0</v>
      </c>
      <c r="BL222" s="140">
        <f t="shared" si="914"/>
        <v>0</v>
      </c>
      <c r="BM222" s="140">
        <f t="shared" si="915"/>
        <v>0</v>
      </c>
      <c r="BN222" s="140">
        <f t="shared" si="916"/>
        <v>0</v>
      </c>
      <c r="BO222" s="140">
        <f t="shared" si="917"/>
        <v>0</v>
      </c>
      <c r="BP222" s="140">
        <f t="shared" si="918"/>
        <v>0</v>
      </c>
      <c r="BQ222" s="140">
        <f t="shared" si="919"/>
        <v>0</v>
      </c>
      <c r="BR222" s="140">
        <f t="shared" si="920"/>
        <v>0</v>
      </c>
      <c r="BS222" s="140">
        <f t="shared" si="921"/>
        <v>0</v>
      </c>
      <c r="BT222" s="140">
        <f t="shared" si="922"/>
        <v>0</v>
      </c>
      <c r="BU222" s="140">
        <f t="shared" si="923"/>
        <v>0</v>
      </c>
      <c r="BV222" s="140">
        <f t="shared" si="924"/>
        <v>0</v>
      </c>
      <c r="BW222" s="140">
        <f t="shared" si="925"/>
        <v>0</v>
      </c>
      <c r="BX222" s="140">
        <f t="shared" si="926"/>
        <v>0</v>
      </c>
      <c r="BY222" s="140">
        <f t="shared" si="927"/>
        <v>0</v>
      </c>
      <c r="BZ222" s="140">
        <f t="shared" si="928"/>
        <v>0</v>
      </c>
    </row>
    <row r="223" spans="1:78" x14ac:dyDescent="0.25">
      <c r="A223" s="140" t="str">
        <f>'Scenario List'!$A$21</f>
        <v>19- SCC on Net P/S</v>
      </c>
      <c r="B223" s="140" t="s">
        <v>120</v>
      </c>
      <c r="C223" s="152">
        <v>1</v>
      </c>
      <c r="D223" s="140">
        <v>1</v>
      </c>
      <c r="E223" s="140">
        <v>1</v>
      </c>
      <c r="F223" s="140">
        <v>1</v>
      </c>
      <c r="G223" s="140">
        <v>1</v>
      </c>
      <c r="H223" s="140">
        <v>1</v>
      </c>
      <c r="I223" s="140">
        <v>1</v>
      </c>
      <c r="J223" s="140">
        <v>1</v>
      </c>
      <c r="K223" s="140">
        <v>1</v>
      </c>
      <c r="L223" s="140">
        <v>1</v>
      </c>
      <c r="M223" s="140">
        <v>1</v>
      </c>
      <c r="N223" s="140">
        <v>1</v>
      </c>
      <c r="O223" s="140">
        <v>1</v>
      </c>
      <c r="P223" s="140">
        <v>1</v>
      </c>
      <c r="Q223" s="140">
        <v>1</v>
      </c>
      <c r="R223" s="140">
        <v>1</v>
      </c>
      <c r="S223" s="140">
        <v>1</v>
      </c>
      <c r="T223" s="140">
        <v>1</v>
      </c>
      <c r="U223" s="140">
        <v>1</v>
      </c>
      <c r="V223" s="140">
        <v>1</v>
      </c>
      <c r="W223" s="140">
        <v>1</v>
      </c>
      <c r="X223" s="140">
        <v>1</v>
      </c>
      <c r="Y223" s="140">
        <v>1</v>
      </c>
      <c r="Z223" s="140">
        <v>1</v>
      </c>
      <c r="AA223" s="140">
        <v>1</v>
      </c>
      <c r="AC223" s="140">
        <f t="shared" si="929"/>
        <v>0</v>
      </c>
      <c r="AD223" s="140">
        <f t="shared" si="883"/>
        <v>0</v>
      </c>
      <c r="AE223" s="140">
        <f t="shared" si="884"/>
        <v>0</v>
      </c>
      <c r="AF223" s="140">
        <f t="shared" si="885"/>
        <v>0</v>
      </c>
      <c r="AG223" s="140">
        <f t="shared" si="886"/>
        <v>0</v>
      </c>
      <c r="AH223" s="140">
        <f t="shared" si="887"/>
        <v>0</v>
      </c>
      <c r="AI223" s="140">
        <f t="shared" si="888"/>
        <v>0</v>
      </c>
      <c r="AJ223" s="140">
        <f t="shared" si="889"/>
        <v>0</v>
      </c>
      <c r="AK223" s="140">
        <f t="shared" si="890"/>
        <v>0</v>
      </c>
      <c r="AL223" s="140">
        <f t="shared" si="891"/>
        <v>0</v>
      </c>
      <c r="AM223" s="140">
        <f t="shared" si="892"/>
        <v>0</v>
      </c>
      <c r="AN223" s="140">
        <f t="shared" si="893"/>
        <v>0</v>
      </c>
      <c r="AO223" s="140">
        <f t="shared" si="894"/>
        <v>0</v>
      </c>
      <c r="AP223" s="140">
        <f t="shared" si="895"/>
        <v>0</v>
      </c>
      <c r="AQ223" s="140">
        <f t="shared" si="896"/>
        <v>0</v>
      </c>
      <c r="AR223" s="140">
        <f t="shared" si="897"/>
        <v>0</v>
      </c>
      <c r="AS223" s="140">
        <f t="shared" si="898"/>
        <v>0</v>
      </c>
      <c r="AT223" s="140">
        <f t="shared" si="899"/>
        <v>0</v>
      </c>
      <c r="AU223" s="140">
        <f t="shared" si="900"/>
        <v>0</v>
      </c>
      <c r="AV223" s="140">
        <f t="shared" si="901"/>
        <v>0</v>
      </c>
      <c r="AW223" s="140">
        <f t="shared" si="902"/>
        <v>0</v>
      </c>
      <c r="AX223" s="140">
        <f t="shared" si="903"/>
        <v>0</v>
      </c>
      <c r="AY223" s="140">
        <f t="shared" si="904"/>
        <v>0</v>
      </c>
      <c r="AZ223" s="140">
        <f t="shared" si="905"/>
        <v>0</v>
      </c>
      <c r="BB223" s="139" t="str">
        <f t="shared" si="930"/>
        <v>-</v>
      </c>
      <c r="BC223" s="140">
        <f t="shared" si="931"/>
        <v>0</v>
      </c>
      <c r="BD223" s="140">
        <f t="shared" si="906"/>
        <v>0</v>
      </c>
      <c r="BE223" s="140">
        <f t="shared" si="907"/>
        <v>0</v>
      </c>
      <c r="BF223" s="140">
        <f t="shared" si="908"/>
        <v>0</v>
      </c>
      <c r="BG223" s="140">
        <f t="shared" si="909"/>
        <v>0</v>
      </c>
      <c r="BH223" s="140">
        <f t="shared" si="910"/>
        <v>0</v>
      </c>
      <c r="BI223" s="140">
        <f t="shared" si="911"/>
        <v>0</v>
      </c>
      <c r="BJ223" s="140">
        <f t="shared" si="912"/>
        <v>0</v>
      </c>
      <c r="BK223" s="140">
        <f t="shared" si="913"/>
        <v>0</v>
      </c>
      <c r="BL223" s="140">
        <f t="shared" si="914"/>
        <v>0</v>
      </c>
      <c r="BM223" s="140">
        <f t="shared" si="915"/>
        <v>0</v>
      </c>
      <c r="BN223" s="140">
        <f t="shared" si="916"/>
        <v>0</v>
      </c>
      <c r="BO223" s="140">
        <f t="shared" si="917"/>
        <v>0</v>
      </c>
      <c r="BP223" s="140">
        <f t="shared" si="918"/>
        <v>0</v>
      </c>
      <c r="BQ223" s="140">
        <f t="shared" si="919"/>
        <v>0</v>
      </c>
      <c r="BR223" s="140">
        <f t="shared" si="920"/>
        <v>0</v>
      </c>
      <c r="BS223" s="140">
        <f t="shared" si="921"/>
        <v>0</v>
      </c>
      <c r="BT223" s="140">
        <f t="shared" si="922"/>
        <v>0</v>
      </c>
      <c r="BU223" s="140">
        <f t="shared" si="923"/>
        <v>0</v>
      </c>
      <c r="BV223" s="140">
        <f t="shared" si="924"/>
        <v>0</v>
      </c>
      <c r="BW223" s="140">
        <f t="shared" si="925"/>
        <v>0</v>
      </c>
      <c r="BX223" s="140">
        <f t="shared" si="926"/>
        <v>0</v>
      </c>
      <c r="BY223" s="140">
        <f t="shared" si="927"/>
        <v>0</v>
      </c>
      <c r="BZ223" s="140">
        <f t="shared" si="928"/>
        <v>0</v>
      </c>
    </row>
    <row r="224" spans="1:78" x14ac:dyDescent="0.25">
      <c r="A224" s="140" t="str">
        <f>'Scenario List'!$A$21</f>
        <v>19- SCC on Net P/S</v>
      </c>
      <c r="B224" s="140" t="s">
        <v>121</v>
      </c>
      <c r="C224" s="152">
        <v>1</v>
      </c>
      <c r="D224" s="140">
        <v>1</v>
      </c>
      <c r="E224" s="140">
        <v>1</v>
      </c>
      <c r="F224" s="140">
        <v>1</v>
      </c>
      <c r="G224" s="140">
        <v>1</v>
      </c>
      <c r="H224" s="140">
        <v>1</v>
      </c>
      <c r="I224" s="140">
        <v>1</v>
      </c>
      <c r="J224" s="140">
        <v>1</v>
      </c>
      <c r="K224" s="140">
        <v>1</v>
      </c>
      <c r="L224" s="140">
        <v>1</v>
      </c>
      <c r="M224" s="140">
        <v>1</v>
      </c>
      <c r="N224" s="140">
        <v>1</v>
      </c>
      <c r="O224" s="140">
        <v>1</v>
      </c>
      <c r="P224" s="140">
        <v>1</v>
      </c>
      <c r="Q224" s="140">
        <v>1</v>
      </c>
      <c r="R224" s="140">
        <v>0</v>
      </c>
      <c r="S224" s="140">
        <v>0</v>
      </c>
      <c r="T224" s="140">
        <v>0</v>
      </c>
      <c r="U224" s="140">
        <v>0</v>
      </c>
      <c r="V224" s="140">
        <v>0</v>
      </c>
      <c r="W224" s="140">
        <v>0</v>
      </c>
      <c r="X224" s="140">
        <v>0</v>
      </c>
      <c r="Y224" s="140">
        <v>0</v>
      </c>
      <c r="Z224" s="140">
        <v>0</v>
      </c>
      <c r="AA224" s="140">
        <v>0</v>
      </c>
      <c r="AC224" s="140">
        <f t="shared" si="929"/>
        <v>0</v>
      </c>
      <c r="AD224" s="140">
        <f t="shared" si="883"/>
        <v>0</v>
      </c>
      <c r="AE224" s="140">
        <f t="shared" si="884"/>
        <v>0</v>
      </c>
      <c r="AF224" s="140">
        <f t="shared" si="885"/>
        <v>0</v>
      </c>
      <c r="AG224" s="140">
        <f t="shared" si="886"/>
        <v>0</v>
      </c>
      <c r="AH224" s="140">
        <f t="shared" si="887"/>
        <v>0</v>
      </c>
      <c r="AI224" s="140">
        <f t="shared" si="888"/>
        <v>0</v>
      </c>
      <c r="AJ224" s="140">
        <f t="shared" si="889"/>
        <v>0</v>
      </c>
      <c r="AK224" s="140">
        <f t="shared" si="890"/>
        <v>0</v>
      </c>
      <c r="AL224" s="140">
        <f t="shared" si="891"/>
        <v>0</v>
      </c>
      <c r="AM224" s="140">
        <f t="shared" si="892"/>
        <v>0</v>
      </c>
      <c r="AN224" s="140">
        <f t="shared" si="893"/>
        <v>0</v>
      </c>
      <c r="AO224" s="140">
        <f t="shared" si="894"/>
        <v>0</v>
      </c>
      <c r="AP224" s="140">
        <f t="shared" si="895"/>
        <v>0</v>
      </c>
      <c r="AQ224" s="140">
        <f t="shared" si="896"/>
        <v>1</v>
      </c>
      <c r="AR224" s="140">
        <f t="shared" si="897"/>
        <v>0</v>
      </c>
      <c r="AS224" s="140">
        <f t="shared" si="898"/>
        <v>0</v>
      </c>
      <c r="AT224" s="140">
        <f t="shared" si="899"/>
        <v>0</v>
      </c>
      <c r="AU224" s="140">
        <f t="shared" si="900"/>
        <v>0</v>
      </c>
      <c r="AV224" s="140">
        <f t="shared" si="901"/>
        <v>0</v>
      </c>
      <c r="AW224" s="140">
        <f t="shared" si="902"/>
        <v>0</v>
      </c>
      <c r="AX224" s="140">
        <f t="shared" si="903"/>
        <v>0</v>
      </c>
      <c r="AY224" s="140">
        <f t="shared" si="904"/>
        <v>0</v>
      </c>
      <c r="AZ224" s="140">
        <f t="shared" si="905"/>
        <v>0</v>
      </c>
      <c r="BB224" s="139">
        <f t="shared" si="930"/>
        <v>2035</v>
      </c>
      <c r="BC224" s="140">
        <f t="shared" si="931"/>
        <v>0</v>
      </c>
      <c r="BD224" s="140">
        <f t="shared" si="906"/>
        <v>0</v>
      </c>
      <c r="BE224" s="140">
        <f t="shared" si="907"/>
        <v>0</v>
      </c>
      <c r="BF224" s="140">
        <f t="shared" si="908"/>
        <v>0</v>
      </c>
      <c r="BG224" s="140">
        <f t="shared" si="909"/>
        <v>0</v>
      </c>
      <c r="BH224" s="140">
        <f t="shared" si="910"/>
        <v>0</v>
      </c>
      <c r="BI224" s="140">
        <f t="shared" si="911"/>
        <v>0</v>
      </c>
      <c r="BJ224" s="140">
        <f t="shared" si="912"/>
        <v>0</v>
      </c>
      <c r="BK224" s="140">
        <f t="shared" si="913"/>
        <v>0</v>
      </c>
      <c r="BL224" s="140">
        <f t="shared" si="914"/>
        <v>0</v>
      </c>
      <c r="BM224" s="140">
        <f t="shared" si="915"/>
        <v>0</v>
      </c>
      <c r="BN224" s="140">
        <f t="shared" si="916"/>
        <v>0</v>
      </c>
      <c r="BO224" s="140">
        <f t="shared" si="917"/>
        <v>0</v>
      </c>
      <c r="BP224" s="140">
        <f t="shared" si="918"/>
        <v>0</v>
      </c>
      <c r="BQ224" s="140">
        <f t="shared" si="919"/>
        <v>2036</v>
      </c>
      <c r="BR224" s="140">
        <f t="shared" si="920"/>
        <v>0</v>
      </c>
      <c r="BS224" s="140">
        <f t="shared" si="921"/>
        <v>0</v>
      </c>
      <c r="BT224" s="140">
        <f t="shared" si="922"/>
        <v>0</v>
      </c>
      <c r="BU224" s="140">
        <f t="shared" si="923"/>
        <v>0</v>
      </c>
      <c r="BV224" s="140">
        <f t="shared" si="924"/>
        <v>0</v>
      </c>
      <c r="BW224" s="140">
        <f t="shared" si="925"/>
        <v>0</v>
      </c>
      <c r="BX224" s="140">
        <f t="shared" si="926"/>
        <v>0</v>
      </c>
      <c r="BY224" s="140">
        <f t="shared" si="927"/>
        <v>0</v>
      </c>
      <c r="BZ224" s="140">
        <f t="shared" si="928"/>
        <v>0</v>
      </c>
    </row>
    <row r="226" spans="1:78" x14ac:dyDescent="0.25">
      <c r="A226" s="140" t="str">
        <f>'Scenario List'!$A$22</f>
        <v>20- Use Avg Mrkt for EE SCC</v>
      </c>
      <c r="B226" s="140" t="s">
        <v>112</v>
      </c>
      <c r="C226" s="152">
        <v>1</v>
      </c>
      <c r="D226" s="140">
        <v>1</v>
      </c>
      <c r="E226" s="140">
        <v>1</v>
      </c>
      <c r="F226" s="140">
        <v>1</v>
      </c>
      <c r="G226" s="140">
        <v>1</v>
      </c>
      <c r="H226" s="140">
        <v>1</v>
      </c>
      <c r="I226" s="140">
        <v>1</v>
      </c>
      <c r="J226" s="140">
        <v>1</v>
      </c>
      <c r="K226" s="140">
        <v>1</v>
      </c>
      <c r="L226" s="140">
        <v>1</v>
      </c>
      <c r="M226" s="140">
        <v>1</v>
      </c>
      <c r="N226" s="140">
        <v>1</v>
      </c>
      <c r="O226" s="140">
        <v>1</v>
      </c>
      <c r="P226" s="140">
        <v>1</v>
      </c>
      <c r="Q226" s="140">
        <v>1</v>
      </c>
      <c r="R226" s="140">
        <v>1</v>
      </c>
      <c r="S226" s="140">
        <v>1</v>
      </c>
      <c r="T226" s="140">
        <v>1</v>
      </c>
      <c r="U226" s="140">
        <v>1</v>
      </c>
      <c r="V226" s="140">
        <v>1</v>
      </c>
      <c r="W226" s="140">
        <v>1</v>
      </c>
      <c r="X226" s="140">
        <v>1</v>
      </c>
      <c r="Y226" s="140">
        <v>1</v>
      </c>
      <c r="Z226" s="140">
        <v>1</v>
      </c>
      <c r="AA226" s="140">
        <v>1</v>
      </c>
      <c r="AC226" s="140">
        <f>C226-D226</f>
        <v>0</v>
      </c>
      <c r="AD226" s="140">
        <f t="shared" ref="AD226:AD235" si="932">D226-E226</f>
        <v>0</v>
      </c>
      <c r="AE226" s="140">
        <f t="shared" ref="AE226:AE235" si="933">E226-F226</f>
        <v>0</v>
      </c>
      <c r="AF226" s="140">
        <f t="shared" ref="AF226:AF235" si="934">F226-G226</f>
        <v>0</v>
      </c>
      <c r="AG226" s="140">
        <f t="shared" ref="AG226:AG235" si="935">G226-H226</f>
        <v>0</v>
      </c>
      <c r="AH226" s="140">
        <f t="shared" ref="AH226:AH235" si="936">H226-I226</f>
        <v>0</v>
      </c>
      <c r="AI226" s="140">
        <f t="shared" ref="AI226:AI235" si="937">I226-J226</f>
        <v>0</v>
      </c>
      <c r="AJ226" s="140">
        <f t="shared" ref="AJ226:AJ235" si="938">J226-K226</f>
        <v>0</v>
      </c>
      <c r="AK226" s="140">
        <f t="shared" ref="AK226:AK235" si="939">K226-L226</f>
        <v>0</v>
      </c>
      <c r="AL226" s="140">
        <f t="shared" ref="AL226:AL235" si="940">L226-M226</f>
        <v>0</v>
      </c>
      <c r="AM226" s="140">
        <f t="shared" ref="AM226:AM235" si="941">M226-N226</f>
        <v>0</v>
      </c>
      <c r="AN226" s="140">
        <f t="shared" ref="AN226:AN235" si="942">N226-O226</f>
        <v>0</v>
      </c>
      <c r="AO226" s="140">
        <f t="shared" ref="AO226:AO235" si="943">O226-P226</f>
        <v>0</v>
      </c>
      <c r="AP226" s="140">
        <f t="shared" ref="AP226:AP235" si="944">P226-Q226</f>
        <v>0</v>
      </c>
      <c r="AQ226" s="140">
        <f t="shared" ref="AQ226:AQ235" si="945">Q226-R226</f>
        <v>0</v>
      </c>
      <c r="AR226" s="140">
        <f t="shared" ref="AR226:AR235" si="946">R226-S226</f>
        <v>0</v>
      </c>
      <c r="AS226" s="140">
        <f t="shared" ref="AS226:AS235" si="947">S226-T226</f>
        <v>0</v>
      </c>
      <c r="AT226" s="140">
        <f t="shared" ref="AT226:AT235" si="948">T226-U226</f>
        <v>0</v>
      </c>
      <c r="AU226" s="140">
        <f t="shared" ref="AU226:AU235" si="949">U226-V226</f>
        <v>0</v>
      </c>
      <c r="AV226" s="140">
        <f t="shared" ref="AV226:AV235" si="950">V226-W226</f>
        <v>0</v>
      </c>
      <c r="AW226" s="140">
        <f t="shared" ref="AW226:AW235" si="951">W226-X226</f>
        <v>0</v>
      </c>
      <c r="AX226" s="140">
        <f t="shared" ref="AX226:AX235" si="952">X226-Y226</f>
        <v>0</v>
      </c>
      <c r="AY226" s="140">
        <f t="shared" ref="AY226:AY235" si="953">Y226-Z226</f>
        <v>0</v>
      </c>
      <c r="AZ226" s="140">
        <f t="shared" ref="AZ226:AZ235" si="954">Z226-AA226</f>
        <v>0</v>
      </c>
      <c r="BB226" s="139" t="str">
        <f>IF(MAX(BC226:BZ226)=0,"-",MAX(BC226:BZ226)-1)</f>
        <v>-</v>
      </c>
      <c r="BC226" s="140">
        <f>IF(AC226=1,AC$13,0)</f>
        <v>0</v>
      </c>
      <c r="BD226" s="140">
        <f t="shared" ref="BD226:BD235" si="955">IF(AD226=1,AD$13,0)</f>
        <v>0</v>
      </c>
      <c r="BE226" s="140">
        <f t="shared" ref="BE226:BE235" si="956">IF(AE226=1,AE$13,0)</f>
        <v>0</v>
      </c>
      <c r="BF226" s="140">
        <f t="shared" ref="BF226:BF235" si="957">IF(AF226=1,AF$13,0)</f>
        <v>0</v>
      </c>
      <c r="BG226" s="140">
        <f t="shared" ref="BG226:BG235" si="958">IF(AG226=1,AG$13,0)</f>
        <v>0</v>
      </c>
      <c r="BH226" s="140">
        <f t="shared" ref="BH226:BH235" si="959">IF(AH226=1,AH$13,0)</f>
        <v>0</v>
      </c>
      <c r="BI226" s="140">
        <f t="shared" ref="BI226:BI235" si="960">IF(AI226=1,AI$13,0)</f>
        <v>0</v>
      </c>
      <c r="BJ226" s="140">
        <f t="shared" ref="BJ226:BJ235" si="961">IF(AJ226=1,AJ$13,0)</f>
        <v>0</v>
      </c>
      <c r="BK226" s="140">
        <f t="shared" ref="BK226:BK235" si="962">IF(AK226=1,AK$13,0)</f>
        <v>0</v>
      </c>
      <c r="BL226" s="140">
        <f t="shared" ref="BL226:BL235" si="963">IF(AL226=1,AL$13,0)</f>
        <v>0</v>
      </c>
      <c r="BM226" s="140">
        <f t="shared" ref="BM226:BM235" si="964">IF(AM226=1,AM$13,0)</f>
        <v>0</v>
      </c>
      <c r="BN226" s="140">
        <f t="shared" ref="BN226:BN235" si="965">IF(AN226=1,AN$13,0)</f>
        <v>0</v>
      </c>
      <c r="BO226" s="140">
        <f t="shared" ref="BO226:BO235" si="966">IF(AO226=1,AO$13,0)</f>
        <v>0</v>
      </c>
      <c r="BP226" s="140">
        <f t="shared" ref="BP226:BP235" si="967">IF(AP226=1,AP$13,0)</f>
        <v>0</v>
      </c>
      <c r="BQ226" s="140">
        <f t="shared" ref="BQ226:BQ235" si="968">IF(AQ226=1,AQ$13,0)</f>
        <v>0</v>
      </c>
      <c r="BR226" s="140">
        <f t="shared" ref="BR226:BR235" si="969">IF(AR226=1,AR$13,0)</f>
        <v>0</v>
      </c>
      <c r="BS226" s="140">
        <f t="shared" ref="BS226:BS235" si="970">IF(AS226=1,AS$13,0)</f>
        <v>0</v>
      </c>
      <c r="BT226" s="140">
        <f t="shared" ref="BT226:BT235" si="971">IF(AT226=1,AT$13,0)</f>
        <v>0</v>
      </c>
      <c r="BU226" s="140">
        <f t="shared" ref="BU226:BU235" si="972">IF(AU226=1,AU$13,0)</f>
        <v>0</v>
      </c>
      <c r="BV226" s="140">
        <f t="shared" ref="BV226:BV235" si="973">IF(AV226=1,AV$13,0)</f>
        <v>0</v>
      </c>
      <c r="BW226" s="140">
        <f t="shared" ref="BW226:BW235" si="974">IF(AW226=1,AW$13,0)</f>
        <v>0</v>
      </c>
      <c r="BX226" s="140">
        <f t="shared" ref="BX226:BX235" si="975">IF(AX226=1,AX$13,0)</f>
        <v>0</v>
      </c>
      <c r="BY226" s="140">
        <f t="shared" ref="BY226:BY235" si="976">IF(AY226=1,AY$13,0)</f>
        <v>0</v>
      </c>
      <c r="BZ226" s="140">
        <f t="shared" ref="BZ226:BZ235" si="977">IF(AZ226=1,AZ$13,0)</f>
        <v>0</v>
      </c>
    </row>
    <row r="227" spans="1:78" x14ac:dyDescent="0.25">
      <c r="A227" s="140" t="str">
        <f>'Scenario List'!$A$22</f>
        <v>20- Use Avg Mrkt for EE SCC</v>
      </c>
      <c r="B227" s="140" t="s">
        <v>113</v>
      </c>
      <c r="C227" s="152">
        <v>1</v>
      </c>
      <c r="D227" s="140">
        <v>1</v>
      </c>
      <c r="E227" s="140">
        <v>1</v>
      </c>
      <c r="F227" s="140">
        <v>1</v>
      </c>
      <c r="G227" s="140">
        <v>1</v>
      </c>
      <c r="H227" s="140">
        <v>1</v>
      </c>
      <c r="I227" s="140">
        <v>0</v>
      </c>
      <c r="J227" s="140">
        <v>0</v>
      </c>
      <c r="K227" s="140">
        <v>0</v>
      </c>
      <c r="L227" s="140">
        <v>0</v>
      </c>
      <c r="M227" s="140">
        <v>0</v>
      </c>
      <c r="N227" s="140">
        <v>0</v>
      </c>
      <c r="O227" s="140">
        <v>0</v>
      </c>
      <c r="P227" s="140">
        <v>0</v>
      </c>
      <c r="Q227" s="140">
        <v>0</v>
      </c>
      <c r="R227" s="140">
        <v>0</v>
      </c>
      <c r="S227" s="140">
        <v>0</v>
      </c>
      <c r="T227" s="140">
        <v>0</v>
      </c>
      <c r="U227" s="140">
        <v>0</v>
      </c>
      <c r="V227" s="140">
        <v>0</v>
      </c>
      <c r="W227" s="140">
        <v>0</v>
      </c>
      <c r="X227" s="140">
        <v>0</v>
      </c>
      <c r="Y227" s="140">
        <v>0</v>
      </c>
      <c r="Z227" s="140">
        <v>0</v>
      </c>
      <c r="AA227" s="140">
        <v>0</v>
      </c>
      <c r="AC227" s="140">
        <f t="shared" ref="AC227:AC235" si="978">C227-D227</f>
        <v>0</v>
      </c>
      <c r="AD227" s="140">
        <f t="shared" si="932"/>
        <v>0</v>
      </c>
      <c r="AE227" s="140">
        <f t="shared" si="933"/>
        <v>0</v>
      </c>
      <c r="AF227" s="140">
        <f t="shared" si="934"/>
        <v>0</v>
      </c>
      <c r="AG227" s="140">
        <f t="shared" si="935"/>
        <v>0</v>
      </c>
      <c r="AH227" s="140">
        <f t="shared" si="936"/>
        <v>1</v>
      </c>
      <c r="AI227" s="140">
        <f t="shared" si="937"/>
        <v>0</v>
      </c>
      <c r="AJ227" s="140">
        <f t="shared" si="938"/>
        <v>0</v>
      </c>
      <c r="AK227" s="140">
        <f t="shared" si="939"/>
        <v>0</v>
      </c>
      <c r="AL227" s="140">
        <f t="shared" si="940"/>
        <v>0</v>
      </c>
      <c r="AM227" s="140">
        <f t="shared" si="941"/>
        <v>0</v>
      </c>
      <c r="AN227" s="140">
        <f t="shared" si="942"/>
        <v>0</v>
      </c>
      <c r="AO227" s="140">
        <f t="shared" si="943"/>
        <v>0</v>
      </c>
      <c r="AP227" s="140">
        <f t="shared" si="944"/>
        <v>0</v>
      </c>
      <c r="AQ227" s="140">
        <f t="shared" si="945"/>
        <v>0</v>
      </c>
      <c r="AR227" s="140">
        <f t="shared" si="946"/>
        <v>0</v>
      </c>
      <c r="AS227" s="140">
        <f t="shared" si="947"/>
        <v>0</v>
      </c>
      <c r="AT227" s="140">
        <f t="shared" si="948"/>
        <v>0</v>
      </c>
      <c r="AU227" s="140">
        <f t="shared" si="949"/>
        <v>0</v>
      </c>
      <c r="AV227" s="140">
        <f t="shared" si="950"/>
        <v>0</v>
      </c>
      <c r="AW227" s="140">
        <f t="shared" si="951"/>
        <v>0</v>
      </c>
      <c r="AX227" s="140">
        <f t="shared" si="952"/>
        <v>0</v>
      </c>
      <c r="AY227" s="140">
        <f t="shared" si="953"/>
        <v>0</v>
      </c>
      <c r="AZ227" s="140">
        <f t="shared" si="954"/>
        <v>0</v>
      </c>
      <c r="BB227" s="139">
        <f t="shared" ref="BB227:BB235" si="979">IF(MAX(BC227:BZ227)=0,"-",MAX(BC227:BZ227)-1)</f>
        <v>2026</v>
      </c>
      <c r="BC227" s="140">
        <f t="shared" ref="BC227:BC235" si="980">IF(AC227=1,AC$13,0)</f>
        <v>0</v>
      </c>
      <c r="BD227" s="140">
        <f t="shared" si="955"/>
        <v>0</v>
      </c>
      <c r="BE227" s="140">
        <f t="shared" si="956"/>
        <v>0</v>
      </c>
      <c r="BF227" s="140">
        <f t="shared" si="957"/>
        <v>0</v>
      </c>
      <c r="BG227" s="140">
        <f t="shared" si="958"/>
        <v>0</v>
      </c>
      <c r="BH227" s="140">
        <f t="shared" si="959"/>
        <v>2027</v>
      </c>
      <c r="BI227" s="140">
        <f t="shared" si="960"/>
        <v>0</v>
      </c>
      <c r="BJ227" s="140">
        <f t="shared" si="961"/>
        <v>0</v>
      </c>
      <c r="BK227" s="140">
        <f t="shared" si="962"/>
        <v>0</v>
      </c>
      <c r="BL227" s="140">
        <f t="shared" si="963"/>
        <v>0</v>
      </c>
      <c r="BM227" s="140">
        <f t="shared" si="964"/>
        <v>0</v>
      </c>
      <c r="BN227" s="140">
        <f t="shared" si="965"/>
        <v>0</v>
      </c>
      <c r="BO227" s="140">
        <f t="shared" si="966"/>
        <v>0</v>
      </c>
      <c r="BP227" s="140">
        <f t="shared" si="967"/>
        <v>0</v>
      </c>
      <c r="BQ227" s="140">
        <f t="shared" si="968"/>
        <v>0</v>
      </c>
      <c r="BR227" s="140">
        <f t="shared" si="969"/>
        <v>0</v>
      </c>
      <c r="BS227" s="140">
        <f t="shared" si="970"/>
        <v>0</v>
      </c>
      <c r="BT227" s="140">
        <f t="shared" si="971"/>
        <v>0</v>
      </c>
      <c r="BU227" s="140">
        <f t="shared" si="972"/>
        <v>0</v>
      </c>
      <c r="BV227" s="140">
        <f t="shared" si="973"/>
        <v>0</v>
      </c>
      <c r="BW227" s="140">
        <f t="shared" si="974"/>
        <v>0</v>
      </c>
      <c r="BX227" s="140">
        <f t="shared" si="975"/>
        <v>0</v>
      </c>
      <c r="BY227" s="140">
        <f t="shared" si="976"/>
        <v>0</v>
      </c>
      <c r="BZ227" s="140">
        <f t="shared" si="977"/>
        <v>0</v>
      </c>
    </row>
    <row r="228" spans="1:78" x14ac:dyDescent="0.25">
      <c r="A228" s="140" t="str">
        <f>'Scenario List'!$A$22</f>
        <v>20- Use Avg Mrkt for EE SCC</v>
      </c>
      <c r="B228" s="140" t="s">
        <v>114</v>
      </c>
      <c r="C228" s="152">
        <v>1</v>
      </c>
      <c r="D228" s="140">
        <v>0</v>
      </c>
      <c r="E228" s="140">
        <v>0</v>
      </c>
      <c r="F228" s="140">
        <v>0</v>
      </c>
      <c r="G228" s="140">
        <v>0</v>
      </c>
      <c r="H228" s="140">
        <v>0</v>
      </c>
      <c r="I228" s="140">
        <v>0</v>
      </c>
      <c r="J228" s="140">
        <v>0</v>
      </c>
      <c r="K228" s="140">
        <v>0</v>
      </c>
      <c r="L228" s="140">
        <v>0</v>
      </c>
      <c r="M228" s="140">
        <v>0</v>
      </c>
      <c r="N228" s="140">
        <v>0</v>
      </c>
      <c r="O228" s="140">
        <v>0</v>
      </c>
      <c r="P228" s="140">
        <v>0</v>
      </c>
      <c r="Q228" s="140">
        <v>0</v>
      </c>
      <c r="R228" s="140">
        <v>0</v>
      </c>
      <c r="S228" s="140">
        <v>0</v>
      </c>
      <c r="T228" s="140">
        <v>0</v>
      </c>
      <c r="U228" s="140">
        <v>0</v>
      </c>
      <c r="V228" s="140">
        <v>0</v>
      </c>
      <c r="W228" s="140">
        <v>0</v>
      </c>
      <c r="X228" s="140">
        <v>0</v>
      </c>
      <c r="Y228" s="140">
        <v>0</v>
      </c>
      <c r="Z228" s="140">
        <v>0</v>
      </c>
      <c r="AA228" s="140">
        <v>0</v>
      </c>
      <c r="AC228" s="140">
        <f t="shared" si="978"/>
        <v>1</v>
      </c>
      <c r="AD228" s="140">
        <f t="shared" si="932"/>
        <v>0</v>
      </c>
      <c r="AE228" s="140">
        <f t="shared" si="933"/>
        <v>0</v>
      </c>
      <c r="AF228" s="140">
        <f t="shared" si="934"/>
        <v>0</v>
      </c>
      <c r="AG228" s="140">
        <f t="shared" si="935"/>
        <v>0</v>
      </c>
      <c r="AH228" s="140">
        <f t="shared" si="936"/>
        <v>0</v>
      </c>
      <c r="AI228" s="140">
        <f t="shared" si="937"/>
        <v>0</v>
      </c>
      <c r="AJ228" s="140">
        <f t="shared" si="938"/>
        <v>0</v>
      </c>
      <c r="AK228" s="140">
        <f t="shared" si="939"/>
        <v>0</v>
      </c>
      <c r="AL228" s="140">
        <f t="shared" si="940"/>
        <v>0</v>
      </c>
      <c r="AM228" s="140">
        <f t="shared" si="941"/>
        <v>0</v>
      </c>
      <c r="AN228" s="140">
        <f t="shared" si="942"/>
        <v>0</v>
      </c>
      <c r="AO228" s="140">
        <f t="shared" si="943"/>
        <v>0</v>
      </c>
      <c r="AP228" s="140">
        <f t="shared" si="944"/>
        <v>0</v>
      </c>
      <c r="AQ228" s="140">
        <f t="shared" si="945"/>
        <v>0</v>
      </c>
      <c r="AR228" s="140">
        <f t="shared" si="946"/>
        <v>0</v>
      </c>
      <c r="AS228" s="140">
        <f t="shared" si="947"/>
        <v>0</v>
      </c>
      <c r="AT228" s="140">
        <f t="shared" si="948"/>
        <v>0</v>
      </c>
      <c r="AU228" s="140">
        <f t="shared" si="949"/>
        <v>0</v>
      </c>
      <c r="AV228" s="140">
        <f t="shared" si="950"/>
        <v>0</v>
      </c>
      <c r="AW228" s="140">
        <f t="shared" si="951"/>
        <v>0</v>
      </c>
      <c r="AX228" s="140">
        <f t="shared" si="952"/>
        <v>0</v>
      </c>
      <c r="AY228" s="140">
        <f t="shared" si="953"/>
        <v>0</v>
      </c>
      <c r="AZ228" s="140">
        <f t="shared" si="954"/>
        <v>0</v>
      </c>
      <c r="BB228" s="139">
        <f t="shared" si="979"/>
        <v>2021</v>
      </c>
      <c r="BC228" s="140">
        <f t="shared" si="980"/>
        <v>2022</v>
      </c>
      <c r="BD228" s="140">
        <f t="shared" si="955"/>
        <v>0</v>
      </c>
      <c r="BE228" s="140">
        <f t="shared" si="956"/>
        <v>0</v>
      </c>
      <c r="BF228" s="140">
        <f t="shared" si="957"/>
        <v>0</v>
      </c>
      <c r="BG228" s="140">
        <f t="shared" si="958"/>
        <v>0</v>
      </c>
      <c r="BH228" s="140">
        <f t="shared" si="959"/>
        <v>0</v>
      </c>
      <c r="BI228" s="140">
        <f t="shared" si="960"/>
        <v>0</v>
      </c>
      <c r="BJ228" s="140">
        <f t="shared" si="961"/>
        <v>0</v>
      </c>
      <c r="BK228" s="140">
        <f t="shared" si="962"/>
        <v>0</v>
      </c>
      <c r="BL228" s="140">
        <f t="shared" si="963"/>
        <v>0</v>
      </c>
      <c r="BM228" s="140">
        <f t="shared" si="964"/>
        <v>0</v>
      </c>
      <c r="BN228" s="140">
        <f t="shared" si="965"/>
        <v>0</v>
      </c>
      <c r="BO228" s="140">
        <f t="shared" si="966"/>
        <v>0</v>
      </c>
      <c r="BP228" s="140">
        <f t="shared" si="967"/>
        <v>0</v>
      </c>
      <c r="BQ228" s="140">
        <f t="shared" si="968"/>
        <v>0</v>
      </c>
      <c r="BR228" s="140">
        <f t="shared" si="969"/>
        <v>0</v>
      </c>
      <c r="BS228" s="140">
        <f t="shared" si="970"/>
        <v>0</v>
      </c>
      <c r="BT228" s="140">
        <f t="shared" si="971"/>
        <v>0</v>
      </c>
      <c r="BU228" s="140">
        <f t="shared" si="972"/>
        <v>0</v>
      </c>
      <c r="BV228" s="140">
        <f t="shared" si="973"/>
        <v>0</v>
      </c>
      <c r="BW228" s="140">
        <f t="shared" si="974"/>
        <v>0</v>
      </c>
      <c r="BX228" s="140">
        <f t="shared" si="975"/>
        <v>0</v>
      </c>
      <c r="BY228" s="140">
        <f t="shared" si="976"/>
        <v>0</v>
      </c>
      <c r="BZ228" s="140">
        <f t="shared" si="977"/>
        <v>0</v>
      </c>
    </row>
    <row r="229" spans="1:78" x14ac:dyDescent="0.25">
      <c r="A229" s="140" t="str">
        <f>'Scenario List'!$A$22</f>
        <v>20- Use Avg Mrkt for EE SCC</v>
      </c>
      <c r="B229" s="140" t="s">
        <v>115</v>
      </c>
      <c r="C229" s="152">
        <v>1</v>
      </c>
      <c r="D229" s="140">
        <v>0</v>
      </c>
      <c r="E229" s="140">
        <v>0</v>
      </c>
      <c r="F229" s="140">
        <v>0</v>
      </c>
      <c r="G229" s="140">
        <v>0</v>
      </c>
      <c r="H229" s="140">
        <v>0</v>
      </c>
      <c r="I229" s="140">
        <v>0</v>
      </c>
      <c r="J229" s="140">
        <v>0</v>
      </c>
      <c r="K229" s="140">
        <v>0</v>
      </c>
      <c r="L229" s="140">
        <v>0</v>
      </c>
      <c r="M229" s="140">
        <v>0</v>
      </c>
      <c r="N229" s="140">
        <v>0</v>
      </c>
      <c r="O229" s="140">
        <v>0</v>
      </c>
      <c r="P229" s="140">
        <v>0</v>
      </c>
      <c r="Q229" s="140">
        <v>0</v>
      </c>
      <c r="R229" s="140">
        <v>0</v>
      </c>
      <c r="S229" s="140">
        <v>0</v>
      </c>
      <c r="T229" s="140">
        <v>0</v>
      </c>
      <c r="U229" s="140">
        <v>0</v>
      </c>
      <c r="V229" s="140">
        <v>0</v>
      </c>
      <c r="W229" s="140">
        <v>0</v>
      </c>
      <c r="X229" s="140">
        <v>0</v>
      </c>
      <c r="Y229" s="140">
        <v>0</v>
      </c>
      <c r="Z229" s="140">
        <v>0</v>
      </c>
      <c r="AA229" s="140">
        <v>0</v>
      </c>
      <c r="AC229" s="140">
        <f t="shared" si="978"/>
        <v>1</v>
      </c>
      <c r="AD229" s="140">
        <f t="shared" si="932"/>
        <v>0</v>
      </c>
      <c r="AE229" s="140">
        <f t="shared" si="933"/>
        <v>0</v>
      </c>
      <c r="AF229" s="140">
        <f t="shared" si="934"/>
        <v>0</v>
      </c>
      <c r="AG229" s="140">
        <f t="shared" si="935"/>
        <v>0</v>
      </c>
      <c r="AH229" s="140">
        <f t="shared" si="936"/>
        <v>0</v>
      </c>
      <c r="AI229" s="140">
        <f t="shared" si="937"/>
        <v>0</v>
      </c>
      <c r="AJ229" s="140">
        <f t="shared" si="938"/>
        <v>0</v>
      </c>
      <c r="AK229" s="140">
        <f t="shared" si="939"/>
        <v>0</v>
      </c>
      <c r="AL229" s="140">
        <f t="shared" si="940"/>
        <v>0</v>
      </c>
      <c r="AM229" s="140">
        <f t="shared" si="941"/>
        <v>0</v>
      </c>
      <c r="AN229" s="140">
        <f t="shared" si="942"/>
        <v>0</v>
      </c>
      <c r="AO229" s="140">
        <f t="shared" si="943"/>
        <v>0</v>
      </c>
      <c r="AP229" s="140">
        <f t="shared" si="944"/>
        <v>0</v>
      </c>
      <c r="AQ229" s="140">
        <f t="shared" si="945"/>
        <v>0</v>
      </c>
      <c r="AR229" s="140">
        <f t="shared" si="946"/>
        <v>0</v>
      </c>
      <c r="AS229" s="140">
        <f t="shared" si="947"/>
        <v>0</v>
      </c>
      <c r="AT229" s="140">
        <f t="shared" si="948"/>
        <v>0</v>
      </c>
      <c r="AU229" s="140">
        <f t="shared" si="949"/>
        <v>0</v>
      </c>
      <c r="AV229" s="140">
        <f t="shared" si="950"/>
        <v>0</v>
      </c>
      <c r="AW229" s="140">
        <f t="shared" si="951"/>
        <v>0</v>
      </c>
      <c r="AX229" s="140">
        <f t="shared" si="952"/>
        <v>0</v>
      </c>
      <c r="AY229" s="140">
        <f t="shared" si="953"/>
        <v>0</v>
      </c>
      <c r="AZ229" s="140">
        <f t="shared" si="954"/>
        <v>0</v>
      </c>
      <c r="BB229" s="139">
        <f t="shared" si="979"/>
        <v>2021</v>
      </c>
      <c r="BC229" s="140">
        <f t="shared" si="980"/>
        <v>2022</v>
      </c>
      <c r="BD229" s="140">
        <f t="shared" si="955"/>
        <v>0</v>
      </c>
      <c r="BE229" s="140">
        <f t="shared" si="956"/>
        <v>0</v>
      </c>
      <c r="BF229" s="140">
        <f t="shared" si="957"/>
        <v>0</v>
      </c>
      <c r="BG229" s="140">
        <f t="shared" si="958"/>
        <v>0</v>
      </c>
      <c r="BH229" s="140">
        <f t="shared" si="959"/>
        <v>0</v>
      </c>
      <c r="BI229" s="140">
        <f t="shared" si="960"/>
        <v>0</v>
      </c>
      <c r="BJ229" s="140">
        <f t="shared" si="961"/>
        <v>0</v>
      </c>
      <c r="BK229" s="140">
        <f t="shared" si="962"/>
        <v>0</v>
      </c>
      <c r="BL229" s="140">
        <f t="shared" si="963"/>
        <v>0</v>
      </c>
      <c r="BM229" s="140">
        <f t="shared" si="964"/>
        <v>0</v>
      </c>
      <c r="BN229" s="140">
        <f t="shared" si="965"/>
        <v>0</v>
      </c>
      <c r="BO229" s="140">
        <f t="shared" si="966"/>
        <v>0</v>
      </c>
      <c r="BP229" s="140">
        <f t="shared" si="967"/>
        <v>0</v>
      </c>
      <c r="BQ229" s="140">
        <f t="shared" si="968"/>
        <v>0</v>
      </c>
      <c r="BR229" s="140">
        <f t="shared" si="969"/>
        <v>0</v>
      </c>
      <c r="BS229" s="140">
        <f t="shared" si="970"/>
        <v>0</v>
      </c>
      <c r="BT229" s="140">
        <f t="shared" si="971"/>
        <v>0</v>
      </c>
      <c r="BU229" s="140">
        <f t="shared" si="972"/>
        <v>0</v>
      </c>
      <c r="BV229" s="140">
        <f t="shared" si="973"/>
        <v>0</v>
      </c>
      <c r="BW229" s="140">
        <f t="shared" si="974"/>
        <v>0</v>
      </c>
      <c r="BX229" s="140">
        <f t="shared" si="975"/>
        <v>0</v>
      </c>
      <c r="BY229" s="140">
        <f t="shared" si="976"/>
        <v>0</v>
      </c>
      <c r="BZ229" s="140">
        <f t="shared" si="977"/>
        <v>0</v>
      </c>
    </row>
    <row r="230" spans="1:78" x14ac:dyDescent="0.25">
      <c r="A230" s="140" t="str">
        <f>'Scenario List'!$A$22</f>
        <v>20- Use Avg Mrkt for EE SCC</v>
      </c>
      <c r="B230" s="140" t="s">
        <v>116</v>
      </c>
      <c r="C230" s="152">
        <v>1</v>
      </c>
      <c r="D230" s="140">
        <v>1</v>
      </c>
      <c r="E230" s="140">
        <v>1</v>
      </c>
      <c r="F230" s="140">
        <v>1</v>
      </c>
      <c r="G230" s="140">
        <v>1</v>
      </c>
      <c r="H230" s="140">
        <v>1</v>
      </c>
      <c r="I230" s="140">
        <v>1</v>
      </c>
      <c r="J230" s="140">
        <v>1</v>
      </c>
      <c r="K230" s="140">
        <v>1</v>
      </c>
      <c r="L230" s="140">
        <v>1</v>
      </c>
      <c r="M230" s="140">
        <v>1</v>
      </c>
      <c r="N230" s="140">
        <v>1</v>
      </c>
      <c r="O230" s="140">
        <v>1</v>
      </c>
      <c r="P230" s="140">
        <v>1</v>
      </c>
      <c r="Q230" s="140">
        <v>1</v>
      </c>
      <c r="R230" s="140">
        <v>1</v>
      </c>
      <c r="S230" s="140">
        <v>1</v>
      </c>
      <c r="T230" s="140">
        <v>1</v>
      </c>
      <c r="U230" s="140">
        <v>1</v>
      </c>
      <c r="V230" s="140">
        <v>1</v>
      </c>
      <c r="W230" s="140">
        <v>1</v>
      </c>
      <c r="X230" s="140">
        <v>1</v>
      </c>
      <c r="Y230" s="140">
        <v>1</v>
      </c>
      <c r="Z230" s="140">
        <v>1</v>
      </c>
      <c r="AA230" s="140">
        <v>1</v>
      </c>
      <c r="AC230" s="140">
        <f t="shared" si="978"/>
        <v>0</v>
      </c>
      <c r="AD230" s="140">
        <f t="shared" si="932"/>
        <v>0</v>
      </c>
      <c r="AE230" s="140">
        <f t="shared" si="933"/>
        <v>0</v>
      </c>
      <c r="AF230" s="140">
        <f t="shared" si="934"/>
        <v>0</v>
      </c>
      <c r="AG230" s="140">
        <f t="shared" si="935"/>
        <v>0</v>
      </c>
      <c r="AH230" s="140">
        <f t="shared" si="936"/>
        <v>0</v>
      </c>
      <c r="AI230" s="140">
        <f t="shared" si="937"/>
        <v>0</v>
      </c>
      <c r="AJ230" s="140">
        <f t="shared" si="938"/>
        <v>0</v>
      </c>
      <c r="AK230" s="140">
        <f t="shared" si="939"/>
        <v>0</v>
      </c>
      <c r="AL230" s="140">
        <f t="shared" si="940"/>
        <v>0</v>
      </c>
      <c r="AM230" s="140">
        <f t="shared" si="941"/>
        <v>0</v>
      </c>
      <c r="AN230" s="140">
        <f t="shared" si="942"/>
        <v>0</v>
      </c>
      <c r="AO230" s="140">
        <f t="shared" si="943"/>
        <v>0</v>
      </c>
      <c r="AP230" s="140">
        <f t="shared" si="944"/>
        <v>0</v>
      </c>
      <c r="AQ230" s="140">
        <f t="shared" si="945"/>
        <v>0</v>
      </c>
      <c r="AR230" s="140">
        <f t="shared" si="946"/>
        <v>0</v>
      </c>
      <c r="AS230" s="140">
        <f t="shared" si="947"/>
        <v>0</v>
      </c>
      <c r="AT230" s="140">
        <f t="shared" si="948"/>
        <v>0</v>
      </c>
      <c r="AU230" s="140">
        <f t="shared" si="949"/>
        <v>0</v>
      </c>
      <c r="AV230" s="140">
        <f t="shared" si="950"/>
        <v>0</v>
      </c>
      <c r="AW230" s="140">
        <f t="shared" si="951"/>
        <v>0</v>
      </c>
      <c r="AX230" s="140">
        <f t="shared" si="952"/>
        <v>0</v>
      </c>
      <c r="AY230" s="140">
        <f t="shared" si="953"/>
        <v>0</v>
      </c>
      <c r="AZ230" s="140">
        <f t="shared" si="954"/>
        <v>0</v>
      </c>
      <c r="BB230" s="139" t="str">
        <f t="shared" si="979"/>
        <v>-</v>
      </c>
      <c r="BC230" s="140">
        <f t="shared" si="980"/>
        <v>0</v>
      </c>
      <c r="BD230" s="140">
        <f t="shared" si="955"/>
        <v>0</v>
      </c>
      <c r="BE230" s="140">
        <f t="shared" si="956"/>
        <v>0</v>
      </c>
      <c r="BF230" s="140">
        <f t="shared" si="957"/>
        <v>0</v>
      </c>
      <c r="BG230" s="140">
        <f t="shared" si="958"/>
        <v>0</v>
      </c>
      <c r="BH230" s="140">
        <f t="shared" si="959"/>
        <v>0</v>
      </c>
      <c r="BI230" s="140">
        <f t="shared" si="960"/>
        <v>0</v>
      </c>
      <c r="BJ230" s="140">
        <f t="shared" si="961"/>
        <v>0</v>
      </c>
      <c r="BK230" s="140">
        <f t="shared" si="962"/>
        <v>0</v>
      </c>
      <c r="BL230" s="140">
        <f t="shared" si="963"/>
        <v>0</v>
      </c>
      <c r="BM230" s="140">
        <f t="shared" si="964"/>
        <v>0</v>
      </c>
      <c r="BN230" s="140">
        <f t="shared" si="965"/>
        <v>0</v>
      </c>
      <c r="BO230" s="140">
        <f t="shared" si="966"/>
        <v>0</v>
      </c>
      <c r="BP230" s="140">
        <f t="shared" si="967"/>
        <v>0</v>
      </c>
      <c r="BQ230" s="140">
        <f t="shared" si="968"/>
        <v>0</v>
      </c>
      <c r="BR230" s="140">
        <f t="shared" si="969"/>
        <v>0</v>
      </c>
      <c r="BS230" s="140">
        <f t="shared" si="970"/>
        <v>0</v>
      </c>
      <c r="BT230" s="140">
        <f t="shared" si="971"/>
        <v>0</v>
      </c>
      <c r="BU230" s="140">
        <f t="shared" si="972"/>
        <v>0</v>
      </c>
      <c r="BV230" s="140">
        <f t="shared" si="973"/>
        <v>0</v>
      </c>
      <c r="BW230" s="140">
        <f t="shared" si="974"/>
        <v>0</v>
      </c>
      <c r="BX230" s="140">
        <f t="shared" si="975"/>
        <v>0</v>
      </c>
      <c r="BY230" s="140">
        <f t="shared" si="976"/>
        <v>0</v>
      </c>
      <c r="BZ230" s="140">
        <f t="shared" si="977"/>
        <v>0</v>
      </c>
    </row>
    <row r="231" spans="1:78" x14ac:dyDescent="0.25">
      <c r="A231" s="140" t="str">
        <f>'Scenario List'!$A$22</f>
        <v>20- Use Avg Mrkt for EE SCC</v>
      </c>
      <c r="B231" s="140" t="s">
        <v>117</v>
      </c>
      <c r="C231" s="152">
        <v>1</v>
      </c>
      <c r="D231" s="140">
        <v>1</v>
      </c>
      <c r="E231" s="140">
        <v>1</v>
      </c>
      <c r="F231" s="140">
        <v>1</v>
      </c>
      <c r="G231" s="140">
        <v>1</v>
      </c>
      <c r="H231" s="140">
        <v>1</v>
      </c>
      <c r="I231" s="140">
        <v>1</v>
      </c>
      <c r="J231" s="140">
        <v>1</v>
      </c>
      <c r="K231" s="140">
        <v>1</v>
      </c>
      <c r="L231" s="140">
        <v>1</v>
      </c>
      <c r="M231" s="140">
        <v>1</v>
      </c>
      <c r="N231" s="140">
        <v>1</v>
      </c>
      <c r="O231" s="140">
        <v>1</v>
      </c>
      <c r="P231" s="140">
        <v>1</v>
      </c>
      <c r="Q231" s="140">
        <v>1</v>
      </c>
      <c r="R231" s="140">
        <v>1</v>
      </c>
      <c r="S231" s="140">
        <v>1</v>
      </c>
      <c r="T231" s="140">
        <v>1</v>
      </c>
      <c r="U231" s="140">
        <v>1</v>
      </c>
      <c r="V231" s="140">
        <v>1</v>
      </c>
      <c r="W231" s="140">
        <v>1</v>
      </c>
      <c r="X231" s="140">
        <v>1</v>
      </c>
      <c r="Y231" s="140">
        <v>1</v>
      </c>
      <c r="Z231" s="140">
        <v>1</v>
      </c>
      <c r="AA231" s="140">
        <v>1</v>
      </c>
      <c r="AC231" s="140">
        <f t="shared" si="978"/>
        <v>0</v>
      </c>
      <c r="AD231" s="140">
        <f t="shared" si="932"/>
        <v>0</v>
      </c>
      <c r="AE231" s="140">
        <f t="shared" si="933"/>
        <v>0</v>
      </c>
      <c r="AF231" s="140">
        <f t="shared" si="934"/>
        <v>0</v>
      </c>
      <c r="AG231" s="140">
        <f t="shared" si="935"/>
        <v>0</v>
      </c>
      <c r="AH231" s="140">
        <f t="shared" si="936"/>
        <v>0</v>
      </c>
      <c r="AI231" s="140">
        <f t="shared" si="937"/>
        <v>0</v>
      </c>
      <c r="AJ231" s="140">
        <f t="shared" si="938"/>
        <v>0</v>
      </c>
      <c r="AK231" s="140">
        <f t="shared" si="939"/>
        <v>0</v>
      </c>
      <c r="AL231" s="140">
        <f t="shared" si="940"/>
        <v>0</v>
      </c>
      <c r="AM231" s="140">
        <f t="shared" si="941"/>
        <v>0</v>
      </c>
      <c r="AN231" s="140">
        <f t="shared" si="942"/>
        <v>0</v>
      </c>
      <c r="AO231" s="140">
        <f t="shared" si="943"/>
        <v>0</v>
      </c>
      <c r="AP231" s="140">
        <f t="shared" si="944"/>
        <v>0</v>
      </c>
      <c r="AQ231" s="140">
        <f t="shared" si="945"/>
        <v>0</v>
      </c>
      <c r="AR231" s="140">
        <f t="shared" si="946"/>
        <v>0</v>
      </c>
      <c r="AS231" s="140">
        <f t="shared" si="947"/>
        <v>0</v>
      </c>
      <c r="AT231" s="140">
        <f t="shared" si="948"/>
        <v>0</v>
      </c>
      <c r="AU231" s="140">
        <f t="shared" si="949"/>
        <v>0</v>
      </c>
      <c r="AV231" s="140">
        <f t="shared" si="950"/>
        <v>0</v>
      </c>
      <c r="AW231" s="140">
        <f t="shared" si="951"/>
        <v>0</v>
      </c>
      <c r="AX231" s="140">
        <f t="shared" si="952"/>
        <v>0</v>
      </c>
      <c r="AY231" s="140">
        <f t="shared" si="953"/>
        <v>0</v>
      </c>
      <c r="AZ231" s="140">
        <f t="shared" si="954"/>
        <v>0</v>
      </c>
      <c r="BB231" s="139" t="str">
        <f t="shared" si="979"/>
        <v>-</v>
      </c>
      <c r="BC231" s="140">
        <f t="shared" si="980"/>
        <v>0</v>
      </c>
      <c r="BD231" s="140">
        <f t="shared" si="955"/>
        <v>0</v>
      </c>
      <c r="BE231" s="140">
        <f t="shared" si="956"/>
        <v>0</v>
      </c>
      <c r="BF231" s="140">
        <f t="shared" si="957"/>
        <v>0</v>
      </c>
      <c r="BG231" s="140">
        <f t="shared" si="958"/>
        <v>0</v>
      </c>
      <c r="BH231" s="140">
        <f t="shared" si="959"/>
        <v>0</v>
      </c>
      <c r="BI231" s="140">
        <f t="shared" si="960"/>
        <v>0</v>
      </c>
      <c r="BJ231" s="140">
        <f t="shared" si="961"/>
        <v>0</v>
      </c>
      <c r="BK231" s="140">
        <f t="shared" si="962"/>
        <v>0</v>
      </c>
      <c r="BL231" s="140">
        <f t="shared" si="963"/>
        <v>0</v>
      </c>
      <c r="BM231" s="140">
        <f t="shared" si="964"/>
        <v>0</v>
      </c>
      <c r="BN231" s="140">
        <f t="shared" si="965"/>
        <v>0</v>
      </c>
      <c r="BO231" s="140">
        <f t="shared" si="966"/>
        <v>0</v>
      </c>
      <c r="BP231" s="140">
        <f t="shared" si="967"/>
        <v>0</v>
      </c>
      <c r="BQ231" s="140">
        <f t="shared" si="968"/>
        <v>0</v>
      </c>
      <c r="BR231" s="140">
        <f t="shared" si="969"/>
        <v>0</v>
      </c>
      <c r="BS231" s="140">
        <f t="shared" si="970"/>
        <v>0</v>
      </c>
      <c r="BT231" s="140">
        <f t="shared" si="971"/>
        <v>0</v>
      </c>
      <c r="BU231" s="140">
        <f t="shared" si="972"/>
        <v>0</v>
      </c>
      <c r="BV231" s="140">
        <f t="shared" si="973"/>
        <v>0</v>
      </c>
      <c r="BW231" s="140">
        <f t="shared" si="974"/>
        <v>0</v>
      </c>
      <c r="BX231" s="140">
        <f t="shared" si="975"/>
        <v>0</v>
      </c>
      <c r="BY231" s="140">
        <f t="shared" si="976"/>
        <v>0</v>
      </c>
      <c r="BZ231" s="140">
        <f t="shared" si="977"/>
        <v>0</v>
      </c>
    </row>
    <row r="232" spans="1:78" x14ac:dyDescent="0.25">
      <c r="A232" s="140" t="str">
        <f>'Scenario List'!$A$22</f>
        <v>20- Use Avg Mrkt for EE SCC</v>
      </c>
      <c r="B232" s="140" t="s">
        <v>118</v>
      </c>
      <c r="C232" s="152">
        <v>1</v>
      </c>
      <c r="D232" s="140">
        <v>1</v>
      </c>
      <c r="E232" s="140">
        <v>1</v>
      </c>
      <c r="F232" s="140">
        <v>1</v>
      </c>
      <c r="G232" s="140">
        <v>1</v>
      </c>
      <c r="H232" s="140">
        <v>1</v>
      </c>
      <c r="I232" s="140">
        <v>1</v>
      </c>
      <c r="J232" s="140">
        <v>1</v>
      </c>
      <c r="K232" s="140">
        <v>1</v>
      </c>
      <c r="L232" s="140">
        <v>1</v>
      </c>
      <c r="M232" s="140">
        <v>1</v>
      </c>
      <c r="N232" s="140">
        <v>1</v>
      </c>
      <c r="O232" s="140">
        <v>1</v>
      </c>
      <c r="P232" s="140">
        <v>1</v>
      </c>
      <c r="Q232" s="140">
        <v>1</v>
      </c>
      <c r="R232" s="140">
        <v>1</v>
      </c>
      <c r="S232" s="140">
        <v>1</v>
      </c>
      <c r="T232" s="140">
        <v>1</v>
      </c>
      <c r="U232" s="140">
        <v>1</v>
      </c>
      <c r="V232" s="140">
        <v>1</v>
      </c>
      <c r="W232" s="140">
        <v>0</v>
      </c>
      <c r="X232" s="140">
        <v>0</v>
      </c>
      <c r="Y232" s="140">
        <v>0</v>
      </c>
      <c r="Z232" s="140">
        <v>0</v>
      </c>
      <c r="AA232" s="140">
        <v>0</v>
      </c>
      <c r="AC232" s="140">
        <f t="shared" si="978"/>
        <v>0</v>
      </c>
      <c r="AD232" s="140">
        <f t="shared" si="932"/>
        <v>0</v>
      </c>
      <c r="AE232" s="140">
        <f t="shared" si="933"/>
        <v>0</v>
      </c>
      <c r="AF232" s="140">
        <f t="shared" si="934"/>
        <v>0</v>
      </c>
      <c r="AG232" s="140">
        <f t="shared" si="935"/>
        <v>0</v>
      </c>
      <c r="AH232" s="140">
        <f t="shared" si="936"/>
        <v>0</v>
      </c>
      <c r="AI232" s="140">
        <f t="shared" si="937"/>
        <v>0</v>
      </c>
      <c r="AJ232" s="140">
        <f t="shared" si="938"/>
        <v>0</v>
      </c>
      <c r="AK232" s="140">
        <f t="shared" si="939"/>
        <v>0</v>
      </c>
      <c r="AL232" s="140">
        <f t="shared" si="940"/>
        <v>0</v>
      </c>
      <c r="AM232" s="140">
        <f t="shared" si="941"/>
        <v>0</v>
      </c>
      <c r="AN232" s="140">
        <f t="shared" si="942"/>
        <v>0</v>
      </c>
      <c r="AO232" s="140">
        <f t="shared" si="943"/>
        <v>0</v>
      </c>
      <c r="AP232" s="140">
        <f t="shared" si="944"/>
        <v>0</v>
      </c>
      <c r="AQ232" s="140">
        <f t="shared" si="945"/>
        <v>0</v>
      </c>
      <c r="AR232" s="140">
        <f t="shared" si="946"/>
        <v>0</v>
      </c>
      <c r="AS232" s="140">
        <f t="shared" si="947"/>
        <v>0</v>
      </c>
      <c r="AT232" s="140">
        <f t="shared" si="948"/>
        <v>0</v>
      </c>
      <c r="AU232" s="140">
        <f t="shared" si="949"/>
        <v>0</v>
      </c>
      <c r="AV232" s="140">
        <f t="shared" si="950"/>
        <v>1</v>
      </c>
      <c r="AW232" s="140">
        <f t="shared" si="951"/>
        <v>0</v>
      </c>
      <c r="AX232" s="140">
        <f t="shared" si="952"/>
        <v>0</v>
      </c>
      <c r="AY232" s="140">
        <f t="shared" si="953"/>
        <v>0</v>
      </c>
      <c r="AZ232" s="140">
        <f t="shared" si="954"/>
        <v>0</v>
      </c>
      <c r="BB232" s="139">
        <f t="shared" si="979"/>
        <v>2040</v>
      </c>
      <c r="BC232" s="140">
        <f t="shared" si="980"/>
        <v>0</v>
      </c>
      <c r="BD232" s="140">
        <f t="shared" si="955"/>
        <v>0</v>
      </c>
      <c r="BE232" s="140">
        <f t="shared" si="956"/>
        <v>0</v>
      </c>
      <c r="BF232" s="140">
        <f t="shared" si="957"/>
        <v>0</v>
      </c>
      <c r="BG232" s="140">
        <f t="shared" si="958"/>
        <v>0</v>
      </c>
      <c r="BH232" s="140">
        <f t="shared" si="959"/>
        <v>0</v>
      </c>
      <c r="BI232" s="140">
        <f t="shared" si="960"/>
        <v>0</v>
      </c>
      <c r="BJ232" s="140">
        <f t="shared" si="961"/>
        <v>0</v>
      </c>
      <c r="BK232" s="140">
        <f t="shared" si="962"/>
        <v>0</v>
      </c>
      <c r="BL232" s="140">
        <f t="shared" si="963"/>
        <v>0</v>
      </c>
      <c r="BM232" s="140">
        <f t="shared" si="964"/>
        <v>0</v>
      </c>
      <c r="BN232" s="140">
        <f t="shared" si="965"/>
        <v>0</v>
      </c>
      <c r="BO232" s="140">
        <f t="shared" si="966"/>
        <v>0</v>
      </c>
      <c r="BP232" s="140">
        <f t="shared" si="967"/>
        <v>0</v>
      </c>
      <c r="BQ232" s="140">
        <f t="shared" si="968"/>
        <v>0</v>
      </c>
      <c r="BR232" s="140">
        <f t="shared" si="969"/>
        <v>0</v>
      </c>
      <c r="BS232" s="140">
        <f t="shared" si="970"/>
        <v>0</v>
      </c>
      <c r="BT232" s="140">
        <f t="shared" si="971"/>
        <v>0</v>
      </c>
      <c r="BU232" s="140">
        <f t="shared" si="972"/>
        <v>0</v>
      </c>
      <c r="BV232" s="140">
        <f t="shared" si="973"/>
        <v>2041</v>
      </c>
      <c r="BW232" s="140">
        <f t="shared" si="974"/>
        <v>0</v>
      </c>
      <c r="BX232" s="140">
        <f t="shared" si="975"/>
        <v>0</v>
      </c>
      <c r="BY232" s="140">
        <f t="shared" si="976"/>
        <v>0</v>
      </c>
      <c r="BZ232" s="140">
        <f t="shared" si="977"/>
        <v>0</v>
      </c>
    </row>
    <row r="233" spans="1:78" x14ac:dyDescent="0.25">
      <c r="A233" s="140" t="str">
        <f>'Scenario List'!$A$22</f>
        <v>20- Use Avg Mrkt for EE SCC</v>
      </c>
      <c r="B233" s="140" t="s">
        <v>119</v>
      </c>
      <c r="C233" s="152">
        <v>1</v>
      </c>
      <c r="D233" s="140">
        <v>1</v>
      </c>
      <c r="E233" s="140">
        <v>1</v>
      </c>
      <c r="F233" s="140">
        <v>1</v>
      </c>
      <c r="G233" s="140">
        <v>1</v>
      </c>
      <c r="H233" s="140">
        <v>1</v>
      </c>
      <c r="I233" s="140">
        <v>1</v>
      </c>
      <c r="J233" s="140">
        <v>1</v>
      </c>
      <c r="K233" s="140">
        <v>1</v>
      </c>
      <c r="L233" s="140">
        <v>1</v>
      </c>
      <c r="M233" s="140">
        <v>1</v>
      </c>
      <c r="N233" s="140">
        <v>1</v>
      </c>
      <c r="O233" s="140">
        <v>1</v>
      </c>
      <c r="P233" s="140">
        <v>1</v>
      </c>
      <c r="Q233" s="140">
        <v>1</v>
      </c>
      <c r="R233" s="140">
        <v>1</v>
      </c>
      <c r="S233" s="140">
        <v>1</v>
      </c>
      <c r="T233" s="140">
        <v>1</v>
      </c>
      <c r="U233" s="140">
        <v>1</v>
      </c>
      <c r="V233" s="140">
        <v>1</v>
      </c>
      <c r="W233" s="140">
        <v>1</v>
      </c>
      <c r="X233" s="140">
        <v>1</v>
      </c>
      <c r="Y233" s="140">
        <v>1</v>
      </c>
      <c r="Z233" s="140">
        <v>1</v>
      </c>
      <c r="AA233" s="140">
        <v>1</v>
      </c>
      <c r="AC233" s="140">
        <f t="shared" si="978"/>
        <v>0</v>
      </c>
      <c r="AD233" s="140">
        <f t="shared" si="932"/>
        <v>0</v>
      </c>
      <c r="AE233" s="140">
        <f t="shared" si="933"/>
        <v>0</v>
      </c>
      <c r="AF233" s="140">
        <f t="shared" si="934"/>
        <v>0</v>
      </c>
      <c r="AG233" s="140">
        <f t="shared" si="935"/>
        <v>0</v>
      </c>
      <c r="AH233" s="140">
        <f t="shared" si="936"/>
        <v>0</v>
      </c>
      <c r="AI233" s="140">
        <f t="shared" si="937"/>
        <v>0</v>
      </c>
      <c r="AJ233" s="140">
        <f t="shared" si="938"/>
        <v>0</v>
      </c>
      <c r="AK233" s="140">
        <f t="shared" si="939"/>
        <v>0</v>
      </c>
      <c r="AL233" s="140">
        <f t="shared" si="940"/>
        <v>0</v>
      </c>
      <c r="AM233" s="140">
        <f t="shared" si="941"/>
        <v>0</v>
      </c>
      <c r="AN233" s="140">
        <f t="shared" si="942"/>
        <v>0</v>
      </c>
      <c r="AO233" s="140">
        <f t="shared" si="943"/>
        <v>0</v>
      </c>
      <c r="AP233" s="140">
        <f t="shared" si="944"/>
        <v>0</v>
      </c>
      <c r="AQ233" s="140">
        <f t="shared" si="945"/>
        <v>0</v>
      </c>
      <c r="AR233" s="140">
        <f t="shared" si="946"/>
        <v>0</v>
      </c>
      <c r="AS233" s="140">
        <f t="shared" si="947"/>
        <v>0</v>
      </c>
      <c r="AT233" s="140">
        <f t="shared" si="948"/>
        <v>0</v>
      </c>
      <c r="AU233" s="140">
        <f t="shared" si="949"/>
        <v>0</v>
      </c>
      <c r="AV233" s="140">
        <f t="shared" si="950"/>
        <v>0</v>
      </c>
      <c r="AW233" s="140">
        <f t="shared" si="951"/>
        <v>0</v>
      </c>
      <c r="AX233" s="140">
        <f t="shared" si="952"/>
        <v>0</v>
      </c>
      <c r="AY233" s="140">
        <f t="shared" si="953"/>
        <v>0</v>
      </c>
      <c r="AZ233" s="140">
        <f t="shared" si="954"/>
        <v>0</v>
      </c>
      <c r="BB233" s="139" t="str">
        <f t="shared" si="979"/>
        <v>-</v>
      </c>
      <c r="BC233" s="140">
        <f t="shared" si="980"/>
        <v>0</v>
      </c>
      <c r="BD233" s="140">
        <f t="shared" si="955"/>
        <v>0</v>
      </c>
      <c r="BE233" s="140">
        <f t="shared" si="956"/>
        <v>0</v>
      </c>
      <c r="BF233" s="140">
        <f t="shared" si="957"/>
        <v>0</v>
      </c>
      <c r="BG233" s="140">
        <f t="shared" si="958"/>
        <v>0</v>
      </c>
      <c r="BH233" s="140">
        <f t="shared" si="959"/>
        <v>0</v>
      </c>
      <c r="BI233" s="140">
        <f t="shared" si="960"/>
        <v>0</v>
      </c>
      <c r="BJ233" s="140">
        <f t="shared" si="961"/>
        <v>0</v>
      </c>
      <c r="BK233" s="140">
        <f t="shared" si="962"/>
        <v>0</v>
      </c>
      <c r="BL233" s="140">
        <f t="shared" si="963"/>
        <v>0</v>
      </c>
      <c r="BM233" s="140">
        <f t="shared" si="964"/>
        <v>0</v>
      </c>
      <c r="BN233" s="140">
        <f t="shared" si="965"/>
        <v>0</v>
      </c>
      <c r="BO233" s="140">
        <f t="shared" si="966"/>
        <v>0</v>
      </c>
      <c r="BP233" s="140">
        <f t="shared" si="967"/>
        <v>0</v>
      </c>
      <c r="BQ233" s="140">
        <f t="shared" si="968"/>
        <v>0</v>
      </c>
      <c r="BR233" s="140">
        <f t="shared" si="969"/>
        <v>0</v>
      </c>
      <c r="BS233" s="140">
        <f t="shared" si="970"/>
        <v>0</v>
      </c>
      <c r="BT233" s="140">
        <f t="shared" si="971"/>
        <v>0</v>
      </c>
      <c r="BU233" s="140">
        <f t="shared" si="972"/>
        <v>0</v>
      </c>
      <c r="BV233" s="140">
        <f t="shared" si="973"/>
        <v>0</v>
      </c>
      <c r="BW233" s="140">
        <f t="shared" si="974"/>
        <v>0</v>
      </c>
      <c r="BX233" s="140">
        <f t="shared" si="975"/>
        <v>0</v>
      </c>
      <c r="BY233" s="140">
        <f t="shared" si="976"/>
        <v>0</v>
      </c>
      <c r="BZ233" s="140">
        <f t="shared" si="977"/>
        <v>0</v>
      </c>
    </row>
    <row r="234" spans="1:78" x14ac:dyDescent="0.25">
      <c r="A234" s="140" t="str">
        <f>'Scenario List'!$A$22</f>
        <v>20- Use Avg Mrkt for EE SCC</v>
      </c>
      <c r="B234" s="140" t="s">
        <v>120</v>
      </c>
      <c r="C234" s="152">
        <v>1</v>
      </c>
      <c r="D234" s="140">
        <v>1</v>
      </c>
      <c r="E234" s="140">
        <v>1</v>
      </c>
      <c r="F234" s="140">
        <v>1</v>
      </c>
      <c r="G234" s="140">
        <v>1</v>
      </c>
      <c r="H234" s="140">
        <v>1</v>
      </c>
      <c r="I234" s="140">
        <v>1</v>
      </c>
      <c r="J234" s="140">
        <v>1</v>
      </c>
      <c r="K234" s="140">
        <v>1</v>
      </c>
      <c r="L234" s="140">
        <v>1</v>
      </c>
      <c r="M234" s="140">
        <v>1</v>
      </c>
      <c r="N234" s="140">
        <v>1</v>
      </c>
      <c r="O234" s="140">
        <v>1</v>
      </c>
      <c r="P234" s="140">
        <v>1</v>
      </c>
      <c r="Q234" s="140">
        <v>1</v>
      </c>
      <c r="R234" s="140">
        <v>1</v>
      </c>
      <c r="S234" s="140">
        <v>1</v>
      </c>
      <c r="T234" s="140">
        <v>1</v>
      </c>
      <c r="U234" s="140">
        <v>1</v>
      </c>
      <c r="V234" s="140">
        <v>1</v>
      </c>
      <c r="W234" s="140">
        <v>1</v>
      </c>
      <c r="X234" s="140">
        <v>1</v>
      </c>
      <c r="Y234" s="140">
        <v>1</v>
      </c>
      <c r="Z234" s="140">
        <v>1</v>
      </c>
      <c r="AA234" s="140">
        <v>1</v>
      </c>
      <c r="AC234" s="140">
        <f t="shared" si="978"/>
        <v>0</v>
      </c>
      <c r="AD234" s="140">
        <f t="shared" si="932"/>
        <v>0</v>
      </c>
      <c r="AE234" s="140">
        <f t="shared" si="933"/>
        <v>0</v>
      </c>
      <c r="AF234" s="140">
        <f t="shared" si="934"/>
        <v>0</v>
      </c>
      <c r="AG234" s="140">
        <f t="shared" si="935"/>
        <v>0</v>
      </c>
      <c r="AH234" s="140">
        <f t="shared" si="936"/>
        <v>0</v>
      </c>
      <c r="AI234" s="140">
        <f t="shared" si="937"/>
        <v>0</v>
      </c>
      <c r="AJ234" s="140">
        <f t="shared" si="938"/>
        <v>0</v>
      </c>
      <c r="AK234" s="140">
        <f t="shared" si="939"/>
        <v>0</v>
      </c>
      <c r="AL234" s="140">
        <f t="shared" si="940"/>
        <v>0</v>
      </c>
      <c r="AM234" s="140">
        <f t="shared" si="941"/>
        <v>0</v>
      </c>
      <c r="AN234" s="140">
        <f t="shared" si="942"/>
        <v>0</v>
      </c>
      <c r="AO234" s="140">
        <f t="shared" si="943"/>
        <v>0</v>
      </c>
      <c r="AP234" s="140">
        <f t="shared" si="944"/>
        <v>0</v>
      </c>
      <c r="AQ234" s="140">
        <f t="shared" si="945"/>
        <v>0</v>
      </c>
      <c r="AR234" s="140">
        <f t="shared" si="946"/>
        <v>0</v>
      </c>
      <c r="AS234" s="140">
        <f t="shared" si="947"/>
        <v>0</v>
      </c>
      <c r="AT234" s="140">
        <f t="shared" si="948"/>
        <v>0</v>
      </c>
      <c r="AU234" s="140">
        <f t="shared" si="949"/>
        <v>0</v>
      </c>
      <c r="AV234" s="140">
        <f t="shared" si="950"/>
        <v>0</v>
      </c>
      <c r="AW234" s="140">
        <f t="shared" si="951"/>
        <v>0</v>
      </c>
      <c r="AX234" s="140">
        <f t="shared" si="952"/>
        <v>0</v>
      </c>
      <c r="AY234" s="140">
        <f t="shared" si="953"/>
        <v>0</v>
      </c>
      <c r="AZ234" s="140">
        <f t="shared" si="954"/>
        <v>0</v>
      </c>
      <c r="BB234" s="139" t="str">
        <f t="shared" si="979"/>
        <v>-</v>
      </c>
      <c r="BC234" s="140">
        <f t="shared" si="980"/>
        <v>0</v>
      </c>
      <c r="BD234" s="140">
        <f t="shared" si="955"/>
        <v>0</v>
      </c>
      <c r="BE234" s="140">
        <f t="shared" si="956"/>
        <v>0</v>
      </c>
      <c r="BF234" s="140">
        <f t="shared" si="957"/>
        <v>0</v>
      </c>
      <c r="BG234" s="140">
        <f t="shared" si="958"/>
        <v>0</v>
      </c>
      <c r="BH234" s="140">
        <f t="shared" si="959"/>
        <v>0</v>
      </c>
      <c r="BI234" s="140">
        <f t="shared" si="960"/>
        <v>0</v>
      </c>
      <c r="BJ234" s="140">
        <f t="shared" si="961"/>
        <v>0</v>
      </c>
      <c r="BK234" s="140">
        <f t="shared" si="962"/>
        <v>0</v>
      </c>
      <c r="BL234" s="140">
        <f t="shared" si="963"/>
        <v>0</v>
      </c>
      <c r="BM234" s="140">
        <f t="shared" si="964"/>
        <v>0</v>
      </c>
      <c r="BN234" s="140">
        <f t="shared" si="965"/>
        <v>0</v>
      </c>
      <c r="BO234" s="140">
        <f t="shared" si="966"/>
        <v>0</v>
      </c>
      <c r="BP234" s="140">
        <f t="shared" si="967"/>
        <v>0</v>
      </c>
      <c r="BQ234" s="140">
        <f t="shared" si="968"/>
        <v>0</v>
      </c>
      <c r="BR234" s="140">
        <f t="shared" si="969"/>
        <v>0</v>
      </c>
      <c r="BS234" s="140">
        <f t="shared" si="970"/>
        <v>0</v>
      </c>
      <c r="BT234" s="140">
        <f t="shared" si="971"/>
        <v>0</v>
      </c>
      <c r="BU234" s="140">
        <f t="shared" si="972"/>
        <v>0</v>
      </c>
      <c r="BV234" s="140">
        <f t="shared" si="973"/>
        <v>0</v>
      </c>
      <c r="BW234" s="140">
        <f t="shared" si="974"/>
        <v>0</v>
      </c>
      <c r="BX234" s="140">
        <f t="shared" si="975"/>
        <v>0</v>
      </c>
      <c r="BY234" s="140">
        <f t="shared" si="976"/>
        <v>0</v>
      </c>
      <c r="BZ234" s="140">
        <f t="shared" si="977"/>
        <v>0</v>
      </c>
    </row>
    <row r="235" spans="1:78" x14ac:dyDescent="0.25">
      <c r="A235" s="140" t="str">
        <f>'Scenario List'!$A$22</f>
        <v>20- Use Avg Mrkt for EE SCC</v>
      </c>
      <c r="B235" s="140" t="s">
        <v>121</v>
      </c>
      <c r="C235" s="152">
        <v>1</v>
      </c>
      <c r="D235" s="140">
        <v>1</v>
      </c>
      <c r="E235" s="140">
        <v>1</v>
      </c>
      <c r="F235" s="140">
        <v>1</v>
      </c>
      <c r="G235" s="140">
        <v>1</v>
      </c>
      <c r="H235" s="140">
        <v>1</v>
      </c>
      <c r="I235" s="140">
        <v>1</v>
      </c>
      <c r="J235" s="140">
        <v>1</v>
      </c>
      <c r="K235" s="140">
        <v>1</v>
      </c>
      <c r="L235" s="140">
        <v>1</v>
      </c>
      <c r="M235" s="140">
        <v>1</v>
      </c>
      <c r="N235" s="140">
        <v>1</v>
      </c>
      <c r="O235" s="140">
        <v>1</v>
      </c>
      <c r="P235" s="140">
        <v>1</v>
      </c>
      <c r="Q235" s="140">
        <v>1</v>
      </c>
      <c r="R235" s="140">
        <v>0</v>
      </c>
      <c r="S235" s="140">
        <v>0</v>
      </c>
      <c r="T235" s="140">
        <v>0</v>
      </c>
      <c r="U235" s="140">
        <v>0</v>
      </c>
      <c r="V235" s="140">
        <v>0</v>
      </c>
      <c r="W235" s="140">
        <v>0</v>
      </c>
      <c r="X235" s="140">
        <v>0</v>
      </c>
      <c r="Y235" s="140">
        <v>0</v>
      </c>
      <c r="Z235" s="140">
        <v>0</v>
      </c>
      <c r="AA235" s="140">
        <v>0</v>
      </c>
      <c r="AC235" s="140">
        <f t="shared" si="978"/>
        <v>0</v>
      </c>
      <c r="AD235" s="140">
        <f t="shared" si="932"/>
        <v>0</v>
      </c>
      <c r="AE235" s="140">
        <f t="shared" si="933"/>
        <v>0</v>
      </c>
      <c r="AF235" s="140">
        <f t="shared" si="934"/>
        <v>0</v>
      </c>
      <c r="AG235" s="140">
        <f t="shared" si="935"/>
        <v>0</v>
      </c>
      <c r="AH235" s="140">
        <f t="shared" si="936"/>
        <v>0</v>
      </c>
      <c r="AI235" s="140">
        <f t="shared" si="937"/>
        <v>0</v>
      </c>
      <c r="AJ235" s="140">
        <f t="shared" si="938"/>
        <v>0</v>
      </c>
      <c r="AK235" s="140">
        <f t="shared" si="939"/>
        <v>0</v>
      </c>
      <c r="AL235" s="140">
        <f t="shared" si="940"/>
        <v>0</v>
      </c>
      <c r="AM235" s="140">
        <f t="shared" si="941"/>
        <v>0</v>
      </c>
      <c r="AN235" s="140">
        <f t="shared" si="942"/>
        <v>0</v>
      </c>
      <c r="AO235" s="140">
        <f t="shared" si="943"/>
        <v>0</v>
      </c>
      <c r="AP235" s="140">
        <f t="shared" si="944"/>
        <v>0</v>
      </c>
      <c r="AQ235" s="140">
        <f t="shared" si="945"/>
        <v>1</v>
      </c>
      <c r="AR235" s="140">
        <f t="shared" si="946"/>
        <v>0</v>
      </c>
      <c r="AS235" s="140">
        <f t="shared" si="947"/>
        <v>0</v>
      </c>
      <c r="AT235" s="140">
        <f t="shared" si="948"/>
        <v>0</v>
      </c>
      <c r="AU235" s="140">
        <f t="shared" si="949"/>
        <v>0</v>
      </c>
      <c r="AV235" s="140">
        <f t="shared" si="950"/>
        <v>0</v>
      </c>
      <c r="AW235" s="140">
        <f t="shared" si="951"/>
        <v>0</v>
      </c>
      <c r="AX235" s="140">
        <f t="shared" si="952"/>
        <v>0</v>
      </c>
      <c r="AY235" s="140">
        <f t="shared" si="953"/>
        <v>0</v>
      </c>
      <c r="AZ235" s="140">
        <f t="shared" si="954"/>
        <v>0</v>
      </c>
      <c r="BB235" s="139">
        <f t="shared" si="979"/>
        <v>2035</v>
      </c>
      <c r="BC235" s="140">
        <f t="shared" si="980"/>
        <v>0</v>
      </c>
      <c r="BD235" s="140">
        <f t="shared" si="955"/>
        <v>0</v>
      </c>
      <c r="BE235" s="140">
        <f t="shared" si="956"/>
        <v>0</v>
      </c>
      <c r="BF235" s="140">
        <f t="shared" si="957"/>
        <v>0</v>
      </c>
      <c r="BG235" s="140">
        <f t="shared" si="958"/>
        <v>0</v>
      </c>
      <c r="BH235" s="140">
        <f t="shared" si="959"/>
        <v>0</v>
      </c>
      <c r="BI235" s="140">
        <f t="shared" si="960"/>
        <v>0</v>
      </c>
      <c r="BJ235" s="140">
        <f t="shared" si="961"/>
        <v>0</v>
      </c>
      <c r="BK235" s="140">
        <f t="shared" si="962"/>
        <v>0</v>
      </c>
      <c r="BL235" s="140">
        <f t="shared" si="963"/>
        <v>0</v>
      </c>
      <c r="BM235" s="140">
        <f t="shared" si="964"/>
        <v>0</v>
      </c>
      <c r="BN235" s="140">
        <f t="shared" si="965"/>
        <v>0</v>
      </c>
      <c r="BO235" s="140">
        <f t="shared" si="966"/>
        <v>0</v>
      </c>
      <c r="BP235" s="140">
        <f t="shared" si="967"/>
        <v>0</v>
      </c>
      <c r="BQ235" s="140">
        <f t="shared" si="968"/>
        <v>2036</v>
      </c>
      <c r="BR235" s="140">
        <f t="shared" si="969"/>
        <v>0</v>
      </c>
      <c r="BS235" s="140">
        <f t="shared" si="970"/>
        <v>0</v>
      </c>
      <c r="BT235" s="140">
        <f t="shared" si="971"/>
        <v>0</v>
      </c>
      <c r="BU235" s="140">
        <f t="shared" si="972"/>
        <v>0</v>
      </c>
      <c r="BV235" s="140">
        <f t="shared" si="973"/>
        <v>0</v>
      </c>
      <c r="BW235" s="140">
        <f t="shared" si="974"/>
        <v>0</v>
      </c>
      <c r="BX235" s="140">
        <f t="shared" si="975"/>
        <v>0</v>
      </c>
      <c r="BY235" s="140">
        <f t="shared" si="976"/>
        <v>0</v>
      </c>
      <c r="BZ235" s="140">
        <f t="shared" si="977"/>
        <v>0</v>
      </c>
    </row>
    <row r="237" spans="1:78" x14ac:dyDescent="0.25">
      <c r="A237" s="140" t="str">
        <f>'Scenario List'!$A$23</f>
        <v>1a- LCP w/ Climate Shift</v>
      </c>
      <c r="B237" s="140" t="s">
        <v>112</v>
      </c>
      <c r="C237" s="152">
        <v>1</v>
      </c>
      <c r="D237" s="140">
        <v>1</v>
      </c>
      <c r="E237" s="140">
        <v>1</v>
      </c>
      <c r="F237" s="140">
        <v>1</v>
      </c>
      <c r="G237" s="140">
        <v>1</v>
      </c>
      <c r="H237" s="140">
        <v>1</v>
      </c>
      <c r="I237" s="140">
        <v>1</v>
      </c>
      <c r="J237" s="140">
        <v>1</v>
      </c>
      <c r="K237" s="140">
        <v>1</v>
      </c>
      <c r="L237" s="140">
        <v>1</v>
      </c>
      <c r="M237" s="140">
        <v>1</v>
      </c>
      <c r="N237" s="140">
        <v>1</v>
      </c>
      <c r="O237" s="140">
        <v>1</v>
      </c>
      <c r="P237" s="140">
        <v>1</v>
      </c>
      <c r="Q237" s="140">
        <v>1</v>
      </c>
      <c r="R237" s="140">
        <v>1</v>
      </c>
      <c r="S237" s="140">
        <v>1</v>
      </c>
      <c r="T237" s="140">
        <v>1</v>
      </c>
      <c r="U237" s="140">
        <v>1</v>
      </c>
      <c r="V237" s="140">
        <v>1</v>
      </c>
      <c r="W237" s="140">
        <v>1</v>
      </c>
      <c r="X237" s="140">
        <v>1</v>
      </c>
      <c r="Y237" s="140">
        <v>1</v>
      </c>
      <c r="Z237" s="140">
        <v>1</v>
      </c>
      <c r="AA237" s="140">
        <v>1</v>
      </c>
      <c r="AC237" s="140">
        <f>C237-D237</f>
        <v>0</v>
      </c>
      <c r="AD237" s="140">
        <f t="shared" ref="AD237:AD246" si="981">D237-E237</f>
        <v>0</v>
      </c>
      <c r="AE237" s="140">
        <f t="shared" ref="AE237:AE246" si="982">E237-F237</f>
        <v>0</v>
      </c>
      <c r="AF237" s="140">
        <f t="shared" ref="AF237:AF246" si="983">F237-G237</f>
        <v>0</v>
      </c>
      <c r="AG237" s="140">
        <f t="shared" ref="AG237:AG246" si="984">G237-H237</f>
        <v>0</v>
      </c>
      <c r="AH237" s="140">
        <f t="shared" ref="AH237:AH246" si="985">H237-I237</f>
        <v>0</v>
      </c>
      <c r="AI237" s="140">
        <f t="shared" ref="AI237:AI246" si="986">I237-J237</f>
        <v>0</v>
      </c>
      <c r="AJ237" s="140">
        <f t="shared" ref="AJ237:AJ246" si="987">J237-K237</f>
        <v>0</v>
      </c>
      <c r="AK237" s="140">
        <f t="shared" ref="AK237:AK246" si="988">K237-L237</f>
        <v>0</v>
      </c>
      <c r="AL237" s="140">
        <f t="shared" ref="AL237:AL246" si="989">L237-M237</f>
        <v>0</v>
      </c>
      <c r="AM237" s="140">
        <f t="shared" ref="AM237:AM246" si="990">M237-N237</f>
        <v>0</v>
      </c>
      <c r="AN237" s="140">
        <f t="shared" ref="AN237:AN246" si="991">N237-O237</f>
        <v>0</v>
      </c>
      <c r="AO237" s="140">
        <f t="shared" ref="AO237:AO246" si="992">O237-P237</f>
        <v>0</v>
      </c>
      <c r="AP237" s="140">
        <f t="shared" ref="AP237:AP246" si="993">P237-Q237</f>
        <v>0</v>
      </c>
      <c r="AQ237" s="140">
        <f t="shared" ref="AQ237:AQ246" si="994">Q237-R237</f>
        <v>0</v>
      </c>
      <c r="AR237" s="140">
        <f t="shared" ref="AR237:AR246" si="995">R237-S237</f>
        <v>0</v>
      </c>
      <c r="AS237" s="140">
        <f t="shared" ref="AS237:AS246" si="996">S237-T237</f>
        <v>0</v>
      </c>
      <c r="AT237" s="140">
        <f t="shared" ref="AT237:AT246" si="997">T237-U237</f>
        <v>0</v>
      </c>
      <c r="AU237" s="140">
        <f t="shared" ref="AU237:AU246" si="998">U237-V237</f>
        <v>0</v>
      </c>
      <c r="AV237" s="140">
        <f t="shared" ref="AV237:AV246" si="999">V237-W237</f>
        <v>0</v>
      </c>
      <c r="AW237" s="140">
        <f t="shared" ref="AW237:AW246" si="1000">W237-X237</f>
        <v>0</v>
      </c>
      <c r="AX237" s="140">
        <f t="shared" ref="AX237:AX246" si="1001">X237-Y237</f>
        <v>0</v>
      </c>
      <c r="AY237" s="140">
        <f t="shared" ref="AY237:AY246" si="1002">Y237-Z237</f>
        <v>0</v>
      </c>
      <c r="AZ237" s="140">
        <f t="shared" ref="AZ237:AZ246" si="1003">Z237-AA237</f>
        <v>0</v>
      </c>
      <c r="BB237" s="139" t="str">
        <f>IF(MAX(BC237:BZ237)=0,"-",MAX(BC237:BZ237)-1)</f>
        <v>-</v>
      </c>
      <c r="BC237" s="140">
        <f>IF(AC237=1,AC$13,0)</f>
        <v>0</v>
      </c>
      <c r="BD237" s="140">
        <f t="shared" ref="BD237:BD246" si="1004">IF(AD237=1,AD$13,0)</f>
        <v>0</v>
      </c>
      <c r="BE237" s="140">
        <f t="shared" ref="BE237:BE246" si="1005">IF(AE237=1,AE$13,0)</f>
        <v>0</v>
      </c>
      <c r="BF237" s="140">
        <f t="shared" ref="BF237:BF246" si="1006">IF(AF237=1,AF$13,0)</f>
        <v>0</v>
      </c>
      <c r="BG237" s="140">
        <f t="shared" ref="BG237:BG246" si="1007">IF(AG237=1,AG$13,0)</f>
        <v>0</v>
      </c>
      <c r="BH237" s="140">
        <f t="shared" ref="BH237:BH246" si="1008">IF(AH237=1,AH$13,0)</f>
        <v>0</v>
      </c>
      <c r="BI237" s="140">
        <f t="shared" ref="BI237:BI246" si="1009">IF(AI237=1,AI$13,0)</f>
        <v>0</v>
      </c>
      <c r="BJ237" s="140">
        <f t="shared" ref="BJ237:BJ246" si="1010">IF(AJ237=1,AJ$13,0)</f>
        <v>0</v>
      </c>
      <c r="BK237" s="140">
        <f t="shared" ref="BK237:BK246" si="1011">IF(AK237=1,AK$13,0)</f>
        <v>0</v>
      </c>
      <c r="BL237" s="140">
        <f t="shared" ref="BL237:BL246" si="1012">IF(AL237=1,AL$13,0)</f>
        <v>0</v>
      </c>
      <c r="BM237" s="140">
        <f t="shared" ref="BM237:BM246" si="1013">IF(AM237=1,AM$13,0)</f>
        <v>0</v>
      </c>
      <c r="BN237" s="140">
        <f t="shared" ref="BN237:BN246" si="1014">IF(AN237=1,AN$13,0)</f>
        <v>0</v>
      </c>
      <c r="BO237" s="140">
        <f t="shared" ref="BO237:BO246" si="1015">IF(AO237=1,AO$13,0)</f>
        <v>0</v>
      </c>
      <c r="BP237" s="140">
        <f t="shared" ref="BP237:BP246" si="1016">IF(AP237=1,AP$13,0)</f>
        <v>0</v>
      </c>
      <c r="BQ237" s="140">
        <f t="shared" ref="BQ237:BQ246" si="1017">IF(AQ237=1,AQ$13,0)</f>
        <v>0</v>
      </c>
      <c r="BR237" s="140">
        <f t="shared" ref="BR237:BR246" si="1018">IF(AR237=1,AR$13,0)</f>
        <v>0</v>
      </c>
      <c r="BS237" s="140">
        <f t="shared" ref="BS237:BS246" si="1019">IF(AS237=1,AS$13,0)</f>
        <v>0</v>
      </c>
      <c r="BT237" s="140">
        <f t="shared" ref="BT237:BT246" si="1020">IF(AT237=1,AT$13,0)</f>
        <v>0</v>
      </c>
      <c r="BU237" s="140">
        <f t="shared" ref="BU237:BU246" si="1021">IF(AU237=1,AU$13,0)</f>
        <v>0</v>
      </c>
      <c r="BV237" s="140">
        <f t="shared" ref="BV237:BV246" si="1022">IF(AV237=1,AV$13,0)</f>
        <v>0</v>
      </c>
      <c r="BW237" s="140">
        <f t="shared" ref="BW237:BW246" si="1023">IF(AW237=1,AW$13,0)</f>
        <v>0</v>
      </c>
      <c r="BX237" s="140">
        <f t="shared" ref="BX237:BX246" si="1024">IF(AX237=1,AX$13,0)</f>
        <v>0</v>
      </c>
      <c r="BY237" s="140">
        <f t="shared" ref="BY237:BY246" si="1025">IF(AY237=1,AY$13,0)</f>
        <v>0</v>
      </c>
      <c r="BZ237" s="140">
        <f t="shared" ref="BZ237:BZ246" si="1026">IF(AZ237=1,AZ$13,0)</f>
        <v>0</v>
      </c>
    </row>
    <row r="238" spans="1:78" x14ac:dyDescent="0.25">
      <c r="A238" s="140" t="str">
        <f>'Scenario List'!$A$23</f>
        <v>1a- LCP w/ Climate Shift</v>
      </c>
      <c r="B238" s="140" t="s">
        <v>113</v>
      </c>
      <c r="C238" s="152">
        <v>1</v>
      </c>
      <c r="D238" s="140">
        <v>1</v>
      </c>
      <c r="E238" s="140">
        <v>1</v>
      </c>
      <c r="F238" s="140">
        <v>1</v>
      </c>
      <c r="G238" s="140">
        <v>1</v>
      </c>
      <c r="H238" s="140">
        <v>1</v>
      </c>
      <c r="I238" s="140">
        <v>0</v>
      </c>
      <c r="J238" s="140">
        <v>0</v>
      </c>
      <c r="K238" s="140">
        <v>0</v>
      </c>
      <c r="L238" s="140">
        <v>0</v>
      </c>
      <c r="M238" s="140">
        <v>0</v>
      </c>
      <c r="N238" s="140">
        <v>0</v>
      </c>
      <c r="O238" s="140">
        <v>0</v>
      </c>
      <c r="P238" s="140">
        <v>0</v>
      </c>
      <c r="Q238" s="140">
        <v>0</v>
      </c>
      <c r="R238" s="140">
        <v>0</v>
      </c>
      <c r="S238" s="140">
        <v>0</v>
      </c>
      <c r="T238" s="140">
        <v>0</v>
      </c>
      <c r="U238" s="140">
        <v>0</v>
      </c>
      <c r="V238" s="140">
        <v>0</v>
      </c>
      <c r="W238" s="140">
        <v>0</v>
      </c>
      <c r="X238" s="140">
        <v>0</v>
      </c>
      <c r="Y238" s="140">
        <v>0</v>
      </c>
      <c r="Z238" s="140">
        <v>0</v>
      </c>
      <c r="AA238" s="140">
        <v>0</v>
      </c>
      <c r="AC238" s="140">
        <f t="shared" ref="AC238:AC246" si="1027">C238-D238</f>
        <v>0</v>
      </c>
      <c r="AD238" s="140">
        <f t="shared" si="981"/>
        <v>0</v>
      </c>
      <c r="AE238" s="140">
        <f t="shared" si="982"/>
        <v>0</v>
      </c>
      <c r="AF238" s="140">
        <f t="shared" si="983"/>
        <v>0</v>
      </c>
      <c r="AG238" s="140">
        <f t="shared" si="984"/>
        <v>0</v>
      </c>
      <c r="AH238" s="140">
        <f t="shared" si="985"/>
        <v>1</v>
      </c>
      <c r="AI238" s="140">
        <f t="shared" si="986"/>
        <v>0</v>
      </c>
      <c r="AJ238" s="140">
        <f t="shared" si="987"/>
        <v>0</v>
      </c>
      <c r="AK238" s="140">
        <f t="shared" si="988"/>
        <v>0</v>
      </c>
      <c r="AL238" s="140">
        <f t="shared" si="989"/>
        <v>0</v>
      </c>
      <c r="AM238" s="140">
        <f t="shared" si="990"/>
        <v>0</v>
      </c>
      <c r="AN238" s="140">
        <f t="shared" si="991"/>
        <v>0</v>
      </c>
      <c r="AO238" s="140">
        <f t="shared" si="992"/>
        <v>0</v>
      </c>
      <c r="AP238" s="140">
        <f t="shared" si="993"/>
        <v>0</v>
      </c>
      <c r="AQ238" s="140">
        <f t="shared" si="994"/>
        <v>0</v>
      </c>
      <c r="AR238" s="140">
        <f t="shared" si="995"/>
        <v>0</v>
      </c>
      <c r="AS238" s="140">
        <f t="shared" si="996"/>
        <v>0</v>
      </c>
      <c r="AT238" s="140">
        <f t="shared" si="997"/>
        <v>0</v>
      </c>
      <c r="AU238" s="140">
        <f t="shared" si="998"/>
        <v>0</v>
      </c>
      <c r="AV238" s="140">
        <f t="shared" si="999"/>
        <v>0</v>
      </c>
      <c r="AW238" s="140">
        <f t="shared" si="1000"/>
        <v>0</v>
      </c>
      <c r="AX238" s="140">
        <f t="shared" si="1001"/>
        <v>0</v>
      </c>
      <c r="AY238" s="140">
        <f t="shared" si="1002"/>
        <v>0</v>
      </c>
      <c r="AZ238" s="140">
        <f t="shared" si="1003"/>
        <v>0</v>
      </c>
      <c r="BB238" s="139">
        <f t="shared" ref="BB238:BB246" si="1028">IF(MAX(BC238:BZ238)=0,"-",MAX(BC238:BZ238)-1)</f>
        <v>2026</v>
      </c>
      <c r="BC238" s="140">
        <f t="shared" ref="BC238:BC246" si="1029">IF(AC238=1,AC$13,0)</f>
        <v>0</v>
      </c>
      <c r="BD238" s="140">
        <f t="shared" si="1004"/>
        <v>0</v>
      </c>
      <c r="BE238" s="140">
        <f t="shared" si="1005"/>
        <v>0</v>
      </c>
      <c r="BF238" s="140">
        <f t="shared" si="1006"/>
        <v>0</v>
      </c>
      <c r="BG238" s="140">
        <f t="shared" si="1007"/>
        <v>0</v>
      </c>
      <c r="BH238" s="140">
        <f t="shared" si="1008"/>
        <v>2027</v>
      </c>
      <c r="BI238" s="140">
        <f t="shared" si="1009"/>
        <v>0</v>
      </c>
      <c r="BJ238" s="140">
        <f t="shared" si="1010"/>
        <v>0</v>
      </c>
      <c r="BK238" s="140">
        <f t="shared" si="1011"/>
        <v>0</v>
      </c>
      <c r="BL238" s="140">
        <f t="shared" si="1012"/>
        <v>0</v>
      </c>
      <c r="BM238" s="140">
        <f t="shared" si="1013"/>
        <v>0</v>
      </c>
      <c r="BN238" s="140">
        <f t="shared" si="1014"/>
        <v>0</v>
      </c>
      <c r="BO238" s="140">
        <f t="shared" si="1015"/>
        <v>0</v>
      </c>
      <c r="BP238" s="140">
        <f t="shared" si="1016"/>
        <v>0</v>
      </c>
      <c r="BQ238" s="140">
        <f t="shared" si="1017"/>
        <v>0</v>
      </c>
      <c r="BR238" s="140">
        <f t="shared" si="1018"/>
        <v>0</v>
      </c>
      <c r="BS238" s="140">
        <f t="shared" si="1019"/>
        <v>0</v>
      </c>
      <c r="BT238" s="140">
        <f t="shared" si="1020"/>
        <v>0</v>
      </c>
      <c r="BU238" s="140">
        <f t="shared" si="1021"/>
        <v>0</v>
      </c>
      <c r="BV238" s="140">
        <f t="shared" si="1022"/>
        <v>0</v>
      </c>
      <c r="BW238" s="140">
        <f t="shared" si="1023"/>
        <v>0</v>
      </c>
      <c r="BX238" s="140">
        <f t="shared" si="1024"/>
        <v>0</v>
      </c>
      <c r="BY238" s="140">
        <f t="shared" si="1025"/>
        <v>0</v>
      </c>
      <c r="BZ238" s="140">
        <f t="shared" si="1026"/>
        <v>0</v>
      </c>
    </row>
    <row r="239" spans="1:78" x14ac:dyDescent="0.25">
      <c r="A239" s="140" t="str">
        <f>'Scenario List'!$A$23</f>
        <v>1a- LCP w/ Climate Shift</v>
      </c>
      <c r="B239" s="140" t="s">
        <v>114</v>
      </c>
      <c r="C239" s="152">
        <v>1</v>
      </c>
      <c r="D239" s="140">
        <v>0</v>
      </c>
      <c r="E239" s="140">
        <v>0</v>
      </c>
      <c r="F239" s="140">
        <v>0</v>
      </c>
      <c r="G239" s="140">
        <v>0</v>
      </c>
      <c r="H239" s="140">
        <v>0</v>
      </c>
      <c r="I239" s="140">
        <v>0</v>
      </c>
      <c r="J239" s="140">
        <v>0</v>
      </c>
      <c r="K239" s="140">
        <v>0</v>
      </c>
      <c r="L239" s="140">
        <v>0</v>
      </c>
      <c r="M239" s="140">
        <v>0</v>
      </c>
      <c r="N239" s="140">
        <v>0</v>
      </c>
      <c r="O239" s="140">
        <v>0</v>
      </c>
      <c r="P239" s="140">
        <v>0</v>
      </c>
      <c r="Q239" s="140">
        <v>0</v>
      </c>
      <c r="R239" s="140">
        <v>0</v>
      </c>
      <c r="S239" s="140">
        <v>0</v>
      </c>
      <c r="T239" s="140">
        <v>0</v>
      </c>
      <c r="U239" s="140">
        <v>0</v>
      </c>
      <c r="V239" s="140">
        <v>0</v>
      </c>
      <c r="W239" s="140">
        <v>0</v>
      </c>
      <c r="X239" s="140">
        <v>0</v>
      </c>
      <c r="Y239" s="140">
        <v>0</v>
      </c>
      <c r="Z239" s="140">
        <v>0</v>
      </c>
      <c r="AA239" s="140">
        <v>0</v>
      </c>
      <c r="AC239" s="140">
        <f t="shared" si="1027"/>
        <v>1</v>
      </c>
      <c r="AD239" s="140">
        <f t="shared" si="981"/>
        <v>0</v>
      </c>
      <c r="AE239" s="140">
        <f t="shared" si="982"/>
        <v>0</v>
      </c>
      <c r="AF239" s="140">
        <f t="shared" si="983"/>
        <v>0</v>
      </c>
      <c r="AG239" s="140">
        <f t="shared" si="984"/>
        <v>0</v>
      </c>
      <c r="AH239" s="140">
        <f t="shared" si="985"/>
        <v>0</v>
      </c>
      <c r="AI239" s="140">
        <f t="shared" si="986"/>
        <v>0</v>
      </c>
      <c r="AJ239" s="140">
        <f t="shared" si="987"/>
        <v>0</v>
      </c>
      <c r="AK239" s="140">
        <f t="shared" si="988"/>
        <v>0</v>
      </c>
      <c r="AL239" s="140">
        <f t="shared" si="989"/>
        <v>0</v>
      </c>
      <c r="AM239" s="140">
        <f t="shared" si="990"/>
        <v>0</v>
      </c>
      <c r="AN239" s="140">
        <f t="shared" si="991"/>
        <v>0</v>
      </c>
      <c r="AO239" s="140">
        <f t="shared" si="992"/>
        <v>0</v>
      </c>
      <c r="AP239" s="140">
        <f t="shared" si="993"/>
        <v>0</v>
      </c>
      <c r="AQ239" s="140">
        <f t="shared" si="994"/>
        <v>0</v>
      </c>
      <c r="AR239" s="140">
        <f t="shared" si="995"/>
        <v>0</v>
      </c>
      <c r="AS239" s="140">
        <f t="shared" si="996"/>
        <v>0</v>
      </c>
      <c r="AT239" s="140">
        <f t="shared" si="997"/>
        <v>0</v>
      </c>
      <c r="AU239" s="140">
        <f t="shared" si="998"/>
        <v>0</v>
      </c>
      <c r="AV239" s="140">
        <f t="shared" si="999"/>
        <v>0</v>
      </c>
      <c r="AW239" s="140">
        <f t="shared" si="1000"/>
        <v>0</v>
      </c>
      <c r="AX239" s="140">
        <f t="shared" si="1001"/>
        <v>0</v>
      </c>
      <c r="AY239" s="140">
        <f t="shared" si="1002"/>
        <v>0</v>
      </c>
      <c r="AZ239" s="140">
        <f t="shared" si="1003"/>
        <v>0</v>
      </c>
      <c r="BB239" s="139">
        <f t="shared" si="1028"/>
        <v>2021</v>
      </c>
      <c r="BC239" s="140">
        <f t="shared" si="1029"/>
        <v>2022</v>
      </c>
      <c r="BD239" s="140">
        <f t="shared" si="1004"/>
        <v>0</v>
      </c>
      <c r="BE239" s="140">
        <f t="shared" si="1005"/>
        <v>0</v>
      </c>
      <c r="BF239" s="140">
        <f t="shared" si="1006"/>
        <v>0</v>
      </c>
      <c r="BG239" s="140">
        <f t="shared" si="1007"/>
        <v>0</v>
      </c>
      <c r="BH239" s="140">
        <f t="shared" si="1008"/>
        <v>0</v>
      </c>
      <c r="BI239" s="140">
        <f t="shared" si="1009"/>
        <v>0</v>
      </c>
      <c r="BJ239" s="140">
        <f t="shared" si="1010"/>
        <v>0</v>
      </c>
      <c r="BK239" s="140">
        <f t="shared" si="1011"/>
        <v>0</v>
      </c>
      <c r="BL239" s="140">
        <f t="shared" si="1012"/>
        <v>0</v>
      </c>
      <c r="BM239" s="140">
        <f t="shared" si="1013"/>
        <v>0</v>
      </c>
      <c r="BN239" s="140">
        <f t="shared" si="1014"/>
        <v>0</v>
      </c>
      <c r="BO239" s="140">
        <f t="shared" si="1015"/>
        <v>0</v>
      </c>
      <c r="BP239" s="140">
        <f t="shared" si="1016"/>
        <v>0</v>
      </c>
      <c r="BQ239" s="140">
        <f t="shared" si="1017"/>
        <v>0</v>
      </c>
      <c r="BR239" s="140">
        <f t="shared" si="1018"/>
        <v>0</v>
      </c>
      <c r="BS239" s="140">
        <f t="shared" si="1019"/>
        <v>0</v>
      </c>
      <c r="BT239" s="140">
        <f t="shared" si="1020"/>
        <v>0</v>
      </c>
      <c r="BU239" s="140">
        <f t="shared" si="1021"/>
        <v>0</v>
      </c>
      <c r="BV239" s="140">
        <f t="shared" si="1022"/>
        <v>0</v>
      </c>
      <c r="BW239" s="140">
        <f t="shared" si="1023"/>
        <v>0</v>
      </c>
      <c r="BX239" s="140">
        <f t="shared" si="1024"/>
        <v>0</v>
      </c>
      <c r="BY239" s="140">
        <f t="shared" si="1025"/>
        <v>0</v>
      </c>
      <c r="BZ239" s="140">
        <f t="shared" si="1026"/>
        <v>0</v>
      </c>
    </row>
    <row r="240" spans="1:78" x14ac:dyDescent="0.25">
      <c r="A240" s="140" t="str">
        <f>'Scenario List'!$A$23</f>
        <v>1a- LCP w/ Climate Shift</v>
      </c>
      <c r="B240" s="140" t="s">
        <v>115</v>
      </c>
      <c r="C240" s="152">
        <v>1</v>
      </c>
      <c r="D240" s="140">
        <v>0</v>
      </c>
      <c r="E240" s="140">
        <v>0</v>
      </c>
      <c r="F240" s="140">
        <v>0</v>
      </c>
      <c r="G240" s="140">
        <v>0</v>
      </c>
      <c r="H240" s="140">
        <v>0</v>
      </c>
      <c r="I240" s="140">
        <v>0</v>
      </c>
      <c r="J240" s="140">
        <v>0</v>
      </c>
      <c r="K240" s="140">
        <v>0</v>
      </c>
      <c r="L240" s="140">
        <v>0</v>
      </c>
      <c r="M240" s="140">
        <v>0</v>
      </c>
      <c r="N240" s="140">
        <v>0</v>
      </c>
      <c r="O240" s="140">
        <v>0</v>
      </c>
      <c r="P240" s="140">
        <v>0</v>
      </c>
      <c r="Q240" s="140">
        <v>0</v>
      </c>
      <c r="R240" s="140">
        <v>0</v>
      </c>
      <c r="S240" s="140">
        <v>0</v>
      </c>
      <c r="T240" s="140">
        <v>0</v>
      </c>
      <c r="U240" s="140">
        <v>0</v>
      </c>
      <c r="V240" s="140">
        <v>0</v>
      </c>
      <c r="W240" s="140">
        <v>0</v>
      </c>
      <c r="X240" s="140">
        <v>0</v>
      </c>
      <c r="Y240" s="140">
        <v>0</v>
      </c>
      <c r="Z240" s="140">
        <v>0</v>
      </c>
      <c r="AA240" s="140">
        <v>0</v>
      </c>
      <c r="AC240" s="140">
        <f t="shared" si="1027"/>
        <v>1</v>
      </c>
      <c r="AD240" s="140">
        <f t="shared" si="981"/>
        <v>0</v>
      </c>
      <c r="AE240" s="140">
        <f t="shared" si="982"/>
        <v>0</v>
      </c>
      <c r="AF240" s="140">
        <f t="shared" si="983"/>
        <v>0</v>
      </c>
      <c r="AG240" s="140">
        <f t="shared" si="984"/>
        <v>0</v>
      </c>
      <c r="AH240" s="140">
        <f t="shared" si="985"/>
        <v>0</v>
      </c>
      <c r="AI240" s="140">
        <f t="shared" si="986"/>
        <v>0</v>
      </c>
      <c r="AJ240" s="140">
        <f t="shared" si="987"/>
        <v>0</v>
      </c>
      <c r="AK240" s="140">
        <f t="shared" si="988"/>
        <v>0</v>
      </c>
      <c r="AL240" s="140">
        <f t="shared" si="989"/>
        <v>0</v>
      </c>
      <c r="AM240" s="140">
        <f t="shared" si="990"/>
        <v>0</v>
      </c>
      <c r="AN240" s="140">
        <f t="shared" si="991"/>
        <v>0</v>
      </c>
      <c r="AO240" s="140">
        <f t="shared" si="992"/>
        <v>0</v>
      </c>
      <c r="AP240" s="140">
        <f t="shared" si="993"/>
        <v>0</v>
      </c>
      <c r="AQ240" s="140">
        <f t="shared" si="994"/>
        <v>0</v>
      </c>
      <c r="AR240" s="140">
        <f t="shared" si="995"/>
        <v>0</v>
      </c>
      <c r="AS240" s="140">
        <f t="shared" si="996"/>
        <v>0</v>
      </c>
      <c r="AT240" s="140">
        <f t="shared" si="997"/>
        <v>0</v>
      </c>
      <c r="AU240" s="140">
        <f t="shared" si="998"/>
        <v>0</v>
      </c>
      <c r="AV240" s="140">
        <f t="shared" si="999"/>
        <v>0</v>
      </c>
      <c r="AW240" s="140">
        <f t="shared" si="1000"/>
        <v>0</v>
      </c>
      <c r="AX240" s="140">
        <f t="shared" si="1001"/>
        <v>0</v>
      </c>
      <c r="AY240" s="140">
        <f t="shared" si="1002"/>
        <v>0</v>
      </c>
      <c r="AZ240" s="140">
        <f t="shared" si="1003"/>
        <v>0</v>
      </c>
      <c r="BB240" s="139">
        <f t="shared" si="1028"/>
        <v>2021</v>
      </c>
      <c r="BC240" s="140">
        <f t="shared" si="1029"/>
        <v>2022</v>
      </c>
      <c r="BD240" s="140">
        <f t="shared" si="1004"/>
        <v>0</v>
      </c>
      <c r="BE240" s="140">
        <f t="shared" si="1005"/>
        <v>0</v>
      </c>
      <c r="BF240" s="140">
        <f t="shared" si="1006"/>
        <v>0</v>
      </c>
      <c r="BG240" s="140">
        <f t="shared" si="1007"/>
        <v>0</v>
      </c>
      <c r="BH240" s="140">
        <f t="shared" si="1008"/>
        <v>0</v>
      </c>
      <c r="BI240" s="140">
        <f t="shared" si="1009"/>
        <v>0</v>
      </c>
      <c r="BJ240" s="140">
        <f t="shared" si="1010"/>
        <v>0</v>
      </c>
      <c r="BK240" s="140">
        <f t="shared" si="1011"/>
        <v>0</v>
      </c>
      <c r="BL240" s="140">
        <f t="shared" si="1012"/>
        <v>0</v>
      </c>
      <c r="BM240" s="140">
        <f t="shared" si="1013"/>
        <v>0</v>
      </c>
      <c r="BN240" s="140">
        <f t="shared" si="1014"/>
        <v>0</v>
      </c>
      <c r="BO240" s="140">
        <f t="shared" si="1015"/>
        <v>0</v>
      </c>
      <c r="BP240" s="140">
        <f t="shared" si="1016"/>
        <v>0</v>
      </c>
      <c r="BQ240" s="140">
        <f t="shared" si="1017"/>
        <v>0</v>
      </c>
      <c r="BR240" s="140">
        <f t="shared" si="1018"/>
        <v>0</v>
      </c>
      <c r="BS240" s="140">
        <f t="shared" si="1019"/>
        <v>0</v>
      </c>
      <c r="BT240" s="140">
        <f t="shared" si="1020"/>
        <v>0</v>
      </c>
      <c r="BU240" s="140">
        <f t="shared" si="1021"/>
        <v>0</v>
      </c>
      <c r="BV240" s="140">
        <f t="shared" si="1022"/>
        <v>0</v>
      </c>
      <c r="BW240" s="140">
        <f t="shared" si="1023"/>
        <v>0</v>
      </c>
      <c r="BX240" s="140">
        <f t="shared" si="1024"/>
        <v>0</v>
      </c>
      <c r="BY240" s="140">
        <f t="shared" si="1025"/>
        <v>0</v>
      </c>
      <c r="BZ240" s="140">
        <f t="shared" si="1026"/>
        <v>0</v>
      </c>
    </row>
    <row r="241" spans="1:78" x14ac:dyDescent="0.25">
      <c r="A241" s="140" t="str">
        <f>'Scenario List'!$A$23</f>
        <v>1a- LCP w/ Climate Shift</v>
      </c>
      <c r="B241" s="140" t="s">
        <v>116</v>
      </c>
      <c r="C241" s="152">
        <v>1</v>
      </c>
      <c r="D241" s="140">
        <v>1</v>
      </c>
      <c r="E241" s="140">
        <v>1</v>
      </c>
      <c r="F241" s="140">
        <v>1</v>
      </c>
      <c r="G241" s="140">
        <v>1</v>
      </c>
      <c r="H241" s="140">
        <v>1</v>
      </c>
      <c r="I241" s="140">
        <v>1</v>
      </c>
      <c r="J241" s="140">
        <v>1</v>
      </c>
      <c r="K241" s="140">
        <v>1</v>
      </c>
      <c r="L241" s="140">
        <v>1</v>
      </c>
      <c r="M241" s="140">
        <v>1</v>
      </c>
      <c r="N241" s="140">
        <v>1</v>
      </c>
      <c r="O241" s="140">
        <v>1</v>
      </c>
      <c r="P241" s="140">
        <v>1</v>
      </c>
      <c r="Q241" s="140">
        <v>1</v>
      </c>
      <c r="R241" s="140">
        <v>1</v>
      </c>
      <c r="S241" s="140">
        <v>1</v>
      </c>
      <c r="T241" s="140">
        <v>1</v>
      </c>
      <c r="U241" s="140">
        <v>1</v>
      </c>
      <c r="V241" s="140">
        <v>1</v>
      </c>
      <c r="W241" s="140">
        <v>1</v>
      </c>
      <c r="X241" s="140">
        <v>1</v>
      </c>
      <c r="Y241" s="140">
        <v>1</v>
      </c>
      <c r="Z241" s="140">
        <v>1</v>
      </c>
      <c r="AA241" s="140">
        <v>1</v>
      </c>
      <c r="AC241" s="140">
        <f t="shared" si="1027"/>
        <v>0</v>
      </c>
      <c r="AD241" s="140">
        <f t="shared" si="981"/>
        <v>0</v>
      </c>
      <c r="AE241" s="140">
        <f t="shared" si="982"/>
        <v>0</v>
      </c>
      <c r="AF241" s="140">
        <f t="shared" si="983"/>
        <v>0</v>
      </c>
      <c r="AG241" s="140">
        <f t="shared" si="984"/>
        <v>0</v>
      </c>
      <c r="AH241" s="140">
        <f t="shared" si="985"/>
        <v>0</v>
      </c>
      <c r="AI241" s="140">
        <f t="shared" si="986"/>
        <v>0</v>
      </c>
      <c r="AJ241" s="140">
        <f t="shared" si="987"/>
        <v>0</v>
      </c>
      <c r="AK241" s="140">
        <f t="shared" si="988"/>
        <v>0</v>
      </c>
      <c r="AL241" s="140">
        <f t="shared" si="989"/>
        <v>0</v>
      </c>
      <c r="AM241" s="140">
        <f t="shared" si="990"/>
        <v>0</v>
      </c>
      <c r="AN241" s="140">
        <f t="shared" si="991"/>
        <v>0</v>
      </c>
      <c r="AO241" s="140">
        <f t="shared" si="992"/>
        <v>0</v>
      </c>
      <c r="AP241" s="140">
        <f t="shared" si="993"/>
        <v>0</v>
      </c>
      <c r="AQ241" s="140">
        <f t="shared" si="994"/>
        <v>0</v>
      </c>
      <c r="AR241" s="140">
        <f t="shared" si="995"/>
        <v>0</v>
      </c>
      <c r="AS241" s="140">
        <f t="shared" si="996"/>
        <v>0</v>
      </c>
      <c r="AT241" s="140">
        <f t="shared" si="997"/>
        <v>0</v>
      </c>
      <c r="AU241" s="140">
        <f t="shared" si="998"/>
        <v>0</v>
      </c>
      <c r="AV241" s="140">
        <f t="shared" si="999"/>
        <v>0</v>
      </c>
      <c r="AW241" s="140">
        <f t="shared" si="1000"/>
        <v>0</v>
      </c>
      <c r="AX241" s="140">
        <f t="shared" si="1001"/>
        <v>0</v>
      </c>
      <c r="AY241" s="140">
        <f t="shared" si="1002"/>
        <v>0</v>
      </c>
      <c r="AZ241" s="140">
        <f t="shared" si="1003"/>
        <v>0</v>
      </c>
      <c r="BB241" s="139" t="str">
        <f t="shared" si="1028"/>
        <v>-</v>
      </c>
      <c r="BC241" s="140">
        <f t="shared" si="1029"/>
        <v>0</v>
      </c>
      <c r="BD241" s="140">
        <f t="shared" si="1004"/>
        <v>0</v>
      </c>
      <c r="BE241" s="140">
        <f t="shared" si="1005"/>
        <v>0</v>
      </c>
      <c r="BF241" s="140">
        <f t="shared" si="1006"/>
        <v>0</v>
      </c>
      <c r="BG241" s="140">
        <f t="shared" si="1007"/>
        <v>0</v>
      </c>
      <c r="BH241" s="140">
        <f t="shared" si="1008"/>
        <v>0</v>
      </c>
      <c r="BI241" s="140">
        <f t="shared" si="1009"/>
        <v>0</v>
      </c>
      <c r="BJ241" s="140">
        <f t="shared" si="1010"/>
        <v>0</v>
      </c>
      <c r="BK241" s="140">
        <f t="shared" si="1011"/>
        <v>0</v>
      </c>
      <c r="BL241" s="140">
        <f t="shared" si="1012"/>
        <v>0</v>
      </c>
      <c r="BM241" s="140">
        <f t="shared" si="1013"/>
        <v>0</v>
      </c>
      <c r="BN241" s="140">
        <f t="shared" si="1014"/>
        <v>0</v>
      </c>
      <c r="BO241" s="140">
        <f t="shared" si="1015"/>
        <v>0</v>
      </c>
      <c r="BP241" s="140">
        <f t="shared" si="1016"/>
        <v>0</v>
      </c>
      <c r="BQ241" s="140">
        <f t="shared" si="1017"/>
        <v>0</v>
      </c>
      <c r="BR241" s="140">
        <f t="shared" si="1018"/>
        <v>0</v>
      </c>
      <c r="BS241" s="140">
        <f t="shared" si="1019"/>
        <v>0</v>
      </c>
      <c r="BT241" s="140">
        <f t="shared" si="1020"/>
        <v>0</v>
      </c>
      <c r="BU241" s="140">
        <f t="shared" si="1021"/>
        <v>0</v>
      </c>
      <c r="BV241" s="140">
        <f t="shared" si="1022"/>
        <v>0</v>
      </c>
      <c r="BW241" s="140">
        <f t="shared" si="1023"/>
        <v>0</v>
      </c>
      <c r="BX241" s="140">
        <f t="shared" si="1024"/>
        <v>0</v>
      </c>
      <c r="BY241" s="140">
        <f t="shared" si="1025"/>
        <v>0</v>
      </c>
      <c r="BZ241" s="140">
        <f t="shared" si="1026"/>
        <v>0</v>
      </c>
    </row>
    <row r="242" spans="1:78" x14ac:dyDescent="0.25">
      <c r="A242" s="140" t="str">
        <f>'Scenario List'!$A$23</f>
        <v>1a- LCP w/ Climate Shift</v>
      </c>
      <c r="B242" s="140" t="s">
        <v>117</v>
      </c>
      <c r="C242" s="152">
        <v>1</v>
      </c>
      <c r="D242" s="140">
        <v>1</v>
      </c>
      <c r="E242" s="140">
        <v>1</v>
      </c>
      <c r="F242" s="140">
        <v>1</v>
      </c>
      <c r="G242" s="140">
        <v>1</v>
      </c>
      <c r="H242" s="140">
        <v>1</v>
      </c>
      <c r="I242" s="140">
        <v>1</v>
      </c>
      <c r="J242" s="140">
        <v>1</v>
      </c>
      <c r="K242" s="140">
        <v>1</v>
      </c>
      <c r="L242" s="140">
        <v>1</v>
      </c>
      <c r="M242" s="140">
        <v>1</v>
      </c>
      <c r="N242" s="140">
        <v>1</v>
      </c>
      <c r="O242" s="140">
        <v>1</v>
      </c>
      <c r="P242" s="140">
        <v>1</v>
      </c>
      <c r="Q242" s="140">
        <v>1</v>
      </c>
      <c r="R242" s="140">
        <v>1</v>
      </c>
      <c r="S242" s="140">
        <v>1</v>
      </c>
      <c r="T242" s="140">
        <v>1</v>
      </c>
      <c r="U242" s="140">
        <v>1</v>
      </c>
      <c r="V242" s="140">
        <v>1</v>
      </c>
      <c r="W242" s="140">
        <v>1</v>
      </c>
      <c r="X242" s="140">
        <v>1</v>
      </c>
      <c r="Y242" s="140">
        <v>1</v>
      </c>
      <c r="Z242" s="140">
        <v>1</v>
      </c>
      <c r="AA242" s="140">
        <v>1</v>
      </c>
      <c r="AC242" s="140">
        <f t="shared" si="1027"/>
        <v>0</v>
      </c>
      <c r="AD242" s="140">
        <f t="shared" si="981"/>
        <v>0</v>
      </c>
      <c r="AE242" s="140">
        <f t="shared" si="982"/>
        <v>0</v>
      </c>
      <c r="AF242" s="140">
        <f t="shared" si="983"/>
        <v>0</v>
      </c>
      <c r="AG242" s="140">
        <f t="shared" si="984"/>
        <v>0</v>
      </c>
      <c r="AH242" s="140">
        <f t="shared" si="985"/>
        <v>0</v>
      </c>
      <c r="AI242" s="140">
        <f t="shared" si="986"/>
        <v>0</v>
      </c>
      <c r="AJ242" s="140">
        <f t="shared" si="987"/>
        <v>0</v>
      </c>
      <c r="AK242" s="140">
        <f t="shared" si="988"/>
        <v>0</v>
      </c>
      <c r="AL242" s="140">
        <f t="shared" si="989"/>
        <v>0</v>
      </c>
      <c r="AM242" s="140">
        <f t="shared" si="990"/>
        <v>0</v>
      </c>
      <c r="AN242" s="140">
        <f t="shared" si="991"/>
        <v>0</v>
      </c>
      <c r="AO242" s="140">
        <f t="shared" si="992"/>
        <v>0</v>
      </c>
      <c r="AP242" s="140">
        <f t="shared" si="993"/>
        <v>0</v>
      </c>
      <c r="AQ242" s="140">
        <f t="shared" si="994"/>
        <v>0</v>
      </c>
      <c r="AR242" s="140">
        <f t="shared" si="995"/>
        <v>0</v>
      </c>
      <c r="AS242" s="140">
        <f t="shared" si="996"/>
        <v>0</v>
      </c>
      <c r="AT242" s="140">
        <f t="shared" si="997"/>
        <v>0</v>
      </c>
      <c r="AU242" s="140">
        <f t="shared" si="998"/>
        <v>0</v>
      </c>
      <c r="AV242" s="140">
        <f t="shared" si="999"/>
        <v>0</v>
      </c>
      <c r="AW242" s="140">
        <f t="shared" si="1000"/>
        <v>0</v>
      </c>
      <c r="AX242" s="140">
        <f t="shared" si="1001"/>
        <v>0</v>
      </c>
      <c r="AY242" s="140">
        <f t="shared" si="1002"/>
        <v>0</v>
      </c>
      <c r="AZ242" s="140">
        <f t="shared" si="1003"/>
        <v>0</v>
      </c>
      <c r="BB242" s="139" t="str">
        <f t="shared" si="1028"/>
        <v>-</v>
      </c>
      <c r="BC242" s="140">
        <f t="shared" si="1029"/>
        <v>0</v>
      </c>
      <c r="BD242" s="140">
        <f t="shared" si="1004"/>
        <v>0</v>
      </c>
      <c r="BE242" s="140">
        <f t="shared" si="1005"/>
        <v>0</v>
      </c>
      <c r="BF242" s="140">
        <f t="shared" si="1006"/>
        <v>0</v>
      </c>
      <c r="BG242" s="140">
        <f t="shared" si="1007"/>
        <v>0</v>
      </c>
      <c r="BH242" s="140">
        <f t="shared" si="1008"/>
        <v>0</v>
      </c>
      <c r="BI242" s="140">
        <f t="shared" si="1009"/>
        <v>0</v>
      </c>
      <c r="BJ242" s="140">
        <f t="shared" si="1010"/>
        <v>0</v>
      </c>
      <c r="BK242" s="140">
        <f t="shared" si="1011"/>
        <v>0</v>
      </c>
      <c r="BL242" s="140">
        <f t="shared" si="1012"/>
        <v>0</v>
      </c>
      <c r="BM242" s="140">
        <f t="shared" si="1013"/>
        <v>0</v>
      </c>
      <c r="BN242" s="140">
        <f t="shared" si="1014"/>
        <v>0</v>
      </c>
      <c r="BO242" s="140">
        <f t="shared" si="1015"/>
        <v>0</v>
      </c>
      <c r="BP242" s="140">
        <f t="shared" si="1016"/>
        <v>0</v>
      </c>
      <c r="BQ242" s="140">
        <f t="shared" si="1017"/>
        <v>0</v>
      </c>
      <c r="BR242" s="140">
        <f t="shared" si="1018"/>
        <v>0</v>
      </c>
      <c r="BS242" s="140">
        <f t="shared" si="1019"/>
        <v>0</v>
      </c>
      <c r="BT242" s="140">
        <f t="shared" si="1020"/>
        <v>0</v>
      </c>
      <c r="BU242" s="140">
        <f t="shared" si="1021"/>
        <v>0</v>
      </c>
      <c r="BV242" s="140">
        <f t="shared" si="1022"/>
        <v>0</v>
      </c>
      <c r="BW242" s="140">
        <f t="shared" si="1023"/>
        <v>0</v>
      </c>
      <c r="BX242" s="140">
        <f t="shared" si="1024"/>
        <v>0</v>
      </c>
      <c r="BY242" s="140">
        <f t="shared" si="1025"/>
        <v>0</v>
      </c>
      <c r="BZ242" s="140">
        <f t="shared" si="1026"/>
        <v>0</v>
      </c>
    </row>
    <row r="243" spans="1:78" x14ac:dyDescent="0.25">
      <c r="A243" s="140" t="str">
        <f>'Scenario List'!$A$23</f>
        <v>1a- LCP w/ Climate Shift</v>
      </c>
      <c r="B243" s="140" t="s">
        <v>118</v>
      </c>
      <c r="C243" s="152">
        <v>1</v>
      </c>
      <c r="D243" s="140">
        <v>1</v>
      </c>
      <c r="E243" s="140">
        <v>1</v>
      </c>
      <c r="F243" s="140">
        <v>1</v>
      </c>
      <c r="G243" s="140">
        <v>1</v>
      </c>
      <c r="H243" s="140">
        <v>1</v>
      </c>
      <c r="I243" s="140">
        <v>1</v>
      </c>
      <c r="J243" s="140">
        <v>1</v>
      </c>
      <c r="K243" s="140">
        <v>1</v>
      </c>
      <c r="L243" s="140">
        <v>1</v>
      </c>
      <c r="M243" s="140">
        <v>1</v>
      </c>
      <c r="N243" s="140">
        <v>1</v>
      </c>
      <c r="O243" s="140">
        <v>1</v>
      </c>
      <c r="P243" s="140">
        <v>1</v>
      </c>
      <c r="Q243" s="140">
        <v>1</v>
      </c>
      <c r="R243" s="140">
        <v>1</v>
      </c>
      <c r="S243" s="140">
        <v>1</v>
      </c>
      <c r="T243" s="140">
        <v>1</v>
      </c>
      <c r="U243" s="140">
        <v>1</v>
      </c>
      <c r="V243" s="140">
        <v>1</v>
      </c>
      <c r="W243" s="140">
        <v>0</v>
      </c>
      <c r="X243" s="140">
        <v>0</v>
      </c>
      <c r="Y243" s="140">
        <v>0</v>
      </c>
      <c r="Z243" s="140">
        <v>0</v>
      </c>
      <c r="AA243" s="140">
        <v>0</v>
      </c>
      <c r="AC243" s="140">
        <f t="shared" si="1027"/>
        <v>0</v>
      </c>
      <c r="AD243" s="140">
        <f t="shared" si="981"/>
        <v>0</v>
      </c>
      <c r="AE243" s="140">
        <f t="shared" si="982"/>
        <v>0</v>
      </c>
      <c r="AF243" s="140">
        <f t="shared" si="983"/>
        <v>0</v>
      </c>
      <c r="AG243" s="140">
        <f t="shared" si="984"/>
        <v>0</v>
      </c>
      <c r="AH243" s="140">
        <f t="shared" si="985"/>
        <v>0</v>
      </c>
      <c r="AI243" s="140">
        <f t="shared" si="986"/>
        <v>0</v>
      </c>
      <c r="AJ243" s="140">
        <f t="shared" si="987"/>
        <v>0</v>
      </c>
      <c r="AK243" s="140">
        <f t="shared" si="988"/>
        <v>0</v>
      </c>
      <c r="AL243" s="140">
        <f t="shared" si="989"/>
        <v>0</v>
      </c>
      <c r="AM243" s="140">
        <f t="shared" si="990"/>
        <v>0</v>
      </c>
      <c r="AN243" s="140">
        <f t="shared" si="991"/>
        <v>0</v>
      </c>
      <c r="AO243" s="140">
        <f t="shared" si="992"/>
        <v>0</v>
      </c>
      <c r="AP243" s="140">
        <f t="shared" si="993"/>
        <v>0</v>
      </c>
      <c r="AQ243" s="140">
        <f t="shared" si="994"/>
        <v>0</v>
      </c>
      <c r="AR243" s="140">
        <f t="shared" si="995"/>
        <v>0</v>
      </c>
      <c r="AS243" s="140">
        <f t="shared" si="996"/>
        <v>0</v>
      </c>
      <c r="AT243" s="140">
        <f t="shared" si="997"/>
        <v>0</v>
      </c>
      <c r="AU243" s="140">
        <f t="shared" si="998"/>
        <v>0</v>
      </c>
      <c r="AV243" s="140">
        <f t="shared" si="999"/>
        <v>1</v>
      </c>
      <c r="AW243" s="140">
        <f t="shared" si="1000"/>
        <v>0</v>
      </c>
      <c r="AX243" s="140">
        <f t="shared" si="1001"/>
        <v>0</v>
      </c>
      <c r="AY243" s="140">
        <f t="shared" si="1002"/>
        <v>0</v>
      </c>
      <c r="AZ243" s="140">
        <f t="shared" si="1003"/>
        <v>0</v>
      </c>
      <c r="BB243" s="139">
        <f t="shared" si="1028"/>
        <v>2040</v>
      </c>
      <c r="BC243" s="140">
        <f t="shared" si="1029"/>
        <v>0</v>
      </c>
      <c r="BD243" s="140">
        <f t="shared" si="1004"/>
        <v>0</v>
      </c>
      <c r="BE243" s="140">
        <f t="shared" si="1005"/>
        <v>0</v>
      </c>
      <c r="BF243" s="140">
        <f t="shared" si="1006"/>
        <v>0</v>
      </c>
      <c r="BG243" s="140">
        <f t="shared" si="1007"/>
        <v>0</v>
      </c>
      <c r="BH243" s="140">
        <f t="shared" si="1008"/>
        <v>0</v>
      </c>
      <c r="BI243" s="140">
        <f t="shared" si="1009"/>
        <v>0</v>
      </c>
      <c r="BJ243" s="140">
        <f t="shared" si="1010"/>
        <v>0</v>
      </c>
      <c r="BK243" s="140">
        <f t="shared" si="1011"/>
        <v>0</v>
      </c>
      <c r="BL243" s="140">
        <f t="shared" si="1012"/>
        <v>0</v>
      </c>
      <c r="BM243" s="140">
        <f t="shared" si="1013"/>
        <v>0</v>
      </c>
      <c r="BN243" s="140">
        <f t="shared" si="1014"/>
        <v>0</v>
      </c>
      <c r="BO243" s="140">
        <f t="shared" si="1015"/>
        <v>0</v>
      </c>
      <c r="BP243" s="140">
        <f t="shared" si="1016"/>
        <v>0</v>
      </c>
      <c r="BQ243" s="140">
        <f t="shared" si="1017"/>
        <v>0</v>
      </c>
      <c r="BR243" s="140">
        <f t="shared" si="1018"/>
        <v>0</v>
      </c>
      <c r="BS243" s="140">
        <f t="shared" si="1019"/>
        <v>0</v>
      </c>
      <c r="BT243" s="140">
        <f t="shared" si="1020"/>
        <v>0</v>
      </c>
      <c r="BU243" s="140">
        <f t="shared" si="1021"/>
        <v>0</v>
      </c>
      <c r="BV243" s="140">
        <f t="shared" si="1022"/>
        <v>2041</v>
      </c>
      <c r="BW243" s="140">
        <f t="shared" si="1023"/>
        <v>0</v>
      </c>
      <c r="BX243" s="140">
        <f t="shared" si="1024"/>
        <v>0</v>
      </c>
      <c r="BY243" s="140">
        <f t="shared" si="1025"/>
        <v>0</v>
      </c>
      <c r="BZ243" s="140">
        <f t="shared" si="1026"/>
        <v>0</v>
      </c>
    </row>
    <row r="244" spans="1:78" x14ac:dyDescent="0.25">
      <c r="A244" s="140" t="str">
        <f>'Scenario List'!$A$23</f>
        <v>1a- LCP w/ Climate Shift</v>
      </c>
      <c r="B244" s="140" t="s">
        <v>119</v>
      </c>
      <c r="C244" s="152">
        <v>1</v>
      </c>
      <c r="D244" s="140">
        <v>1</v>
      </c>
      <c r="E244" s="140">
        <v>1</v>
      </c>
      <c r="F244" s="140">
        <v>1</v>
      </c>
      <c r="G244" s="140">
        <v>1</v>
      </c>
      <c r="H244" s="140">
        <v>1</v>
      </c>
      <c r="I244" s="140">
        <v>1</v>
      </c>
      <c r="J244" s="140">
        <v>1</v>
      </c>
      <c r="K244" s="140">
        <v>1</v>
      </c>
      <c r="L244" s="140">
        <v>1</v>
      </c>
      <c r="M244" s="140">
        <v>1</v>
      </c>
      <c r="N244" s="140">
        <v>1</v>
      </c>
      <c r="O244" s="140">
        <v>1</v>
      </c>
      <c r="P244" s="140">
        <v>1</v>
      </c>
      <c r="Q244" s="140">
        <v>1</v>
      </c>
      <c r="R244" s="140">
        <v>1</v>
      </c>
      <c r="S244" s="140">
        <v>1</v>
      </c>
      <c r="T244" s="140">
        <v>1</v>
      </c>
      <c r="U244" s="140">
        <v>1</v>
      </c>
      <c r="V244" s="140">
        <v>1</v>
      </c>
      <c r="W244" s="140">
        <v>1</v>
      </c>
      <c r="X244" s="140">
        <v>1</v>
      </c>
      <c r="Y244" s="140">
        <v>1</v>
      </c>
      <c r="Z244" s="140">
        <v>1</v>
      </c>
      <c r="AA244" s="140">
        <v>1</v>
      </c>
      <c r="AC244" s="140">
        <f t="shared" si="1027"/>
        <v>0</v>
      </c>
      <c r="AD244" s="140">
        <f t="shared" si="981"/>
        <v>0</v>
      </c>
      <c r="AE244" s="140">
        <f t="shared" si="982"/>
        <v>0</v>
      </c>
      <c r="AF244" s="140">
        <f t="shared" si="983"/>
        <v>0</v>
      </c>
      <c r="AG244" s="140">
        <f t="shared" si="984"/>
        <v>0</v>
      </c>
      <c r="AH244" s="140">
        <f t="shared" si="985"/>
        <v>0</v>
      </c>
      <c r="AI244" s="140">
        <f t="shared" si="986"/>
        <v>0</v>
      </c>
      <c r="AJ244" s="140">
        <f t="shared" si="987"/>
        <v>0</v>
      </c>
      <c r="AK244" s="140">
        <f t="shared" si="988"/>
        <v>0</v>
      </c>
      <c r="AL244" s="140">
        <f t="shared" si="989"/>
        <v>0</v>
      </c>
      <c r="AM244" s="140">
        <f t="shared" si="990"/>
        <v>0</v>
      </c>
      <c r="AN244" s="140">
        <f t="shared" si="991"/>
        <v>0</v>
      </c>
      <c r="AO244" s="140">
        <f t="shared" si="992"/>
        <v>0</v>
      </c>
      <c r="AP244" s="140">
        <f t="shared" si="993"/>
        <v>0</v>
      </c>
      <c r="AQ244" s="140">
        <f t="shared" si="994"/>
        <v>0</v>
      </c>
      <c r="AR244" s="140">
        <f t="shared" si="995"/>
        <v>0</v>
      </c>
      <c r="AS244" s="140">
        <f t="shared" si="996"/>
        <v>0</v>
      </c>
      <c r="AT244" s="140">
        <f t="shared" si="997"/>
        <v>0</v>
      </c>
      <c r="AU244" s="140">
        <f t="shared" si="998"/>
        <v>0</v>
      </c>
      <c r="AV244" s="140">
        <f t="shared" si="999"/>
        <v>0</v>
      </c>
      <c r="AW244" s="140">
        <f t="shared" si="1000"/>
        <v>0</v>
      </c>
      <c r="AX244" s="140">
        <f t="shared" si="1001"/>
        <v>0</v>
      </c>
      <c r="AY244" s="140">
        <f t="shared" si="1002"/>
        <v>0</v>
      </c>
      <c r="AZ244" s="140">
        <f t="shared" si="1003"/>
        <v>0</v>
      </c>
      <c r="BB244" s="139" t="str">
        <f t="shared" si="1028"/>
        <v>-</v>
      </c>
      <c r="BC244" s="140">
        <f t="shared" si="1029"/>
        <v>0</v>
      </c>
      <c r="BD244" s="140">
        <f t="shared" si="1004"/>
        <v>0</v>
      </c>
      <c r="BE244" s="140">
        <f t="shared" si="1005"/>
        <v>0</v>
      </c>
      <c r="BF244" s="140">
        <f t="shared" si="1006"/>
        <v>0</v>
      </c>
      <c r="BG244" s="140">
        <f t="shared" si="1007"/>
        <v>0</v>
      </c>
      <c r="BH244" s="140">
        <f t="shared" si="1008"/>
        <v>0</v>
      </c>
      <c r="BI244" s="140">
        <f t="shared" si="1009"/>
        <v>0</v>
      </c>
      <c r="BJ244" s="140">
        <f t="shared" si="1010"/>
        <v>0</v>
      </c>
      <c r="BK244" s="140">
        <f t="shared" si="1011"/>
        <v>0</v>
      </c>
      <c r="BL244" s="140">
        <f t="shared" si="1012"/>
        <v>0</v>
      </c>
      <c r="BM244" s="140">
        <f t="shared" si="1013"/>
        <v>0</v>
      </c>
      <c r="BN244" s="140">
        <f t="shared" si="1014"/>
        <v>0</v>
      </c>
      <c r="BO244" s="140">
        <f t="shared" si="1015"/>
        <v>0</v>
      </c>
      <c r="BP244" s="140">
        <f t="shared" si="1016"/>
        <v>0</v>
      </c>
      <c r="BQ244" s="140">
        <f t="shared" si="1017"/>
        <v>0</v>
      </c>
      <c r="BR244" s="140">
        <f t="shared" si="1018"/>
        <v>0</v>
      </c>
      <c r="BS244" s="140">
        <f t="shared" si="1019"/>
        <v>0</v>
      </c>
      <c r="BT244" s="140">
        <f t="shared" si="1020"/>
        <v>0</v>
      </c>
      <c r="BU244" s="140">
        <f t="shared" si="1021"/>
        <v>0</v>
      </c>
      <c r="BV244" s="140">
        <f t="shared" si="1022"/>
        <v>0</v>
      </c>
      <c r="BW244" s="140">
        <f t="shared" si="1023"/>
        <v>0</v>
      </c>
      <c r="BX244" s="140">
        <f t="shared" si="1024"/>
        <v>0</v>
      </c>
      <c r="BY244" s="140">
        <f t="shared" si="1025"/>
        <v>0</v>
      </c>
      <c r="BZ244" s="140">
        <f t="shared" si="1026"/>
        <v>0</v>
      </c>
    </row>
    <row r="245" spans="1:78" x14ac:dyDescent="0.25">
      <c r="A245" s="140" t="str">
        <f>'Scenario List'!$A$23</f>
        <v>1a- LCP w/ Climate Shift</v>
      </c>
      <c r="B245" s="140" t="s">
        <v>120</v>
      </c>
      <c r="C245" s="152">
        <v>1</v>
      </c>
      <c r="D245" s="140">
        <v>1</v>
      </c>
      <c r="E245" s="140">
        <v>1</v>
      </c>
      <c r="F245" s="140">
        <v>1</v>
      </c>
      <c r="G245" s="140">
        <v>1</v>
      </c>
      <c r="H245" s="140">
        <v>1</v>
      </c>
      <c r="I245" s="140">
        <v>1</v>
      </c>
      <c r="J245" s="140">
        <v>1</v>
      </c>
      <c r="K245" s="140">
        <v>1</v>
      </c>
      <c r="L245" s="140">
        <v>1</v>
      </c>
      <c r="M245" s="140">
        <v>1</v>
      </c>
      <c r="N245" s="140">
        <v>1</v>
      </c>
      <c r="O245" s="140">
        <v>1</v>
      </c>
      <c r="P245" s="140">
        <v>1</v>
      </c>
      <c r="Q245" s="140">
        <v>1</v>
      </c>
      <c r="R245" s="140">
        <v>1</v>
      </c>
      <c r="S245" s="140">
        <v>1</v>
      </c>
      <c r="T245" s="140">
        <v>1</v>
      </c>
      <c r="U245" s="140">
        <v>1</v>
      </c>
      <c r="V245" s="140">
        <v>1</v>
      </c>
      <c r="W245" s="140">
        <v>1</v>
      </c>
      <c r="X245" s="140">
        <v>1</v>
      </c>
      <c r="Y245" s="140">
        <v>1</v>
      </c>
      <c r="Z245" s="140">
        <v>1</v>
      </c>
      <c r="AA245" s="140">
        <v>1</v>
      </c>
      <c r="AC245" s="140">
        <f t="shared" si="1027"/>
        <v>0</v>
      </c>
      <c r="AD245" s="140">
        <f t="shared" si="981"/>
        <v>0</v>
      </c>
      <c r="AE245" s="140">
        <f t="shared" si="982"/>
        <v>0</v>
      </c>
      <c r="AF245" s="140">
        <f t="shared" si="983"/>
        <v>0</v>
      </c>
      <c r="AG245" s="140">
        <f t="shared" si="984"/>
        <v>0</v>
      </c>
      <c r="AH245" s="140">
        <f t="shared" si="985"/>
        <v>0</v>
      </c>
      <c r="AI245" s="140">
        <f t="shared" si="986"/>
        <v>0</v>
      </c>
      <c r="AJ245" s="140">
        <f t="shared" si="987"/>
        <v>0</v>
      </c>
      <c r="AK245" s="140">
        <f t="shared" si="988"/>
        <v>0</v>
      </c>
      <c r="AL245" s="140">
        <f t="shared" si="989"/>
        <v>0</v>
      </c>
      <c r="AM245" s="140">
        <f t="shared" si="990"/>
        <v>0</v>
      </c>
      <c r="AN245" s="140">
        <f t="shared" si="991"/>
        <v>0</v>
      </c>
      <c r="AO245" s="140">
        <f t="shared" si="992"/>
        <v>0</v>
      </c>
      <c r="AP245" s="140">
        <f t="shared" si="993"/>
        <v>0</v>
      </c>
      <c r="AQ245" s="140">
        <f t="shared" si="994"/>
        <v>0</v>
      </c>
      <c r="AR245" s="140">
        <f t="shared" si="995"/>
        <v>0</v>
      </c>
      <c r="AS245" s="140">
        <f t="shared" si="996"/>
        <v>0</v>
      </c>
      <c r="AT245" s="140">
        <f t="shared" si="997"/>
        <v>0</v>
      </c>
      <c r="AU245" s="140">
        <f t="shared" si="998"/>
        <v>0</v>
      </c>
      <c r="AV245" s="140">
        <f t="shared" si="999"/>
        <v>0</v>
      </c>
      <c r="AW245" s="140">
        <f t="shared" si="1000"/>
        <v>0</v>
      </c>
      <c r="AX245" s="140">
        <f t="shared" si="1001"/>
        <v>0</v>
      </c>
      <c r="AY245" s="140">
        <f t="shared" si="1002"/>
        <v>0</v>
      </c>
      <c r="AZ245" s="140">
        <f t="shared" si="1003"/>
        <v>0</v>
      </c>
      <c r="BB245" s="139" t="str">
        <f t="shared" si="1028"/>
        <v>-</v>
      </c>
      <c r="BC245" s="140">
        <f t="shared" si="1029"/>
        <v>0</v>
      </c>
      <c r="BD245" s="140">
        <f t="shared" si="1004"/>
        <v>0</v>
      </c>
      <c r="BE245" s="140">
        <f t="shared" si="1005"/>
        <v>0</v>
      </c>
      <c r="BF245" s="140">
        <f t="shared" si="1006"/>
        <v>0</v>
      </c>
      <c r="BG245" s="140">
        <f t="shared" si="1007"/>
        <v>0</v>
      </c>
      <c r="BH245" s="140">
        <f t="shared" si="1008"/>
        <v>0</v>
      </c>
      <c r="BI245" s="140">
        <f t="shared" si="1009"/>
        <v>0</v>
      </c>
      <c r="BJ245" s="140">
        <f t="shared" si="1010"/>
        <v>0</v>
      </c>
      <c r="BK245" s="140">
        <f t="shared" si="1011"/>
        <v>0</v>
      </c>
      <c r="BL245" s="140">
        <f t="shared" si="1012"/>
        <v>0</v>
      </c>
      <c r="BM245" s="140">
        <f t="shared" si="1013"/>
        <v>0</v>
      </c>
      <c r="BN245" s="140">
        <f t="shared" si="1014"/>
        <v>0</v>
      </c>
      <c r="BO245" s="140">
        <f t="shared" si="1015"/>
        <v>0</v>
      </c>
      <c r="BP245" s="140">
        <f t="shared" si="1016"/>
        <v>0</v>
      </c>
      <c r="BQ245" s="140">
        <f t="shared" si="1017"/>
        <v>0</v>
      </c>
      <c r="BR245" s="140">
        <f t="shared" si="1018"/>
        <v>0</v>
      </c>
      <c r="BS245" s="140">
        <f t="shared" si="1019"/>
        <v>0</v>
      </c>
      <c r="BT245" s="140">
        <f t="shared" si="1020"/>
        <v>0</v>
      </c>
      <c r="BU245" s="140">
        <f t="shared" si="1021"/>
        <v>0</v>
      </c>
      <c r="BV245" s="140">
        <f t="shared" si="1022"/>
        <v>0</v>
      </c>
      <c r="BW245" s="140">
        <f t="shared" si="1023"/>
        <v>0</v>
      </c>
      <c r="BX245" s="140">
        <f t="shared" si="1024"/>
        <v>0</v>
      </c>
      <c r="BY245" s="140">
        <f t="shared" si="1025"/>
        <v>0</v>
      </c>
      <c r="BZ245" s="140">
        <f t="shared" si="1026"/>
        <v>0</v>
      </c>
    </row>
    <row r="246" spans="1:78" x14ac:dyDescent="0.25">
      <c r="A246" s="140" t="str">
        <f>'Scenario List'!$A$23</f>
        <v>1a- LCP w/ Climate Shift</v>
      </c>
      <c r="B246" s="140" t="s">
        <v>121</v>
      </c>
      <c r="C246" s="152">
        <v>1</v>
      </c>
      <c r="D246" s="140">
        <v>1</v>
      </c>
      <c r="E246" s="140">
        <v>1</v>
      </c>
      <c r="F246" s="140">
        <v>1</v>
      </c>
      <c r="G246" s="140">
        <v>1</v>
      </c>
      <c r="H246" s="140">
        <v>1</v>
      </c>
      <c r="I246" s="140">
        <v>1</v>
      </c>
      <c r="J246" s="140">
        <v>1</v>
      </c>
      <c r="K246" s="140">
        <v>1</v>
      </c>
      <c r="L246" s="140">
        <v>1</v>
      </c>
      <c r="M246" s="140">
        <v>1</v>
      </c>
      <c r="N246" s="140">
        <v>1</v>
      </c>
      <c r="O246" s="140">
        <v>1</v>
      </c>
      <c r="P246" s="140">
        <v>1</v>
      </c>
      <c r="Q246" s="140">
        <v>1</v>
      </c>
      <c r="R246" s="140">
        <v>0</v>
      </c>
      <c r="S246" s="140">
        <v>0</v>
      </c>
      <c r="T246" s="140">
        <v>0</v>
      </c>
      <c r="U246" s="140">
        <v>0</v>
      </c>
      <c r="V246" s="140">
        <v>0</v>
      </c>
      <c r="W246" s="140">
        <v>0</v>
      </c>
      <c r="X246" s="140">
        <v>0</v>
      </c>
      <c r="Y246" s="140">
        <v>0</v>
      </c>
      <c r="Z246" s="140">
        <v>0</v>
      </c>
      <c r="AA246" s="140">
        <v>0</v>
      </c>
      <c r="AC246" s="140">
        <f t="shared" si="1027"/>
        <v>0</v>
      </c>
      <c r="AD246" s="140">
        <f t="shared" si="981"/>
        <v>0</v>
      </c>
      <c r="AE246" s="140">
        <f t="shared" si="982"/>
        <v>0</v>
      </c>
      <c r="AF246" s="140">
        <f t="shared" si="983"/>
        <v>0</v>
      </c>
      <c r="AG246" s="140">
        <f t="shared" si="984"/>
        <v>0</v>
      </c>
      <c r="AH246" s="140">
        <f t="shared" si="985"/>
        <v>0</v>
      </c>
      <c r="AI246" s="140">
        <f t="shared" si="986"/>
        <v>0</v>
      </c>
      <c r="AJ246" s="140">
        <f t="shared" si="987"/>
        <v>0</v>
      </c>
      <c r="AK246" s="140">
        <f t="shared" si="988"/>
        <v>0</v>
      </c>
      <c r="AL246" s="140">
        <f t="shared" si="989"/>
        <v>0</v>
      </c>
      <c r="AM246" s="140">
        <f t="shared" si="990"/>
        <v>0</v>
      </c>
      <c r="AN246" s="140">
        <f t="shared" si="991"/>
        <v>0</v>
      </c>
      <c r="AO246" s="140">
        <f t="shared" si="992"/>
        <v>0</v>
      </c>
      <c r="AP246" s="140">
        <f t="shared" si="993"/>
        <v>0</v>
      </c>
      <c r="AQ246" s="140">
        <f t="shared" si="994"/>
        <v>1</v>
      </c>
      <c r="AR246" s="140">
        <f t="shared" si="995"/>
        <v>0</v>
      </c>
      <c r="AS246" s="140">
        <f t="shared" si="996"/>
        <v>0</v>
      </c>
      <c r="AT246" s="140">
        <f t="shared" si="997"/>
        <v>0</v>
      </c>
      <c r="AU246" s="140">
        <f t="shared" si="998"/>
        <v>0</v>
      </c>
      <c r="AV246" s="140">
        <f t="shared" si="999"/>
        <v>0</v>
      </c>
      <c r="AW246" s="140">
        <f t="shared" si="1000"/>
        <v>0</v>
      </c>
      <c r="AX246" s="140">
        <f t="shared" si="1001"/>
        <v>0</v>
      </c>
      <c r="AY246" s="140">
        <f t="shared" si="1002"/>
        <v>0</v>
      </c>
      <c r="AZ246" s="140">
        <f t="shared" si="1003"/>
        <v>0</v>
      </c>
      <c r="BB246" s="139">
        <f t="shared" si="1028"/>
        <v>2035</v>
      </c>
      <c r="BC246" s="140">
        <f t="shared" si="1029"/>
        <v>0</v>
      </c>
      <c r="BD246" s="140">
        <f t="shared" si="1004"/>
        <v>0</v>
      </c>
      <c r="BE246" s="140">
        <f t="shared" si="1005"/>
        <v>0</v>
      </c>
      <c r="BF246" s="140">
        <f t="shared" si="1006"/>
        <v>0</v>
      </c>
      <c r="BG246" s="140">
        <f t="shared" si="1007"/>
        <v>0</v>
      </c>
      <c r="BH246" s="140">
        <f t="shared" si="1008"/>
        <v>0</v>
      </c>
      <c r="BI246" s="140">
        <f t="shared" si="1009"/>
        <v>0</v>
      </c>
      <c r="BJ246" s="140">
        <f t="shared" si="1010"/>
        <v>0</v>
      </c>
      <c r="BK246" s="140">
        <f t="shared" si="1011"/>
        <v>0</v>
      </c>
      <c r="BL246" s="140">
        <f t="shared" si="1012"/>
        <v>0</v>
      </c>
      <c r="BM246" s="140">
        <f t="shared" si="1013"/>
        <v>0</v>
      </c>
      <c r="BN246" s="140">
        <f t="shared" si="1014"/>
        <v>0</v>
      </c>
      <c r="BO246" s="140">
        <f t="shared" si="1015"/>
        <v>0</v>
      </c>
      <c r="BP246" s="140">
        <f t="shared" si="1016"/>
        <v>0</v>
      </c>
      <c r="BQ246" s="140">
        <f t="shared" si="1017"/>
        <v>2036</v>
      </c>
      <c r="BR246" s="140">
        <f t="shared" si="1018"/>
        <v>0</v>
      </c>
      <c r="BS246" s="140">
        <f t="shared" si="1019"/>
        <v>0</v>
      </c>
      <c r="BT246" s="140">
        <f t="shared" si="1020"/>
        <v>0</v>
      </c>
      <c r="BU246" s="140">
        <f t="shared" si="1021"/>
        <v>0</v>
      </c>
      <c r="BV246" s="140">
        <f t="shared" si="1022"/>
        <v>0</v>
      </c>
      <c r="BW246" s="140">
        <f t="shared" si="1023"/>
        <v>0</v>
      </c>
      <c r="BX246" s="140">
        <f t="shared" si="1024"/>
        <v>0</v>
      </c>
      <c r="BY246" s="140">
        <f t="shared" si="1025"/>
        <v>0</v>
      </c>
      <c r="BZ246" s="140">
        <f t="shared" si="1026"/>
        <v>0</v>
      </c>
    </row>
    <row r="248" spans="1:78" x14ac:dyDescent="0.25">
      <c r="A248" s="140" t="str">
        <f>'Scenario List'!$A$24</f>
        <v>1b- LCP w/ SCC</v>
      </c>
      <c r="B248" s="140" t="s">
        <v>112</v>
      </c>
      <c r="C248" s="152">
        <v>1</v>
      </c>
      <c r="D248" s="140">
        <v>1</v>
      </c>
      <c r="E248" s="140">
        <v>1</v>
      </c>
      <c r="F248" s="140">
        <v>1</v>
      </c>
      <c r="G248" s="140">
        <v>1</v>
      </c>
      <c r="H248" s="140">
        <v>1</v>
      </c>
      <c r="I248" s="140">
        <v>1</v>
      </c>
      <c r="J248" s="140">
        <v>1</v>
      </c>
      <c r="K248" s="140">
        <v>1</v>
      </c>
      <c r="L248" s="140">
        <v>1</v>
      </c>
      <c r="M248" s="140">
        <v>1</v>
      </c>
      <c r="N248" s="140">
        <v>1</v>
      </c>
      <c r="O248" s="140">
        <v>1</v>
      </c>
      <c r="P248" s="140">
        <v>1</v>
      </c>
      <c r="Q248" s="140">
        <v>1</v>
      </c>
      <c r="R248" s="140">
        <v>1</v>
      </c>
      <c r="S248" s="140">
        <v>1</v>
      </c>
      <c r="T248" s="140">
        <v>1</v>
      </c>
      <c r="U248" s="140">
        <v>1</v>
      </c>
      <c r="V248" s="140">
        <v>1</v>
      </c>
      <c r="W248" s="140">
        <v>1</v>
      </c>
      <c r="X248" s="140">
        <v>1</v>
      </c>
      <c r="Y248" s="140">
        <v>1</v>
      </c>
      <c r="Z248" s="140">
        <v>1</v>
      </c>
      <c r="AA248" s="140">
        <v>1</v>
      </c>
      <c r="AC248" s="140">
        <f>C248-D248</f>
        <v>0</v>
      </c>
      <c r="AD248" s="140">
        <f t="shared" ref="AD248:AD257" si="1030">D248-E248</f>
        <v>0</v>
      </c>
      <c r="AE248" s="140">
        <f t="shared" ref="AE248:AE257" si="1031">E248-F248</f>
        <v>0</v>
      </c>
      <c r="AF248" s="140">
        <f t="shared" ref="AF248:AF257" si="1032">F248-G248</f>
        <v>0</v>
      </c>
      <c r="AG248" s="140">
        <f t="shared" ref="AG248:AG257" si="1033">G248-H248</f>
        <v>0</v>
      </c>
      <c r="AH248" s="140">
        <f t="shared" ref="AH248:AH257" si="1034">H248-I248</f>
        <v>0</v>
      </c>
      <c r="AI248" s="140">
        <f t="shared" ref="AI248:AI257" si="1035">I248-J248</f>
        <v>0</v>
      </c>
      <c r="AJ248" s="140">
        <f t="shared" ref="AJ248:AJ257" si="1036">J248-K248</f>
        <v>0</v>
      </c>
      <c r="AK248" s="140">
        <f t="shared" ref="AK248:AK257" si="1037">K248-L248</f>
        <v>0</v>
      </c>
      <c r="AL248" s="140">
        <f t="shared" ref="AL248:AL257" si="1038">L248-M248</f>
        <v>0</v>
      </c>
      <c r="AM248" s="140">
        <f t="shared" ref="AM248:AM257" si="1039">M248-N248</f>
        <v>0</v>
      </c>
      <c r="AN248" s="140">
        <f t="shared" ref="AN248:AN257" si="1040">N248-O248</f>
        <v>0</v>
      </c>
      <c r="AO248" s="140">
        <f t="shared" ref="AO248:AO257" si="1041">O248-P248</f>
        <v>0</v>
      </c>
      <c r="AP248" s="140">
        <f t="shared" ref="AP248:AP257" si="1042">P248-Q248</f>
        <v>0</v>
      </c>
      <c r="AQ248" s="140">
        <f t="shared" ref="AQ248:AQ257" si="1043">Q248-R248</f>
        <v>0</v>
      </c>
      <c r="AR248" s="140">
        <f t="shared" ref="AR248:AR257" si="1044">R248-S248</f>
        <v>0</v>
      </c>
      <c r="AS248" s="140">
        <f t="shared" ref="AS248:AS257" si="1045">S248-T248</f>
        <v>0</v>
      </c>
      <c r="AT248" s="140">
        <f t="shared" ref="AT248:AT257" si="1046">T248-U248</f>
        <v>0</v>
      </c>
      <c r="AU248" s="140">
        <f t="shared" ref="AU248:AU257" si="1047">U248-V248</f>
        <v>0</v>
      </c>
      <c r="AV248" s="140">
        <f t="shared" ref="AV248:AV257" si="1048">V248-W248</f>
        <v>0</v>
      </c>
      <c r="AW248" s="140">
        <f t="shared" ref="AW248:AW257" si="1049">W248-X248</f>
        <v>0</v>
      </c>
      <c r="AX248" s="140">
        <f t="shared" ref="AX248:AX257" si="1050">X248-Y248</f>
        <v>0</v>
      </c>
      <c r="AY248" s="140">
        <f t="shared" ref="AY248:AY257" si="1051">Y248-Z248</f>
        <v>0</v>
      </c>
      <c r="AZ248" s="140">
        <f t="shared" ref="AZ248:AZ257" si="1052">Z248-AA248</f>
        <v>0</v>
      </c>
      <c r="BB248" s="139" t="str">
        <f>IF(MAX(BC248:BZ248)=0,"-",MAX(BC248:BZ248)-1)</f>
        <v>-</v>
      </c>
      <c r="BC248" s="140">
        <f>IF(AC248=1,AC$13,0)</f>
        <v>0</v>
      </c>
      <c r="BD248" s="140">
        <f t="shared" ref="BD248:BD257" si="1053">IF(AD248=1,AD$13,0)</f>
        <v>0</v>
      </c>
      <c r="BE248" s="140">
        <f t="shared" ref="BE248:BE257" si="1054">IF(AE248=1,AE$13,0)</f>
        <v>0</v>
      </c>
      <c r="BF248" s="140">
        <f t="shared" ref="BF248:BF257" si="1055">IF(AF248=1,AF$13,0)</f>
        <v>0</v>
      </c>
      <c r="BG248" s="140">
        <f t="shared" ref="BG248:BG257" si="1056">IF(AG248=1,AG$13,0)</f>
        <v>0</v>
      </c>
      <c r="BH248" s="140">
        <f t="shared" ref="BH248:BH257" si="1057">IF(AH248=1,AH$13,0)</f>
        <v>0</v>
      </c>
      <c r="BI248" s="140">
        <f t="shared" ref="BI248:BI257" si="1058">IF(AI248=1,AI$13,0)</f>
        <v>0</v>
      </c>
      <c r="BJ248" s="140">
        <f t="shared" ref="BJ248:BJ257" si="1059">IF(AJ248=1,AJ$13,0)</f>
        <v>0</v>
      </c>
      <c r="BK248" s="140">
        <f t="shared" ref="BK248:BK257" si="1060">IF(AK248=1,AK$13,0)</f>
        <v>0</v>
      </c>
      <c r="BL248" s="140">
        <f t="shared" ref="BL248:BL257" si="1061">IF(AL248=1,AL$13,0)</f>
        <v>0</v>
      </c>
      <c r="BM248" s="140">
        <f t="shared" ref="BM248:BM257" si="1062">IF(AM248=1,AM$13,0)</f>
        <v>0</v>
      </c>
      <c r="BN248" s="140">
        <f t="shared" ref="BN248:BN257" si="1063">IF(AN248=1,AN$13,0)</f>
        <v>0</v>
      </c>
      <c r="BO248" s="140">
        <f t="shared" ref="BO248:BO257" si="1064">IF(AO248=1,AO$13,0)</f>
        <v>0</v>
      </c>
      <c r="BP248" s="140">
        <f t="shared" ref="BP248:BP257" si="1065">IF(AP248=1,AP$13,0)</f>
        <v>0</v>
      </c>
      <c r="BQ248" s="140">
        <f t="shared" ref="BQ248:BQ257" si="1066">IF(AQ248=1,AQ$13,0)</f>
        <v>0</v>
      </c>
      <c r="BR248" s="140">
        <f t="shared" ref="BR248:BR257" si="1067">IF(AR248=1,AR$13,0)</f>
        <v>0</v>
      </c>
      <c r="BS248" s="140">
        <f t="shared" ref="BS248:BS257" si="1068">IF(AS248=1,AS$13,0)</f>
        <v>0</v>
      </c>
      <c r="BT248" s="140">
        <f t="shared" ref="BT248:BT257" si="1069">IF(AT248=1,AT$13,0)</f>
        <v>0</v>
      </c>
      <c r="BU248" s="140">
        <f t="shared" ref="BU248:BU257" si="1070">IF(AU248=1,AU$13,0)</f>
        <v>0</v>
      </c>
      <c r="BV248" s="140">
        <f t="shared" ref="BV248:BV257" si="1071">IF(AV248=1,AV$13,0)</f>
        <v>0</v>
      </c>
      <c r="BW248" s="140">
        <f t="shared" ref="BW248:BW257" si="1072">IF(AW248=1,AW$13,0)</f>
        <v>0</v>
      </c>
      <c r="BX248" s="140">
        <f t="shared" ref="BX248:BX257" si="1073">IF(AX248=1,AX$13,0)</f>
        <v>0</v>
      </c>
      <c r="BY248" s="140">
        <f t="shared" ref="BY248:BY257" si="1074">IF(AY248=1,AY$13,0)</f>
        <v>0</v>
      </c>
      <c r="BZ248" s="140">
        <f t="shared" ref="BZ248:BZ257" si="1075">IF(AZ248=1,AZ$13,0)</f>
        <v>0</v>
      </c>
    </row>
    <row r="249" spans="1:78" x14ac:dyDescent="0.25">
      <c r="A249" s="140" t="str">
        <f>'Scenario List'!$A$24</f>
        <v>1b- LCP w/ SCC</v>
      </c>
      <c r="B249" s="140" t="s">
        <v>113</v>
      </c>
      <c r="C249" s="152">
        <v>1</v>
      </c>
      <c r="D249" s="140">
        <v>1</v>
      </c>
      <c r="E249" s="140">
        <v>1</v>
      </c>
      <c r="F249" s="140">
        <v>1</v>
      </c>
      <c r="G249" s="140">
        <v>1</v>
      </c>
      <c r="H249" s="140">
        <v>1</v>
      </c>
      <c r="I249" s="140">
        <v>0</v>
      </c>
      <c r="J249" s="140">
        <v>0</v>
      </c>
      <c r="K249" s="140">
        <v>0</v>
      </c>
      <c r="L249" s="140">
        <v>0</v>
      </c>
      <c r="M249" s="140">
        <v>0</v>
      </c>
      <c r="N249" s="140">
        <v>0</v>
      </c>
      <c r="O249" s="140">
        <v>0</v>
      </c>
      <c r="P249" s="140">
        <v>0</v>
      </c>
      <c r="Q249" s="140">
        <v>0</v>
      </c>
      <c r="R249" s="140">
        <v>0</v>
      </c>
      <c r="S249" s="140">
        <v>0</v>
      </c>
      <c r="T249" s="140">
        <v>0</v>
      </c>
      <c r="U249" s="140">
        <v>0</v>
      </c>
      <c r="V249" s="140">
        <v>0</v>
      </c>
      <c r="W249" s="140">
        <v>0</v>
      </c>
      <c r="X249" s="140">
        <v>0</v>
      </c>
      <c r="Y249" s="140">
        <v>0</v>
      </c>
      <c r="Z249" s="140">
        <v>0</v>
      </c>
      <c r="AA249" s="140">
        <v>0</v>
      </c>
      <c r="AC249" s="140">
        <f t="shared" ref="AC249:AC257" si="1076">C249-D249</f>
        <v>0</v>
      </c>
      <c r="AD249" s="140">
        <f t="shared" si="1030"/>
        <v>0</v>
      </c>
      <c r="AE249" s="140">
        <f t="shared" si="1031"/>
        <v>0</v>
      </c>
      <c r="AF249" s="140">
        <f t="shared" si="1032"/>
        <v>0</v>
      </c>
      <c r="AG249" s="140">
        <f t="shared" si="1033"/>
        <v>0</v>
      </c>
      <c r="AH249" s="140">
        <f t="shared" si="1034"/>
        <v>1</v>
      </c>
      <c r="AI249" s="140">
        <f t="shared" si="1035"/>
        <v>0</v>
      </c>
      <c r="AJ249" s="140">
        <f t="shared" si="1036"/>
        <v>0</v>
      </c>
      <c r="AK249" s="140">
        <f t="shared" si="1037"/>
        <v>0</v>
      </c>
      <c r="AL249" s="140">
        <f t="shared" si="1038"/>
        <v>0</v>
      </c>
      <c r="AM249" s="140">
        <f t="shared" si="1039"/>
        <v>0</v>
      </c>
      <c r="AN249" s="140">
        <f t="shared" si="1040"/>
        <v>0</v>
      </c>
      <c r="AO249" s="140">
        <f t="shared" si="1041"/>
        <v>0</v>
      </c>
      <c r="AP249" s="140">
        <f t="shared" si="1042"/>
        <v>0</v>
      </c>
      <c r="AQ249" s="140">
        <f t="shared" si="1043"/>
        <v>0</v>
      </c>
      <c r="AR249" s="140">
        <f t="shared" si="1044"/>
        <v>0</v>
      </c>
      <c r="AS249" s="140">
        <f t="shared" si="1045"/>
        <v>0</v>
      </c>
      <c r="AT249" s="140">
        <f t="shared" si="1046"/>
        <v>0</v>
      </c>
      <c r="AU249" s="140">
        <f t="shared" si="1047"/>
        <v>0</v>
      </c>
      <c r="AV249" s="140">
        <f t="shared" si="1048"/>
        <v>0</v>
      </c>
      <c r="AW249" s="140">
        <f t="shared" si="1049"/>
        <v>0</v>
      </c>
      <c r="AX249" s="140">
        <f t="shared" si="1050"/>
        <v>0</v>
      </c>
      <c r="AY249" s="140">
        <f t="shared" si="1051"/>
        <v>0</v>
      </c>
      <c r="AZ249" s="140">
        <f t="shared" si="1052"/>
        <v>0</v>
      </c>
      <c r="BB249" s="139">
        <f t="shared" ref="BB249:BB257" si="1077">IF(MAX(BC249:BZ249)=0,"-",MAX(BC249:BZ249)-1)</f>
        <v>2026</v>
      </c>
      <c r="BC249" s="140">
        <f t="shared" ref="BC249:BC257" si="1078">IF(AC249=1,AC$13,0)</f>
        <v>0</v>
      </c>
      <c r="BD249" s="140">
        <f t="shared" si="1053"/>
        <v>0</v>
      </c>
      <c r="BE249" s="140">
        <f t="shared" si="1054"/>
        <v>0</v>
      </c>
      <c r="BF249" s="140">
        <f t="shared" si="1055"/>
        <v>0</v>
      </c>
      <c r="BG249" s="140">
        <f t="shared" si="1056"/>
        <v>0</v>
      </c>
      <c r="BH249" s="140">
        <f t="shared" si="1057"/>
        <v>2027</v>
      </c>
      <c r="BI249" s="140">
        <f t="shared" si="1058"/>
        <v>0</v>
      </c>
      <c r="BJ249" s="140">
        <f t="shared" si="1059"/>
        <v>0</v>
      </c>
      <c r="BK249" s="140">
        <f t="shared" si="1060"/>
        <v>0</v>
      </c>
      <c r="BL249" s="140">
        <f t="shared" si="1061"/>
        <v>0</v>
      </c>
      <c r="BM249" s="140">
        <f t="shared" si="1062"/>
        <v>0</v>
      </c>
      <c r="BN249" s="140">
        <f t="shared" si="1063"/>
        <v>0</v>
      </c>
      <c r="BO249" s="140">
        <f t="shared" si="1064"/>
        <v>0</v>
      </c>
      <c r="BP249" s="140">
        <f t="shared" si="1065"/>
        <v>0</v>
      </c>
      <c r="BQ249" s="140">
        <f t="shared" si="1066"/>
        <v>0</v>
      </c>
      <c r="BR249" s="140">
        <f t="shared" si="1067"/>
        <v>0</v>
      </c>
      <c r="BS249" s="140">
        <f t="shared" si="1068"/>
        <v>0</v>
      </c>
      <c r="BT249" s="140">
        <f t="shared" si="1069"/>
        <v>0</v>
      </c>
      <c r="BU249" s="140">
        <f t="shared" si="1070"/>
        <v>0</v>
      </c>
      <c r="BV249" s="140">
        <f t="shared" si="1071"/>
        <v>0</v>
      </c>
      <c r="BW249" s="140">
        <f t="shared" si="1072"/>
        <v>0</v>
      </c>
      <c r="BX249" s="140">
        <f t="shared" si="1073"/>
        <v>0</v>
      </c>
      <c r="BY249" s="140">
        <f t="shared" si="1074"/>
        <v>0</v>
      </c>
      <c r="BZ249" s="140">
        <f t="shared" si="1075"/>
        <v>0</v>
      </c>
    </row>
    <row r="250" spans="1:78" x14ac:dyDescent="0.25">
      <c r="A250" s="140" t="str">
        <f>'Scenario List'!$A$24</f>
        <v>1b- LCP w/ SCC</v>
      </c>
      <c r="B250" s="140" t="s">
        <v>114</v>
      </c>
      <c r="C250" s="152">
        <v>1</v>
      </c>
      <c r="D250" s="140">
        <v>0</v>
      </c>
      <c r="E250" s="140">
        <v>0</v>
      </c>
      <c r="F250" s="140">
        <v>0</v>
      </c>
      <c r="G250" s="140">
        <v>0</v>
      </c>
      <c r="H250" s="140">
        <v>0</v>
      </c>
      <c r="I250" s="140">
        <v>0</v>
      </c>
      <c r="J250" s="140">
        <v>0</v>
      </c>
      <c r="K250" s="140">
        <v>0</v>
      </c>
      <c r="L250" s="140">
        <v>0</v>
      </c>
      <c r="M250" s="140">
        <v>0</v>
      </c>
      <c r="N250" s="140">
        <v>0</v>
      </c>
      <c r="O250" s="140">
        <v>0</v>
      </c>
      <c r="P250" s="140">
        <v>0</v>
      </c>
      <c r="Q250" s="140">
        <v>0</v>
      </c>
      <c r="R250" s="140">
        <v>0</v>
      </c>
      <c r="S250" s="140">
        <v>0</v>
      </c>
      <c r="T250" s="140">
        <v>0</v>
      </c>
      <c r="U250" s="140">
        <v>0</v>
      </c>
      <c r="V250" s="140">
        <v>0</v>
      </c>
      <c r="W250" s="140">
        <v>0</v>
      </c>
      <c r="X250" s="140">
        <v>0</v>
      </c>
      <c r="Y250" s="140">
        <v>0</v>
      </c>
      <c r="Z250" s="140">
        <v>0</v>
      </c>
      <c r="AA250" s="140">
        <v>0</v>
      </c>
      <c r="AC250" s="140">
        <f t="shared" si="1076"/>
        <v>1</v>
      </c>
      <c r="AD250" s="140">
        <f t="shared" si="1030"/>
        <v>0</v>
      </c>
      <c r="AE250" s="140">
        <f t="shared" si="1031"/>
        <v>0</v>
      </c>
      <c r="AF250" s="140">
        <f t="shared" si="1032"/>
        <v>0</v>
      </c>
      <c r="AG250" s="140">
        <f t="shared" si="1033"/>
        <v>0</v>
      </c>
      <c r="AH250" s="140">
        <f t="shared" si="1034"/>
        <v>0</v>
      </c>
      <c r="AI250" s="140">
        <f t="shared" si="1035"/>
        <v>0</v>
      </c>
      <c r="AJ250" s="140">
        <f t="shared" si="1036"/>
        <v>0</v>
      </c>
      <c r="AK250" s="140">
        <f t="shared" si="1037"/>
        <v>0</v>
      </c>
      <c r="AL250" s="140">
        <f t="shared" si="1038"/>
        <v>0</v>
      </c>
      <c r="AM250" s="140">
        <f t="shared" si="1039"/>
        <v>0</v>
      </c>
      <c r="AN250" s="140">
        <f t="shared" si="1040"/>
        <v>0</v>
      </c>
      <c r="AO250" s="140">
        <f t="shared" si="1041"/>
        <v>0</v>
      </c>
      <c r="AP250" s="140">
        <f t="shared" si="1042"/>
        <v>0</v>
      </c>
      <c r="AQ250" s="140">
        <f t="shared" si="1043"/>
        <v>0</v>
      </c>
      <c r="AR250" s="140">
        <f t="shared" si="1044"/>
        <v>0</v>
      </c>
      <c r="AS250" s="140">
        <f t="shared" si="1045"/>
        <v>0</v>
      </c>
      <c r="AT250" s="140">
        <f t="shared" si="1046"/>
        <v>0</v>
      </c>
      <c r="AU250" s="140">
        <f t="shared" si="1047"/>
        <v>0</v>
      </c>
      <c r="AV250" s="140">
        <f t="shared" si="1048"/>
        <v>0</v>
      </c>
      <c r="AW250" s="140">
        <f t="shared" si="1049"/>
        <v>0</v>
      </c>
      <c r="AX250" s="140">
        <f t="shared" si="1050"/>
        <v>0</v>
      </c>
      <c r="AY250" s="140">
        <f t="shared" si="1051"/>
        <v>0</v>
      </c>
      <c r="AZ250" s="140">
        <f t="shared" si="1052"/>
        <v>0</v>
      </c>
      <c r="BB250" s="139">
        <f t="shared" si="1077"/>
        <v>2021</v>
      </c>
      <c r="BC250" s="140">
        <f t="shared" si="1078"/>
        <v>2022</v>
      </c>
      <c r="BD250" s="140">
        <f t="shared" si="1053"/>
        <v>0</v>
      </c>
      <c r="BE250" s="140">
        <f t="shared" si="1054"/>
        <v>0</v>
      </c>
      <c r="BF250" s="140">
        <f t="shared" si="1055"/>
        <v>0</v>
      </c>
      <c r="BG250" s="140">
        <f t="shared" si="1056"/>
        <v>0</v>
      </c>
      <c r="BH250" s="140">
        <f t="shared" si="1057"/>
        <v>0</v>
      </c>
      <c r="BI250" s="140">
        <f t="shared" si="1058"/>
        <v>0</v>
      </c>
      <c r="BJ250" s="140">
        <f t="shared" si="1059"/>
        <v>0</v>
      </c>
      <c r="BK250" s="140">
        <f t="shared" si="1060"/>
        <v>0</v>
      </c>
      <c r="BL250" s="140">
        <f t="shared" si="1061"/>
        <v>0</v>
      </c>
      <c r="BM250" s="140">
        <f t="shared" si="1062"/>
        <v>0</v>
      </c>
      <c r="BN250" s="140">
        <f t="shared" si="1063"/>
        <v>0</v>
      </c>
      <c r="BO250" s="140">
        <f t="shared" si="1064"/>
        <v>0</v>
      </c>
      <c r="BP250" s="140">
        <f t="shared" si="1065"/>
        <v>0</v>
      </c>
      <c r="BQ250" s="140">
        <f t="shared" si="1066"/>
        <v>0</v>
      </c>
      <c r="BR250" s="140">
        <f t="shared" si="1067"/>
        <v>0</v>
      </c>
      <c r="BS250" s="140">
        <f t="shared" si="1068"/>
        <v>0</v>
      </c>
      <c r="BT250" s="140">
        <f t="shared" si="1069"/>
        <v>0</v>
      </c>
      <c r="BU250" s="140">
        <f t="shared" si="1070"/>
        <v>0</v>
      </c>
      <c r="BV250" s="140">
        <f t="shared" si="1071"/>
        <v>0</v>
      </c>
      <c r="BW250" s="140">
        <f t="shared" si="1072"/>
        <v>0</v>
      </c>
      <c r="BX250" s="140">
        <f t="shared" si="1073"/>
        <v>0</v>
      </c>
      <c r="BY250" s="140">
        <f t="shared" si="1074"/>
        <v>0</v>
      </c>
      <c r="BZ250" s="140">
        <f t="shared" si="1075"/>
        <v>0</v>
      </c>
    </row>
    <row r="251" spans="1:78" x14ac:dyDescent="0.25">
      <c r="A251" s="140" t="str">
        <f>'Scenario List'!$A$24</f>
        <v>1b- LCP w/ SCC</v>
      </c>
      <c r="B251" s="140" t="s">
        <v>115</v>
      </c>
      <c r="C251" s="152">
        <v>1</v>
      </c>
      <c r="D251" s="140">
        <v>0</v>
      </c>
      <c r="E251" s="140">
        <v>0</v>
      </c>
      <c r="F251" s="140">
        <v>0</v>
      </c>
      <c r="G251" s="140">
        <v>0</v>
      </c>
      <c r="H251" s="140">
        <v>0</v>
      </c>
      <c r="I251" s="140">
        <v>0</v>
      </c>
      <c r="J251" s="140">
        <v>0</v>
      </c>
      <c r="K251" s="140">
        <v>0</v>
      </c>
      <c r="L251" s="140">
        <v>0</v>
      </c>
      <c r="M251" s="140">
        <v>0</v>
      </c>
      <c r="N251" s="140">
        <v>0</v>
      </c>
      <c r="O251" s="140">
        <v>0</v>
      </c>
      <c r="P251" s="140">
        <v>0</v>
      </c>
      <c r="Q251" s="140">
        <v>0</v>
      </c>
      <c r="R251" s="140">
        <v>0</v>
      </c>
      <c r="S251" s="140">
        <v>0</v>
      </c>
      <c r="T251" s="140">
        <v>0</v>
      </c>
      <c r="U251" s="140">
        <v>0</v>
      </c>
      <c r="V251" s="140">
        <v>0</v>
      </c>
      <c r="W251" s="140">
        <v>0</v>
      </c>
      <c r="X251" s="140">
        <v>0</v>
      </c>
      <c r="Y251" s="140">
        <v>0</v>
      </c>
      <c r="Z251" s="140">
        <v>0</v>
      </c>
      <c r="AA251" s="140">
        <v>0</v>
      </c>
      <c r="AC251" s="140">
        <f t="shared" si="1076"/>
        <v>1</v>
      </c>
      <c r="AD251" s="140">
        <f t="shared" si="1030"/>
        <v>0</v>
      </c>
      <c r="AE251" s="140">
        <f t="shared" si="1031"/>
        <v>0</v>
      </c>
      <c r="AF251" s="140">
        <f t="shared" si="1032"/>
        <v>0</v>
      </c>
      <c r="AG251" s="140">
        <f t="shared" si="1033"/>
        <v>0</v>
      </c>
      <c r="AH251" s="140">
        <f t="shared" si="1034"/>
        <v>0</v>
      </c>
      <c r="AI251" s="140">
        <f t="shared" si="1035"/>
        <v>0</v>
      </c>
      <c r="AJ251" s="140">
        <f t="shared" si="1036"/>
        <v>0</v>
      </c>
      <c r="AK251" s="140">
        <f t="shared" si="1037"/>
        <v>0</v>
      </c>
      <c r="AL251" s="140">
        <f t="shared" si="1038"/>
        <v>0</v>
      </c>
      <c r="AM251" s="140">
        <f t="shared" si="1039"/>
        <v>0</v>
      </c>
      <c r="AN251" s="140">
        <f t="shared" si="1040"/>
        <v>0</v>
      </c>
      <c r="AO251" s="140">
        <f t="shared" si="1041"/>
        <v>0</v>
      </c>
      <c r="AP251" s="140">
        <f t="shared" si="1042"/>
        <v>0</v>
      </c>
      <c r="AQ251" s="140">
        <f t="shared" si="1043"/>
        <v>0</v>
      </c>
      <c r="AR251" s="140">
        <f t="shared" si="1044"/>
        <v>0</v>
      </c>
      <c r="AS251" s="140">
        <f t="shared" si="1045"/>
        <v>0</v>
      </c>
      <c r="AT251" s="140">
        <f t="shared" si="1046"/>
        <v>0</v>
      </c>
      <c r="AU251" s="140">
        <f t="shared" si="1047"/>
        <v>0</v>
      </c>
      <c r="AV251" s="140">
        <f t="shared" si="1048"/>
        <v>0</v>
      </c>
      <c r="AW251" s="140">
        <f t="shared" si="1049"/>
        <v>0</v>
      </c>
      <c r="AX251" s="140">
        <f t="shared" si="1050"/>
        <v>0</v>
      </c>
      <c r="AY251" s="140">
        <f t="shared" si="1051"/>
        <v>0</v>
      </c>
      <c r="AZ251" s="140">
        <f t="shared" si="1052"/>
        <v>0</v>
      </c>
      <c r="BB251" s="139">
        <f t="shared" si="1077"/>
        <v>2021</v>
      </c>
      <c r="BC251" s="140">
        <f t="shared" si="1078"/>
        <v>2022</v>
      </c>
      <c r="BD251" s="140">
        <f t="shared" si="1053"/>
        <v>0</v>
      </c>
      <c r="BE251" s="140">
        <f t="shared" si="1054"/>
        <v>0</v>
      </c>
      <c r="BF251" s="140">
        <f t="shared" si="1055"/>
        <v>0</v>
      </c>
      <c r="BG251" s="140">
        <f t="shared" si="1056"/>
        <v>0</v>
      </c>
      <c r="BH251" s="140">
        <f t="shared" si="1057"/>
        <v>0</v>
      </c>
      <c r="BI251" s="140">
        <f t="shared" si="1058"/>
        <v>0</v>
      </c>
      <c r="BJ251" s="140">
        <f t="shared" si="1059"/>
        <v>0</v>
      </c>
      <c r="BK251" s="140">
        <f t="shared" si="1060"/>
        <v>0</v>
      </c>
      <c r="BL251" s="140">
        <f t="shared" si="1061"/>
        <v>0</v>
      </c>
      <c r="BM251" s="140">
        <f t="shared" si="1062"/>
        <v>0</v>
      </c>
      <c r="BN251" s="140">
        <f t="shared" si="1063"/>
        <v>0</v>
      </c>
      <c r="BO251" s="140">
        <f t="shared" si="1064"/>
        <v>0</v>
      </c>
      <c r="BP251" s="140">
        <f t="shared" si="1065"/>
        <v>0</v>
      </c>
      <c r="BQ251" s="140">
        <f t="shared" si="1066"/>
        <v>0</v>
      </c>
      <c r="BR251" s="140">
        <f t="shared" si="1067"/>
        <v>0</v>
      </c>
      <c r="BS251" s="140">
        <f t="shared" si="1068"/>
        <v>0</v>
      </c>
      <c r="BT251" s="140">
        <f t="shared" si="1069"/>
        <v>0</v>
      </c>
      <c r="BU251" s="140">
        <f t="shared" si="1070"/>
        <v>0</v>
      </c>
      <c r="BV251" s="140">
        <f t="shared" si="1071"/>
        <v>0</v>
      </c>
      <c r="BW251" s="140">
        <f t="shared" si="1072"/>
        <v>0</v>
      </c>
      <c r="BX251" s="140">
        <f t="shared" si="1073"/>
        <v>0</v>
      </c>
      <c r="BY251" s="140">
        <f t="shared" si="1074"/>
        <v>0</v>
      </c>
      <c r="BZ251" s="140">
        <f t="shared" si="1075"/>
        <v>0</v>
      </c>
    </row>
    <row r="252" spans="1:78" x14ac:dyDescent="0.25">
      <c r="A252" s="140" t="str">
        <f>'Scenario List'!$A$24</f>
        <v>1b- LCP w/ SCC</v>
      </c>
      <c r="B252" s="140" t="s">
        <v>116</v>
      </c>
      <c r="C252" s="152">
        <v>1</v>
      </c>
      <c r="D252" s="140">
        <v>1</v>
      </c>
      <c r="E252" s="140">
        <v>1</v>
      </c>
      <c r="F252" s="140">
        <v>1</v>
      </c>
      <c r="G252" s="140">
        <v>1</v>
      </c>
      <c r="H252" s="140">
        <v>1</v>
      </c>
      <c r="I252" s="140">
        <v>1</v>
      </c>
      <c r="J252" s="140">
        <v>1</v>
      </c>
      <c r="K252" s="140">
        <v>1</v>
      </c>
      <c r="L252" s="140">
        <v>1</v>
      </c>
      <c r="M252" s="140">
        <v>1</v>
      </c>
      <c r="N252" s="140">
        <v>1</v>
      </c>
      <c r="O252" s="140">
        <v>1</v>
      </c>
      <c r="P252" s="140">
        <v>1</v>
      </c>
      <c r="Q252" s="140">
        <v>1</v>
      </c>
      <c r="R252" s="140">
        <v>1</v>
      </c>
      <c r="S252" s="140">
        <v>1</v>
      </c>
      <c r="T252" s="140">
        <v>1</v>
      </c>
      <c r="U252" s="140">
        <v>1</v>
      </c>
      <c r="V252" s="140">
        <v>1</v>
      </c>
      <c r="W252" s="140">
        <v>1</v>
      </c>
      <c r="X252" s="140">
        <v>1</v>
      </c>
      <c r="Y252" s="140">
        <v>1</v>
      </c>
      <c r="Z252" s="140">
        <v>1</v>
      </c>
      <c r="AA252" s="140">
        <v>1</v>
      </c>
      <c r="AC252" s="140">
        <f t="shared" si="1076"/>
        <v>0</v>
      </c>
      <c r="AD252" s="140">
        <f t="shared" si="1030"/>
        <v>0</v>
      </c>
      <c r="AE252" s="140">
        <f t="shared" si="1031"/>
        <v>0</v>
      </c>
      <c r="AF252" s="140">
        <f t="shared" si="1032"/>
        <v>0</v>
      </c>
      <c r="AG252" s="140">
        <f t="shared" si="1033"/>
        <v>0</v>
      </c>
      <c r="AH252" s="140">
        <f t="shared" si="1034"/>
        <v>0</v>
      </c>
      <c r="AI252" s="140">
        <f t="shared" si="1035"/>
        <v>0</v>
      </c>
      <c r="AJ252" s="140">
        <f t="shared" si="1036"/>
        <v>0</v>
      </c>
      <c r="AK252" s="140">
        <f t="shared" si="1037"/>
        <v>0</v>
      </c>
      <c r="AL252" s="140">
        <f t="shared" si="1038"/>
        <v>0</v>
      </c>
      <c r="AM252" s="140">
        <f t="shared" si="1039"/>
        <v>0</v>
      </c>
      <c r="AN252" s="140">
        <f t="shared" si="1040"/>
        <v>0</v>
      </c>
      <c r="AO252" s="140">
        <f t="shared" si="1041"/>
        <v>0</v>
      </c>
      <c r="AP252" s="140">
        <f t="shared" si="1042"/>
        <v>0</v>
      </c>
      <c r="AQ252" s="140">
        <f t="shared" si="1043"/>
        <v>0</v>
      </c>
      <c r="AR252" s="140">
        <f t="shared" si="1044"/>
        <v>0</v>
      </c>
      <c r="AS252" s="140">
        <f t="shared" si="1045"/>
        <v>0</v>
      </c>
      <c r="AT252" s="140">
        <f t="shared" si="1046"/>
        <v>0</v>
      </c>
      <c r="AU252" s="140">
        <f t="shared" si="1047"/>
        <v>0</v>
      </c>
      <c r="AV252" s="140">
        <f t="shared" si="1048"/>
        <v>0</v>
      </c>
      <c r="AW252" s="140">
        <f t="shared" si="1049"/>
        <v>0</v>
      </c>
      <c r="AX252" s="140">
        <f t="shared" si="1050"/>
        <v>0</v>
      </c>
      <c r="AY252" s="140">
        <f t="shared" si="1051"/>
        <v>0</v>
      </c>
      <c r="AZ252" s="140">
        <f t="shared" si="1052"/>
        <v>0</v>
      </c>
      <c r="BB252" s="139" t="str">
        <f t="shared" si="1077"/>
        <v>-</v>
      </c>
      <c r="BC252" s="140">
        <f t="shared" si="1078"/>
        <v>0</v>
      </c>
      <c r="BD252" s="140">
        <f t="shared" si="1053"/>
        <v>0</v>
      </c>
      <c r="BE252" s="140">
        <f t="shared" si="1054"/>
        <v>0</v>
      </c>
      <c r="BF252" s="140">
        <f t="shared" si="1055"/>
        <v>0</v>
      </c>
      <c r="BG252" s="140">
        <f t="shared" si="1056"/>
        <v>0</v>
      </c>
      <c r="BH252" s="140">
        <f t="shared" si="1057"/>
        <v>0</v>
      </c>
      <c r="BI252" s="140">
        <f t="shared" si="1058"/>
        <v>0</v>
      </c>
      <c r="BJ252" s="140">
        <f t="shared" si="1059"/>
        <v>0</v>
      </c>
      <c r="BK252" s="140">
        <f t="shared" si="1060"/>
        <v>0</v>
      </c>
      <c r="BL252" s="140">
        <f t="shared" si="1061"/>
        <v>0</v>
      </c>
      <c r="BM252" s="140">
        <f t="shared" si="1062"/>
        <v>0</v>
      </c>
      <c r="BN252" s="140">
        <f t="shared" si="1063"/>
        <v>0</v>
      </c>
      <c r="BO252" s="140">
        <f t="shared" si="1064"/>
        <v>0</v>
      </c>
      <c r="BP252" s="140">
        <f t="shared" si="1065"/>
        <v>0</v>
      </c>
      <c r="BQ252" s="140">
        <f t="shared" si="1066"/>
        <v>0</v>
      </c>
      <c r="BR252" s="140">
        <f t="shared" si="1067"/>
        <v>0</v>
      </c>
      <c r="BS252" s="140">
        <f t="shared" si="1068"/>
        <v>0</v>
      </c>
      <c r="BT252" s="140">
        <f t="shared" si="1069"/>
        <v>0</v>
      </c>
      <c r="BU252" s="140">
        <f t="shared" si="1070"/>
        <v>0</v>
      </c>
      <c r="BV252" s="140">
        <f t="shared" si="1071"/>
        <v>0</v>
      </c>
      <c r="BW252" s="140">
        <f t="shared" si="1072"/>
        <v>0</v>
      </c>
      <c r="BX252" s="140">
        <f t="shared" si="1073"/>
        <v>0</v>
      </c>
      <c r="BY252" s="140">
        <f t="shared" si="1074"/>
        <v>0</v>
      </c>
      <c r="BZ252" s="140">
        <f t="shared" si="1075"/>
        <v>0</v>
      </c>
    </row>
    <row r="253" spans="1:78" x14ac:dyDescent="0.25">
      <c r="A253" s="140" t="str">
        <f>'Scenario List'!$A$24</f>
        <v>1b- LCP w/ SCC</v>
      </c>
      <c r="B253" s="140" t="s">
        <v>117</v>
      </c>
      <c r="C253" s="152">
        <v>1</v>
      </c>
      <c r="D253" s="140">
        <v>1</v>
      </c>
      <c r="E253" s="140">
        <v>1</v>
      </c>
      <c r="F253" s="140">
        <v>1</v>
      </c>
      <c r="G253" s="140">
        <v>1</v>
      </c>
      <c r="H253" s="140">
        <v>1</v>
      </c>
      <c r="I253" s="140">
        <v>1</v>
      </c>
      <c r="J253" s="140">
        <v>1</v>
      </c>
      <c r="K253" s="140">
        <v>1</v>
      </c>
      <c r="L253" s="140">
        <v>1</v>
      </c>
      <c r="M253" s="140">
        <v>1</v>
      </c>
      <c r="N253" s="140">
        <v>1</v>
      </c>
      <c r="O253" s="140">
        <v>1</v>
      </c>
      <c r="P253" s="140">
        <v>1</v>
      </c>
      <c r="Q253" s="140">
        <v>1</v>
      </c>
      <c r="R253" s="140">
        <v>1</v>
      </c>
      <c r="S253" s="140">
        <v>1</v>
      </c>
      <c r="T253" s="140">
        <v>1</v>
      </c>
      <c r="U253" s="140">
        <v>1</v>
      </c>
      <c r="V253" s="140">
        <v>1</v>
      </c>
      <c r="W253" s="140">
        <v>1</v>
      </c>
      <c r="X253" s="140">
        <v>1</v>
      </c>
      <c r="Y253" s="140">
        <v>1</v>
      </c>
      <c r="Z253" s="140">
        <v>1</v>
      </c>
      <c r="AA253" s="140">
        <v>1</v>
      </c>
      <c r="AC253" s="140">
        <f t="shared" si="1076"/>
        <v>0</v>
      </c>
      <c r="AD253" s="140">
        <f t="shared" si="1030"/>
        <v>0</v>
      </c>
      <c r="AE253" s="140">
        <f t="shared" si="1031"/>
        <v>0</v>
      </c>
      <c r="AF253" s="140">
        <f t="shared" si="1032"/>
        <v>0</v>
      </c>
      <c r="AG253" s="140">
        <f t="shared" si="1033"/>
        <v>0</v>
      </c>
      <c r="AH253" s="140">
        <f t="shared" si="1034"/>
        <v>0</v>
      </c>
      <c r="AI253" s="140">
        <f t="shared" si="1035"/>
        <v>0</v>
      </c>
      <c r="AJ253" s="140">
        <f t="shared" si="1036"/>
        <v>0</v>
      </c>
      <c r="AK253" s="140">
        <f t="shared" si="1037"/>
        <v>0</v>
      </c>
      <c r="AL253" s="140">
        <f t="shared" si="1038"/>
        <v>0</v>
      </c>
      <c r="AM253" s="140">
        <f t="shared" si="1039"/>
        <v>0</v>
      </c>
      <c r="AN253" s="140">
        <f t="shared" si="1040"/>
        <v>0</v>
      </c>
      <c r="AO253" s="140">
        <f t="shared" si="1041"/>
        <v>0</v>
      </c>
      <c r="AP253" s="140">
        <f t="shared" si="1042"/>
        <v>0</v>
      </c>
      <c r="AQ253" s="140">
        <f t="shared" si="1043"/>
        <v>0</v>
      </c>
      <c r="AR253" s="140">
        <f t="shared" si="1044"/>
        <v>0</v>
      </c>
      <c r="AS253" s="140">
        <f t="shared" si="1045"/>
        <v>0</v>
      </c>
      <c r="AT253" s="140">
        <f t="shared" si="1046"/>
        <v>0</v>
      </c>
      <c r="AU253" s="140">
        <f t="shared" si="1047"/>
        <v>0</v>
      </c>
      <c r="AV253" s="140">
        <f t="shared" si="1048"/>
        <v>0</v>
      </c>
      <c r="AW253" s="140">
        <f t="shared" si="1049"/>
        <v>0</v>
      </c>
      <c r="AX253" s="140">
        <f t="shared" si="1050"/>
        <v>0</v>
      </c>
      <c r="AY253" s="140">
        <f t="shared" si="1051"/>
        <v>0</v>
      </c>
      <c r="AZ253" s="140">
        <f t="shared" si="1052"/>
        <v>0</v>
      </c>
      <c r="BB253" s="139" t="str">
        <f t="shared" si="1077"/>
        <v>-</v>
      </c>
      <c r="BC253" s="140">
        <f t="shared" si="1078"/>
        <v>0</v>
      </c>
      <c r="BD253" s="140">
        <f t="shared" si="1053"/>
        <v>0</v>
      </c>
      <c r="BE253" s="140">
        <f t="shared" si="1054"/>
        <v>0</v>
      </c>
      <c r="BF253" s="140">
        <f t="shared" si="1055"/>
        <v>0</v>
      </c>
      <c r="BG253" s="140">
        <f t="shared" si="1056"/>
        <v>0</v>
      </c>
      <c r="BH253" s="140">
        <f t="shared" si="1057"/>
        <v>0</v>
      </c>
      <c r="BI253" s="140">
        <f t="shared" si="1058"/>
        <v>0</v>
      </c>
      <c r="BJ253" s="140">
        <f t="shared" si="1059"/>
        <v>0</v>
      </c>
      <c r="BK253" s="140">
        <f t="shared" si="1060"/>
        <v>0</v>
      </c>
      <c r="BL253" s="140">
        <f t="shared" si="1061"/>
        <v>0</v>
      </c>
      <c r="BM253" s="140">
        <f t="shared" si="1062"/>
        <v>0</v>
      </c>
      <c r="BN253" s="140">
        <f t="shared" si="1063"/>
        <v>0</v>
      </c>
      <c r="BO253" s="140">
        <f t="shared" si="1064"/>
        <v>0</v>
      </c>
      <c r="BP253" s="140">
        <f t="shared" si="1065"/>
        <v>0</v>
      </c>
      <c r="BQ253" s="140">
        <f t="shared" si="1066"/>
        <v>0</v>
      </c>
      <c r="BR253" s="140">
        <f t="shared" si="1067"/>
        <v>0</v>
      </c>
      <c r="BS253" s="140">
        <f t="shared" si="1068"/>
        <v>0</v>
      </c>
      <c r="BT253" s="140">
        <f t="shared" si="1069"/>
        <v>0</v>
      </c>
      <c r="BU253" s="140">
        <f t="shared" si="1070"/>
        <v>0</v>
      </c>
      <c r="BV253" s="140">
        <f t="shared" si="1071"/>
        <v>0</v>
      </c>
      <c r="BW253" s="140">
        <f t="shared" si="1072"/>
        <v>0</v>
      </c>
      <c r="BX253" s="140">
        <f t="shared" si="1073"/>
        <v>0</v>
      </c>
      <c r="BY253" s="140">
        <f t="shared" si="1074"/>
        <v>0</v>
      </c>
      <c r="BZ253" s="140">
        <f t="shared" si="1075"/>
        <v>0</v>
      </c>
    </row>
    <row r="254" spans="1:78" x14ac:dyDescent="0.25">
      <c r="A254" s="140" t="str">
        <f>'Scenario List'!$A$24</f>
        <v>1b- LCP w/ SCC</v>
      </c>
      <c r="B254" s="140" t="s">
        <v>118</v>
      </c>
      <c r="C254" s="152">
        <v>1</v>
      </c>
      <c r="D254" s="140">
        <v>1</v>
      </c>
      <c r="E254" s="140">
        <v>1</v>
      </c>
      <c r="F254" s="140">
        <v>1</v>
      </c>
      <c r="G254" s="140">
        <v>1</v>
      </c>
      <c r="H254" s="140">
        <v>1</v>
      </c>
      <c r="I254" s="140">
        <v>1</v>
      </c>
      <c r="J254" s="140">
        <v>1</v>
      </c>
      <c r="K254" s="140">
        <v>1</v>
      </c>
      <c r="L254" s="140">
        <v>1</v>
      </c>
      <c r="M254" s="140">
        <v>1</v>
      </c>
      <c r="N254" s="140">
        <v>1</v>
      </c>
      <c r="O254" s="140">
        <v>1</v>
      </c>
      <c r="P254" s="140">
        <v>1</v>
      </c>
      <c r="Q254" s="140">
        <v>1</v>
      </c>
      <c r="R254" s="140">
        <v>1</v>
      </c>
      <c r="S254" s="140">
        <v>1</v>
      </c>
      <c r="T254" s="140">
        <v>1</v>
      </c>
      <c r="U254" s="140">
        <v>1</v>
      </c>
      <c r="V254" s="140">
        <v>1</v>
      </c>
      <c r="W254" s="140">
        <v>0</v>
      </c>
      <c r="X254" s="140">
        <v>0</v>
      </c>
      <c r="Y254" s="140">
        <v>0</v>
      </c>
      <c r="Z254" s="140">
        <v>0</v>
      </c>
      <c r="AA254" s="140">
        <v>0</v>
      </c>
      <c r="AC254" s="140">
        <f t="shared" si="1076"/>
        <v>0</v>
      </c>
      <c r="AD254" s="140">
        <f t="shared" si="1030"/>
        <v>0</v>
      </c>
      <c r="AE254" s="140">
        <f t="shared" si="1031"/>
        <v>0</v>
      </c>
      <c r="AF254" s="140">
        <f t="shared" si="1032"/>
        <v>0</v>
      </c>
      <c r="AG254" s="140">
        <f t="shared" si="1033"/>
        <v>0</v>
      </c>
      <c r="AH254" s="140">
        <f t="shared" si="1034"/>
        <v>0</v>
      </c>
      <c r="AI254" s="140">
        <f t="shared" si="1035"/>
        <v>0</v>
      </c>
      <c r="AJ254" s="140">
        <f t="shared" si="1036"/>
        <v>0</v>
      </c>
      <c r="AK254" s="140">
        <f t="shared" si="1037"/>
        <v>0</v>
      </c>
      <c r="AL254" s="140">
        <f t="shared" si="1038"/>
        <v>0</v>
      </c>
      <c r="AM254" s="140">
        <f t="shared" si="1039"/>
        <v>0</v>
      </c>
      <c r="AN254" s="140">
        <f t="shared" si="1040"/>
        <v>0</v>
      </c>
      <c r="AO254" s="140">
        <f t="shared" si="1041"/>
        <v>0</v>
      </c>
      <c r="AP254" s="140">
        <f t="shared" si="1042"/>
        <v>0</v>
      </c>
      <c r="AQ254" s="140">
        <f t="shared" si="1043"/>
        <v>0</v>
      </c>
      <c r="AR254" s="140">
        <f t="shared" si="1044"/>
        <v>0</v>
      </c>
      <c r="AS254" s="140">
        <f t="shared" si="1045"/>
        <v>0</v>
      </c>
      <c r="AT254" s="140">
        <f t="shared" si="1046"/>
        <v>0</v>
      </c>
      <c r="AU254" s="140">
        <f t="shared" si="1047"/>
        <v>0</v>
      </c>
      <c r="AV254" s="140">
        <f t="shared" si="1048"/>
        <v>1</v>
      </c>
      <c r="AW254" s="140">
        <f t="shared" si="1049"/>
        <v>0</v>
      </c>
      <c r="AX254" s="140">
        <f t="shared" si="1050"/>
        <v>0</v>
      </c>
      <c r="AY254" s="140">
        <f t="shared" si="1051"/>
        <v>0</v>
      </c>
      <c r="AZ254" s="140">
        <f t="shared" si="1052"/>
        <v>0</v>
      </c>
      <c r="BB254" s="139">
        <f t="shared" si="1077"/>
        <v>2040</v>
      </c>
      <c r="BC254" s="140">
        <f t="shared" si="1078"/>
        <v>0</v>
      </c>
      <c r="BD254" s="140">
        <f t="shared" si="1053"/>
        <v>0</v>
      </c>
      <c r="BE254" s="140">
        <f t="shared" si="1054"/>
        <v>0</v>
      </c>
      <c r="BF254" s="140">
        <f t="shared" si="1055"/>
        <v>0</v>
      </c>
      <c r="BG254" s="140">
        <f t="shared" si="1056"/>
        <v>0</v>
      </c>
      <c r="BH254" s="140">
        <f t="shared" si="1057"/>
        <v>0</v>
      </c>
      <c r="BI254" s="140">
        <f t="shared" si="1058"/>
        <v>0</v>
      </c>
      <c r="BJ254" s="140">
        <f t="shared" si="1059"/>
        <v>0</v>
      </c>
      <c r="BK254" s="140">
        <f t="shared" si="1060"/>
        <v>0</v>
      </c>
      <c r="BL254" s="140">
        <f t="shared" si="1061"/>
        <v>0</v>
      </c>
      <c r="BM254" s="140">
        <f t="shared" si="1062"/>
        <v>0</v>
      </c>
      <c r="BN254" s="140">
        <f t="shared" si="1063"/>
        <v>0</v>
      </c>
      <c r="BO254" s="140">
        <f t="shared" si="1064"/>
        <v>0</v>
      </c>
      <c r="BP254" s="140">
        <f t="shared" si="1065"/>
        <v>0</v>
      </c>
      <c r="BQ254" s="140">
        <f t="shared" si="1066"/>
        <v>0</v>
      </c>
      <c r="BR254" s="140">
        <f t="shared" si="1067"/>
        <v>0</v>
      </c>
      <c r="BS254" s="140">
        <f t="shared" si="1068"/>
        <v>0</v>
      </c>
      <c r="BT254" s="140">
        <f t="shared" si="1069"/>
        <v>0</v>
      </c>
      <c r="BU254" s="140">
        <f t="shared" si="1070"/>
        <v>0</v>
      </c>
      <c r="BV254" s="140">
        <f t="shared" si="1071"/>
        <v>2041</v>
      </c>
      <c r="BW254" s="140">
        <f t="shared" si="1072"/>
        <v>0</v>
      </c>
      <c r="BX254" s="140">
        <f t="shared" si="1073"/>
        <v>0</v>
      </c>
      <c r="BY254" s="140">
        <f t="shared" si="1074"/>
        <v>0</v>
      </c>
      <c r="BZ254" s="140">
        <f t="shared" si="1075"/>
        <v>0</v>
      </c>
    </row>
    <row r="255" spans="1:78" x14ac:dyDescent="0.25">
      <c r="A255" s="140" t="str">
        <f>'Scenario List'!$A$24</f>
        <v>1b- LCP w/ SCC</v>
      </c>
      <c r="B255" s="140" t="s">
        <v>119</v>
      </c>
      <c r="C255" s="152">
        <v>1</v>
      </c>
      <c r="D255" s="140">
        <v>1</v>
      </c>
      <c r="E255" s="140">
        <v>1</v>
      </c>
      <c r="F255" s="140">
        <v>1</v>
      </c>
      <c r="G255" s="140">
        <v>1</v>
      </c>
      <c r="H255" s="140">
        <v>1</v>
      </c>
      <c r="I255" s="140">
        <v>1</v>
      </c>
      <c r="J255" s="140">
        <v>1</v>
      </c>
      <c r="K255" s="140">
        <v>1</v>
      </c>
      <c r="L255" s="140">
        <v>1</v>
      </c>
      <c r="M255" s="140">
        <v>1</v>
      </c>
      <c r="N255" s="140">
        <v>1</v>
      </c>
      <c r="O255" s="140">
        <v>1</v>
      </c>
      <c r="P255" s="140">
        <v>1</v>
      </c>
      <c r="Q255" s="140">
        <v>1</v>
      </c>
      <c r="R255" s="140">
        <v>1</v>
      </c>
      <c r="S255" s="140">
        <v>1</v>
      </c>
      <c r="T255" s="140">
        <v>1</v>
      </c>
      <c r="U255" s="140">
        <v>1</v>
      </c>
      <c r="V255" s="140">
        <v>1</v>
      </c>
      <c r="W255" s="140">
        <v>1</v>
      </c>
      <c r="X255" s="140">
        <v>1</v>
      </c>
      <c r="Y255" s="140">
        <v>1</v>
      </c>
      <c r="Z255" s="140">
        <v>1</v>
      </c>
      <c r="AA255" s="140">
        <v>1</v>
      </c>
      <c r="AC255" s="140">
        <f t="shared" si="1076"/>
        <v>0</v>
      </c>
      <c r="AD255" s="140">
        <f t="shared" si="1030"/>
        <v>0</v>
      </c>
      <c r="AE255" s="140">
        <f t="shared" si="1031"/>
        <v>0</v>
      </c>
      <c r="AF255" s="140">
        <f t="shared" si="1032"/>
        <v>0</v>
      </c>
      <c r="AG255" s="140">
        <f t="shared" si="1033"/>
        <v>0</v>
      </c>
      <c r="AH255" s="140">
        <f t="shared" si="1034"/>
        <v>0</v>
      </c>
      <c r="AI255" s="140">
        <f t="shared" si="1035"/>
        <v>0</v>
      </c>
      <c r="AJ255" s="140">
        <f t="shared" si="1036"/>
        <v>0</v>
      </c>
      <c r="AK255" s="140">
        <f t="shared" si="1037"/>
        <v>0</v>
      </c>
      <c r="AL255" s="140">
        <f t="shared" si="1038"/>
        <v>0</v>
      </c>
      <c r="AM255" s="140">
        <f t="shared" si="1039"/>
        <v>0</v>
      </c>
      <c r="AN255" s="140">
        <f t="shared" si="1040"/>
        <v>0</v>
      </c>
      <c r="AO255" s="140">
        <f t="shared" si="1041"/>
        <v>0</v>
      </c>
      <c r="AP255" s="140">
        <f t="shared" si="1042"/>
        <v>0</v>
      </c>
      <c r="AQ255" s="140">
        <f t="shared" si="1043"/>
        <v>0</v>
      </c>
      <c r="AR255" s="140">
        <f t="shared" si="1044"/>
        <v>0</v>
      </c>
      <c r="AS255" s="140">
        <f t="shared" si="1045"/>
        <v>0</v>
      </c>
      <c r="AT255" s="140">
        <f t="shared" si="1046"/>
        <v>0</v>
      </c>
      <c r="AU255" s="140">
        <f t="shared" si="1047"/>
        <v>0</v>
      </c>
      <c r="AV255" s="140">
        <f t="shared" si="1048"/>
        <v>0</v>
      </c>
      <c r="AW255" s="140">
        <f t="shared" si="1049"/>
        <v>0</v>
      </c>
      <c r="AX255" s="140">
        <f t="shared" si="1050"/>
        <v>0</v>
      </c>
      <c r="AY255" s="140">
        <f t="shared" si="1051"/>
        <v>0</v>
      </c>
      <c r="AZ255" s="140">
        <f t="shared" si="1052"/>
        <v>0</v>
      </c>
      <c r="BB255" s="139" t="str">
        <f t="shared" si="1077"/>
        <v>-</v>
      </c>
      <c r="BC255" s="140">
        <f t="shared" si="1078"/>
        <v>0</v>
      </c>
      <c r="BD255" s="140">
        <f t="shared" si="1053"/>
        <v>0</v>
      </c>
      <c r="BE255" s="140">
        <f t="shared" si="1054"/>
        <v>0</v>
      </c>
      <c r="BF255" s="140">
        <f t="shared" si="1055"/>
        <v>0</v>
      </c>
      <c r="BG255" s="140">
        <f t="shared" si="1056"/>
        <v>0</v>
      </c>
      <c r="BH255" s="140">
        <f t="shared" si="1057"/>
        <v>0</v>
      </c>
      <c r="BI255" s="140">
        <f t="shared" si="1058"/>
        <v>0</v>
      </c>
      <c r="BJ255" s="140">
        <f t="shared" si="1059"/>
        <v>0</v>
      </c>
      <c r="BK255" s="140">
        <f t="shared" si="1060"/>
        <v>0</v>
      </c>
      <c r="BL255" s="140">
        <f t="shared" si="1061"/>
        <v>0</v>
      </c>
      <c r="BM255" s="140">
        <f t="shared" si="1062"/>
        <v>0</v>
      </c>
      <c r="BN255" s="140">
        <f t="shared" si="1063"/>
        <v>0</v>
      </c>
      <c r="BO255" s="140">
        <f t="shared" si="1064"/>
        <v>0</v>
      </c>
      <c r="BP255" s="140">
        <f t="shared" si="1065"/>
        <v>0</v>
      </c>
      <c r="BQ255" s="140">
        <f t="shared" si="1066"/>
        <v>0</v>
      </c>
      <c r="BR255" s="140">
        <f t="shared" si="1067"/>
        <v>0</v>
      </c>
      <c r="BS255" s="140">
        <f t="shared" si="1068"/>
        <v>0</v>
      </c>
      <c r="BT255" s="140">
        <f t="shared" si="1069"/>
        <v>0</v>
      </c>
      <c r="BU255" s="140">
        <f t="shared" si="1070"/>
        <v>0</v>
      </c>
      <c r="BV255" s="140">
        <f t="shared" si="1071"/>
        <v>0</v>
      </c>
      <c r="BW255" s="140">
        <f t="shared" si="1072"/>
        <v>0</v>
      </c>
      <c r="BX255" s="140">
        <f t="shared" si="1073"/>
        <v>0</v>
      </c>
      <c r="BY255" s="140">
        <f t="shared" si="1074"/>
        <v>0</v>
      </c>
      <c r="BZ255" s="140">
        <f t="shared" si="1075"/>
        <v>0</v>
      </c>
    </row>
    <row r="256" spans="1:78" x14ac:dyDescent="0.25">
      <c r="A256" s="140" t="str">
        <f>'Scenario List'!$A$24</f>
        <v>1b- LCP w/ SCC</v>
      </c>
      <c r="B256" s="140" t="s">
        <v>120</v>
      </c>
      <c r="C256" s="152">
        <v>1</v>
      </c>
      <c r="D256" s="140">
        <v>1</v>
      </c>
      <c r="E256" s="140">
        <v>1</v>
      </c>
      <c r="F256" s="140">
        <v>1</v>
      </c>
      <c r="G256" s="140">
        <v>1</v>
      </c>
      <c r="H256" s="140">
        <v>1</v>
      </c>
      <c r="I256" s="140">
        <v>1</v>
      </c>
      <c r="J256" s="140">
        <v>1</v>
      </c>
      <c r="K256" s="140">
        <v>1</v>
      </c>
      <c r="L256" s="140">
        <v>1</v>
      </c>
      <c r="M256" s="140">
        <v>1</v>
      </c>
      <c r="N256" s="140">
        <v>1</v>
      </c>
      <c r="O256" s="140">
        <v>1</v>
      </c>
      <c r="P256" s="140">
        <v>1</v>
      </c>
      <c r="Q256" s="140">
        <v>1</v>
      </c>
      <c r="R256" s="140">
        <v>1</v>
      </c>
      <c r="S256" s="140">
        <v>1</v>
      </c>
      <c r="T256" s="140">
        <v>1</v>
      </c>
      <c r="U256" s="140">
        <v>1</v>
      </c>
      <c r="V256" s="140">
        <v>1</v>
      </c>
      <c r="W256" s="140">
        <v>1</v>
      </c>
      <c r="X256" s="140">
        <v>1</v>
      </c>
      <c r="Y256" s="140">
        <v>1</v>
      </c>
      <c r="Z256" s="140">
        <v>1</v>
      </c>
      <c r="AA256" s="140">
        <v>1</v>
      </c>
      <c r="AC256" s="140">
        <f t="shared" si="1076"/>
        <v>0</v>
      </c>
      <c r="AD256" s="140">
        <f t="shared" si="1030"/>
        <v>0</v>
      </c>
      <c r="AE256" s="140">
        <f t="shared" si="1031"/>
        <v>0</v>
      </c>
      <c r="AF256" s="140">
        <f t="shared" si="1032"/>
        <v>0</v>
      </c>
      <c r="AG256" s="140">
        <f t="shared" si="1033"/>
        <v>0</v>
      </c>
      <c r="AH256" s="140">
        <f t="shared" si="1034"/>
        <v>0</v>
      </c>
      <c r="AI256" s="140">
        <f t="shared" si="1035"/>
        <v>0</v>
      </c>
      <c r="AJ256" s="140">
        <f t="shared" si="1036"/>
        <v>0</v>
      </c>
      <c r="AK256" s="140">
        <f t="shared" si="1037"/>
        <v>0</v>
      </c>
      <c r="AL256" s="140">
        <f t="shared" si="1038"/>
        <v>0</v>
      </c>
      <c r="AM256" s="140">
        <f t="shared" si="1039"/>
        <v>0</v>
      </c>
      <c r="AN256" s="140">
        <f t="shared" si="1040"/>
        <v>0</v>
      </c>
      <c r="AO256" s="140">
        <f t="shared" si="1041"/>
        <v>0</v>
      </c>
      <c r="AP256" s="140">
        <f t="shared" si="1042"/>
        <v>0</v>
      </c>
      <c r="AQ256" s="140">
        <f t="shared" si="1043"/>
        <v>0</v>
      </c>
      <c r="AR256" s="140">
        <f t="shared" si="1044"/>
        <v>0</v>
      </c>
      <c r="AS256" s="140">
        <f t="shared" si="1045"/>
        <v>0</v>
      </c>
      <c r="AT256" s="140">
        <f t="shared" si="1046"/>
        <v>0</v>
      </c>
      <c r="AU256" s="140">
        <f t="shared" si="1047"/>
        <v>0</v>
      </c>
      <c r="AV256" s="140">
        <f t="shared" si="1048"/>
        <v>0</v>
      </c>
      <c r="AW256" s="140">
        <f t="shared" si="1049"/>
        <v>0</v>
      </c>
      <c r="AX256" s="140">
        <f t="shared" si="1050"/>
        <v>0</v>
      </c>
      <c r="AY256" s="140">
        <f t="shared" si="1051"/>
        <v>0</v>
      </c>
      <c r="AZ256" s="140">
        <f t="shared" si="1052"/>
        <v>0</v>
      </c>
      <c r="BB256" s="139" t="str">
        <f t="shared" si="1077"/>
        <v>-</v>
      </c>
      <c r="BC256" s="140">
        <f t="shared" si="1078"/>
        <v>0</v>
      </c>
      <c r="BD256" s="140">
        <f t="shared" si="1053"/>
        <v>0</v>
      </c>
      <c r="BE256" s="140">
        <f t="shared" si="1054"/>
        <v>0</v>
      </c>
      <c r="BF256" s="140">
        <f t="shared" si="1055"/>
        <v>0</v>
      </c>
      <c r="BG256" s="140">
        <f t="shared" si="1056"/>
        <v>0</v>
      </c>
      <c r="BH256" s="140">
        <f t="shared" si="1057"/>
        <v>0</v>
      </c>
      <c r="BI256" s="140">
        <f t="shared" si="1058"/>
        <v>0</v>
      </c>
      <c r="BJ256" s="140">
        <f t="shared" si="1059"/>
        <v>0</v>
      </c>
      <c r="BK256" s="140">
        <f t="shared" si="1060"/>
        <v>0</v>
      </c>
      <c r="BL256" s="140">
        <f t="shared" si="1061"/>
        <v>0</v>
      </c>
      <c r="BM256" s="140">
        <f t="shared" si="1062"/>
        <v>0</v>
      </c>
      <c r="BN256" s="140">
        <f t="shared" si="1063"/>
        <v>0</v>
      </c>
      <c r="BO256" s="140">
        <f t="shared" si="1064"/>
        <v>0</v>
      </c>
      <c r="BP256" s="140">
        <f t="shared" si="1065"/>
        <v>0</v>
      </c>
      <c r="BQ256" s="140">
        <f t="shared" si="1066"/>
        <v>0</v>
      </c>
      <c r="BR256" s="140">
        <f t="shared" si="1067"/>
        <v>0</v>
      </c>
      <c r="BS256" s="140">
        <f t="shared" si="1068"/>
        <v>0</v>
      </c>
      <c r="BT256" s="140">
        <f t="shared" si="1069"/>
        <v>0</v>
      </c>
      <c r="BU256" s="140">
        <f t="shared" si="1070"/>
        <v>0</v>
      </c>
      <c r="BV256" s="140">
        <f t="shared" si="1071"/>
        <v>0</v>
      </c>
      <c r="BW256" s="140">
        <f t="shared" si="1072"/>
        <v>0</v>
      </c>
      <c r="BX256" s="140">
        <f t="shared" si="1073"/>
        <v>0</v>
      </c>
      <c r="BY256" s="140">
        <f t="shared" si="1074"/>
        <v>0</v>
      </c>
      <c r="BZ256" s="140">
        <f t="shared" si="1075"/>
        <v>0</v>
      </c>
    </row>
    <row r="257" spans="1:78" x14ac:dyDescent="0.25">
      <c r="A257" s="140" t="str">
        <f>'Scenario List'!$A$24</f>
        <v>1b- LCP w/ SCC</v>
      </c>
      <c r="B257" s="140" t="s">
        <v>121</v>
      </c>
      <c r="C257" s="152">
        <v>1</v>
      </c>
      <c r="D257" s="140">
        <v>1</v>
      </c>
      <c r="E257" s="140">
        <v>1</v>
      </c>
      <c r="F257" s="140">
        <v>1</v>
      </c>
      <c r="G257" s="140">
        <v>1</v>
      </c>
      <c r="H257" s="140">
        <v>1</v>
      </c>
      <c r="I257" s="140">
        <v>1</v>
      </c>
      <c r="J257" s="140">
        <v>1</v>
      </c>
      <c r="K257" s="140">
        <v>1</v>
      </c>
      <c r="L257" s="140">
        <v>1</v>
      </c>
      <c r="M257" s="140">
        <v>1</v>
      </c>
      <c r="N257" s="140">
        <v>1</v>
      </c>
      <c r="O257" s="140">
        <v>1</v>
      </c>
      <c r="P257" s="140">
        <v>1</v>
      </c>
      <c r="Q257" s="140">
        <v>1</v>
      </c>
      <c r="R257" s="140">
        <v>0</v>
      </c>
      <c r="S257" s="140">
        <v>0</v>
      </c>
      <c r="T257" s="140">
        <v>0</v>
      </c>
      <c r="U257" s="140">
        <v>0</v>
      </c>
      <c r="V257" s="140">
        <v>0</v>
      </c>
      <c r="W257" s="140">
        <v>0</v>
      </c>
      <c r="X257" s="140">
        <v>0</v>
      </c>
      <c r="Y257" s="140">
        <v>0</v>
      </c>
      <c r="Z257" s="140">
        <v>0</v>
      </c>
      <c r="AA257" s="140">
        <v>0</v>
      </c>
      <c r="AC257" s="140">
        <f t="shared" si="1076"/>
        <v>0</v>
      </c>
      <c r="AD257" s="140">
        <f t="shared" si="1030"/>
        <v>0</v>
      </c>
      <c r="AE257" s="140">
        <f t="shared" si="1031"/>
        <v>0</v>
      </c>
      <c r="AF257" s="140">
        <f t="shared" si="1032"/>
        <v>0</v>
      </c>
      <c r="AG257" s="140">
        <f t="shared" si="1033"/>
        <v>0</v>
      </c>
      <c r="AH257" s="140">
        <f t="shared" si="1034"/>
        <v>0</v>
      </c>
      <c r="AI257" s="140">
        <f t="shared" si="1035"/>
        <v>0</v>
      </c>
      <c r="AJ257" s="140">
        <f t="shared" si="1036"/>
        <v>0</v>
      </c>
      <c r="AK257" s="140">
        <f t="shared" si="1037"/>
        <v>0</v>
      </c>
      <c r="AL257" s="140">
        <f t="shared" si="1038"/>
        <v>0</v>
      </c>
      <c r="AM257" s="140">
        <f t="shared" si="1039"/>
        <v>0</v>
      </c>
      <c r="AN257" s="140">
        <f t="shared" si="1040"/>
        <v>0</v>
      </c>
      <c r="AO257" s="140">
        <f t="shared" si="1041"/>
        <v>0</v>
      </c>
      <c r="AP257" s="140">
        <f t="shared" si="1042"/>
        <v>0</v>
      </c>
      <c r="AQ257" s="140">
        <f t="shared" si="1043"/>
        <v>1</v>
      </c>
      <c r="AR257" s="140">
        <f t="shared" si="1044"/>
        <v>0</v>
      </c>
      <c r="AS257" s="140">
        <f t="shared" si="1045"/>
        <v>0</v>
      </c>
      <c r="AT257" s="140">
        <f t="shared" si="1046"/>
        <v>0</v>
      </c>
      <c r="AU257" s="140">
        <f t="shared" si="1047"/>
        <v>0</v>
      </c>
      <c r="AV257" s="140">
        <f t="shared" si="1048"/>
        <v>0</v>
      </c>
      <c r="AW257" s="140">
        <f t="shared" si="1049"/>
        <v>0</v>
      </c>
      <c r="AX257" s="140">
        <f t="shared" si="1050"/>
        <v>0</v>
      </c>
      <c r="AY257" s="140">
        <f t="shared" si="1051"/>
        <v>0</v>
      </c>
      <c r="AZ257" s="140">
        <f t="shared" si="1052"/>
        <v>0</v>
      </c>
      <c r="BB257" s="139">
        <f t="shared" si="1077"/>
        <v>2035</v>
      </c>
      <c r="BC257" s="140">
        <f t="shared" si="1078"/>
        <v>0</v>
      </c>
      <c r="BD257" s="140">
        <f t="shared" si="1053"/>
        <v>0</v>
      </c>
      <c r="BE257" s="140">
        <f t="shared" si="1054"/>
        <v>0</v>
      </c>
      <c r="BF257" s="140">
        <f t="shared" si="1055"/>
        <v>0</v>
      </c>
      <c r="BG257" s="140">
        <f t="shared" si="1056"/>
        <v>0</v>
      </c>
      <c r="BH257" s="140">
        <f t="shared" si="1057"/>
        <v>0</v>
      </c>
      <c r="BI257" s="140">
        <f t="shared" si="1058"/>
        <v>0</v>
      </c>
      <c r="BJ257" s="140">
        <f t="shared" si="1059"/>
        <v>0</v>
      </c>
      <c r="BK257" s="140">
        <f t="shared" si="1060"/>
        <v>0</v>
      </c>
      <c r="BL257" s="140">
        <f t="shared" si="1061"/>
        <v>0</v>
      </c>
      <c r="BM257" s="140">
        <f t="shared" si="1062"/>
        <v>0</v>
      </c>
      <c r="BN257" s="140">
        <f t="shared" si="1063"/>
        <v>0</v>
      </c>
      <c r="BO257" s="140">
        <f t="shared" si="1064"/>
        <v>0</v>
      </c>
      <c r="BP257" s="140">
        <f t="shared" si="1065"/>
        <v>0</v>
      </c>
      <c r="BQ257" s="140">
        <f t="shared" si="1066"/>
        <v>2036</v>
      </c>
      <c r="BR257" s="140">
        <f t="shared" si="1067"/>
        <v>0</v>
      </c>
      <c r="BS257" s="140">
        <f t="shared" si="1068"/>
        <v>0</v>
      </c>
      <c r="BT257" s="140">
        <f t="shared" si="1069"/>
        <v>0</v>
      </c>
      <c r="BU257" s="140">
        <f t="shared" si="1070"/>
        <v>0</v>
      </c>
      <c r="BV257" s="140">
        <f t="shared" si="1071"/>
        <v>0</v>
      </c>
      <c r="BW257" s="140">
        <f t="shared" si="1072"/>
        <v>0</v>
      </c>
      <c r="BX257" s="140">
        <f t="shared" si="1073"/>
        <v>0</v>
      </c>
      <c r="BY257" s="140">
        <f t="shared" si="1074"/>
        <v>0</v>
      </c>
      <c r="BZ257" s="140">
        <f t="shared" si="1075"/>
        <v>0</v>
      </c>
    </row>
    <row r="259" spans="1:78" x14ac:dyDescent="0.25">
      <c r="A259" s="140" t="str">
        <f>'Scenario List'!$A$25</f>
        <v>21- Maximum WA Customer Benefit</v>
      </c>
      <c r="B259" s="140" t="s">
        <v>112</v>
      </c>
      <c r="C259" s="152">
        <v>1</v>
      </c>
      <c r="D259" s="140">
        <v>1</v>
      </c>
      <c r="E259" s="140">
        <v>1</v>
      </c>
      <c r="F259" s="140">
        <v>1</v>
      </c>
      <c r="G259" s="140">
        <v>1</v>
      </c>
      <c r="H259" s="140">
        <v>1</v>
      </c>
      <c r="I259" s="140">
        <v>1</v>
      </c>
      <c r="J259" s="140">
        <v>1</v>
      </c>
      <c r="K259" s="140">
        <v>1</v>
      </c>
      <c r="L259" s="140">
        <v>1</v>
      </c>
      <c r="M259" s="140">
        <v>1</v>
      </c>
      <c r="N259" s="140">
        <v>1</v>
      </c>
      <c r="O259" s="140">
        <v>1</v>
      </c>
      <c r="P259" s="140">
        <v>1</v>
      </c>
      <c r="Q259" s="140">
        <v>1</v>
      </c>
      <c r="R259" s="140">
        <v>1</v>
      </c>
      <c r="S259" s="140">
        <v>1</v>
      </c>
      <c r="T259" s="140">
        <v>1</v>
      </c>
      <c r="U259" s="140">
        <v>1</v>
      </c>
      <c r="V259" s="140">
        <v>1</v>
      </c>
      <c r="W259" s="140">
        <v>1</v>
      </c>
      <c r="X259" s="140">
        <v>1</v>
      </c>
      <c r="Y259" s="140">
        <v>1</v>
      </c>
      <c r="Z259" s="140">
        <v>1</v>
      </c>
      <c r="AA259" s="140">
        <v>1</v>
      </c>
      <c r="AC259" s="140">
        <f>C259-D259</f>
        <v>0</v>
      </c>
      <c r="AD259" s="140">
        <f t="shared" ref="AD259:AD268" si="1079">D259-E259</f>
        <v>0</v>
      </c>
      <c r="AE259" s="140">
        <f t="shared" ref="AE259:AE268" si="1080">E259-F259</f>
        <v>0</v>
      </c>
      <c r="AF259" s="140">
        <f t="shared" ref="AF259:AF268" si="1081">F259-G259</f>
        <v>0</v>
      </c>
      <c r="AG259" s="140">
        <f t="shared" ref="AG259:AG268" si="1082">G259-H259</f>
        <v>0</v>
      </c>
      <c r="AH259" s="140">
        <f t="shared" ref="AH259:AH268" si="1083">H259-I259</f>
        <v>0</v>
      </c>
      <c r="AI259" s="140">
        <f t="shared" ref="AI259:AI268" si="1084">I259-J259</f>
        <v>0</v>
      </c>
      <c r="AJ259" s="140">
        <f t="shared" ref="AJ259:AJ268" si="1085">J259-K259</f>
        <v>0</v>
      </c>
      <c r="AK259" s="140">
        <f t="shared" ref="AK259:AK268" si="1086">K259-L259</f>
        <v>0</v>
      </c>
      <c r="AL259" s="140">
        <f t="shared" ref="AL259:AL268" si="1087">L259-M259</f>
        <v>0</v>
      </c>
      <c r="AM259" s="140">
        <f t="shared" ref="AM259:AM268" si="1088">M259-N259</f>
        <v>0</v>
      </c>
      <c r="AN259" s="140">
        <f t="shared" ref="AN259:AN268" si="1089">N259-O259</f>
        <v>0</v>
      </c>
      <c r="AO259" s="140">
        <f t="shared" ref="AO259:AO268" si="1090">O259-P259</f>
        <v>0</v>
      </c>
      <c r="AP259" s="140">
        <f t="shared" ref="AP259:AP268" si="1091">P259-Q259</f>
        <v>0</v>
      </c>
      <c r="AQ259" s="140">
        <f t="shared" ref="AQ259:AQ268" si="1092">Q259-R259</f>
        <v>0</v>
      </c>
      <c r="AR259" s="140">
        <f t="shared" ref="AR259:AR268" si="1093">R259-S259</f>
        <v>0</v>
      </c>
      <c r="AS259" s="140">
        <f t="shared" ref="AS259:AS268" si="1094">S259-T259</f>
        <v>0</v>
      </c>
      <c r="AT259" s="140">
        <f t="shared" ref="AT259:AT268" si="1095">T259-U259</f>
        <v>0</v>
      </c>
      <c r="AU259" s="140">
        <f t="shared" ref="AU259:AU268" si="1096">U259-V259</f>
        <v>0</v>
      </c>
      <c r="AV259" s="140">
        <f t="shared" ref="AV259:AV268" si="1097">V259-W259</f>
        <v>0</v>
      </c>
      <c r="AW259" s="140">
        <f t="shared" ref="AW259:AW268" si="1098">W259-X259</f>
        <v>0</v>
      </c>
      <c r="AX259" s="140">
        <f t="shared" ref="AX259:AX268" si="1099">X259-Y259</f>
        <v>0</v>
      </c>
      <c r="AY259" s="140">
        <f t="shared" ref="AY259:AY268" si="1100">Y259-Z259</f>
        <v>0</v>
      </c>
      <c r="AZ259" s="140">
        <f t="shared" ref="AZ259:AZ268" si="1101">Z259-AA259</f>
        <v>0</v>
      </c>
      <c r="BB259" s="139" t="str">
        <f>IF(MAX(BC259:BZ259)=0,"-",MAX(BC259:BZ259)-1)</f>
        <v>-</v>
      </c>
      <c r="BC259" s="140">
        <f>IF(AC259=1,AC$13,0)</f>
        <v>0</v>
      </c>
      <c r="BD259" s="140">
        <f t="shared" ref="BD259:BD268" si="1102">IF(AD259=1,AD$13,0)</f>
        <v>0</v>
      </c>
      <c r="BE259" s="140">
        <f t="shared" ref="BE259:BE268" si="1103">IF(AE259=1,AE$13,0)</f>
        <v>0</v>
      </c>
      <c r="BF259" s="140">
        <f t="shared" ref="BF259:BF268" si="1104">IF(AF259=1,AF$13,0)</f>
        <v>0</v>
      </c>
      <c r="BG259" s="140">
        <f t="shared" ref="BG259:BG268" si="1105">IF(AG259=1,AG$13,0)</f>
        <v>0</v>
      </c>
      <c r="BH259" s="140">
        <f t="shared" ref="BH259:BH268" si="1106">IF(AH259=1,AH$13,0)</f>
        <v>0</v>
      </c>
      <c r="BI259" s="140">
        <f t="shared" ref="BI259:BI268" si="1107">IF(AI259=1,AI$13,0)</f>
        <v>0</v>
      </c>
      <c r="BJ259" s="140">
        <f t="shared" ref="BJ259:BJ268" si="1108">IF(AJ259=1,AJ$13,0)</f>
        <v>0</v>
      </c>
      <c r="BK259" s="140">
        <f t="shared" ref="BK259:BK268" si="1109">IF(AK259=1,AK$13,0)</f>
        <v>0</v>
      </c>
      <c r="BL259" s="140">
        <f t="shared" ref="BL259:BL268" si="1110">IF(AL259=1,AL$13,0)</f>
        <v>0</v>
      </c>
      <c r="BM259" s="140">
        <f t="shared" ref="BM259:BM268" si="1111">IF(AM259=1,AM$13,0)</f>
        <v>0</v>
      </c>
      <c r="BN259" s="140">
        <f t="shared" ref="BN259:BN268" si="1112">IF(AN259=1,AN$13,0)</f>
        <v>0</v>
      </c>
      <c r="BO259" s="140">
        <f t="shared" ref="BO259:BO268" si="1113">IF(AO259=1,AO$13,0)</f>
        <v>0</v>
      </c>
      <c r="BP259" s="140">
        <f t="shared" ref="BP259:BP268" si="1114">IF(AP259=1,AP$13,0)</f>
        <v>0</v>
      </c>
      <c r="BQ259" s="140">
        <f t="shared" ref="BQ259:BQ268" si="1115">IF(AQ259=1,AQ$13,0)</f>
        <v>0</v>
      </c>
      <c r="BR259" s="140">
        <f t="shared" ref="BR259:BR268" si="1116">IF(AR259=1,AR$13,0)</f>
        <v>0</v>
      </c>
      <c r="BS259" s="140">
        <f t="shared" ref="BS259:BS268" si="1117">IF(AS259=1,AS$13,0)</f>
        <v>0</v>
      </c>
      <c r="BT259" s="140">
        <f t="shared" ref="BT259:BT268" si="1118">IF(AT259=1,AT$13,0)</f>
        <v>0</v>
      </c>
      <c r="BU259" s="140">
        <f t="shared" ref="BU259:BU268" si="1119">IF(AU259=1,AU$13,0)</f>
        <v>0</v>
      </c>
      <c r="BV259" s="140">
        <f t="shared" ref="BV259:BV268" si="1120">IF(AV259=1,AV$13,0)</f>
        <v>0</v>
      </c>
      <c r="BW259" s="140">
        <f t="shared" ref="BW259:BW268" si="1121">IF(AW259=1,AW$13,0)</f>
        <v>0</v>
      </c>
      <c r="BX259" s="140">
        <f t="shared" ref="BX259:BX268" si="1122">IF(AX259=1,AX$13,0)</f>
        <v>0</v>
      </c>
      <c r="BY259" s="140">
        <f t="shared" ref="BY259:BY268" si="1123">IF(AY259=1,AY$13,0)</f>
        <v>0</v>
      </c>
      <c r="BZ259" s="140">
        <f t="shared" ref="BZ259:BZ268" si="1124">IF(AZ259=1,AZ$13,0)</f>
        <v>0</v>
      </c>
    </row>
    <row r="260" spans="1:78" x14ac:dyDescent="0.25">
      <c r="A260" s="140" t="str">
        <f>'Scenario List'!$A$25</f>
        <v>21- Maximum WA Customer Benefit</v>
      </c>
      <c r="B260" s="140" t="s">
        <v>113</v>
      </c>
      <c r="C260" s="152">
        <v>1</v>
      </c>
      <c r="D260" s="140">
        <v>1</v>
      </c>
      <c r="E260" s="140">
        <v>1</v>
      </c>
      <c r="F260" s="140">
        <v>1</v>
      </c>
      <c r="G260" s="140">
        <v>1</v>
      </c>
      <c r="H260" s="140">
        <v>1</v>
      </c>
      <c r="I260" s="140">
        <v>0</v>
      </c>
      <c r="J260" s="140">
        <v>0</v>
      </c>
      <c r="K260" s="140">
        <v>0</v>
      </c>
      <c r="L260" s="140">
        <v>0</v>
      </c>
      <c r="M260" s="140">
        <v>0</v>
      </c>
      <c r="N260" s="140">
        <v>0</v>
      </c>
      <c r="O260" s="140">
        <v>0</v>
      </c>
      <c r="P260" s="140">
        <v>0</v>
      </c>
      <c r="Q260" s="140">
        <v>0</v>
      </c>
      <c r="R260" s="140">
        <v>0</v>
      </c>
      <c r="S260" s="140">
        <v>0</v>
      </c>
      <c r="T260" s="140">
        <v>0</v>
      </c>
      <c r="U260" s="140">
        <v>0</v>
      </c>
      <c r="V260" s="140">
        <v>0</v>
      </c>
      <c r="W260" s="140">
        <v>0</v>
      </c>
      <c r="X260" s="140">
        <v>0</v>
      </c>
      <c r="Y260" s="140">
        <v>0</v>
      </c>
      <c r="Z260" s="140">
        <v>0</v>
      </c>
      <c r="AA260" s="140">
        <v>0</v>
      </c>
      <c r="AC260" s="140">
        <f t="shared" ref="AC260:AC268" si="1125">C260-D260</f>
        <v>0</v>
      </c>
      <c r="AD260" s="140">
        <f t="shared" si="1079"/>
        <v>0</v>
      </c>
      <c r="AE260" s="140">
        <f t="shared" si="1080"/>
        <v>0</v>
      </c>
      <c r="AF260" s="140">
        <f t="shared" si="1081"/>
        <v>0</v>
      </c>
      <c r="AG260" s="140">
        <f t="shared" si="1082"/>
        <v>0</v>
      </c>
      <c r="AH260" s="140">
        <f t="shared" si="1083"/>
        <v>1</v>
      </c>
      <c r="AI260" s="140">
        <f t="shared" si="1084"/>
        <v>0</v>
      </c>
      <c r="AJ260" s="140">
        <f t="shared" si="1085"/>
        <v>0</v>
      </c>
      <c r="AK260" s="140">
        <f t="shared" si="1086"/>
        <v>0</v>
      </c>
      <c r="AL260" s="140">
        <f t="shared" si="1087"/>
        <v>0</v>
      </c>
      <c r="AM260" s="140">
        <f t="shared" si="1088"/>
        <v>0</v>
      </c>
      <c r="AN260" s="140">
        <f t="shared" si="1089"/>
        <v>0</v>
      </c>
      <c r="AO260" s="140">
        <f t="shared" si="1090"/>
        <v>0</v>
      </c>
      <c r="AP260" s="140">
        <f t="shared" si="1091"/>
        <v>0</v>
      </c>
      <c r="AQ260" s="140">
        <f t="shared" si="1092"/>
        <v>0</v>
      </c>
      <c r="AR260" s="140">
        <f t="shared" si="1093"/>
        <v>0</v>
      </c>
      <c r="AS260" s="140">
        <f t="shared" si="1094"/>
        <v>0</v>
      </c>
      <c r="AT260" s="140">
        <f t="shared" si="1095"/>
        <v>0</v>
      </c>
      <c r="AU260" s="140">
        <f t="shared" si="1096"/>
        <v>0</v>
      </c>
      <c r="AV260" s="140">
        <f t="shared" si="1097"/>
        <v>0</v>
      </c>
      <c r="AW260" s="140">
        <f t="shared" si="1098"/>
        <v>0</v>
      </c>
      <c r="AX260" s="140">
        <f t="shared" si="1099"/>
        <v>0</v>
      </c>
      <c r="AY260" s="140">
        <f t="shared" si="1100"/>
        <v>0</v>
      </c>
      <c r="AZ260" s="140">
        <f t="shared" si="1101"/>
        <v>0</v>
      </c>
      <c r="BB260" s="139">
        <f t="shared" ref="BB260:BB268" si="1126">IF(MAX(BC260:BZ260)=0,"-",MAX(BC260:BZ260)-1)</f>
        <v>2026</v>
      </c>
      <c r="BC260" s="140">
        <f t="shared" ref="BC260:BC268" si="1127">IF(AC260=1,AC$13,0)</f>
        <v>0</v>
      </c>
      <c r="BD260" s="140">
        <f t="shared" si="1102"/>
        <v>0</v>
      </c>
      <c r="BE260" s="140">
        <f t="shared" si="1103"/>
        <v>0</v>
      </c>
      <c r="BF260" s="140">
        <f t="shared" si="1104"/>
        <v>0</v>
      </c>
      <c r="BG260" s="140">
        <f t="shared" si="1105"/>
        <v>0</v>
      </c>
      <c r="BH260" s="140">
        <f t="shared" si="1106"/>
        <v>2027</v>
      </c>
      <c r="BI260" s="140">
        <f t="shared" si="1107"/>
        <v>0</v>
      </c>
      <c r="BJ260" s="140">
        <f t="shared" si="1108"/>
        <v>0</v>
      </c>
      <c r="BK260" s="140">
        <f t="shared" si="1109"/>
        <v>0</v>
      </c>
      <c r="BL260" s="140">
        <f t="shared" si="1110"/>
        <v>0</v>
      </c>
      <c r="BM260" s="140">
        <f t="shared" si="1111"/>
        <v>0</v>
      </c>
      <c r="BN260" s="140">
        <f t="shared" si="1112"/>
        <v>0</v>
      </c>
      <c r="BO260" s="140">
        <f t="shared" si="1113"/>
        <v>0</v>
      </c>
      <c r="BP260" s="140">
        <f t="shared" si="1114"/>
        <v>0</v>
      </c>
      <c r="BQ260" s="140">
        <f t="shared" si="1115"/>
        <v>0</v>
      </c>
      <c r="BR260" s="140">
        <f t="shared" si="1116"/>
        <v>0</v>
      </c>
      <c r="BS260" s="140">
        <f t="shared" si="1117"/>
        <v>0</v>
      </c>
      <c r="BT260" s="140">
        <f t="shared" si="1118"/>
        <v>0</v>
      </c>
      <c r="BU260" s="140">
        <f t="shared" si="1119"/>
        <v>0</v>
      </c>
      <c r="BV260" s="140">
        <f t="shared" si="1120"/>
        <v>0</v>
      </c>
      <c r="BW260" s="140">
        <f t="shared" si="1121"/>
        <v>0</v>
      </c>
      <c r="BX260" s="140">
        <f t="shared" si="1122"/>
        <v>0</v>
      </c>
      <c r="BY260" s="140">
        <f t="shared" si="1123"/>
        <v>0</v>
      </c>
      <c r="BZ260" s="140">
        <f t="shared" si="1124"/>
        <v>0</v>
      </c>
    </row>
    <row r="261" spans="1:78" x14ac:dyDescent="0.25">
      <c r="A261" s="140" t="str">
        <f>'Scenario List'!$A$25</f>
        <v>21- Maximum WA Customer Benefit</v>
      </c>
      <c r="B261" s="140" t="s">
        <v>114</v>
      </c>
      <c r="C261" s="152">
        <v>1</v>
      </c>
      <c r="D261" s="140">
        <v>0</v>
      </c>
      <c r="E261" s="140">
        <v>0</v>
      </c>
      <c r="F261" s="140">
        <v>0</v>
      </c>
      <c r="G261" s="140">
        <v>0</v>
      </c>
      <c r="H261" s="140">
        <v>0</v>
      </c>
      <c r="I261" s="140">
        <v>0</v>
      </c>
      <c r="J261" s="140">
        <v>0</v>
      </c>
      <c r="K261" s="140">
        <v>0</v>
      </c>
      <c r="L261" s="140">
        <v>0</v>
      </c>
      <c r="M261" s="140">
        <v>0</v>
      </c>
      <c r="N261" s="140">
        <v>0</v>
      </c>
      <c r="O261" s="140">
        <v>0</v>
      </c>
      <c r="P261" s="140">
        <v>0</v>
      </c>
      <c r="Q261" s="140">
        <v>0</v>
      </c>
      <c r="R261" s="140">
        <v>0</v>
      </c>
      <c r="S261" s="140">
        <v>0</v>
      </c>
      <c r="T261" s="140">
        <v>0</v>
      </c>
      <c r="U261" s="140">
        <v>0</v>
      </c>
      <c r="V261" s="140">
        <v>0</v>
      </c>
      <c r="W261" s="140">
        <v>0</v>
      </c>
      <c r="X261" s="140">
        <v>0</v>
      </c>
      <c r="Y261" s="140">
        <v>0</v>
      </c>
      <c r="Z261" s="140">
        <v>0</v>
      </c>
      <c r="AA261" s="140">
        <v>0</v>
      </c>
      <c r="AC261" s="140">
        <f t="shared" si="1125"/>
        <v>1</v>
      </c>
      <c r="AD261" s="140">
        <f t="shared" si="1079"/>
        <v>0</v>
      </c>
      <c r="AE261" s="140">
        <f t="shared" si="1080"/>
        <v>0</v>
      </c>
      <c r="AF261" s="140">
        <f t="shared" si="1081"/>
        <v>0</v>
      </c>
      <c r="AG261" s="140">
        <f t="shared" si="1082"/>
        <v>0</v>
      </c>
      <c r="AH261" s="140">
        <f t="shared" si="1083"/>
        <v>0</v>
      </c>
      <c r="AI261" s="140">
        <f t="shared" si="1084"/>
        <v>0</v>
      </c>
      <c r="AJ261" s="140">
        <f t="shared" si="1085"/>
        <v>0</v>
      </c>
      <c r="AK261" s="140">
        <f t="shared" si="1086"/>
        <v>0</v>
      </c>
      <c r="AL261" s="140">
        <f t="shared" si="1087"/>
        <v>0</v>
      </c>
      <c r="AM261" s="140">
        <f t="shared" si="1088"/>
        <v>0</v>
      </c>
      <c r="AN261" s="140">
        <f t="shared" si="1089"/>
        <v>0</v>
      </c>
      <c r="AO261" s="140">
        <f t="shared" si="1090"/>
        <v>0</v>
      </c>
      <c r="AP261" s="140">
        <f t="shared" si="1091"/>
        <v>0</v>
      </c>
      <c r="AQ261" s="140">
        <f t="shared" si="1092"/>
        <v>0</v>
      </c>
      <c r="AR261" s="140">
        <f t="shared" si="1093"/>
        <v>0</v>
      </c>
      <c r="AS261" s="140">
        <f t="shared" si="1094"/>
        <v>0</v>
      </c>
      <c r="AT261" s="140">
        <f t="shared" si="1095"/>
        <v>0</v>
      </c>
      <c r="AU261" s="140">
        <f t="shared" si="1096"/>
        <v>0</v>
      </c>
      <c r="AV261" s="140">
        <f t="shared" si="1097"/>
        <v>0</v>
      </c>
      <c r="AW261" s="140">
        <f t="shared" si="1098"/>
        <v>0</v>
      </c>
      <c r="AX261" s="140">
        <f t="shared" si="1099"/>
        <v>0</v>
      </c>
      <c r="AY261" s="140">
        <f t="shared" si="1100"/>
        <v>0</v>
      </c>
      <c r="AZ261" s="140">
        <f t="shared" si="1101"/>
        <v>0</v>
      </c>
      <c r="BB261" s="139">
        <f t="shared" si="1126"/>
        <v>2021</v>
      </c>
      <c r="BC261" s="140">
        <f t="shared" si="1127"/>
        <v>2022</v>
      </c>
      <c r="BD261" s="140">
        <f t="shared" si="1102"/>
        <v>0</v>
      </c>
      <c r="BE261" s="140">
        <f t="shared" si="1103"/>
        <v>0</v>
      </c>
      <c r="BF261" s="140">
        <f t="shared" si="1104"/>
        <v>0</v>
      </c>
      <c r="BG261" s="140">
        <f t="shared" si="1105"/>
        <v>0</v>
      </c>
      <c r="BH261" s="140">
        <f t="shared" si="1106"/>
        <v>0</v>
      </c>
      <c r="BI261" s="140">
        <f t="shared" si="1107"/>
        <v>0</v>
      </c>
      <c r="BJ261" s="140">
        <f t="shared" si="1108"/>
        <v>0</v>
      </c>
      <c r="BK261" s="140">
        <f t="shared" si="1109"/>
        <v>0</v>
      </c>
      <c r="BL261" s="140">
        <f t="shared" si="1110"/>
        <v>0</v>
      </c>
      <c r="BM261" s="140">
        <f t="shared" si="1111"/>
        <v>0</v>
      </c>
      <c r="BN261" s="140">
        <f t="shared" si="1112"/>
        <v>0</v>
      </c>
      <c r="BO261" s="140">
        <f t="shared" si="1113"/>
        <v>0</v>
      </c>
      <c r="BP261" s="140">
        <f t="shared" si="1114"/>
        <v>0</v>
      </c>
      <c r="BQ261" s="140">
        <f t="shared" si="1115"/>
        <v>0</v>
      </c>
      <c r="BR261" s="140">
        <f t="shared" si="1116"/>
        <v>0</v>
      </c>
      <c r="BS261" s="140">
        <f t="shared" si="1117"/>
        <v>0</v>
      </c>
      <c r="BT261" s="140">
        <f t="shared" si="1118"/>
        <v>0</v>
      </c>
      <c r="BU261" s="140">
        <f t="shared" si="1119"/>
        <v>0</v>
      </c>
      <c r="BV261" s="140">
        <f t="shared" si="1120"/>
        <v>0</v>
      </c>
      <c r="BW261" s="140">
        <f t="shared" si="1121"/>
        <v>0</v>
      </c>
      <c r="BX261" s="140">
        <f t="shared" si="1122"/>
        <v>0</v>
      </c>
      <c r="BY261" s="140">
        <f t="shared" si="1123"/>
        <v>0</v>
      </c>
      <c r="BZ261" s="140">
        <f t="shared" si="1124"/>
        <v>0</v>
      </c>
    </row>
    <row r="262" spans="1:78" x14ac:dyDescent="0.25">
      <c r="A262" s="140" t="str">
        <f>'Scenario List'!$A$25</f>
        <v>21- Maximum WA Customer Benefit</v>
      </c>
      <c r="B262" s="140" t="s">
        <v>115</v>
      </c>
      <c r="C262" s="152">
        <v>1</v>
      </c>
      <c r="D262" s="140">
        <v>0</v>
      </c>
      <c r="E262" s="140">
        <v>0</v>
      </c>
      <c r="F262" s="140">
        <v>0</v>
      </c>
      <c r="G262" s="140">
        <v>0</v>
      </c>
      <c r="H262" s="140">
        <v>0</v>
      </c>
      <c r="I262" s="140">
        <v>0</v>
      </c>
      <c r="J262" s="140">
        <v>0</v>
      </c>
      <c r="K262" s="140">
        <v>0</v>
      </c>
      <c r="L262" s="140">
        <v>0</v>
      </c>
      <c r="M262" s="140">
        <v>0</v>
      </c>
      <c r="N262" s="140">
        <v>0</v>
      </c>
      <c r="O262" s="140">
        <v>0</v>
      </c>
      <c r="P262" s="140">
        <v>0</v>
      </c>
      <c r="Q262" s="140">
        <v>0</v>
      </c>
      <c r="R262" s="140">
        <v>0</v>
      </c>
      <c r="S262" s="140">
        <v>0</v>
      </c>
      <c r="T262" s="140">
        <v>0</v>
      </c>
      <c r="U262" s="140">
        <v>0</v>
      </c>
      <c r="V262" s="140">
        <v>0</v>
      </c>
      <c r="W262" s="140">
        <v>0</v>
      </c>
      <c r="X262" s="140">
        <v>0</v>
      </c>
      <c r="Y262" s="140">
        <v>0</v>
      </c>
      <c r="Z262" s="140">
        <v>0</v>
      </c>
      <c r="AA262" s="140">
        <v>0</v>
      </c>
      <c r="AC262" s="140">
        <f t="shared" si="1125"/>
        <v>1</v>
      </c>
      <c r="AD262" s="140">
        <f t="shared" si="1079"/>
        <v>0</v>
      </c>
      <c r="AE262" s="140">
        <f t="shared" si="1080"/>
        <v>0</v>
      </c>
      <c r="AF262" s="140">
        <f t="shared" si="1081"/>
        <v>0</v>
      </c>
      <c r="AG262" s="140">
        <f t="shared" si="1082"/>
        <v>0</v>
      </c>
      <c r="AH262" s="140">
        <f t="shared" si="1083"/>
        <v>0</v>
      </c>
      <c r="AI262" s="140">
        <f t="shared" si="1084"/>
        <v>0</v>
      </c>
      <c r="AJ262" s="140">
        <f t="shared" si="1085"/>
        <v>0</v>
      </c>
      <c r="AK262" s="140">
        <f t="shared" si="1086"/>
        <v>0</v>
      </c>
      <c r="AL262" s="140">
        <f t="shared" si="1087"/>
        <v>0</v>
      </c>
      <c r="AM262" s="140">
        <f t="shared" si="1088"/>
        <v>0</v>
      </c>
      <c r="AN262" s="140">
        <f t="shared" si="1089"/>
        <v>0</v>
      </c>
      <c r="AO262" s="140">
        <f t="shared" si="1090"/>
        <v>0</v>
      </c>
      <c r="AP262" s="140">
        <f t="shared" si="1091"/>
        <v>0</v>
      </c>
      <c r="AQ262" s="140">
        <f t="shared" si="1092"/>
        <v>0</v>
      </c>
      <c r="AR262" s="140">
        <f t="shared" si="1093"/>
        <v>0</v>
      </c>
      <c r="AS262" s="140">
        <f t="shared" si="1094"/>
        <v>0</v>
      </c>
      <c r="AT262" s="140">
        <f t="shared" si="1095"/>
        <v>0</v>
      </c>
      <c r="AU262" s="140">
        <f t="shared" si="1096"/>
        <v>0</v>
      </c>
      <c r="AV262" s="140">
        <f t="shared" si="1097"/>
        <v>0</v>
      </c>
      <c r="AW262" s="140">
        <f t="shared" si="1098"/>
        <v>0</v>
      </c>
      <c r="AX262" s="140">
        <f t="shared" si="1099"/>
        <v>0</v>
      </c>
      <c r="AY262" s="140">
        <f t="shared" si="1100"/>
        <v>0</v>
      </c>
      <c r="AZ262" s="140">
        <f t="shared" si="1101"/>
        <v>0</v>
      </c>
      <c r="BB262" s="139">
        <f t="shared" si="1126"/>
        <v>2021</v>
      </c>
      <c r="BC262" s="140">
        <f t="shared" si="1127"/>
        <v>2022</v>
      </c>
      <c r="BD262" s="140">
        <f t="shared" si="1102"/>
        <v>0</v>
      </c>
      <c r="BE262" s="140">
        <f t="shared" si="1103"/>
        <v>0</v>
      </c>
      <c r="BF262" s="140">
        <f t="shared" si="1104"/>
        <v>0</v>
      </c>
      <c r="BG262" s="140">
        <f t="shared" si="1105"/>
        <v>0</v>
      </c>
      <c r="BH262" s="140">
        <f t="shared" si="1106"/>
        <v>0</v>
      </c>
      <c r="BI262" s="140">
        <f t="shared" si="1107"/>
        <v>0</v>
      </c>
      <c r="BJ262" s="140">
        <f t="shared" si="1108"/>
        <v>0</v>
      </c>
      <c r="BK262" s="140">
        <f t="shared" si="1109"/>
        <v>0</v>
      </c>
      <c r="BL262" s="140">
        <f t="shared" si="1110"/>
        <v>0</v>
      </c>
      <c r="BM262" s="140">
        <f t="shared" si="1111"/>
        <v>0</v>
      </c>
      <c r="BN262" s="140">
        <f t="shared" si="1112"/>
        <v>0</v>
      </c>
      <c r="BO262" s="140">
        <f t="shared" si="1113"/>
        <v>0</v>
      </c>
      <c r="BP262" s="140">
        <f t="shared" si="1114"/>
        <v>0</v>
      </c>
      <c r="BQ262" s="140">
        <f t="shared" si="1115"/>
        <v>0</v>
      </c>
      <c r="BR262" s="140">
        <f t="shared" si="1116"/>
        <v>0</v>
      </c>
      <c r="BS262" s="140">
        <f t="shared" si="1117"/>
        <v>0</v>
      </c>
      <c r="BT262" s="140">
        <f t="shared" si="1118"/>
        <v>0</v>
      </c>
      <c r="BU262" s="140">
        <f t="shared" si="1119"/>
        <v>0</v>
      </c>
      <c r="BV262" s="140">
        <f t="shared" si="1120"/>
        <v>0</v>
      </c>
      <c r="BW262" s="140">
        <f t="shared" si="1121"/>
        <v>0</v>
      </c>
      <c r="BX262" s="140">
        <f t="shared" si="1122"/>
        <v>0</v>
      </c>
      <c r="BY262" s="140">
        <f t="shared" si="1123"/>
        <v>0</v>
      </c>
      <c r="BZ262" s="140">
        <f t="shared" si="1124"/>
        <v>0</v>
      </c>
    </row>
    <row r="263" spans="1:78" x14ac:dyDescent="0.25">
      <c r="A263" s="140" t="str">
        <f>'Scenario List'!$A$25</f>
        <v>21- Maximum WA Customer Benefit</v>
      </c>
      <c r="B263" s="140" t="s">
        <v>116</v>
      </c>
      <c r="C263" s="152">
        <v>1</v>
      </c>
      <c r="D263" s="140">
        <v>1</v>
      </c>
      <c r="E263" s="140">
        <v>1</v>
      </c>
      <c r="F263" s="140">
        <v>1</v>
      </c>
      <c r="G263" s="140">
        <v>1</v>
      </c>
      <c r="H263" s="140">
        <v>1</v>
      </c>
      <c r="I263" s="140">
        <v>1</v>
      </c>
      <c r="J263" s="140">
        <v>1</v>
      </c>
      <c r="K263" s="140">
        <v>1</v>
      </c>
      <c r="L263" s="140">
        <v>1</v>
      </c>
      <c r="M263" s="140">
        <v>1</v>
      </c>
      <c r="N263" s="140">
        <v>1</v>
      </c>
      <c r="O263" s="140">
        <v>1</v>
      </c>
      <c r="P263" s="140">
        <v>1</v>
      </c>
      <c r="Q263" s="140">
        <v>1</v>
      </c>
      <c r="R263" s="140">
        <v>1</v>
      </c>
      <c r="S263" s="140">
        <v>1</v>
      </c>
      <c r="T263" s="140">
        <v>1</v>
      </c>
      <c r="U263" s="140">
        <v>1</v>
      </c>
      <c r="V263" s="140">
        <v>1</v>
      </c>
      <c r="W263" s="140">
        <v>1</v>
      </c>
      <c r="X263" s="140">
        <v>1</v>
      </c>
      <c r="Y263" s="140">
        <v>1</v>
      </c>
      <c r="Z263" s="140">
        <v>1</v>
      </c>
      <c r="AA263" s="140">
        <v>1</v>
      </c>
      <c r="AC263" s="140">
        <f t="shared" si="1125"/>
        <v>0</v>
      </c>
      <c r="AD263" s="140">
        <f t="shared" si="1079"/>
        <v>0</v>
      </c>
      <c r="AE263" s="140">
        <f t="shared" si="1080"/>
        <v>0</v>
      </c>
      <c r="AF263" s="140">
        <f t="shared" si="1081"/>
        <v>0</v>
      </c>
      <c r="AG263" s="140">
        <f t="shared" si="1082"/>
        <v>0</v>
      </c>
      <c r="AH263" s="140">
        <f t="shared" si="1083"/>
        <v>0</v>
      </c>
      <c r="AI263" s="140">
        <f t="shared" si="1084"/>
        <v>0</v>
      </c>
      <c r="AJ263" s="140">
        <f t="shared" si="1085"/>
        <v>0</v>
      </c>
      <c r="AK263" s="140">
        <f t="shared" si="1086"/>
        <v>0</v>
      </c>
      <c r="AL263" s="140">
        <f t="shared" si="1087"/>
        <v>0</v>
      </c>
      <c r="AM263" s="140">
        <f t="shared" si="1088"/>
        <v>0</v>
      </c>
      <c r="AN263" s="140">
        <f t="shared" si="1089"/>
        <v>0</v>
      </c>
      <c r="AO263" s="140">
        <f t="shared" si="1090"/>
        <v>0</v>
      </c>
      <c r="AP263" s="140">
        <f t="shared" si="1091"/>
        <v>0</v>
      </c>
      <c r="AQ263" s="140">
        <f t="shared" si="1092"/>
        <v>0</v>
      </c>
      <c r="AR263" s="140">
        <f t="shared" si="1093"/>
        <v>0</v>
      </c>
      <c r="AS263" s="140">
        <f t="shared" si="1094"/>
        <v>0</v>
      </c>
      <c r="AT263" s="140">
        <f t="shared" si="1095"/>
        <v>0</v>
      </c>
      <c r="AU263" s="140">
        <f t="shared" si="1096"/>
        <v>0</v>
      </c>
      <c r="AV263" s="140">
        <f t="shared" si="1097"/>
        <v>0</v>
      </c>
      <c r="AW263" s="140">
        <f t="shared" si="1098"/>
        <v>0</v>
      </c>
      <c r="AX263" s="140">
        <f t="shared" si="1099"/>
        <v>0</v>
      </c>
      <c r="AY263" s="140">
        <f t="shared" si="1100"/>
        <v>0</v>
      </c>
      <c r="AZ263" s="140">
        <f t="shared" si="1101"/>
        <v>0</v>
      </c>
      <c r="BB263" s="139" t="str">
        <f t="shared" si="1126"/>
        <v>-</v>
      </c>
      <c r="BC263" s="140">
        <f t="shared" si="1127"/>
        <v>0</v>
      </c>
      <c r="BD263" s="140">
        <f t="shared" si="1102"/>
        <v>0</v>
      </c>
      <c r="BE263" s="140">
        <f t="shared" si="1103"/>
        <v>0</v>
      </c>
      <c r="BF263" s="140">
        <f t="shared" si="1104"/>
        <v>0</v>
      </c>
      <c r="BG263" s="140">
        <f t="shared" si="1105"/>
        <v>0</v>
      </c>
      <c r="BH263" s="140">
        <f t="shared" si="1106"/>
        <v>0</v>
      </c>
      <c r="BI263" s="140">
        <f t="shared" si="1107"/>
        <v>0</v>
      </c>
      <c r="BJ263" s="140">
        <f t="shared" si="1108"/>
        <v>0</v>
      </c>
      <c r="BK263" s="140">
        <f t="shared" si="1109"/>
        <v>0</v>
      </c>
      <c r="BL263" s="140">
        <f t="shared" si="1110"/>
        <v>0</v>
      </c>
      <c r="BM263" s="140">
        <f t="shared" si="1111"/>
        <v>0</v>
      </c>
      <c r="BN263" s="140">
        <f t="shared" si="1112"/>
        <v>0</v>
      </c>
      <c r="BO263" s="140">
        <f t="shared" si="1113"/>
        <v>0</v>
      </c>
      <c r="BP263" s="140">
        <f t="shared" si="1114"/>
        <v>0</v>
      </c>
      <c r="BQ263" s="140">
        <f t="shared" si="1115"/>
        <v>0</v>
      </c>
      <c r="BR263" s="140">
        <f t="shared" si="1116"/>
        <v>0</v>
      </c>
      <c r="BS263" s="140">
        <f t="shared" si="1117"/>
        <v>0</v>
      </c>
      <c r="BT263" s="140">
        <f t="shared" si="1118"/>
        <v>0</v>
      </c>
      <c r="BU263" s="140">
        <f t="shared" si="1119"/>
        <v>0</v>
      </c>
      <c r="BV263" s="140">
        <f t="shared" si="1120"/>
        <v>0</v>
      </c>
      <c r="BW263" s="140">
        <f t="shared" si="1121"/>
        <v>0</v>
      </c>
      <c r="BX263" s="140">
        <f t="shared" si="1122"/>
        <v>0</v>
      </c>
      <c r="BY263" s="140">
        <f t="shared" si="1123"/>
        <v>0</v>
      </c>
      <c r="BZ263" s="140">
        <f t="shared" si="1124"/>
        <v>0</v>
      </c>
    </row>
    <row r="264" spans="1:78" x14ac:dyDescent="0.25">
      <c r="A264" s="140" t="str">
        <f>'Scenario List'!$A$25</f>
        <v>21- Maximum WA Customer Benefit</v>
      </c>
      <c r="B264" s="140" t="s">
        <v>117</v>
      </c>
      <c r="C264" s="152">
        <v>1</v>
      </c>
      <c r="D264" s="140">
        <v>1</v>
      </c>
      <c r="E264" s="140">
        <v>1</v>
      </c>
      <c r="F264" s="140">
        <v>1</v>
      </c>
      <c r="G264" s="140">
        <v>1</v>
      </c>
      <c r="H264" s="140">
        <v>1</v>
      </c>
      <c r="I264" s="140">
        <v>1</v>
      </c>
      <c r="J264" s="140">
        <v>1</v>
      </c>
      <c r="K264" s="140">
        <v>1</v>
      </c>
      <c r="L264" s="140">
        <v>1</v>
      </c>
      <c r="M264" s="140">
        <v>1</v>
      </c>
      <c r="N264" s="140">
        <v>1</v>
      </c>
      <c r="O264" s="140">
        <v>1</v>
      </c>
      <c r="P264" s="140">
        <v>1</v>
      </c>
      <c r="Q264" s="140">
        <v>1</v>
      </c>
      <c r="R264" s="140">
        <v>1</v>
      </c>
      <c r="S264" s="140">
        <v>1</v>
      </c>
      <c r="T264" s="140">
        <v>1</v>
      </c>
      <c r="U264" s="140">
        <v>1</v>
      </c>
      <c r="V264" s="140">
        <v>1</v>
      </c>
      <c r="W264" s="140">
        <v>1</v>
      </c>
      <c r="X264" s="140">
        <v>1</v>
      </c>
      <c r="Y264" s="140">
        <v>1</v>
      </c>
      <c r="Z264" s="140">
        <v>1</v>
      </c>
      <c r="AA264" s="140">
        <v>1</v>
      </c>
      <c r="AC264" s="140">
        <f t="shared" si="1125"/>
        <v>0</v>
      </c>
      <c r="AD264" s="140">
        <f t="shared" si="1079"/>
        <v>0</v>
      </c>
      <c r="AE264" s="140">
        <f t="shared" si="1080"/>
        <v>0</v>
      </c>
      <c r="AF264" s="140">
        <f t="shared" si="1081"/>
        <v>0</v>
      </c>
      <c r="AG264" s="140">
        <f t="shared" si="1082"/>
        <v>0</v>
      </c>
      <c r="AH264" s="140">
        <f t="shared" si="1083"/>
        <v>0</v>
      </c>
      <c r="AI264" s="140">
        <f t="shared" si="1084"/>
        <v>0</v>
      </c>
      <c r="AJ264" s="140">
        <f t="shared" si="1085"/>
        <v>0</v>
      </c>
      <c r="AK264" s="140">
        <f t="shared" si="1086"/>
        <v>0</v>
      </c>
      <c r="AL264" s="140">
        <f t="shared" si="1087"/>
        <v>0</v>
      </c>
      <c r="AM264" s="140">
        <f t="shared" si="1088"/>
        <v>0</v>
      </c>
      <c r="AN264" s="140">
        <f t="shared" si="1089"/>
        <v>0</v>
      </c>
      <c r="AO264" s="140">
        <f t="shared" si="1090"/>
        <v>0</v>
      </c>
      <c r="AP264" s="140">
        <f t="shared" si="1091"/>
        <v>0</v>
      </c>
      <c r="AQ264" s="140">
        <f t="shared" si="1092"/>
        <v>0</v>
      </c>
      <c r="AR264" s="140">
        <f t="shared" si="1093"/>
        <v>0</v>
      </c>
      <c r="AS264" s="140">
        <f t="shared" si="1094"/>
        <v>0</v>
      </c>
      <c r="AT264" s="140">
        <f t="shared" si="1095"/>
        <v>0</v>
      </c>
      <c r="AU264" s="140">
        <f t="shared" si="1096"/>
        <v>0</v>
      </c>
      <c r="AV264" s="140">
        <f t="shared" si="1097"/>
        <v>0</v>
      </c>
      <c r="AW264" s="140">
        <f t="shared" si="1098"/>
        <v>0</v>
      </c>
      <c r="AX264" s="140">
        <f t="shared" si="1099"/>
        <v>0</v>
      </c>
      <c r="AY264" s="140">
        <f t="shared" si="1100"/>
        <v>0</v>
      </c>
      <c r="AZ264" s="140">
        <f t="shared" si="1101"/>
        <v>0</v>
      </c>
      <c r="BB264" s="139" t="str">
        <f t="shared" si="1126"/>
        <v>-</v>
      </c>
      <c r="BC264" s="140">
        <f t="shared" si="1127"/>
        <v>0</v>
      </c>
      <c r="BD264" s="140">
        <f t="shared" si="1102"/>
        <v>0</v>
      </c>
      <c r="BE264" s="140">
        <f t="shared" si="1103"/>
        <v>0</v>
      </c>
      <c r="BF264" s="140">
        <f t="shared" si="1104"/>
        <v>0</v>
      </c>
      <c r="BG264" s="140">
        <f t="shared" si="1105"/>
        <v>0</v>
      </c>
      <c r="BH264" s="140">
        <f t="shared" si="1106"/>
        <v>0</v>
      </c>
      <c r="BI264" s="140">
        <f t="shared" si="1107"/>
        <v>0</v>
      </c>
      <c r="BJ264" s="140">
        <f t="shared" si="1108"/>
        <v>0</v>
      </c>
      <c r="BK264" s="140">
        <f t="shared" si="1109"/>
        <v>0</v>
      </c>
      <c r="BL264" s="140">
        <f t="shared" si="1110"/>
        <v>0</v>
      </c>
      <c r="BM264" s="140">
        <f t="shared" si="1111"/>
        <v>0</v>
      </c>
      <c r="BN264" s="140">
        <f t="shared" si="1112"/>
        <v>0</v>
      </c>
      <c r="BO264" s="140">
        <f t="shared" si="1113"/>
        <v>0</v>
      </c>
      <c r="BP264" s="140">
        <f t="shared" si="1114"/>
        <v>0</v>
      </c>
      <c r="BQ264" s="140">
        <f t="shared" si="1115"/>
        <v>0</v>
      </c>
      <c r="BR264" s="140">
        <f t="shared" si="1116"/>
        <v>0</v>
      </c>
      <c r="BS264" s="140">
        <f t="shared" si="1117"/>
        <v>0</v>
      </c>
      <c r="BT264" s="140">
        <f t="shared" si="1118"/>
        <v>0</v>
      </c>
      <c r="BU264" s="140">
        <f t="shared" si="1119"/>
        <v>0</v>
      </c>
      <c r="BV264" s="140">
        <f t="shared" si="1120"/>
        <v>0</v>
      </c>
      <c r="BW264" s="140">
        <f t="shared" si="1121"/>
        <v>0</v>
      </c>
      <c r="BX264" s="140">
        <f t="shared" si="1122"/>
        <v>0</v>
      </c>
      <c r="BY264" s="140">
        <f t="shared" si="1123"/>
        <v>0</v>
      </c>
      <c r="BZ264" s="140">
        <f t="shared" si="1124"/>
        <v>0</v>
      </c>
    </row>
    <row r="265" spans="1:78" x14ac:dyDescent="0.25">
      <c r="A265" s="140" t="str">
        <f>'Scenario List'!$A$25</f>
        <v>21- Maximum WA Customer Benefit</v>
      </c>
      <c r="B265" s="140" t="s">
        <v>118</v>
      </c>
      <c r="C265" s="152">
        <v>1</v>
      </c>
      <c r="D265" s="140">
        <v>1</v>
      </c>
      <c r="E265" s="140">
        <v>1</v>
      </c>
      <c r="F265" s="140">
        <v>1</v>
      </c>
      <c r="G265" s="140">
        <v>1</v>
      </c>
      <c r="H265" s="140">
        <v>1</v>
      </c>
      <c r="I265" s="140">
        <v>1</v>
      </c>
      <c r="J265" s="140">
        <v>1</v>
      </c>
      <c r="K265" s="140">
        <v>1</v>
      </c>
      <c r="L265" s="140">
        <v>1</v>
      </c>
      <c r="M265" s="140">
        <v>1</v>
      </c>
      <c r="N265" s="140">
        <v>1</v>
      </c>
      <c r="O265" s="140">
        <v>1</v>
      </c>
      <c r="P265" s="140">
        <v>1</v>
      </c>
      <c r="Q265" s="140">
        <v>1</v>
      </c>
      <c r="R265" s="140">
        <v>1</v>
      </c>
      <c r="S265" s="140">
        <v>1</v>
      </c>
      <c r="T265" s="140">
        <v>1</v>
      </c>
      <c r="U265" s="140">
        <v>1</v>
      </c>
      <c r="V265" s="140">
        <v>0</v>
      </c>
      <c r="W265" s="140">
        <v>0</v>
      </c>
      <c r="X265" s="140">
        <v>0</v>
      </c>
      <c r="Y265" s="140">
        <v>0</v>
      </c>
      <c r="Z265" s="140">
        <v>0</v>
      </c>
      <c r="AA265" s="140">
        <v>0</v>
      </c>
      <c r="AC265" s="140">
        <f t="shared" si="1125"/>
        <v>0</v>
      </c>
      <c r="AD265" s="140">
        <f t="shared" si="1079"/>
        <v>0</v>
      </c>
      <c r="AE265" s="140">
        <f t="shared" si="1080"/>
        <v>0</v>
      </c>
      <c r="AF265" s="140">
        <f t="shared" si="1081"/>
        <v>0</v>
      </c>
      <c r="AG265" s="140">
        <f t="shared" si="1082"/>
        <v>0</v>
      </c>
      <c r="AH265" s="140">
        <f t="shared" si="1083"/>
        <v>0</v>
      </c>
      <c r="AI265" s="140">
        <f t="shared" si="1084"/>
        <v>0</v>
      </c>
      <c r="AJ265" s="140">
        <f t="shared" si="1085"/>
        <v>0</v>
      </c>
      <c r="AK265" s="140">
        <f t="shared" si="1086"/>
        <v>0</v>
      </c>
      <c r="AL265" s="140">
        <f t="shared" si="1087"/>
        <v>0</v>
      </c>
      <c r="AM265" s="140">
        <f t="shared" si="1088"/>
        <v>0</v>
      </c>
      <c r="AN265" s="140">
        <f t="shared" si="1089"/>
        <v>0</v>
      </c>
      <c r="AO265" s="140">
        <f t="shared" si="1090"/>
        <v>0</v>
      </c>
      <c r="AP265" s="140">
        <f t="shared" si="1091"/>
        <v>0</v>
      </c>
      <c r="AQ265" s="140">
        <f t="shared" si="1092"/>
        <v>0</v>
      </c>
      <c r="AR265" s="140">
        <f t="shared" si="1093"/>
        <v>0</v>
      </c>
      <c r="AS265" s="140">
        <f t="shared" si="1094"/>
        <v>0</v>
      </c>
      <c r="AT265" s="140">
        <f t="shared" si="1095"/>
        <v>0</v>
      </c>
      <c r="AU265" s="140">
        <f t="shared" si="1096"/>
        <v>1</v>
      </c>
      <c r="AV265" s="140">
        <f t="shared" si="1097"/>
        <v>0</v>
      </c>
      <c r="AW265" s="140">
        <f t="shared" si="1098"/>
        <v>0</v>
      </c>
      <c r="AX265" s="140">
        <f t="shared" si="1099"/>
        <v>0</v>
      </c>
      <c r="AY265" s="140">
        <f t="shared" si="1100"/>
        <v>0</v>
      </c>
      <c r="AZ265" s="140">
        <f t="shared" si="1101"/>
        <v>0</v>
      </c>
      <c r="BB265" s="139">
        <f t="shared" si="1126"/>
        <v>2039</v>
      </c>
      <c r="BC265" s="140">
        <f t="shared" si="1127"/>
        <v>0</v>
      </c>
      <c r="BD265" s="140">
        <f t="shared" si="1102"/>
        <v>0</v>
      </c>
      <c r="BE265" s="140">
        <f t="shared" si="1103"/>
        <v>0</v>
      </c>
      <c r="BF265" s="140">
        <f t="shared" si="1104"/>
        <v>0</v>
      </c>
      <c r="BG265" s="140">
        <f t="shared" si="1105"/>
        <v>0</v>
      </c>
      <c r="BH265" s="140">
        <f t="shared" si="1106"/>
        <v>0</v>
      </c>
      <c r="BI265" s="140">
        <f t="shared" si="1107"/>
        <v>0</v>
      </c>
      <c r="BJ265" s="140">
        <f t="shared" si="1108"/>
        <v>0</v>
      </c>
      <c r="BK265" s="140">
        <f t="shared" si="1109"/>
        <v>0</v>
      </c>
      <c r="BL265" s="140">
        <f t="shared" si="1110"/>
        <v>0</v>
      </c>
      <c r="BM265" s="140">
        <f t="shared" si="1111"/>
        <v>0</v>
      </c>
      <c r="BN265" s="140">
        <f t="shared" si="1112"/>
        <v>0</v>
      </c>
      <c r="BO265" s="140">
        <f t="shared" si="1113"/>
        <v>0</v>
      </c>
      <c r="BP265" s="140">
        <f t="shared" si="1114"/>
        <v>0</v>
      </c>
      <c r="BQ265" s="140">
        <f t="shared" si="1115"/>
        <v>0</v>
      </c>
      <c r="BR265" s="140">
        <f t="shared" si="1116"/>
        <v>0</v>
      </c>
      <c r="BS265" s="140">
        <f t="shared" si="1117"/>
        <v>0</v>
      </c>
      <c r="BT265" s="140">
        <f t="shared" si="1118"/>
        <v>0</v>
      </c>
      <c r="BU265" s="140">
        <f t="shared" si="1119"/>
        <v>2040</v>
      </c>
      <c r="BV265" s="140">
        <f t="shared" si="1120"/>
        <v>0</v>
      </c>
      <c r="BW265" s="140">
        <f t="shared" si="1121"/>
        <v>0</v>
      </c>
      <c r="BX265" s="140">
        <f t="shared" si="1122"/>
        <v>0</v>
      </c>
      <c r="BY265" s="140">
        <f t="shared" si="1123"/>
        <v>0</v>
      </c>
      <c r="BZ265" s="140">
        <f t="shared" si="1124"/>
        <v>0</v>
      </c>
    </row>
    <row r="266" spans="1:78" x14ac:dyDescent="0.25">
      <c r="A266" s="140" t="str">
        <f>'Scenario List'!$A$25</f>
        <v>21- Maximum WA Customer Benefit</v>
      </c>
      <c r="B266" s="140" t="s">
        <v>119</v>
      </c>
      <c r="C266" s="152">
        <v>1</v>
      </c>
      <c r="D266" s="140">
        <v>1</v>
      </c>
      <c r="E266" s="140">
        <v>1</v>
      </c>
      <c r="F266" s="140">
        <v>1</v>
      </c>
      <c r="G266" s="140">
        <v>1</v>
      </c>
      <c r="H266" s="140">
        <v>1</v>
      </c>
      <c r="I266" s="140">
        <v>1</v>
      </c>
      <c r="J266" s="140">
        <v>1</v>
      </c>
      <c r="K266" s="140">
        <v>1</v>
      </c>
      <c r="L266" s="140">
        <v>1</v>
      </c>
      <c r="M266" s="140">
        <v>1</v>
      </c>
      <c r="N266" s="140">
        <v>1</v>
      </c>
      <c r="O266" s="140">
        <v>1</v>
      </c>
      <c r="P266" s="140">
        <v>1</v>
      </c>
      <c r="Q266" s="140">
        <v>1</v>
      </c>
      <c r="R266" s="140">
        <v>1</v>
      </c>
      <c r="S266" s="140">
        <v>1</v>
      </c>
      <c r="T266" s="140">
        <v>1</v>
      </c>
      <c r="U266" s="140">
        <v>1</v>
      </c>
      <c r="V266" s="140">
        <v>1</v>
      </c>
      <c r="W266" s="140">
        <v>1</v>
      </c>
      <c r="X266" s="140">
        <v>1</v>
      </c>
      <c r="Y266" s="140">
        <v>1</v>
      </c>
      <c r="Z266" s="140">
        <v>1</v>
      </c>
      <c r="AA266" s="140">
        <v>1</v>
      </c>
      <c r="AC266" s="140">
        <f t="shared" si="1125"/>
        <v>0</v>
      </c>
      <c r="AD266" s="140">
        <f t="shared" si="1079"/>
        <v>0</v>
      </c>
      <c r="AE266" s="140">
        <f t="shared" si="1080"/>
        <v>0</v>
      </c>
      <c r="AF266" s="140">
        <f t="shared" si="1081"/>
        <v>0</v>
      </c>
      <c r="AG266" s="140">
        <f t="shared" si="1082"/>
        <v>0</v>
      </c>
      <c r="AH266" s="140">
        <f t="shared" si="1083"/>
        <v>0</v>
      </c>
      <c r="AI266" s="140">
        <f t="shared" si="1084"/>
        <v>0</v>
      </c>
      <c r="AJ266" s="140">
        <f t="shared" si="1085"/>
        <v>0</v>
      </c>
      <c r="AK266" s="140">
        <f t="shared" si="1086"/>
        <v>0</v>
      </c>
      <c r="AL266" s="140">
        <f t="shared" si="1087"/>
        <v>0</v>
      </c>
      <c r="AM266" s="140">
        <f t="shared" si="1088"/>
        <v>0</v>
      </c>
      <c r="AN266" s="140">
        <f t="shared" si="1089"/>
        <v>0</v>
      </c>
      <c r="AO266" s="140">
        <f t="shared" si="1090"/>
        <v>0</v>
      </c>
      <c r="AP266" s="140">
        <f t="shared" si="1091"/>
        <v>0</v>
      </c>
      <c r="AQ266" s="140">
        <f t="shared" si="1092"/>
        <v>0</v>
      </c>
      <c r="AR266" s="140">
        <f t="shared" si="1093"/>
        <v>0</v>
      </c>
      <c r="AS266" s="140">
        <f t="shared" si="1094"/>
        <v>0</v>
      </c>
      <c r="AT266" s="140">
        <f t="shared" si="1095"/>
        <v>0</v>
      </c>
      <c r="AU266" s="140">
        <f t="shared" si="1096"/>
        <v>0</v>
      </c>
      <c r="AV266" s="140">
        <f t="shared" si="1097"/>
        <v>0</v>
      </c>
      <c r="AW266" s="140">
        <f t="shared" si="1098"/>
        <v>0</v>
      </c>
      <c r="AX266" s="140">
        <f t="shared" si="1099"/>
        <v>0</v>
      </c>
      <c r="AY266" s="140">
        <f t="shared" si="1100"/>
        <v>0</v>
      </c>
      <c r="AZ266" s="140">
        <f t="shared" si="1101"/>
        <v>0</v>
      </c>
      <c r="BB266" s="139" t="str">
        <f t="shared" si="1126"/>
        <v>-</v>
      </c>
      <c r="BC266" s="140">
        <f t="shared" si="1127"/>
        <v>0</v>
      </c>
      <c r="BD266" s="140">
        <f t="shared" si="1102"/>
        <v>0</v>
      </c>
      <c r="BE266" s="140">
        <f t="shared" si="1103"/>
        <v>0</v>
      </c>
      <c r="BF266" s="140">
        <f t="shared" si="1104"/>
        <v>0</v>
      </c>
      <c r="BG266" s="140">
        <f t="shared" si="1105"/>
        <v>0</v>
      </c>
      <c r="BH266" s="140">
        <f t="shared" si="1106"/>
        <v>0</v>
      </c>
      <c r="BI266" s="140">
        <f t="shared" si="1107"/>
        <v>0</v>
      </c>
      <c r="BJ266" s="140">
        <f t="shared" si="1108"/>
        <v>0</v>
      </c>
      <c r="BK266" s="140">
        <f t="shared" si="1109"/>
        <v>0</v>
      </c>
      <c r="BL266" s="140">
        <f t="shared" si="1110"/>
        <v>0</v>
      </c>
      <c r="BM266" s="140">
        <f t="shared" si="1111"/>
        <v>0</v>
      </c>
      <c r="BN266" s="140">
        <f t="shared" si="1112"/>
        <v>0</v>
      </c>
      <c r="BO266" s="140">
        <f t="shared" si="1113"/>
        <v>0</v>
      </c>
      <c r="BP266" s="140">
        <f t="shared" si="1114"/>
        <v>0</v>
      </c>
      <c r="BQ266" s="140">
        <f t="shared" si="1115"/>
        <v>0</v>
      </c>
      <c r="BR266" s="140">
        <f t="shared" si="1116"/>
        <v>0</v>
      </c>
      <c r="BS266" s="140">
        <f t="shared" si="1117"/>
        <v>0</v>
      </c>
      <c r="BT266" s="140">
        <f t="shared" si="1118"/>
        <v>0</v>
      </c>
      <c r="BU266" s="140">
        <f t="shared" si="1119"/>
        <v>0</v>
      </c>
      <c r="BV266" s="140">
        <f t="shared" si="1120"/>
        <v>0</v>
      </c>
      <c r="BW266" s="140">
        <f t="shared" si="1121"/>
        <v>0</v>
      </c>
      <c r="BX266" s="140">
        <f t="shared" si="1122"/>
        <v>0</v>
      </c>
      <c r="BY266" s="140">
        <f t="shared" si="1123"/>
        <v>0</v>
      </c>
      <c r="BZ266" s="140">
        <f t="shared" si="1124"/>
        <v>0</v>
      </c>
    </row>
    <row r="267" spans="1:78" x14ac:dyDescent="0.25">
      <c r="A267" s="140" t="str">
        <f>'Scenario List'!$A$25</f>
        <v>21- Maximum WA Customer Benefit</v>
      </c>
      <c r="B267" s="140" t="s">
        <v>120</v>
      </c>
      <c r="C267" s="152">
        <v>1</v>
      </c>
      <c r="D267" s="140">
        <v>1</v>
      </c>
      <c r="E267" s="140">
        <v>1</v>
      </c>
      <c r="F267" s="140">
        <v>1</v>
      </c>
      <c r="G267" s="140">
        <v>1</v>
      </c>
      <c r="H267" s="140">
        <v>1</v>
      </c>
      <c r="I267" s="140">
        <v>1</v>
      </c>
      <c r="J267" s="140">
        <v>1</v>
      </c>
      <c r="K267" s="140">
        <v>1</v>
      </c>
      <c r="L267" s="140">
        <v>1</v>
      </c>
      <c r="M267" s="140">
        <v>1</v>
      </c>
      <c r="N267" s="140">
        <v>1</v>
      </c>
      <c r="O267" s="140">
        <v>1</v>
      </c>
      <c r="P267" s="140">
        <v>1</v>
      </c>
      <c r="Q267" s="140">
        <v>1</v>
      </c>
      <c r="R267" s="140">
        <v>1</v>
      </c>
      <c r="S267" s="140">
        <v>1</v>
      </c>
      <c r="T267" s="140">
        <v>1</v>
      </c>
      <c r="U267" s="140">
        <v>1</v>
      </c>
      <c r="V267" s="140">
        <v>1</v>
      </c>
      <c r="W267" s="140">
        <v>1</v>
      </c>
      <c r="X267" s="140">
        <v>1</v>
      </c>
      <c r="Y267" s="140">
        <v>1</v>
      </c>
      <c r="Z267" s="140">
        <v>1</v>
      </c>
      <c r="AA267" s="140">
        <v>1</v>
      </c>
      <c r="AC267" s="140">
        <f t="shared" si="1125"/>
        <v>0</v>
      </c>
      <c r="AD267" s="140">
        <f t="shared" si="1079"/>
        <v>0</v>
      </c>
      <c r="AE267" s="140">
        <f t="shared" si="1080"/>
        <v>0</v>
      </c>
      <c r="AF267" s="140">
        <f t="shared" si="1081"/>
        <v>0</v>
      </c>
      <c r="AG267" s="140">
        <f t="shared" si="1082"/>
        <v>0</v>
      </c>
      <c r="AH267" s="140">
        <f t="shared" si="1083"/>
        <v>0</v>
      </c>
      <c r="AI267" s="140">
        <f t="shared" si="1084"/>
        <v>0</v>
      </c>
      <c r="AJ267" s="140">
        <f t="shared" si="1085"/>
        <v>0</v>
      </c>
      <c r="AK267" s="140">
        <f t="shared" si="1086"/>
        <v>0</v>
      </c>
      <c r="AL267" s="140">
        <f t="shared" si="1087"/>
        <v>0</v>
      </c>
      <c r="AM267" s="140">
        <f t="shared" si="1088"/>
        <v>0</v>
      </c>
      <c r="AN267" s="140">
        <f t="shared" si="1089"/>
        <v>0</v>
      </c>
      <c r="AO267" s="140">
        <f t="shared" si="1090"/>
        <v>0</v>
      </c>
      <c r="AP267" s="140">
        <f t="shared" si="1091"/>
        <v>0</v>
      </c>
      <c r="AQ267" s="140">
        <f t="shared" si="1092"/>
        <v>0</v>
      </c>
      <c r="AR267" s="140">
        <f t="shared" si="1093"/>
        <v>0</v>
      </c>
      <c r="AS267" s="140">
        <f t="shared" si="1094"/>
        <v>0</v>
      </c>
      <c r="AT267" s="140">
        <f t="shared" si="1095"/>
        <v>0</v>
      </c>
      <c r="AU267" s="140">
        <f t="shared" si="1096"/>
        <v>0</v>
      </c>
      <c r="AV267" s="140">
        <f t="shared" si="1097"/>
        <v>0</v>
      </c>
      <c r="AW267" s="140">
        <f t="shared" si="1098"/>
        <v>0</v>
      </c>
      <c r="AX267" s="140">
        <f t="shared" si="1099"/>
        <v>0</v>
      </c>
      <c r="AY267" s="140">
        <f t="shared" si="1100"/>
        <v>0</v>
      </c>
      <c r="AZ267" s="140">
        <f t="shared" si="1101"/>
        <v>0</v>
      </c>
      <c r="BB267" s="139" t="str">
        <f t="shared" si="1126"/>
        <v>-</v>
      </c>
      <c r="BC267" s="140">
        <f t="shared" si="1127"/>
        <v>0</v>
      </c>
      <c r="BD267" s="140">
        <f t="shared" si="1102"/>
        <v>0</v>
      </c>
      <c r="BE267" s="140">
        <f t="shared" si="1103"/>
        <v>0</v>
      </c>
      <c r="BF267" s="140">
        <f t="shared" si="1104"/>
        <v>0</v>
      </c>
      <c r="BG267" s="140">
        <f t="shared" si="1105"/>
        <v>0</v>
      </c>
      <c r="BH267" s="140">
        <f t="shared" si="1106"/>
        <v>0</v>
      </c>
      <c r="BI267" s="140">
        <f t="shared" si="1107"/>
        <v>0</v>
      </c>
      <c r="BJ267" s="140">
        <f t="shared" si="1108"/>
        <v>0</v>
      </c>
      <c r="BK267" s="140">
        <f t="shared" si="1109"/>
        <v>0</v>
      </c>
      <c r="BL267" s="140">
        <f t="shared" si="1110"/>
        <v>0</v>
      </c>
      <c r="BM267" s="140">
        <f t="shared" si="1111"/>
        <v>0</v>
      </c>
      <c r="BN267" s="140">
        <f t="shared" si="1112"/>
        <v>0</v>
      </c>
      <c r="BO267" s="140">
        <f t="shared" si="1113"/>
        <v>0</v>
      </c>
      <c r="BP267" s="140">
        <f t="shared" si="1114"/>
        <v>0</v>
      </c>
      <c r="BQ267" s="140">
        <f t="shared" si="1115"/>
        <v>0</v>
      </c>
      <c r="BR267" s="140">
        <f t="shared" si="1116"/>
        <v>0</v>
      </c>
      <c r="BS267" s="140">
        <f t="shared" si="1117"/>
        <v>0</v>
      </c>
      <c r="BT267" s="140">
        <f t="shared" si="1118"/>
        <v>0</v>
      </c>
      <c r="BU267" s="140">
        <f t="shared" si="1119"/>
        <v>0</v>
      </c>
      <c r="BV267" s="140">
        <f t="shared" si="1120"/>
        <v>0</v>
      </c>
      <c r="BW267" s="140">
        <f t="shared" si="1121"/>
        <v>0</v>
      </c>
      <c r="BX267" s="140">
        <f t="shared" si="1122"/>
        <v>0</v>
      </c>
      <c r="BY267" s="140">
        <f t="shared" si="1123"/>
        <v>0</v>
      </c>
      <c r="BZ267" s="140">
        <f t="shared" si="1124"/>
        <v>0</v>
      </c>
    </row>
    <row r="268" spans="1:78" x14ac:dyDescent="0.25">
      <c r="A268" s="140" t="str">
        <f>'Scenario List'!$A$25</f>
        <v>21- Maximum WA Customer Benefit</v>
      </c>
      <c r="B268" s="140" t="s">
        <v>121</v>
      </c>
      <c r="C268" s="152">
        <v>1</v>
      </c>
      <c r="D268" s="140">
        <v>1</v>
      </c>
      <c r="E268" s="140">
        <v>1</v>
      </c>
      <c r="F268" s="140">
        <v>1</v>
      </c>
      <c r="G268" s="140">
        <v>1</v>
      </c>
      <c r="H268" s="140">
        <v>1</v>
      </c>
      <c r="I268" s="140">
        <v>1</v>
      </c>
      <c r="J268" s="140">
        <v>1</v>
      </c>
      <c r="K268" s="140">
        <v>1</v>
      </c>
      <c r="L268" s="140">
        <v>1</v>
      </c>
      <c r="M268" s="140">
        <v>1</v>
      </c>
      <c r="N268" s="140">
        <v>1</v>
      </c>
      <c r="O268" s="140">
        <v>1</v>
      </c>
      <c r="P268" s="140">
        <v>1</v>
      </c>
      <c r="Q268" s="140">
        <v>1</v>
      </c>
      <c r="R268" s="140">
        <v>0</v>
      </c>
      <c r="S268" s="140">
        <v>0</v>
      </c>
      <c r="T268" s="140">
        <v>0</v>
      </c>
      <c r="U268" s="140">
        <v>0</v>
      </c>
      <c r="V268" s="140">
        <v>0</v>
      </c>
      <c r="W268" s="140">
        <v>0</v>
      </c>
      <c r="X268" s="140">
        <v>0</v>
      </c>
      <c r="Y268" s="140">
        <v>0</v>
      </c>
      <c r="Z268" s="140">
        <v>0</v>
      </c>
      <c r="AA268" s="140">
        <v>0</v>
      </c>
      <c r="AC268" s="140">
        <f t="shared" si="1125"/>
        <v>0</v>
      </c>
      <c r="AD268" s="140">
        <f t="shared" si="1079"/>
        <v>0</v>
      </c>
      <c r="AE268" s="140">
        <f t="shared" si="1080"/>
        <v>0</v>
      </c>
      <c r="AF268" s="140">
        <f t="shared" si="1081"/>
        <v>0</v>
      </c>
      <c r="AG268" s="140">
        <f t="shared" si="1082"/>
        <v>0</v>
      </c>
      <c r="AH268" s="140">
        <f t="shared" si="1083"/>
        <v>0</v>
      </c>
      <c r="AI268" s="140">
        <f t="shared" si="1084"/>
        <v>0</v>
      </c>
      <c r="AJ268" s="140">
        <f t="shared" si="1085"/>
        <v>0</v>
      </c>
      <c r="AK268" s="140">
        <f t="shared" si="1086"/>
        <v>0</v>
      </c>
      <c r="AL268" s="140">
        <f t="shared" si="1087"/>
        <v>0</v>
      </c>
      <c r="AM268" s="140">
        <f t="shared" si="1088"/>
        <v>0</v>
      </c>
      <c r="AN268" s="140">
        <f t="shared" si="1089"/>
        <v>0</v>
      </c>
      <c r="AO268" s="140">
        <f t="shared" si="1090"/>
        <v>0</v>
      </c>
      <c r="AP268" s="140">
        <f t="shared" si="1091"/>
        <v>0</v>
      </c>
      <c r="AQ268" s="140">
        <f t="shared" si="1092"/>
        <v>1</v>
      </c>
      <c r="AR268" s="140">
        <f t="shared" si="1093"/>
        <v>0</v>
      </c>
      <c r="AS268" s="140">
        <f t="shared" si="1094"/>
        <v>0</v>
      </c>
      <c r="AT268" s="140">
        <f t="shared" si="1095"/>
        <v>0</v>
      </c>
      <c r="AU268" s="140">
        <f t="shared" si="1096"/>
        <v>0</v>
      </c>
      <c r="AV268" s="140">
        <f t="shared" si="1097"/>
        <v>0</v>
      </c>
      <c r="AW268" s="140">
        <f t="shared" si="1098"/>
        <v>0</v>
      </c>
      <c r="AX268" s="140">
        <f t="shared" si="1099"/>
        <v>0</v>
      </c>
      <c r="AY268" s="140">
        <f t="shared" si="1100"/>
        <v>0</v>
      </c>
      <c r="AZ268" s="140">
        <f t="shared" si="1101"/>
        <v>0</v>
      </c>
      <c r="BB268" s="139">
        <f t="shared" si="1126"/>
        <v>2035</v>
      </c>
      <c r="BC268" s="140">
        <f t="shared" si="1127"/>
        <v>0</v>
      </c>
      <c r="BD268" s="140">
        <f t="shared" si="1102"/>
        <v>0</v>
      </c>
      <c r="BE268" s="140">
        <f t="shared" si="1103"/>
        <v>0</v>
      </c>
      <c r="BF268" s="140">
        <f t="shared" si="1104"/>
        <v>0</v>
      </c>
      <c r="BG268" s="140">
        <f t="shared" si="1105"/>
        <v>0</v>
      </c>
      <c r="BH268" s="140">
        <f t="shared" si="1106"/>
        <v>0</v>
      </c>
      <c r="BI268" s="140">
        <f t="shared" si="1107"/>
        <v>0</v>
      </c>
      <c r="BJ268" s="140">
        <f t="shared" si="1108"/>
        <v>0</v>
      </c>
      <c r="BK268" s="140">
        <f t="shared" si="1109"/>
        <v>0</v>
      </c>
      <c r="BL268" s="140">
        <f t="shared" si="1110"/>
        <v>0</v>
      </c>
      <c r="BM268" s="140">
        <f t="shared" si="1111"/>
        <v>0</v>
      </c>
      <c r="BN268" s="140">
        <f t="shared" si="1112"/>
        <v>0</v>
      </c>
      <c r="BO268" s="140">
        <f t="shared" si="1113"/>
        <v>0</v>
      </c>
      <c r="BP268" s="140">
        <f t="shared" si="1114"/>
        <v>0</v>
      </c>
      <c r="BQ268" s="140">
        <f t="shared" si="1115"/>
        <v>2036</v>
      </c>
      <c r="BR268" s="140">
        <f t="shared" si="1116"/>
        <v>0</v>
      </c>
      <c r="BS268" s="140">
        <f t="shared" si="1117"/>
        <v>0</v>
      </c>
      <c r="BT268" s="140">
        <f t="shared" si="1118"/>
        <v>0</v>
      </c>
      <c r="BU268" s="140">
        <f t="shared" si="1119"/>
        <v>0</v>
      </c>
      <c r="BV268" s="140">
        <f t="shared" si="1120"/>
        <v>0</v>
      </c>
      <c r="BW268" s="140">
        <f t="shared" si="1121"/>
        <v>0</v>
      </c>
      <c r="BX268" s="140">
        <f t="shared" si="1122"/>
        <v>0</v>
      </c>
      <c r="BY268" s="140">
        <f t="shared" si="1123"/>
        <v>0</v>
      </c>
      <c r="BZ268" s="140">
        <f t="shared" si="1124"/>
        <v>0</v>
      </c>
    </row>
    <row r="270" spans="1:78" x14ac:dyDescent="0.25">
      <c r="A270" s="140" t="str">
        <f>'Scenario List'!$A$26</f>
        <v>6b- Clean Resource Plan (2045) No Colstrip</v>
      </c>
      <c r="B270" s="140" t="s">
        <v>112</v>
      </c>
      <c r="C270" s="152">
        <v>1</v>
      </c>
      <c r="D270" s="140">
        <v>1</v>
      </c>
      <c r="E270" s="140">
        <v>1</v>
      </c>
      <c r="F270" s="140">
        <v>1</v>
      </c>
      <c r="G270" s="140">
        <v>1</v>
      </c>
      <c r="H270" s="140">
        <v>1</v>
      </c>
      <c r="I270" s="140">
        <v>1</v>
      </c>
      <c r="J270" s="140">
        <v>1</v>
      </c>
      <c r="K270" s="140">
        <v>1</v>
      </c>
      <c r="L270" s="140">
        <v>1</v>
      </c>
      <c r="M270" s="140">
        <v>1</v>
      </c>
      <c r="N270" s="140">
        <v>1</v>
      </c>
      <c r="O270" s="140">
        <v>1</v>
      </c>
      <c r="P270" s="140">
        <v>1</v>
      </c>
      <c r="Q270" s="140">
        <v>1</v>
      </c>
      <c r="R270" s="140">
        <v>1</v>
      </c>
      <c r="S270" s="140">
        <v>1</v>
      </c>
      <c r="T270" s="140">
        <v>1</v>
      </c>
      <c r="U270" s="140">
        <v>1</v>
      </c>
      <c r="V270" s="140">
        <v>1</v>
      </c>
      <c r="W270" s="140">
        <v>1</v>
      </c>
      <c r="X270" s="140">
        <v>1</v>
      </c>
      <c r="Y270" s="140">
        <v>1</v>
      </c>
      <c r="Z270" s="140">
        <v>1</v>
      </c>
      <c r="AA270" s="140">
        <v>0</v>
      </c>
      <c r="AC270" s="140">
        <f>C270-D270</f>
        <v>0</v>
      </c>
      <c r="AD270" s="140">
        <f t="shared" ref="AD270:AD279" si="1128">D270-E270</f>
        <v>0</v>
      </c>
      <c r="AE270" s="140">
        <f t="shared" ref="AE270:AE279" si="1129">E270-F270</f>
        <v>0</v>
      </c>
      <c r="AF270" s="140">
        <f t="shared" ref="AF270:AF279" si="1130">F270-G270</f>
        <v>0</v>
      </c>
      <c r="AG270" s="140">
        <f t="shared" ref="AG270:AG279" si="1131">G270-H270</f>
        <v>0</v>
      </c>
      <c r="AH270" s="140">
        <f t="shared" ref="AH270:AH279" si="1132">H270-I270</f>
        <v>0</v>
      </c>
      <c r="AI270" s="140">
        <f t="shared" ref="AI270:AI279" si="1133">I270-J270</f>
        <v>0</v>
      </c>
      <c r="AJ270" s="140">
        <f t="shared" ref="AJ270:AJ279" si="1134">J270-K270</f>
        <v>0</v>
      </c>
      <c r="AK270" s="140">
        <f t="shared" ref="AK270:AK279" si="1135">K270-L270</f>
        <v>0</v>
      </c>
      <c r="AL270" s="140">
        <f t="shared" ref="AL270:AL279" si="1136">L270-M270</f>
        <v>0</v>
      </c>
      <c r="AM270" s="140">
        <f t="shared" ref="AM270:AM279" si="1137">M270-N270</f>
        <v>0</v>
      </c>
      <c r="AN270" s="140">
        <f t="shared" ref="AN270:AN279" si="1138">N270-O270</f>
        <v>0</v>
      </c>
      <c r="AO270" s="140">
        <f t="shared" ref="AO270:AO279" si="1139">O270-P270</f>
        <v>0</v>
      </c>
      <c r="AP270" s="140">
        <f t="shared" ref="AP270:AP279" si="1140">P270-Q270</f>
        <v>0</v>
      </c>
      <c r="AQ270" s="140">
        <f t="shared" ref="AQ270:AQ279" si="1141">Q270-R270</f>
        <v>0</v>
      </c>
      <c r="AR270" s="140">
        <f t="shared" ref="AR270:AR279" si="1142">R270-S270</f>
        <v>0</v>
      </c>
      <c r="AS270" s="140">
        <f t="shared" ref="AS270:AS279" si="1143">S270-T270</f>
        <v>0</v>
      </c>
      <c r="AT270" s="140">
        <f t="shared" ref="AT270:AT279" si="1144">T270-U270</f>
        <v>0</v>
      </c>
      <c r="AU270" s="140">
        <f t="shared" ref="AU270:AU279" si="1145">U270-V270</f>
        <v>0</v>
      </c>
      <c r="AV270" s="140">
        <f t="shared" ref="AV270:AV279" si="1146">V270-W270</f>
        <v>0</v>
      </c>
      <c r="AW270" s="140">
        <f t="shared" ref="AW270:AW279" si="1147">W270-X270</f>
        <v>0</v>
      </c>
      <c r="AX270" s="140">
        <f t="shared" ref="AX270:AX279" si="1148">X270-Y270</f>
        <v>0</v>
      </c>
      <c r="AY270" s="140">
        <f t="shared" ref="AY270:AY279" si="1149">Y270-Z270</f>
        <v>0</v>
      </c>
      <c r="AZ270" s="140">
        <f t="shared" ref="AZ270:AZ279" si="1150">Z270-AA270</f>
        <v>1</v>
      </c>
      <c r="BB270" s="139">
        <f>IF(MAX(BC270:BZ270)=0,"-",MAX(BC270:BZ270)-1)</f>
        <v>2044</v>
      </c>
      <c r="BC270" s="140">
        <f>IF(AC270=1,AC$13,0)</f>
        <v>0</v>
      </c>
      <c r="BD270" s="140">
        <f t="shared" ref="BD270:BD279" si="1151">IF(AD270=1,AD$13,0)</f>
        <v>0</v>
      </c>
      <c r="BE270" s="140">
        <f t="shared" ref="BE270:BE279" si="1152">IF(AE270=1,AE$13,0)</f>
        <v>0</v>
      </c>
      <c r="BF270" s="140">
        <f t="shared" ref="BF270:BF279" si="1153">IF(AF270=1,AF$13,0)</f>
        <v>0</v>
      </c>
      <c r="BG270" s="140">
        <f t="shared" ref="BG270:BG279" si="1154">IF(AG270=1,AG$13,0)</f>
        <v>0</v>
      </c>
      <c r="BH270" s="140">
        <f t="shared" ref="BH270:BH279" si="1155">IF(AH270=1,AH$13,0)</f>
        <v>0</v>
      </c>
      <c r="BI270" s="140">
        <f t="shared" ref="BI270:BI279" si="1156">IF(AI270=1,AI$13,0)</f>
        <v>0</v>
      </c>
      <c r="BJ270" s="140">
        <f t="shared" ref="BJ270:BJ279" si="1157">IF(AJ270=1,AJ$13,0)</f>
        <v>0</v>
      </c>
      <c r="BK270" s="140">
        <f t="shared" ref="BK270:BK279" si="1158">IF(AK270=1,AK$13,0)</f>
        <v>0</v>
      </c>
      <c r="BL270" s="140">
        <f t="shared" ref="BL270:BL279" si="1159">IF(AL270=1,AL$13,0)</f>
        <v>0</v>
      </c>
      <c r="BM270" s="140">
        <f t="shared" ref="BM270:BM279" si="1160">IF(AM270=1,AM$13,0)</f>
        <v>0</v>
      </c>
      <c r="BN270" s="140">
        <f t="shared" ref="BN270:BN279" si="1161">IF(AN270=1,AN$13,0)</f>
        <v>0</v>
      </c>
      <c r="BO270" s="140">
        <f t="shared" ref="BO270:BO279" si="1162">IF(AO270=1,AO$13,0)</f>
        <v>0</v>
      </c>
      <c r="BP270" s="140">
        <f t="shared" ref="BP270:BP279" si="1163">IF(AP270=1,AP$13,0)</f>
        <v>0</v>
      </c>
      <c r="BQ270" s="140">
        <f t="shared" ref="BQ270:BQ279" si="1164">IF(AQ270=1,AQ$13,0)</f>
        <v>0</v>
      </c>
      <c r="BR270" s="140">
        <f t="shared" ref="BR270:BR279" si="1165">IF(AR270=1,AR$13,0)</f>
        <v>0</v>
      </c>
      <c r="BS270" s="140">
        <f t="shared" ref="BS270:BS279" si="1166">IF(AS270=1,AS$13,0)</f>
        <v>0</v>
      </c>
      <c r="BT270" s="140">
        <f t="shared" ref="BT270:BT279" si="1167">IF(AT270=1,AT$13,0)</f>
        <v>0</v>
      </c>
      <c r="BU270" s="140">
        <f t="shared" ref="BU270:BU279" si="1168">IF(AU270=1,AU$13,0)</f>
        <v>0</v>
      </c>
      <c r="BV270" s="140">
        <f t="shared" ref="BV270:BV279" si="1169">IF(AV270=1,AV$13,0)</f>
        <v>0</v>
      </c>
      <c r="BW270" s="140">
        <f t="shared" ref="BW270:BW279" si="1170">IF(AW270=1,AW$13,0)</f>
        <v>0</v>
      </c>
      <c r="BX270" s="140">
        <f t="shared" ref="BX270:BX279" si="1171">IF(AX270=1,AX$13,0)</f>
        <v>0</v>
      </c>
      <c r="BY270" s="140">
        <f t="shared" ref="BY270:BY279" si="1172">IF(AY270=1,AY$13,0)</f>
        <v>0</v>
      </c>
      <c r="BZ270" s="140">
        <f t="shared" ref="BZ270:BZ279" si="1173">IF(AZ270=1,AZ$13,0)</f>
        <v>2045</v>
      </c>
    </row>
    <row r="271" spans="1:78" x14ac:dyDescent="0.25">
      <c r="A271" s="140" t="str">
        <f>'Scenario List'!$A$26</f>
        <v>6b- Clean Resource Plan (2045) No Colstrip</v>
      </c>
      <c r="B271" s="140" t="s">
        <v>113</v>
      </c>
      <c r="C271" s="152">
        <v>1</v>
      </c>
      <c r="D271" s="140">
        <v>1</v>
      </c>
      <c r="E271" s="140">
        <v>1</v>
      </c>
      <c r="F271" s="140">
        <v>1</v>
      </c>
      <c r="G271" s="140">
        <v>1</v>
      </c>
      <c r="H271" s="140">
        <v>1</v>
      </c>
      <c r="I271" s="140">
        <v>0</v>
      </c>
      <c r="J271" s="140">
        <v>0</v>
      </c>
      <c r="K271" s="140">
        <v>0</v>
      </c>
      <c r="L271" s="140">
        <v>0</v>
      </c>
      <c r="M271" s="140">
        <v>0</v>
      </c>
      <c r="N271" s="140">
        <v>0</v>
      </c>
      <c r="O271" s="140">
        <v>0</v>
      </c>
      <c r="P271" s="140">
        <v>0</v>
      </c>
      <c r="Q271" s="140">
        <v>0</v>
      </c>
      <c r="R271" s="140">
        <v>0</v>
      </c>
      <c r="S271" s="140">
        <v>0</v>
      </c>
      <c r="T271" s="140">
        <v>0</v>
      </c>
      <c r="U271" s="140">
        <v>0</v>
      </c>
      <c r="V271" s="140">
        <v>0</v>
      </c>
      <c r="W271" s="140">
        <v>0</v>
      </c>
      <c r="X271" s="140">
        <v>0</v>
      </c>
      <c r="Y271" s="140">
        <v>0</v>
      </c>
      <c r="Z271" s="140">
        <v>0</v>
      </c>
      <c r="AA271" s="140">
        <v>0</v>
      </c>
      <c r="AC271" s="140">
        <f t="shared" ref="AC271:AC279" si="1174">C271-D271</f>
        <v>0</v>
      </c>
      <c r="AD271" s="140">
        <f t="shared" si="1128"/>
        <v>0</v>
      </c>
      <c r="AE271" s="140">
        <f t="shared" si="1129"/>
        <v>0</v>
      </c>
      <c r="AF271" s="140">
        <f t="shared" si="1130"/>
        <v>0</v>
      </c>
      <c r="AG271" s="140">
        <f t="shared" si="1131"/>
        <v>0</v>
      </c>
      <c r="AH271" s="140">
        <f t="shared" si="1132"/>
        <v>1</v>
      </c>
      <c r="AI271" s="140">
        <f t="shared" si="1133"/>
        <v>0</v>
      </c>
      <c r="AJ271" s="140">
        <f t="shared" si="1134"/>
        <v>0</v>
      </c>
      <c r="AK271" s="140">
        <f t="shared" si="1135"/>
        <v>0</v>
      </c>
      <c r="AL271" s="140">
        <f t="shared" si="1136"/>
        <v>0</v>
      </c>
      <c r="AM271" s="140">
        <f t="shared" si="1137"/>
        <v>0</v>
      </c>
      <c r="AN271" s="140">
        <f t="shared" si="1138"/>
        <v>0</v>
      </c>
      <c r="AO271" s="140">
        <f t="shared" si="1139"/>
        <v>0</v>
      </c>
      <c r="AP271" s="140">
        <f t="shared" si="1140"/>
        <v>0</v>
      </c>
      <c r="AQ271" s="140">
        <f t="shared" si="1141"/>
        <v>0</v>
      </c>
      <c r="AR271" s="140">
        <f t="shared" si="1142"/>
        <v>0</v>
      </c>
      <c r="AS271" s="140">
        <f t="shared" si="1143"/>
        <v>0</v>
      </c>
      <c r="AT271" s="140">
        <f t="shared" si="1144"/>
        <v>0</v>
      </c>
      <c r="AU271" s="140">
        <f t="shared" si="1145"/>
        <v>0</v>
      </c>
      <c r="AV271" s="140">
        <f t="shared" si="1146"/>
        <v>0</v>
      </c>
      <c r="AW271" s="140">
        <f t="shared" si="1147"/>
        <v>0</v>
      </c>
      <c r="AX271" s="140">
        <f t="shared" si="1148"/>
        <v>0</v>
      </c>
      <c r="AY271" s="140">
        <f t="shared" si="1149"/>
        <v>0</v>
      </c>
      <c r="AZ271" s="140">
        <f t="shared" si="1150"/>
        <v>0</v>
      </c>
      <c r="BB271" s="139">
        <f t="shared" ref="BB271:BB279" si="1175">IF(MAX(BC271:BZ271)=0,"-",MAX(BC271:BZ271)-1)</f>
        <v>2026</v>
      </c>
      <c r="BC271" s="140">
        <f t="shared" ref="BC271:BC279" si="1176">IF(AC271=1,AC$13,0)</f>
        <v>0</v>
      </c>
      <c r="BD271" s="140">
        <f t="shared" si="1151"/>
        <v>0</v>
      </c>
      <c r="BE271" s="140">
        <f t="shared" si="1152"/>
        <v>0</v>
      </c>
      <c r="BF271" s="140">
        <f t="shared" si="1153"/>
        <v>0</v>
      </c>
      <c r="BG271" s="140">
        <f t="shared" si="1154"/>
        <v>0</v>
      </c>
      <c r="BH271" s="140">
        <f t="shared" si="1155"/>
        <v>2027</v>
      </c>
      <c r="BI271" s="140">
        <f t="shared" si="1156"/>
        <v>0</v>
      </c>
      <c r="BJ271" s="140">
        <f t="shared" si="1157"/>
        <v>0</v>
      </c>
      <c r="BK271" s="140">
        <f t="shared" si="1158"/>
        <v>0</v>
      </c>
      <c r="BL271" s="140">
        <f t="shared" si="1159"/>
        <v>0</v>
      </c>
      <c r="BM271" s="140">
        <f t="shared" si="1160"/>
        <v>0</v>
      </c>
      <c r="BN271" s="140">
        <f t="shared" si="1161"/>
        <v>0</v>
      </c>
      <c r="BO271" s="140">
        <f t="shared" si="1162"/>
        <v>0</v>
      </c>
      <c r="BP271" s="140">
        <f t="shared" si="1163"/>
        <v>0</v>
      </c>
      <c r="BQ271" s="140">
        <f t="shared" si="1164"/>
        <v>0</v>
      </c>
      <c r="BR271" s="140">
        <f t="shared" si="1165"/>
        <v>0</v>
      </c>
      <c r="BS271" s="140">
        <f t="shared" si="1166"/>
        <v>0</v>
      </c>
      <c r="BT271" s="140">
        <f t="shared" si="1167"/>
        <v>0</v>
      </c>
      <c r="BU271" s="140">
        <f t="shared" si="1168"/>
        <v>0</v>
      </c>
      <c r="BV271" s="140">
        <f t="shared" si="1169"/>
        <v>0</v>
      </c>
      <c r="BW271" s="140">
        <f t="shared" si="1170"/>
        <v>0</v>
      </c>
      <c r="BX271" s="140">
        <f t="shared" si="1171"/>
        <v>0</v>
      </c>
      <c r="BY271" s="140">
        <f t="shared" si="1172"/>
        <v>0</v>
      </c>
      <c r="BZ271" s="140">
        <f t="shared" si="1173"/>
        <v>0</v>
      </c>
    </row>
    <row r="272" spans="1:78" x14ac:dyDescent="0.25">
      <c r="A272" s="140" t="str">
        <f>'Scenario List'!$A$26</f>
        <v>6b- Clean Resource Plan (2045) No Colstrip</v>
      </c>
      <c r="B272" s="140" t="s">
        <v>114</v>
      </c>
      <c r="C272" s="152">
        <v>1</v>
      </c>
      <c r="D272" s="140">
        <v>0</v>
      </c>
      <c r="E272" s="140">
        <v>0</v>
      </c>
      <c r="F272" s="140">
        <v>0</v>
      </c>
      <c r="G272" s="140">
        <v>0</v>
      </c>
      <c r="H272" s="140">
        <v>0</v>
      </c>
      <c r="I272" s="140">
        <v>0</v>
      </c>
      <c r="J272" s="140">
        <v>0</v>
      </c>
      <c r="K272" s="140">
        <v>0</v>
      </c>
      <c r="L272" s="140">
        <v>0</v>
      </c>
      <c r="M272" s="140">
        <v>0</v>
      </c>
      <c r="N272" s="140">
        <v>0</v>
      </c>
      <c r="O272" s="140">
        <v>0</v>
      </c>
      <c r="P272" s="140">
        <v>0</v>
      </c>
      <c r="Q272" s="140">
        <v>0</v>
      </c>
      <c r="R272" s="140">
        <v>0</v>
      </c>
      <c r="S272" s="140">
        <v>0</v>
      </c>
      <c r="T272" s="140">
        <v>0</v>
      </c>
      <c r="U272" s="140">
        <v>0</v>
      </c>
      <c r="V272" s="140">
        <v>0</v>
      </c>
      <c r="W272" s="140">
        <v>0</v>
      </c>
      <c r="X272" s="140">
        <v>0</v>
      </c>
      <c r="Y272" s="140">
        <v>0</v>
      </c>
      <c r="Z272" s="140">
        <v>0</v>
      </c>
      <c r="AA272" s="140">
        <v>0</v>
      </c>
      <c r="AC272" s="140">
        <f t="shared" si="1174"/>
        <v>1</v>
      </c>
      <c r="AD272" s="140">
        <f t="shared" si="1128"/>
        <v>0</v>
      </c>
      <c r="AE272" s="140">
        <f t="shared" si="1129"/>
        <v>0</v>
      </c>
      <c r="AF272" s="140">
        <f t="shared" si="1130"/>
        <v>0</v>
      </c>
      <c r="AG272" s="140">
        <f t="shared" si="1131"/>
        <v>0</v>
      </c>
      <c r="AH272" s="140">
        <f t="shared" si="1132"/>
        <v>0</v>
      </c>
      <c r="AI272" s="140">
        <f t="shared" si="1133"/>
        <v>0</v>
      </c>
      <c r="AJ272" s="140">
        <f t="shared" si="1134"/>
        <v>0</v>
      </c>
      <c r="AK272" s="140">
        <f t="shared" si="1135"/>
        <v>0</v>
      </c>
      <c r="AL272" s="140">
        <f t="shared" si="1136"/>
        <v>0</v>
      </c>
      <c r="AM272" s="140">
        <f t="shared" si="1137"/>
        <v>0</v>
      </c>
      <c r="AN272" s="140">
        <f t="shared" si="1138"/>
        <v>0</v>
      </c>
      <c r="AO272" s="140">
        <f t="shared" si="1139"/>
        <v>0</v>
      </c>
      <c r="AP272" s="140">
        <f t="shared" si="1140"/>
        <v>0</v>
      </c>
      <c r="AQ272" s="140">
        <f t="shared" si="1141"/>
        <v>0</v>
      </c>
      <c r="AR272" s="140">
        <f t="shared" si="1142"/>
        <v>0</v>
      </c>
      <c r="AS272" s="140">
        <f t="shared" si="1143"/>
        <v>0</v>
      </c>
      <c r="AT272" s="140">
        <f t="shared" si="1144"/>
        <v>0</v>
      </c>
      <c r="AU272" s="140">
        <f t="shared" si="1145"/>
        <v>0</v>
      </c>
      <c r="AV272" s="140">
        <f t="shared" si="1146"/>
        <v>0</v>
      </c>
      <c r="AW272" s="140">
        <f t="shared" si="1147"/>
        <v>0</v>
      </c>
      <c r="AX272" s="140">
        <f t="shared" si="1148"/>
        <v>0</v>
      </c>
      <c r="AY272" s="140">
        <f t="shared" si="1149"/>
        <v>0</v>
      </c>
      <c r="AZ272" s="140">
        <f t="shared" si="1150"/>
        <v>0</v>
      </c>
      <c r="BB272" s="139">
        <f t="shared" si="1175"/>
        <v>2021</v>
      </c>
      <c r="BC272" s="140">
        <f t="shared" si="1176"/>
        <v>2022</v>
      </c>
      <c r="BD272" s="140">
        <f t="shared" si="1151"/>
        <v>0</v>
      </c>
      <c r="BE272" s="140">
        <f t="shared" si="1152"/>
        <v>0</v>
      </c>
      <c r="BF272" s="140">
        <f t="shared" si="1153"/>
        <v>0</v>
      </c>
      <c r="BG272" s="140">
        <f t="shared" si="1154"/>
        <v>0</v>
      </c>
      <c r="BH272" s="140">
        <f t="shared" si="1155"/>
        <v>0</v>
      </c>
      <c r="BI272" s="140">
        <f t="shared" si="1156"/>
        <v>0</v>
      </c>
      <c r="BJ272" s="140">
        <f t="shared" si="1157"/>
        <v>0</v>
      </c>
      <c r="BK272" s="140">
        <f t="shared" si="1158"/>
        <v>0</v>
      </c>
      <c r="BL272" s="140">
        <f t="shared" si="1159"/>
        <v>0</v>
      </c>
      <c r="BM272" s="140">
        <f t="shared" si="1160"/>
        <v>0</v>
      </c>
      <c r="BN272" s="140">
        <f t="shared" si="1161"/>
        <v>0</v>
      </c>
      <c r="BO272" s="140">
        <f t="shared" si="1162"/>
        <v>0</v>
      </c>
      <c r="BP272" s="140">
        <f t="shared" si="1163"/>
        <v>0</v>
      </c>
      <c r="BQ272" s="140">
        <f t="shared" si="1164"/>
        <v>0</v>
      </c>
      <c r="BR272" s="140">
        <f t="shared" si="1165"/>
        <v>0</v>
      </c>
      <c r="BS272" s="140">
        <f t="shared" si="1166"/>
        <v>0</v>
      </c>
      <c r="BT272" s="140">
        <f t="shared" si="1167"/>
        <v>0</v>
      </c>
      <c r="BU272" s="140">
        <f t="shared" si="1168"/>
        <v>0</v>
      </c>
      <c r="BV272" s="140">
        <f t="shared" si="1169"/>
        <v>0</v>
      </c>
      <c r="BW272" s="140">
        <f t="shared" si="1170"/>
        <v>0</v>
      </c>
      <c r="BX272" s="140">
        <f t="shared" si="1171"/>
        <v>0</v>
      </c>
      <c r="BY272" s="140">
        <f t="shared" si="1172"/>
        <v>0</v>
      </c>
      <c r="BZ272" s="140">
        <f t="shared" si="1173"/>
        <v>0</v>
      </c>
    </row>
    <row r="273" spans="1:78" x14ac:dyDescent="0.25">
      <c r="A273" s="140" t="str">
        <f>'Scenario List'!$A$26</f>
        <v>6b- Clean Resource Plan (2045) No Colstrip</v>
      </c>
      <c r="B273" s="140" t="s">
        <v>115</v>
      </c>
      <c r="C273" s="152">
        <v>1</v>
      </c>
      <c r="D273" s="140">
        <v>0</v>
      </c>
      <c r="E273" s="140">
        <v>0</v>
      </c>
      <c r="F273" s="140">
        <v>0</v>
      </c>
      <c r="G273" s="140">
        <v>0</v>
      </c>
      <c r="H273" s="140">
        <v>0</v>
      </c>
      <c r="I273" s="140">
        <v>0</v>
      </c>
      <c r="J273" s="140">
        <v>0</v>
      </c>
      <c r="K273" s="140">
        <v>0</v>
      </c>
      <c r="L273" s="140">
        <v>0</v>
      </c>
      <c r="M273" s="140">
        <v>0</v>
      </c>
      <c r="N273" s="140">
        <v>0</v>
      </c>
      <c r="O273" s="140">
        <v>0</v>
      </c>
      <c r="P273" s="140">
        <v>0</v>
      </c>
      <c r="Q273" s="140">
        <v>0</v>
      </c>
      <c r="R273" s="140">
        <v>0</v>
      </c>
      <c r="S273" s="140">
        <v>0</v>
      </c>
      <c r="T273" s="140">
        <v>0</v>
      </c>
      <c r="U273" s="140">
        <v>0</v>
      </c>
      <c r="V273" s="140">
        <v>0</v>
      </c>
      <c r="W273" s="140">
        <v>0</v>
      </c>
      <c r="X273" s="140">
        <v>0</v>
      </c>
      <c r="Y273" s="140">
        <v>0</v>
      </c>
      <c r="Z273" s="140">
        <v>0</v>
      </c>
      <c r="AA273" s="140">
        <v>0</v>
      </c>
      <c r="AC273" s="140">
        <f t="shared" si="1174"/>
        <v>1</v>
      </c>
      <c r="AD273" s="140">
        <f t="shared" si="1128"/>
        <v>0</v>
      </c>
      <c r="AE273" s="140">
        <f t="shared" si="1129"/>
        <v>0</v>
      </c>
      <c r="AF273" s="140">
        <f t="shared" si="1130"/>
        <v>0</v>
      </c>
      <c r="AG273" s="140">
        <f t="shared" si="1131"/>
        <v>0</v>
      </c>
      <c r="AH273" s="140">
        <f t="shared" si="1132"/>
        <v>0</v>
      </c>
      <c r="AI273" s="140">
        <f t="shared" si="1133"/>
        <v>0</v>
      </c>
      <c r="AJ273" s="140">
        <f t="shared" si="1134"/>
        <v>0</v>
      </c>
      <c r="AK273" s="140">
        <f t="shared" si="1135"/>
        <v>0</v>
      </c>
      <c r="AL273" s="140">
        <f t="shared" si="1136"/>
        <v>0</v>
      </c>
      <c r="AM273" s="140">
        <f t="shared" si="1137"/>
        <v>0</v>
      </c>
      <c r="AN273" s="140">
        <f t="shared" si="1138"/>
        <v>0</v>
      </c>
      <c r="AO273" s="140">
        <f t="shared" si="1139"/>
        <v>0</v>
      </c>
      <c r="AP273" s="140">
        <f t="shared" si="1140"/>
        <v>0</v>
      </c>
      <c r="AQ273" s="140">
        <f t="shared" si="1141"/>
        <v>0</v>
      </c>
      <c r="AR273" s="140">
        <f t="shared" si="1142"/>
        <v>0</v>
      </c>
      <c r="AS273" s="140">
        <f t="shared" si="1143"/>
        <v>0</v>
      </c>
      <c r="AT273" s="140">
        <f t="shared" si="1144"/>
        <v>0</v>
      </c>
      <c r="AU273" s="140">
        <f t="shared" si="1145"/>
        <v>0</v>
      </c>
      <c r="AV273" s="140">
        <f t="shared" si="1146"/>
        <v>0</v>
      </c>
      <c r="AW273" s="140">
        <f t="shared" si="1147"/>
        <v>0</v>
      </c>
      <c r="AX273" s="140">
        <f t="shared" si="1148"/>
        <v>0</v>
      </c>
      <c r="AY273" s="140">
        <f t="shared" si="1149"/>
        <v>0</v>
      </c>
      <c r="AZ273" s="140">
        <f t="shared" si="1150"/>
        <v>0</v>
      </c>
      <c r="BB273" s="139">
        <f t="shared" si="1175"/>
        <v>2021</v>
      </c>
      <c r="BC273" s="140">
        <f t="shared" si="1176"/>
        <v>2022</v>
      </c>
      <c r="BD273" s="140">
        <f t="shared" si="1151"/>
        <v>0</v>
      </c>
      <c r="BE273" s="140">
        <f t="shared" si="1152"/>
        <v>0</v>
      </c>
      <c r="BF273" s="140">
        <f t="shared" si="1153"/>
        <v>0</v>
      </c>
      <c r="BG273" s="140">
        <f t="shared" si="1154"/>
        <v>0</v>
      </c>
      <c r="BH273" s="140">
        <f t="shared" si="1155"/>
        <v>0</v>
      </c>
      <c r="BI273" s="140">
        <f t="shared" si="1156"/>
        <v>0</v>
      </c>
      <c r="BJ273" s="140">
        <f t="shared" si="1157"/>
        <v>0</v>
      </c>
      <c r="BK273" s="140">
        <f t="shared" si="1158"/>
        <v>0</v>
      </c>
      <c r="BL273" s="140">
        <f t="shared" si="1159"/>
        <v>0</v>
      </c>
      <c r="BM273" s="140">
        <f t="shared" si="1160"/>
        <v>0</v>
      </c>
      <c r="BN273" s="140">
        <f t="shared" si="1161"/>
        <v>0</v>
      </c>
      <c r="BO273" s="140">
        <f t="shared" si="1162"/>
        <v>0</v>
      </c>
      <c r="BP273" s="140">
        <f t="shared" si="1163"/>
        <v>0</v>
      </c>
      <c r="BQ273" s="140">
        <f t="shared" si="1164"/>
        <v>0</v>
      </c>
      <c r="BR273" s="140">
        <f t="shared" si="1165"/>
        <v>0</v>
      </c>
      <c r="BS273" s="140">
        <f t="shared" si="1166"/>
        <v>0</v>
      </c>
      <c r="BT273" s="140">
        <f t="shared" si="1167"/>
        <v>0</v>
      </c>
      <c r="BU273" s="140">
        <f t="shared" si="1168"/>
        <v>0</v>
      </c>
      <c r="BV273" s="140">
        <f t="shared" si="1169"/>
        <v>0</v>
      </c>
      <c r="BW273" s="140">
        <f t="shared" si="1170"/>
        <v>0</v>
      </c>
      <c r="BX273" s="140">
        <f t="shared" si="1171"/>
        <v>0</v>
      </c>
      <c r="BY273" s="140">
        <f t="shared" si="1172"/>
        <v>0</v>
      </c>
      <c r="BZ273" s="140">
        <f t="shared" si="1173"/>
        <v>0</v>
      </c>
    </row>
    <row r="274" spans="1:78" x14ac:dyDescent="0.25">
      <c r="A274" s="140" t="str">
        <f>'Scenario List'!$A$26</f>
        <v>6b- Clean Resource Plan (2045) No Colstrip</v>
      </c>
      <c r="B274" s="140" t="s">
        <v>116</v>
      </c>
      <c r="C274" s="152">
        <v>1</v>
      </c>
      <c r="D274" s="140">
        <v>1</v>
      </c>
      <c r="E274" s="140">
        <v>1</v>
      </c>
      <c r="F274" s="140">
        <v>1</v>
      </c>
      <c r="G274" s="140">
        <v>1</v>
      </c>
      <c r="H274" s="140">
        <v>1</v>
      </c>
      <c r="I274" s="140">
        <v>1</v>
      </c>
      <c r="J274" s="140">
        <v>1</v>
      </c>
      <c r="K274" s="140">
        <v>1</v>
      </c>
      <c r="L274" s="140">
        <v>1</v>
      </c>
      <c r="M274" s="140">
        <v>1</v>
      </c>
      <c r="N274" s="140">
        <v>1</v>
      </c>
      <c r="O274" s="140">
        <v>1</v>
      </c>
      <c r="P274" s="140">
        <v>1</v>
      </c>
      <c r="Q274" s="140">
        <v>1</v>
      </c>
      <c r="R274" s="140">
        <v>1</v>
      </c>
      <c r="S274" s="140">
        <v>1</v>
      </c>
      <c r="T274" s="140">
        <v>1</v>
      </c>
      <c r="U274" s="140">
        <v>1</v>
      </c>
      <c r="V274" s="140">
        <v>1</v>
      </c>
      <c r="W274" s="140">
        <v>1</v>
      </c>
      <c r="X274" s="140">
        <v>1</v>
      </c>
      <c r="Y274" s="140">
        <v>1</v>
      </c>
      <c r="Z274" s="140">
        <v>1</v>
      </c>
      <c r="AA274" s="140">
        <v>1</v>
      </c>
      <c r="AC274" s="140">
        <f t="shared" si="1174"/>
        <v>0</v>
      </c>
      <c r="AD274" s="140">
        <f t="shared" si="1128"/>
        <v>0</v>
      </c>
      <c r="AE274" s="140">
        <f t="shared" si="1129"/>
        <v>0</v>
      </c>
      <c r="AF274" s="140">
        <f t="shared" si="1130"/>
        <v>0</v>
      </c>
      <c r="AG274" s="140">
        <f t="shared" si="1131"/>
        <v>0</v>
      </c>
      <c r="AH274" s="140">
        <f t="shared" si="1132"/>
        <v>0</v>
      </c>
      <c r="AI274" s="140">
        <f t="shared" si="1133"/>
        <v>0</v>
      </c>
      <c r="AJ274" s="140">
        <f t="shared" si="1134"/>
        <v>0</v>
      </c>
      <c r="AK274" s="140">
        <f t="shared" si="1135"/>
        <v>0</v>
      </c>
      <c r="AL274" s="140">
        <f t="shared" si="1136"/>
        <v>0</v>
      </c>
      <c r="AM274" s="140">
        <f t="shared" si="1137"/>
        <v>0</v>
      </c>
      <c r="AN274" s="140">
        <f t="shared" si="1138"/>
        <v>0</v>
      </c>
      <c r="AO274" s="140">
        <f t="shared" si="1139"/>
        <v>0</v>
      </c>
      <c r="AP274" s="140">
        <f t="shared" si="1140"/>
        <v>0</v>
      </c>
      <c r="AQ274" s="140">
        <f t="shared" si="1141"/>
        <v>0</v>
      </c>
      <c r="AR274" s="140">
        <f t="shared" si="1142"/>
        <v>0</v>
      </c>
      <c r="AS274" s="140">
        <f t="shared" si="1143"/>
        <v>0</v>
      </c>
      <c r="AT274" s="140">
        <f t="shared" si="1144"/>
        <v>0</v>
      </c>
      <c r="AU274" s="140">
        <f t="shared" si="1145"/>
        <v>0</v>
      </c>
      <c r="AV274" s="140">
        <f t="shared" si="1146"/>
        <v>0</v>
      </c>
      <c r="AW274" s="140">
        <f t="shared" si="1147"/>
        <v>0</v>
      </c>
      <c r="AX274" s="140">
        <f t="shared" si="1148"/>
        <v>0</v>
      </c>
      <c r="AY274" s="140">
        <f t="shared" si="1149"/>
        <v>0</v>
      </c>
      <c r="AZ274" s="140">
        <f t="shared" si="1150"/>
        <v>0</v>
      </c>
      <c r="BB274" s="139" t="str">
        <f t="shared" si="1175"/>
        <v>-</v>
      </c>
      <c r="BC274" s="140">
        <f t="shared" si="1176"/>
        <v>0</v>
      </c>
      <c r="BD274" s="140">
        <f t="shared" si="1151"/>
        <v>0</v>
      </c>
      <c r="BE274" s="140">
        <f t="shared" si="1152"/>
        <v>0</v>
      </c>
      <c r="BF274" s="140">
        <f t="shared" si="1153"/>
        <v>0</v>
      </c>
      <c r="BG274" s="140">
        <f t="shared" si="1154"/>
        <v>0</v>
      </c>
      <c r="BH274" s="140">
        <f t="shared" si="1155"/>
        <v>0</v>
      </c>
      <c r="BI274" s="140">
        <f t="shared" si="1156"/>
        <v>0</v>
      </c>
      <c r="BJ274" s="140">
        <f t="shared" si="1157"/>
        <v>0</v>
      </c>
      <c r="BK274" s="140">
        <f t="shared" si="1158"/>
        <v>0</v>
      </c>
      <c r="BL274" s="140">
        <f t="shared" si="1159"/>
        <v>0</v>
      </c>
      <c r="BM274" s="140">
        <f t="shared" si="1160"/>
        <v>0</v>
      </c>
      <c r="BN274" s="140">
        <f t="shared" si="1161"/>
        <v>0</v>
      </c>
      <c r="BO274" s="140">
        <f t="shared" si="1162"/>
        <v>0</v>
      </c>
      <c r="BP274" s="140">
        <f t="shared" si="1163"/>
        <v>0</v>
      </c>
      <c r="BQ274" s="140">
        <f t="shared" si="1164"/>
        <v>0</v>
      </c>
      <c r="BR274" s="140">
        <f t="shared" si="1165"/>
        <v>0</v>
      </c>
      <c r="BS274" s="140">
        <f t="shared" si="1166"/>
        <v>0</v>
      </c>
      <c r="BT274" s="140">
        <f t="shared" si="1167"/>
        <v>0</v>
      </c>
      <c r="BU274" s="140">
        <f t="shared" si="1168"/>
        <v>0</v>
      </c>
      <c r="BV274" s="140">
        <f t="shared" si="1169"/>
        <v>0</v>
      </c>
      <c r="BW274" s="140">
        <f t="shared" si="1170"/>
        <v>0</v>
      </c>
      <c r="BX274" s="140">
        <f t="shared" si="1171"/>
        <v>0</v>
      </c>
      <c r="BY274" s="140">
        <f t="shared" si="1172"/>
        <v>0</v>
      </c>
      <c r="BZ274" s="140">
        <f t="shared" si="1173"/>
        <v>0</v>
      </c>
    </row>
    <row r="275" spans="1:78" x14ac:dyDescent="0.25">
      <c r="A275" s="140" t="str">
        <f>'Scenario List'!$A$26</f>
        <v>6b- Clean Resource Plan (2045) No Colstrip</v>
      </c>
      <c r="B275" s="140" t="s">
        <v>117</v>
      </c>
      <c r="C275" s="152">
        <v>1</v>
      </c>
      <c r="D275" s="140">
        <v>1</v>
      </c>
      <c r="E275" s="140">
        <v>1</v>
      </c>
      <c r="F275" s="140">
        <v>1</v>
      </c>
      <c r="G275" s="140">
        <v>1</v>
      </c>
      <c r="H275" s="140">
        <v>1</v>
      </c>
      <c r="I275" s="140">
        <v>1</v>
      </c>
      <c r="J275" s="140">
        <v>1</v>
      </c>
      <c r="K275" s="140">
        <v>1</v>
      </c>
      <c r="L275" s="140">
        <v>1</v>
      </c>
      <c r="M275" s="140">
        <v>1</v>
      </c>
      <c r="N275" s="140">
        <v>1</v>
      </c>
      <c r="O275" s="140">
        <v>1</v>
      </c>
      <c r="P275" s="140">
        <v>1</v>
      </c>
      <c r="Q275" s="140">
        <v>1</v>
      </c>
      <c r="R275" s="140">
        <v>1</v>
      </c>
      <c r="S275" s="140">
        <v>1</v>
      </c>
      <c r="T275" s="140">
        <v>1</v>
      </c>
      <c r="U275" s="140">
        <v>1</v>
      </c>
      <c r="V275" s="140">
        <v>1</v>
      </c>
      <c r="W275" s="140">
        <v>1</v>
      </c>
      <c r="X275" s="140">
        <v>1</v>
      </c>
      <c r="Y275" s="140">
        <v>1</v>
      </c>
      <c r="Z275" s="140">
        <v>1</v>
      </c>
      <c r="AA275" s="140">
        <v>0</v>
      </c>
      <c r="AC275" s="140">
        <f t="shared" si="1174"/>
        <v>0</v>
      </c>
      <c r="AD275" s="140">
        <f t="shared" si="1128"/>
        <v>0</v>
      </c>
      <c r="AE275" s="140">
        <f t="shared" si="1129"/>
        <v>0</v>
      </c>
      <c r="AF275" s="140">
        <f t="shared" si="1130"/>
        <v>0</v>
      </c>
      <c r="AG275" s="140">
        <f t="shared" si="1131"/>
        <v>0</v>
      </c>
      <c r="AH275" s="140">
        <f t="shared" si="1132"/>
        <v>0</v>
      </c>
      <c r="AI275" s="140">
        <f t="shared" si="1133"/>
        <v>0</v>
      </c>
      <c r="AJ275" s="140">
        <f t="shared" si="1134"/>
        <v>0</v>
      </c>
      <c r="AK275" s="140">
        <f t="shared" si="1135"/>
        <v>0</v>
      </c>
      <c r="AL275" s="140">
        <f t="shared" si="1136"/>
        <v>0</v>
      </c>
      <c r="AM275" s="140">
        <f t="shared" si="1137"/>
        <v>0</v>
      </c>
      <c r="AN275" s="140">
        <f t="shared" si="1138"/>
        <v>0</v>
      </c>
      <c r="AO275" s="140">
        <f t="shared" si="1139"/>
        <v>0</v>
      </c>
      <c r="AP275" s="140">
        <f t="shared" si="1140"/>
        <v>0</v>
      </c>
      <c r="AQ275" s="140">
        <f t="shared" si="1141"/>
        <v>0</v>
      </c>
      <c r="AR275" s="140">
        <f t="shared" si="1142"/>
        <v>0</v>
      </c>
      <c r="AS275" s="140">
        <f t="shared" si="1143"/>
        <v>0</v>
      </c>
      <c r="AT275" s="140">
        <f t="shared" si="1144"/>
        <v>0</v>
      </c>
      <c r="AU275" s="140">
        <f t="shared" si="1145"/>
        <v>0</v>
      </c>
      <c r="AV275" s="140">
        <f t="shared" si="1146"/>
        <v>0</v>
      </c>
      <c r="AW275" s="140">
        <f t="shared" si="1147"/>
        <v>0</v>
      </c>
      <c r="AX275" s="140">
        <f t="shared" si="1148"/>
        <v>0</v>
      </c>
      <c r="AY275" s="140">
        <f t="shared" si="1149"/>
        <v>0</v>
      </c>
      <c r="AZ275" s="140">
        <f t="shared" si="1150"/>
        <v>1</v>
      </c>
      <c r="BB275" s="139">
        <f t="shared" si="1175"/>
        <v>2044</v>
      </c>
      <c r="BC275" s="140">
        <f t="shared" si="1176"/>
        <v>0</v>
      </c>
      <c r="BD275" s="140">
        <f t="shared" si="1151"/>
        <v>0</v>
      </c>
      <c r="BE275" s="140">
        <f t="shared" si="1152"/>
        <v>0</v>
      </c>
      <c r="BF275" s="140">
        <f t="shared" si="1153"/>
        <v>0</v>
      </c>
      <c r="BG275" s="140">
        <f t="shared" si="1154"/>
        <v>0</v>
      </c>
      <c r="BH275" s="140">
        <f t="shared" si="1155"/>
        <v>0</v>
      </c>
      <c r="BI275" s="140">
        <f t="shared" si="1156"/>
        <v>0</v>
      </c>
      <c r="BJ275" s="140">
        <f t="shared" si="1157"/>
        <v>0</v>
      </c>
      <c r="BK275" s="140">
        <f t="shared" si="1158"/>
        <v>0</v>
      </c>
      <c r="BL275" s="140">
        <f t="shared" si="1159"/>
        <v>0</v>
      </c>
      <c r="BM275" s="140">
        <f t="shared" si="1160"/>
        <v>0</v>
      </c>
      <c r="BN275" s="140">
        <f t="shared" si="1161"/>
        <v>0</v>
      </c>
      <c r="BO275" s="140">
        <f t="shared" si="1162"/>
        <v>0</v>
      </c>
      <c r="BP275" s="140">
        <f t="shared" si="1163"/>
        <v>0</v>
      </c>
      <c r="BQ275" s="140">
        <f t="shared" si="1164"/>
        <v>0</v>
      </c>
      <c r="BR275" s="140">
        <f t="shared" si="1165"/>
        <v>0</v>
      </c>
      <c r="BS275" s="140">
        <f t="shared" si="1166"/>
        <v>0</v>
      </c>
      <c r="BT275" s="140">
        <f t="shared" si="1167"/>
        <v>0</v>
      </c>
      <c r="BU275" s="140">
        <f t="shared" si="1168"/>
        <v>0</v>
      </c>
      <c r="BV275" s="140">
        <f t="shared" si="1169"/>
        <v>0</v>
      </c>
      <c r="BW275" s="140">
        <f t="shared" si="1170"/>
        <v>0</v>
      </c>
      <c r="BX275" s="140">
        <f t="shared" si="1171"/>
        <v>0</v>
      </c>
      <c r="BY275" s="140">
        <f t="shared" si="1172"/>
        <v>0</v>
      </c>
      <c r="BZ275" s="140">
        <f t="shared" si="1173"/>
        <v>2045</v>
      </c>
    </row>
    <row r="276" spans="1:78" x14ac:dyDescent="0.25">
      <c r="A276" s="140" t="str">
        <f>'Scenario List'!$A$26</f>
        <v>6b- Clean Resource Plan (2045) No Colstrip</v>
      </c>
      <c r="B276" s="140" t="s">
        <v>118</v>
      </c>
      <c r="C276" s="152">
        <v>1</v>
      </c>
      <c r="D276" s="140">
        <v>1</v>
      </c>
      <c r="E276" s="140">
        <v>1</v>
      </c>
      <c r="F276" s="140">
        <v>1</v>
      </c>
      <c r="G276" s="140">
        <v>1</v>
      </c>
      <c r="H276" s="140">
        <v>1</v>
      </c>
      <c r="I276" s="140">
        <v>1</v>
      </c>
      <c r="J276" s="140">
        <v>1</v>
      </c>
      <c r="K276" s="140">
        <v>1</v>
      </c>
      <c r="L276" s="140">
        <v>1</v>
      </c>
      <c r="M276" s="140">
        <v>1</v>
      </c>
      <c r="N276" s="140">
        <v>1</v>
      </c>
      <c r="O276" s="140">
        <v>1</v>
      </c>
      <c r="P276" s="140">
        <v>1</v>
      </c>
      <c r="Q276" s="140">
        <v>1</v>
      </c>
      <c r="R276" s="140">
        <v>1</v>
      </c>
      <c r="S276" s="140">
        <v>1</v>
      </c>
      <c r="T276" s="140">
        <v>1</v>
      </c>
      <c r="U276" s="140">
        <v>1</v>
      </c>
      <c r="V276" s="140">
        <v>1</v>
      </c>
      <c r="W276" s="140">
        <v>0</v>
      </c>
      <c r="X276" s="140">
        <v>0</v>
      </c>
      <c r="Y276" s="140">
        <v>0</v>
      </c>
      <c r="Z276" s="140">
        <v>0</v>
      </c>
      <c r="AA276" s="140">
        <v>0</v>
      </c>
      <c r="AC276" s="140">
        <f t="shared" si="1174"/>
        <v>0</v>
      </c>
      <c r="AD276" s="140">
        <f t="shared" si="1128"/>
        <v>0</v>
      </c>
      <c r="AE276" s="140">
        <f t="shared" si="1129"/>
        <v>0</v>
      </c>
      <c r="AF276" s="140">
        <f t="shared" si="1130"/>
        <v>0</v>
      </c>
      <c r="AG276" s="140">
        <f t="shared" si="1131"/>
        <v>0</v>
      </c>
      <c r="AH276" s="140">
        <f t="shared" si="1132"/>
        <v>0</v>
      </c>
      <c r="AI276" s="140">
        <f t="shared" si="1133"/>
        <v>0</v>
      </c>
      <c r="AJ276" s="140">
        <f t="shared" si="1134"/>
        <v>0</v>
      </c>
      <c r="AK276" s="140">
        <f t="shared" si="1135"/>
        <v>0</v>
      </c>
      <c r="AL276" s="140">
        <f t="shared" si="1136"/>
        <v>0</v>
      </c>
      <c r="AM276" s="140">
        <f t="shared" si="1137"/>
        <v>0</v>
      </c>
      <c r="AN276" s="140">
        <f t="shared" si="1138"/>
        <v>0</v>
      </c>
      <c r="AO276" s="140">
        <f t="shared" si="1139"/>
        <v>0</v>
      </c>
      <c r="AP276" s="140">
        <f t="shared" si="1140"/>
        <v>0</v>
      </c>
      <c r="AQ276" s="140">
        <f t="shared" si="1141"/>
        <v>0</v>
      </c>
      <c r="AR276" s="140">
        <f t="shared" si="1142"/>
        <v>0</v>
      </c>
      <c r="AS276" s="140">
        <f t="shared" si="1143"/>
        <v>0</v>
      </c>
      <c r="AT276" s="140">
        <f t="shared" si="1144"/>
        <v>0</v>
      </c>
      <c r="AU276" s="140">
        <f t="shared" si="1145"/>
        <v>0</v>
      </c>
      <c r="AV276" s="140">
        <f t="shared" si="1146"/>
        <v>1</v>
      </c>
      <c r="AW276" s="140">
        <f t="shared" si="1147"/>
        <v>0</v>
      </c>
      <c r="AX276" s="140">
        <f t="shared" si="1148"/>
        <v>0</v>
      </c>
      <c r="AY276" s="140">
        <f t="shared" si="1149"/>
        <v>0</v>
      </c>
      <c r="AZ276" s="140">
        <f t="shared" si="1150"/>
        <v>0</v>
      </c>
      <c r="BB276" s="139">
        <f t="shared" si="1175"/>
        <v>2040</v>
      </c>
      <c r="BC276" s="140">
        <f t="shared" si="1176"/>
        <v>0</v>
      </c>
      <c r="BD276" s="140">
        <f t="shared" si="1151"/>
        <v>0</v>
      </c>
      <c r="BE276" s="140">
        <f t="shared" si="1152"/>
        <v>0</v>
      </c>
      <c r="BF276" s="140">
        <f t="shared" si="1153"/>
        <v>0</v>
      </c>
      <c r="BG276" s="140">
        <f t="shared" si="1154"/>
        <v>0</v>
      </c>
      <c r="BH276" s="140">
        <f t="shared" si="1155"/>
        <v>0</v>
      </c>
      <c r="BI276" s="140">
        <f t="shared" si="1156"/>
        <v>0</v>
      </c>
      <c r="BJ276" s="140">
        <f t="shared" si="1157"/>
        <v>0</v>
      </c>
      <c r="BK276" s="140">
        <f t="shared" si="1158"/>
        <v>0</v>
      </c>
      <c r="BL276" s="140">
        <f t="shared" si="1159"/>
        <v>0</v>
      </c>
      <c r="BM276" s="140">
        <f t="shared" si="1160"/>
        <v>0</v>
      </c>
      <c r="BN276" s="140">
        <f t="shared" si="1161"/>
        <v>0</v>
      </c>
      <c r="BO276" s="140">
        <f t="shared" si="1162"/>
        <v>0</v>
      </c>
      <c r="BP276" s="140">
        <f t="shared" si="1163"/>
        <v>0</v>
      </c>
      <c r="BQ276" s="140">
        <f t="shared" si="1164"/>
        <v>0</v>
      </c>
      <c r="BR276" s="140">
        <f t="shared" si="1165"/>
        <v>0</v>
      </c>
      <c r="BS276" s="140">
        <f t="shared" si="1166"/>
        <v>0</v>
      </c>
      <c r="BT276" s="140">
        <f t="shared" si="1167"/>
        <v>0</v>
      </c>
      <c r="BU276" s="140">
        <f t="shared" si="1168"/>
        <v>0</v>
      </c>
      <c r="BV276" s="140">
        <f t="shared" si="1169"/>
        <v>2041</v>
      </c>
      <c r="BW276" s="140">
        <f t="shared" si="1170"/>
        <v>0</v>
      </c>
      <c r="BX276" s="140">
        <f t="shared" si="1171"/>
        <v>0</v>
      </c>
      <c r="BY276" s="140">
        <f t="shared" si="1172"/>
        <v>0</v>
      </c>
      <c r="BZ276" s="140">
        <f t="shared" si="1173"/>
        <v>0</v>
      </c>
    </row>
    <row r="277" spans="1:78" x14ac:dyDescent="0.25">
      <c r="A277" s="140" t="str">
        <f>'Scenario List'!$A$26</f>
        <v>6b- Clean Resource Plan (2045) No Colstrip</v>
      </c>
      <c r="B277" s="140" t="s">
        <v>119</v>
      </c>
      <c r="C277" s="152">
        <v>1</v>
      </c>
      <c r="D277" s="140">
        <v>1</v>
      </c>
      <c r="E277" s="140">
        <v>1</v>
      </c>
      <c r="F277" s="140">
        <v>1</v>
      </c>
      <c r="G277" s="140">
        <v>1</v>
      </c>
      <c r="H277" s="140">
        <v>1</v>
      </c>
      <c r="I277" s="140">
        <v>1</v>
      </c>
      <c r="J277" s="140">
        <v>1</v>
      </c>
      <c r="K277" s="140">
        <v>1</v>
      </c>
      <c r="L277" s="140">
        <v>1</v>
      </c>
      <c r="M277" s="140">
        <v>1</v>
      </c>
      <c r="N277" s="140">
        <v>1</v>
      </c>
      <c r="O277" s="140">
        <v>1</v>
      </c>
      <c r="P277" s="140">
        <v>1</v>
      </c>
      <c r="Q277" s="140">
        <v>1</v>
      </c>
      <c r="R277" s="140">
        <v>1</v>
      </c>
      <c r="S277" s="140">
        <v>1</v>
      </c>
      <c r="T277" s="140">
        <v>1</v>
      </c>
      <c r="U277" s="140">
        <v>1</v>
      </c>
      <c r="V277" s="140">
        <v>1</v>
      </c>
      <c r="W277" s="140">
        <v>1</v>
      </c>
      <c r="X277" s="140">
        <v>1</v>
      </c>
      <c r="Y277" s="140">
        <v>1</v>
      </c>
      <c r="Z277" s="140">
        <v>1</v>
      </c>
      <c r="AA277" s="140">
        <v>0</v>
      </c>
      <c r="AC277" s="140">
        <f t="shared" si="1174"/>
        <v>0</v>
      </c>
      <c r="AD277" s="140">
        <f t="shared" si="1128"/>
        <v>0</v>
      </c>
      <c r="AE277" s="140">
        <f t="shared" si="1129"/>
        <v>0</v>
      </c>
      <c r="AF277" s="140">
        <f t="shared" si="1130"/>
        <v>0</v>
      </c>
      <c r="AG277" s="140">
        <f t="shared" si="1131"/>
        <v>0</v>
      </c>
      <c r="AH277" s="140">
        <f t="shared" si="1132"/>
        <v>0</v>
      </c>
      <c r="AI277" s="140">
        <f t="shared" si="1133"/>
        <v>0</v>
      </c>
      <c r="AJ277" s="140">
        <f t="shared" si="1134"/>
        <v>0</v>
      </c>
      <c r="AK277" s="140">
        <f t="shared" si="1135"/>
        <v>0</v>
      </c>
      <c r="AL277" s="140">
        <f t="shared" si="1136"/>
        <v>0</v>
      </c>
      <c r="AM277" s="140">
        <f t="shared" si="1137"/>
        <v>0</v>
      </c>
      <c r="AN277" s="140">
        <f t="shared" si="1138"/>
        <v>0</v>
      </c>
      <c r="AO277" s="140">
        <f t="shared" si="1139"/>
        <v>0</v>
      </c>
      <c r="AP277" s="140">
        <f t="shared" si="1140"/>
        <v>0</v>
      </c>
      <c r="AQ277" s="140">
        <f t="shared" si="1141"/>
        <v>0</v>
      </c>
      <c r="AR277" s="140">
        <f t="shared" si="1142"/>
        <v>0</v>
      </c>
      <c r="AS277" s="140">
        <f t="shared" si="1143"/>
        <v>0</v>
      </c>
      <c r="AT277" s="140">
        <f t="shared" si="1144"/>
        <v>0</v>
      </c>
      <c r="AU277" s="140">
        <f t="shared" si="1145"/>
        <v>0</v>
      </c>
      <c r="AV277" s="140">
        <f t="shared" si="1146"/>
        <v>0</v>
      </c>
      <c r="AW277" s="140">
        <f t="shared" si="1147"/>
        <v>0</v>
      </c>
      <c r="AX277" s="140">
        <f t="shared" si="1148"/>
        <v>0</v>
      </c>
      <c r="AY277" s="140">
        <f t="shared" si="1149"/>
        <v>0</v>
      </c>
      <c r="AZ277" s="140">
        <f t="shared" si="1150"/>
        <v>1</v>
      </c>
      <c r="BB277" s="139">
        <f t="shared" si="1175"/>
        <v>2044</v>
      </c>
      <c r="BC277" s="140">
        <f t="shared" si="1176"/>
        <v>0</v>
      </c>
      <c r="BD277" s="140">
        <f t="shared" si="1151"/>
        <v>0</v>
      </c>
      <c r="BE277" s="140">
        <f t="shared" si="1152"/>
        <v>0</v>
      </c>
      <c r="BF277" s="140">
        <f t="shared" si="1153"/>
        <v>0</v>
      </c>
      <c r="BG277" s="140">
        <f t="shared" si="1154"/>
        <v>0</v>
      </c>
      <c r="BH277" s="140">
        <f t="shared" si="1155"/>
        <v>0</v>
      </c>
      <c r="BI277" s="140">
        <f t="shared" si="1156"/>
        <v>0</v>
      </c>
      <c r="BJ277" s="140">
        <f t="shared" si="1157"/>
        <v>0</v>
      </c>
      <c r="BK277" s="140">
        <f t="shared" si="1158"/>
        <v>0</v>
      </c>
      <c r="BL277" s="140">
        <f t="shared" si="1159"/>
        <v>0</v>
      </c>
      <c r="BM277" s="140">
        <f t="shared" si="1160"/>
        <v>0</v>
      </c>
      <c r="BN277" s="140">
        <f t="shared" si="1161"/>
        <v>0</v>
      </c>
      <c r="BO277" s="140">
        <f t="shared" si="1162"/>
        <v>0</v>
      </c>
      <c r="BP277" s="140">
        <f t="shared" si="1163"/>
        <v>0</v>
      </c>
      <c r="BQ277" s="140">
        <f t="shared" si="1164"/>
        <v>0</v>
      </c>
      <c r="BR277" s="140">
        <f t="shared" si="1165"/>
        <v>0</v>
      </c>
      <c r="BS277" s="140">
        <f t="shared" si="1166"/>
        <v>0</v>
      </c>
      <c r="BT277" s="140">
        <f t="shared" si="1167"/>
        <v>0</v>
      </c>
      <c r="BU277" s="140">
        <f t="shared" si="1168"/>
        <v>0</v>
      </c>
      <c r="BV277" s="140">
        <f t="shared" si="1169"/>
        <v>0</v>
      </c>
      <c r="BW277" s="140">
        <f t="shared" si="1170"/>
        <v>0</v>
      </c>
      <c r="BX277" s="140">
        <f t="shared" si="1171"/>
        <v>0</v>
      </c>
      <c r="BY277" s="140">
        <f t="shared" si="1172"/>
        <v>0</v>
      </c>
      <c r="BZ277" s="140">
        <f t="shared" si="1173"/>
        <v>2045</v>
      </c>
    </row>
    <row r="278" spans="1:78" x14ac:dyDescent="0.25">
      <c r="A278" s="140" t="str">
        <f>'Scenario List'!$A$26</f>
        <v>6b- Clean Resource Plan (2045) No Colstrip</v>
      </c>
      <c r="B278" s="140" t="s">
        <v>120</v>
      </c>
      <c r="C278" s="152">
        <v>1</v>
      </c>
      <c r="D278" s="140">
        <v>1</v>
      </c>
      <c r="E278" s="140">
        <v>1</v>
      </c>
      <c r="F278" s="140">
        <v>1</v>
      </c>
      <c r="G278" s="140">
        <v>1</v>
      </c>
      <c r="H278" s="140">
        <v>1</v>
      </c>
      <c r="I278" s="140">
        <v>1</v>
      </c>
      <c r="J278" s="140">
        <v>1</v>
      </c>
      <c r="K278" s="140">
        <v>1</v>
      </c>
      <c r="L278" s="140">
        <v>1</v>
      </c>
      <c r="M278" s="140">
        <v>1</v>
      </c>
      <c r="N278" s="140">
        <v>1</v>
      </c>
      <c r="O278" s="140">
        <v>1</v>
      </c>
      <c r="P278" s="140">
        <v>1</v>
      </c>
      <c r="Q278" s="140">
        <v>1</v>
      </c>
      <c r="R278" s="140">
        <v>1</v>
      </c>
      <c r="S278" s="140">
        <v>1</v>
      </c>
      <c r="T278" s="140">
        <v>1</v>
      </c>
      <c r="U278" s="140">
        <v>1</v>
      </c>
      <c r="V278" s="140">
        <v>1</v>
      </c>
      <c r="W278" s="140">
        <v>1</v>
      </c>
      <c r="X278" s="140">
        <v>1</v>
      </c>
      <c r="Y278" s="140">
        <v>1</v>
      </c>
      <c r="Z278" s="140">
        <v>1</v>
      </c>
      <c r="AA278" s="140">
        <v>0</v>
      </c>
      <c r="AC278" s="140">
        <f t="shared" si="1174"/>
        <v>0</v>
      </c>
      <c r="AD278" s="140">
        <f t="shared" si="1128"/>
        <v>0</v>
      </c>
      <c r="AE278" s="140">
        <f t="shared" si="1129"/>
        <v>0</v>
      </c>
      <c r="AF278" s="140">
        <f t="shared" si="1130"/>
        <v>0</v>
      </c>
      <c r="AG278" s="140">
        <f t="shared" si="1131"/>
        <v>0</v>
      </c>
      <c r="AH278" s="140">
        <f t="shared" si="1132"/>
        <v>0</v>
      </c>
      <c r="AI278" s="140">
        <f t="shared" si="1133"/>
        <v>0</v>
      </c>
      <c r="AJ278" s="140">
        <f t="shared" si="1134"/>
        <v>0</v>
      </c>
      <c r="AK278" s="140">
        <f t="shared" si="1135"/>
        <v>0</v>
      </c>
      <c r="AL278" s="140">
        <f t="shared" si="1136"/>
        <v>0</v>
      </c>
      <c r="AM278" s="140">
        <f t="shared" si="1137"/>
        <v>0</v>
      </c>
      <c r="AN278" s="140">
        <f t="shared" si="1138"/>
        <v>0</v>
      </c>
      <c r="AO278" s="140">
        <f t="shared" si="1139"/>
        <v>0</v>
      </c>
      <c r="AP278" s="140">
        <f t="shared" si="1140"/>
        <v>0</v>
      </c>
      <c r="AQ278" s="140">
        <f t="shared" si="1141"/>
        <v>0</v>
      </c>
      <c r="AR278" s="140">
        <f t="shared" si="1142"/>
        <v>0</v>
      </c>
      <c r="AS278" s="140">
        <f t="shared" si="1143"/>
        <v>0</v>
      </c>
      <c r="AT278" s="140">
        <f t="shared" si="1144"/>
        <v>0</v>
      </c>
      <c r="AU278" s="140">
        <f t="shared" si="1145"/>
        <v>0</v>
      </c>
      <c r="AV278" s="140">
        <f t="shared" si="1146"/>
        <v>0</v>
      </c>
      <c r="AW278" s="140">
        <f t="shared" si="1147"/>
        <v>0</v>
      </c>
      <c r="AX278" s="140">
        <f t="shared" si="1148"/>
        <v>0</v>
      </c>
      <c r="AY278" s="140">
        <f t="shared" si="1149"/>
        <v>0</v>
      </c>
      <c r="AZ278" s="140">
        <f t="shared" si="1150"/>
        <v>1</v>
      </c>
      <c r="BB278" s="139">
        <f t="shared" si="1175"/>
        <v>2044</v>
      </c>
      <c r="BC278" s="140">
        <f t="shared" si="1176"/>
        <v>0</v>
      </c>
      <c r="BD278" s="140">
        <f t="shared" si="1151"/>
        <v>0</v>
      </c>
      <c r="BE278" s="140">
        <f t="shared" si="1152"/>
        <v>0</v>
      </c>
      <c r="BF278" s="140">
        <f t="shared" si="1153"/>
        <v>0</v>
      </c>
      <c r="BG278" s="140">
        <f t="shared" si="1154"/>
        <v>0</v>
      </c>
      <c r="BH278" s="140">
        <f t="shared" si="1155"/>
        <v>0</v>
      </c>
      <c r="BI278" s="140">
        <f t="shared" si="1156"/>
        <v>0</v>
      </c>
      <c r="BJ278" s="140">
        <f t="shared" si="1157"/>
        <v>0</v>
      </c>
      <c r="BK278" s="140">
        <f t="shared" si="1158"/>
        <v>0</v>
      </c>
      <c r="BL278" s="140">
        <f t="shared" si="1159"/>
        <v>0</v>
      </c>
      <c r="BM278" s="140">
        <f t="shared" si="1160"/>
        <v>0</v>
      </c>
      <c r="BN278" s="140">
        <f t="shared" si="1161"/>
        <v>0</v>
      </c>
      <c r="BO278" s="140">
        <f t="shared" si="1162"/>
        <v>0</v>
      </c>
      <c r="BP278" s="140">
        <f t="shared" si="1163"/>
        <v>0</v>
      </c>
      <c r="BQ278" s="140">
        <f t="shared" si="1164"/>
        <v>0</v>
      </c>
      <c r="BR278" s="140">
        <f t="shared" si="1165"/>
        <v>0</v>
      </c>
      <c r="BS278" s="140">
        <f t="shared" si="1166"/>
        <v>0</v>
      </c>
      <c r="BT278" s="140">
        <f t="shared" si="1167"/>
        <v>0</v>
      </c>
      <c r="BU278" s="140">
        <f t="shared" si="1168"/>
        <v>0</v>
      </c>
      <c r="BV278" s="140">
        <f t="shared" si="1169"/>
        <v>0</v>
      </c>
      <c r="BW278" s="140">
        <f t="shared" si="1170"/>
        <v>0</v>
      </c>
      <c r="BX278" s="140">
        <f t="shared" si="1171"/>
        <v>0</v>
      </c>
      <c r="BY278" s="140">
        <f t="shared" si="1172"/>
        <v>0</v>
      </c>
      <c r="BZ278" s="140">
        <f t="shared" si="1173"/>
        <v>2045</v>
      </c>
    </row>
    <row r="279" spans="1:78" x14ac:dyDescent="0.25">
      <c r="A279" s="140" t="str">
        <f>'Scenario List'!$A$26</f>
        <v>6b- Clean Resource Plan (2045) No Colstrip</v>
      </c>
      <c r="B279" s="140" t="s">
        <v>121</v>
      </c>
      <c r="C279" s="152">
        <v>1</v>
      </c>
      <c r="D279" s="140">
        <v>1</v>
      </c>
      <c r="E279" s="140">
        <v>1</v>
      </c>
      <c r="F279" s="140">
        <v>1</v>
      </c>
      <c r="G279" s="140">
        <v>1</v>
      </c>
      <c r="H279" s="140">
        <v>1</v>
      </c>
      <c r="I279" s="140">
        <v>1</v>
      </c>
      <c r="J279" s="140">
        <v>1</v>
      </c>
      <c r="K279" s="140">
        <v>1</v>
      </c>
      <c r="L279" s="140">
        <v>1</v>
      </c>
      <c r="M279" s="140">
        <v>1</v>
      </c>
      <c r="N279" s="140">
        <v>1</v>
      </c>
      <c r="O279" s="140">
        <v>1</v>
      </c>
      <c r="P279" s="140">
        <v>1</v>
      </c>
      <c r="Q279" s="140">
        <v>1</v>
      </c>
      <c r="R279" s="140">
        <v>0</v>
      </c>
      <c r="S279" s="140">
        <v>0</v>
      </c>
      <c r="T279" s="140">
        <v>0</v>
      </c>
      <c r="U279" s="140">
        <v>0</v>
      </c>
      <c r="V279" s="140">
        <v>0</v>
      </c>
      <c r="W279" s="140">
        <v>0</v>
      </c>
      <c r="X279" s="140">
        <v>0</v>
      </c>
      <c r="Y279" s="140">
        <v>0</v>
      </c>
      <c r="Z279" s="140">
        <v>0</v>
      </c>
      <c r="AA279" s="140">
        <v>0</v>
      </c>
      <c r="AC279" s="140">
        <f t="shared" si="1174"/>
        <v>0</v>
      </c>
      <c r="AD279" s="140">
        <f t="shared" si="1128"/>
        <v>0</v>
      </c>
      <c r="AE279" s="140">
        <f t="shared" si="1129"/>
        <v>0</v>
      </c>
      <c r="AF279" s="140">
        <f t="shared" si="1130"/>
        <v>0</v>
      </c>
      <c r="AG279" s="140">
        <f t="shared" si="1131"/>
        <v>0</v>
      </c>
      <c r="AH279" s="140">
        <f t="shared" si="1132"/>
        <v>0</v>
      </c>
      <c r="AI279" s="140">
        <f t="shared" si="1133"/>
        <v>0</v>
      </c>
      <c r="AJ279" s="140">
        <f t="shared" si="1134"/>
        <v>0</v>
      </c>
      <c r="AK279" s="140">
        <f t="shared" si="1135"/>
        <v>0</v>
      </c>
      <c r="AL279" s="140">
        <f t="shared" si="1136"/>
        <v>0</v>
      </c>
      <c r="AM279" s="140">
        <f t="shared" si="1137"/>
        <v>0</v>
      </c>
      <c r="AN279" s="140">
        <f t="shared" si="1138"/>
        <v>0</v>
      </c>
      <c r="AO279" s="140">
        <f t="shared" si="1139"/>
        <v>0</v>
      </c>
      <c r="AP279" s="140">
        <f t="shared" si="1140"/>
        <v>0</v>
      </c>
      <c r="AQ279" s="140">
        <f t="shared" si="1141"/>
        <v>1</v>
      </c>
      <c r="AR279" s="140">
        <f t="shared" si="1142"/>
        <v>0</v>
      </c>
      <c r="AS279" s="140">
        <f t="shared" si="1143"/>
        <v>0</v>
      </c>
      <c r="AT279" s="140">
        <f t="shared" si="1144"/>
        <v>0</v>
      </c>
      <c r="AU279" s="140">
        <f t="shared" si="1145"/>
        <v>0</v>
      </c>
      <c r="AV279" s="140">
        <f t="shared" si="1146"/>
        <v>0</v>
      </c>
      <c r="AW279" s="140">
        <f t="shared" si="1147"/>
        <v>0</v>
      </c>
      <c r="AX279" s="140">
        <f t="shared" si="1148"/>
        <v>0</v>
      </c>
      <c r="AY279" s="140">
        <f t="shared" si="1149"/>
        <v>0</v>
      </c>
      <c r="AZ279" s="140">
        <f t="shared" si="1150"/>
        <v>0</v>
      </c>
      <c r="BB279" s="139">
        <f t="shared" si="1175"/>
        <v>2035</v>
      </c>
      <c r="BC279" s="140">
        <f t="shared" si="1176"/>
        <v>0</v>
      </c>
      <c r="BD279" s="140">
        <f t="shared" si="1151"/>
        <v>0</v>
      </c>
      <c r="BE279" s="140">
        <f t="shared" si="1152"/>
        <v>0</v>
      </c>
      <c r="BF279" s="140">
        <f t="shared" si="1153"/>
        <v>0</v>
      </c>
      <c r="BG279" s="140">
        <f t="shared" si="1154"/>
        <v>0</v>
      </c>
      <c r="BH279" s="140">
        <f t="shared" si="1155"/>
        <v>0</v>
      </c>
      <c r="BI279" s="140">
        <f t="shared" si="1156"/>
        <v>0</v>
      </c>
      <c r="BJ279" s="140">
        <f t="shared" si="1157"/>
        <v>0</v>
      </c>
      <c r="BK279" s="140">
        <f t="shared" si="1158"/>
        <v>0</v>
      </c>
      <c r="BL279" s="140">
        <f t="shared" si="1159"/>
        <v>0</v>
      </c>
      <c r="BM279" s="140">
        <f t="shared" si="1160"/>
        <v>0</v>
      </c>
      <c r="BN279" s="140">
        <f t="shared" si="1161"/>
        <v>0</v>
      </c>
      <c r="BO279" s="140">
        <f t="shared" si="1162"/>
        <v>0</v>
      </c>
      <c r="BP279" s="140">
        <f t="shared" si="1163"/>
        <v>0</v>
      </c>
      <c r="BQ279" s="140">
        <f t="shared" si="1164"/>
        <v>2036</v>
      </c>
      <c r="BR279" s="140">
        <f t="shared" si="1165"/>
        <v>0</v>
      </c>
      <c r="BS279" s="140">
        <f t="shared" si="1166"/>
        <v>0</v>
      </c>
      <c r="BT279" s="140">
        <f t="shared" si="1167"/>
        <v>0</v>
      </c>
      <c r="BU279" s="140">
        <f t="shared" si="1168"/>
        <v>0</v>
      </c>
      <c r="BV279" s="140">
        <f t="shared" si="1169"/>
        <v>0</v>
      </c>
      <c r="BW279" s="140">
        <f t="shared" si="1170"/>
        <v>0</v>
      </c>
      <c r="BX279" s="140">
        <f t="shared" si="1171"/>
        <v>0</v>
      </c>
      <c r="BY279" s="140">
        <f t="shared" si="1172"/>
        <v>0</v>
      </c>
      <c r="BZ279" s="140">
        <f t="shared" si="1173"/>
        <v>0</v>
      </c>
    </row>
  </sheetData>
  <conditionalFormatting sqref="AC14:BZ23">
    <cfRule type="cellIs" dxfId="43" priority="54" operator="greaterThan">
      <formula>0</formula>
    </cfRule>
  </conditionalFormatting>
  <conditionalFormatting sqref="AC26:BA35">
    <cfRule type="cellIs" dxfId="42" priority="53" operator="greaterThan">
      <formula>0</formula>
    </cfRule>
  </conditionalFormatting>
  <conditionalFormatting sqref="AC38:BA47">
    <cfRule type="cellIs" dxfId="41" priority="52" operator="greaterThan">
      <formula>0</formula>
    </cfRule>
  </conditionalFormatting>
  <conditionalFormatting sqref="AC49:BA58">
    <cfRule type="cellIs" dxfId="40" priority="51" operator="greaterThan">
      <formula>0</formula>
    </cfRule>
  </conditionalFormatting>
  <conditionalFormatting sqref="AC60:BA69">
    <cfRule type="cellIs" dxfId="39" priority="50" operator="greaterThan">
      <formula>0</formula>
    </cfRule>
  </conditionalFormatting>
  <conditionalFormatting sqref="AC71:BA80">
    <cfRule type="cellIs" dxfId="38" priority="49" operator="greaterThan">
      <formula>0</formula>
    </cfRule>
  </conditionalFormatting>
  <conditionalFormatting sqref="AC82:BA91">
    <cfRule type="cellIs" dxfId="37" priority="48" operator="greaterThan">
      <formula>0</formula>
    </cfRule>
  </conditionalFormatting>
  <conditionalFormatting sqref="AC94:BA103">
    <cfRule type="cellIs" dxfId="36" priority="47" operator="greaterThan">
      <formula>0</formula>
    </cfRule>
  </conditionalFormatting>
  <conditionalFormatting sqref="AC105:BA114">
    <cfRule type="cellIs" dxfId="35" priority="46" operator="greaterThan">
      <formula>0</formula>
    </cfRule>
  </conditionalFormatting>
  <conditionalFormatting sqref="AC116:BA125">
    <cfRule type="cellIs" dxfId="34" priority="45" operator="greaterThan">
      <formula>0</formula>
    </cfRule>
  </conditionalFormatting>
  <conditionalFormatting sqref="AC127:BA136">
    <cfRule type="cellIs" dxfId="33" priority="44" operator="greaterThan">
      <formula>0</formula>
    </cfRule>
  </conditionalFormatting>
  <conditionalFormatting sqref="BC26:BZ35">
    <cfRule type="cellIs" dxfId="32" priority="43" operator="greaterThan">
      <formula>0</formula>
    </cfRule>
  </conditionalFormatting>
  <conditionalFormatting sqref="BC38:BZ47">
    <cfRule type="cellIs" dxfId="31" priority="42" operator="greaterThan">
      <formula>0</formula>
    </cfRule>
  </conditionalFormatting>
  <conditionalFormatting sqref="BC49:BZ58">
    <cfRule type="cellIs" dxfId="30" priority="41" operator="greaterThan">
      <formula>0</formula>
    </cfRule>
  </conditionalFormatting>
  <conditionalFormatting sqref="BC60:BZ69">
    <cfRule type="cellIs" dxfId="29" priority="40" operator="greaterThan">
      <formula>0</formula>
    </cfRule>
  </conditionalFormatting>
  <conditionalFormatting sqref="BC71:BZ80">
    <cfRule type="cellIs" dxfId="28" priority="39" operator="greaterThan">
      <formula>0</formula>
    </cfRule>
  </conditionalFormatting>
  <conditionalFormatting sqref="BC82:BZ91">
    <cfRule type="cellIs" dxfId="27" priority="38" operator="greaterThan">
      <formula>0</formula>
    </cfRule>
  </conditionalFormatting>
  <conditionalFormatting sqref="BC94:BZ103">
    <cfRule type="cellIs" dxfId="26" priority="37" operator="greaterThan">
      <formula>0</formula>
    </cfRule>
  </conditionalFormatting>
  <conditionalFormatting sqref="BC105:BZ114">
    <cfRule type="cellIs" dxfId="25" priority="36" operator="greaterThan">
      <formula>0</formula>
    </cfRule>
  </conditionalFormatting>
  <conditionalFormatting sqref="BC116:BZ125">
    <cfRule type="cellIs" dxfId="24" priority="35" operator="greaterThan">
      <formula>0</formula>
    </cfRule>
  </conditionalFormatting>
  <conditionalFormatting sqref="BC127:BZ136">
    <cfRule type="cellIs" dxfId="23" priority="34" operator="greaterThan">
      <formula>0</formula>
    </cfRule>
  </conditionalFormatting>
  <conditionalFormatting sqref="BB26:BB35">
    <cfRule type="cellIs" dxfId="22" priority="23" operator="greaterThan">
      <formula>0</formula>
    </cfRule>
  </conditionalFormatting>
  <conditionalFormatting sqref="BB38:BB47">
    <cfRule type="cellIs" dxfId="21" priority="22" operator="greaterThan">
      <formula>0</formula>
    </cfRule>
  </conditionalFormatting>
  <conditionalFormatting sqref="BB49:BB58">
    <cfRule type="cellIs" dxfId="20" priority="21" operator="greaterThan">
      <formula>0</formula>
    </cfRule>
  </conditionalFormatting>
  <conditionalFormatting sqref="BB60:BB69">
    <cfRule type="cellIs" dxfId="19" priority="20" operator="greaterThan">
      <formula>0</formula>
    </cfRule>
  </conditionalFormatting>
  <conditionalFormatting sqref="BB71:BB80">
    <cfRule type="cellIs" dxfId="18" priority="19" operator="greaterThan">
      <formula>0</formula>
    </cfRule>
  </conditionalFormatting>
  <conditionalFormatting sqref="BB82:BB91">
    <cfRule type="cellIs" dxfId="17" priority="18" operator="greaterThan">
      <formula>0</formula>
    </cfRule>
  </conditionalFormatting>
  <conditionalFormatting sqref="BB94:BB103">
    <cfRule type="cellIs" dxfId="16" priority="17" operator="greaterThan">
      <formula>0</formula>
    </cfRule>
  </conditionalFormatting>
  <conditionalFormatting sqref="BB105:BB114">
    <cfRule type="cellIs" dxfId="15" priority="16" operator="greaterThan">
      <formula>0</formula>
    </cfRule>
  </conditionalFormatting>
  <conditionalFormatting sqref="BB116:BB125">
    <cfRule type="cellIs" dxfId="14" priority="15" operator="greaterThan">
      <formula>0</formula>
    </cfRule>
  </conditionalFormatting>
  <conditionalFormatting sqref="BB127:BB136">
    <cfRule type="cellIs" dxfId="13" priority="14" operator="greaterThan">
      <formula>0</formula>
    </cfRule>
  </conditionalFormatting>
  <conditionalFormatting sqref="AC138:BZ147">
    <cfRule type="cellIs" dxfId="12" priority="13" operator="greaterThan">
      <formula>0</formula>
    </cfRule>
  </conditionalFormatting>
  <conditionalFormatting sqref="AC149:BZ158">
    <cfRule type="cellIs" dxfId="11" priority="12" operator="greaterThan">
      <formula>0</formula>
    </cfRule>
  </conditionalFormatting>
  <conditionalFormatting sqref="AC160:BZ169">
    <cfRule type="cellIs" dxfId="10" priority="11" operator="greaterThan">
      <formula>0</formula>
    </cfRule>
  </conditionalFormatting>
  <conditionalFormatting sqref="AC171:BZ180">
    <cfRule type="cellIs" dxfId="9" priority="10" operator="greaterThan">
      <formula>0</formula>
    </cfRule>
  </conditionalFormatting>
  <conditionalFormatting sqref="AC182:BZ191">
    <cfRule type="cellIs" dxfId="8" priority="9" operator="greaterThan">
      <formula>0</formula>
    </cfRule>
  </conditionalFormatting>
  <conditionalFormatting sqref="AC193:BZ202">
    <cfRule type="cellIs" dxfId="7" priority="8" operator="greaterThan">
      <formula>0</formula>
    </cfRule>
  </conditionalFormatting>
  <conditionalFormatting sqref="AC204:BZ213">
    <cfRule type="cellIs" dxfId="6" priority="7" operator="greaterThan">
      <formula>0</formula>
    </cfRule>
  </conditionalFormatting>
  <conditionalFormatting sqref="AC215:BZ224">
    <cfRule type="cellIs" dxfId="5" priority="6" operator="greaterThan">
      <formula>0</formula>
    </cfRule>
  </conditionalFormatting>
  <conditionalFormatting sqref="AC226:BZ235">
    <cfRule type="cellIs" dxfId="4" priority="5" operator="greaterThan">
      <formula>0</formula>
    </cfRule>
  </conditionalFormatting>
  <conditionalFormatting sqref="AC237:BZ246">
    <cfRule type="cellIs" dxfId="3" priority="4" operator="greaterThan">
      <formula>0</formula>
    </cfRule>
  </conditionalFormatting>
  <conditionalFormatting sqref="AC248:BZ257">
    <cfRule type="cellIs" dxfId="2" priority="3" operator="greaterThan">
      <formula>0</formula>
    </cfRule>
  </conditionalFormatting>
  <conditionalFormatting sqref="AC259:BZ268">
    <cfRule type="cellIs" dxfId="1" priority="2" operator="greaterThan">
      <formula>0</formula>
    </cfRule>
  </conditionalFormatting>
  <conditionalFormatting sqref="AC270:BZ279">
    <cfRule type="cellIs" dxfId="0" priority="1" operator="greaterThan">
      <formula>0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:BK179"/>
  <sheetViews>
    <sheetView zoomScale="98" zoomScaleNormal="98" workbookViewId="0">
      <pane xSplit="1" ySplit="3" topLeftCell="B103" activePane="bottomRight" state="frozen"/>
      <selection pane="topRight" activeCell="B1" sqref="B1"/>
      <selection pane="bottomLeft" activeCell="A4" sqref="A4"/>
      <selection pane="bottomRight" activeCell="W119" sqref="V119:W119"/>
    </sheetView>
  </sheetViews>
  <sheetFormatPr defaultRowHeight="14.25" x14ac:dyDescent="0.2"/>
  <cols>
    <col min="1" max="1" width="15.140625" style="159" bestFit="1" customWidth="1"/>
    <col min="2" max="32" width="10.85546875" style="159" customWidth="1"/>
    <col min="33" max="46" width="9.140625" style="159"/>
    <col min="47" max="47" width="15.7109375" style="159" customWidth="1"/>
    <col min="48" max="16384" width="9.140625" style="159"/>
  </cols>
  <sheetData>
    <row r="1" spans="1:47" x14ac:dyDescent="0.2">
      <c r="A1" s="1">
        <v>6.6799999999999998E-2</v>
      </c>
    </row>
    <row r="2" spans="1:47" x14ac:dyDescent="0.2">
      <c r="B2" s="159" t="s">
        <v>9</v>
      </c>
      <c r="Z2" s="159" t="s">
        <v>8</v>
      </c>
    </row>
    <row r="3" spans="1:47" s="160" customFormat="1" ht="85.5" x14ac:dyDescent="0.2">
      <c r="B3" s="155" t="str">
        <f>'Scenario List'!$A$3</f>
        <v>1- Preferred Resource Strategy</v>
      </c>
      <c r="C3" s="155" t="str">
        <f>'Scenario List'!$A$4</f>
        <v>2- Baseline 1</v>
      </c>
      <c r="D3" s="155" t="str">
        <f>'Scenario List'!$A$5</f>
        <v>3- Baseline 2</v>
      </c>
      <c r="E3" s="155" t="str">
        <f>'Scenario List'!$A$6</f>
        <v>4- Baseline 3</v>
      </c>
      <c r="F3" s="155" t="str">
        <f>'Scenario List'!$A$7</f>
        <v>5- Clean Resource Plan (2027)</v>
      </c>
      <c r="G3" s="155" t="str">
        <f>'Scenario List'!$A$8</f>
        <v>6- Clean Resource Plan (2045)</v>
      </c>
      <c r="H3" s="155" t="str">
        <f>'Scenario List'!$A$9</f>
        <v>7- SCC Idaho</v>
      </c>
      <c r="I3" s="155" t="str">
        <f>'Scenario List'!$A$10</f>
        <v>8- Low Load Forecast</v>
      </c>
      <c r="J3" s="155" t="str">
        <f>'Scenario List'!$A$11</f>
        <v>9- High Load Forecast</v>
      </c>
      <c r="K3" s="155" t="str">
        <f>'Scenario List'!$A$12</f>
        <v>10- RA Market</v>
      </c>
      <c r="L3" s="155" t="str">
        <f>'Scenario List'!$A$13</f>
        <v>11- Electrification 1</v>
      </c>
      <c r="M3" s="155" t="str">
        <f>'Scenario List'!$A$14</f>
        <v>12- Electrification 2</v>
      </c>
      <c r="N3" s="155" t="str">
        <f>'Scenario List'!$A$15</f>
        <v>13- Electrification 3</v>
      </c>
      <c r="O3" s="155" t="str">
        <f>'Scenario List'!$A$16</f>
        <v>14- 2x SCC</v>
      </c>
      <c r="P3" s="155" t="str">
        <f>'Scenario List'!$A$17</f>
        <v>15- Colstrip Exit 2025</v>
      </c>
      <c r="Q3" s="155" t="str">
        <f>'Scenario List'!$A$18</f>
        <v>16- Colstrip Exit 2035</v>
      </c>
      <c r="R3" s="155" t="str">
        <f>'Scenario List'!$A$19</f>
        <v>17- Colstrip Exit 2045</v>
      </c>
      <c r="S3" s="155" t="str">
        <f>'Scenario List'!$A$20</f>
        <v>18- Clean Energy Delivered Each Hour</v>
      </c>
      <c r="T3" s="155" t="str">
        <f>'Scenario List'!$A$21</f>
        <v>19- SCC on Net P/S</v>
      </c>
      <c r="U3" s="155" t="str">
        <f>'Scenario List'!$A$22</f>
        <v>20- Use Avg Mrkt for EE SCC</v>
      </c>
      <c r="V3" s="160" t="str">
        <f>'Scenario List'!$A$25</f>
        <v>21- Maximum WA Customer Benefit</v>
      </c>
      <c r="W3" s="160" t="str">
        <f>'Scenario List'!$A$26</f>
        <v>6b- Clean Resource Plan (2045) No Colstrip</v>
      </c>
      <c r="Z3" s="155" t="str">
        <f>'Scenario List'!$A$3</f>
        <v>1- Preferred Resource Strategy</v>
      </c>
      <c r="AA3" s="155" t="str">
        <f>'Scenario List'!$A$4</f>
        <v>2- Baseline 1</v>
      </c>
      <c r="AB3" s="155" t="str">
        <f>'Scenario List'!$A$5</f>
        <v>3- Baseline 2</v>
      </c>
      <c r="AC3" s="155" t="str">
        <f>'Scenario List'!$A$6</f>
        <v>4- Baseline 3</v>
      </c>
      <c r="AD3" s="155" t="str">
        <f>'Scenario List'!$A$7</f>
        <v>5- Clean Resource Plan (2027)</v>
      </c>
      <c r="AE3" s="155" t="str">
        <f>'Scenario List'!$A$8</f>
        <v>6- Clean Resource Plan (2045)</v>
      </c>
      <c r="AF3" s="155" t="str">
        <f>'Scenario List'!$A$9</f>
        <v>7- SCC Idaho</v>
      </c>
      <c r="AG3" s="155" t="str">
        <f>'Scenario List'!$A$10</f>
        <v>8- Low Load Forecast</v>
      </c>
      <c r="AH3" s="155" t="str">
        <f>'Scenario List'!$A$11</f>
        <v>9- High Load Forecast</v>
      </c>
      <c r="AI3" s="155" t="str">
        <f>'Scenario List'!$A$12</f>
        <v>10- RA Market</v>
      </c>
      <c r="AJ3" s="155" t="str">
        <f>'Scenario List'!$A$13</f>
        <v>11- Electrification 1</v>
      </c>
      <c r="AK3" s="155" t="str">
        <f>'Scenario List'!$A$14</f>
        <v>12- Electrification 2</v>
      </c>
      <c r="AL3" s="155" t="str">
        <f>'Scenario List'!$A$15</f>
        <v>13- Electrification 3</v>
      </c>
      <c r="AM3" s="155" t="str">
        <f>'Scenario List'!$A$16</f>
        <v>14- 2x SCC</v>
      </c>
      <c r="AN3" s="155" t="str">
        <f>'Scenario List'!$A$17</f>
        <v>15- Colstrip Exit 2025</v>
      </c>
      <c r="AO3" s="155" t="str">
        <f>'Scenario List'!$A$18</f>
        <v>16- Colstrip Exit 2035</v>
      </c>
      <c r="AP3" s="155" t="str">
        <f>'Scenario List'!$A$19</f>
        <v>17- Colstrip Exit 2045</v>
      </c>
      <c r="AQ3" s="155" t="str">
        <f>'Scenario List'!$A$20</f>
        <v>18- Clean Energy Delivered Each Hour</v>
      </c>
      <c r="AR3" s="155" t="str">
        <f>'Scenario List'!$A$21</f>
        <v>19- SCC on Net P/S</v>
      </c>
      <c r="AS3" s="155" t="str">
        <f>'Scenario List'!$A$22</f>
        <v>20- Use Avg Mrkt for EE SCC</v>
      </c>
      <c r="AT3" s="160" t="str">
        <f>'Scenario List'!$A$25</f>
        <v>21- Maximum WA Customer Benefit</v>
      </c>
      <c r="AU3" s="160" t="str">
        <f>'Scenario List'!A26</f>
        <v>6b- Clean Resource Plan (2045) No Colstrip</v>
      </c>
    </row>
    <row r="4" spans="1:47" s="161" customFormat="1" ht="30" x14ac:dyDescent="0.25">
      <c r="A4" s="161" t="s">
        <v>145</v>
      </c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Z4" s="157"/>
      <c r="AA4" s="157"/>
      <c r="AB4" s="157"/>
      <c r="AC4" s="157"/>
      <c r="AD4" s="157"/>
      <c r="AE4" s="157"/>
      <c r="AF4" s="157"/>
      <c r="AG4" s="157"/>
      <c r="AH4" s="157"/>
      <c r="AI4" s="157"/>
      <c r="AJ4" s="157"/>
      <c r="AK4" s="157"/>
      <c r="AL4" s="157"/>
      <c r="AM4" s="157"/>
      <c r="AN4" s="157"/>
      <c r="AO4" s="157"/>
      <c r="AP4" s="157"/>
      <c r="AQ4" s="157"/>
      <c r="AR4" s="157"/>
      <c r="AS4" s="157"/>
    </row>
    <row r="5" spans="1:47" x14ac:dyDescent="0.2">
      <c r="A5" s="2">
        <v>2022</v>
      </c>
      <c r="B5" s="162">
        <f>'Summary Data'!C3</f>
        <v>568.05838622493638</v>
      </c>
      <c r="C5" s="162">
        <f>'Summary Data'!C31</f>
        <v>566.87016511712864</v>
      </c>
      <c r="D5" s="162">
        <f>'Summary Data'!C60</f>
        <v>566.73375684580708</v>
      </c>
      <c r="E5" s="162">
        <f>'Summary Data'!C90</f>
        <v>566.51265388896945</v>
      </c>
      <c r="F5" s="162">
        <f>'Summary Data'!C118</f>
        <v>566.6222714162376</v>
      </c>
      <c r="G5" s="162">
        <f>'Summary Data'!C146</f>
        <v>567.93394472689874</v>
      </c>
      <c r="H5" s="162">
        <f>'Summary Data'!C173</f>
        <v>568.0618019788642</v>
      </c>
      <c r="I5" s="162">
        <f>'Summary Data'!C201</f>
        <v>567.33619407306367</v>
      </c>
      <c r="J5" s="162">
        <f>'Summary Data'!C229</f>
        <v>570.29810526386666</v>
      </c>
      <c r="K5" s="162">
        <f>'Summary Data'!C257</f>
        <v>568.09201180229775</v>
      </c>
      <c r="L5" s="162">
        <f>'Summary Data'!C285</f>
        <v>568.70062474975293</v>
      </c>
      <c r="M5" s="162">
        <f>'Summary Data'!C312</f>
        <v>568.33118280008523</v>
      </c>
      <c r="N5" s="162">
        <f>'Summary Data'!C339</f>
        <v>568.55066952233506</v>
      </c>
      <c r="O5" s="162">
        <f>'Summary Data'!C366</f>
        <v>568.0998900109339</v>
      </c>
      <c r="P5" s="162">
        <f>'Summary Data'!C393</f>
        <v>570.5740430760651</v>
      </c>
      <c r="Q5" s="162">
        <f>'Summary Data'!C420</f>
        <v>570.58372549586159</v>
      </c>
      <c r="R5" s="162">
        <f>'Summary Data'!C447</f>
        <v>570.57578982973644</v>
      </c>
      <c r="S5" s="162">
        <f>'Summary Data'!C474</f>
        <v>568.05838622493638</v>
      </c>
      <c r="T5" s="162">
        <f>'Summary Data'!C501</f>
        <v>568.05833002209101</v>
      </c>
      <c r="U5" s="162">
        <f>'Summary Data'!C528</f>
        <v>567.97496863628407</v>
      </c>
      <c r="V5" s="162">
        <f>'Summary Data'!C555</f>
        <v>571.7427545385284</v>
      </c>
      <c r="W5" s="162">
        <f>'Summary Data'!C582</f>
        <v>566.63294774951351</v>
      </c>
      <c r="X5" s="163"/>
      <c r="Y5" s="163"/>
      <c r="Z5" s="164">
        <f>'Summary Data'!D3</f>
        <v>304.74284662464908</v>
      </c>
      <c r="AA5" s="164">
        <f>'Summary Data'!D31</f>
        <v>306.45488351794597</v>
      </c>
      <c r="AB5" s="164">
        <f>'Summary Data'!D60</f>
        <v>306.42467243155738</v>
      </c>
      <c r="AC5" s="164">
        <f>'Summary Data'!D90</f>
        <v>306.24634895456586</v>
      </c>
      <c r="AD5" s="164">
        <f>'Summary Data'!D118</f>
        <v>306.29357415877621</v>
      </c>
      <c r="AE5" s="164">
        <f>'Summary Data'!D146</f>
        <v>306.98283884461904</v>
      </c>
      <c r="AF5" s="164">
        <f>'Summary Data'!D173</f>
        <v>304.89294837164067</v>
      </c>
      <c r="AG5" s="165">
        <f>'Summary Data'!D201</f>
        <v>305.44530820724196</v>
      </c>
      <c r="AH5" s="165">
        <f>'Summary Data'!D229</f>
        <v>304.34553215339281</v>
      </c>
      <c r="AI5" s="165">
        <f>'Summary Data'!D257</f>
        <v>304.75047577951926</v>
      </c>
      <c r="AJ5" s="165">
        <f>'Summary Data'!D285</f>
        <v>304.73022528308201</v>
      </c>
      <c r="AK5" s="165">
        <f>'Summary Data'!D312</f>
        <v>304.90502802303683</v>
      </c>
      <c r="AL5" s="165">
        <f>'Summary Data'!D339</f>
        <v>304.7217604380977</v>
      </c>
      <c r="AM5" s="165">
        <f>'Summary Data'!D366</f>
        <v>304.74844709884655</v>
      </c>
      <c r="AN5" s="165">
        <f>'Summary Data'!D393</f>
        <v>305.98623466680687</v>
      </c>
      <c r="AO5" s="165">
        <f>'Summary Data'!D420</f>
        <v>305.96655257476948</v>
      </c>
      <c r="AP5" s="165">
        <f>'Summary Data'!D447</f>
        <v>305.96151431551169</v>
      </c>
      <c r="AQ5" s="165">
        <f>'Summary Data'!D474</f>
        <v>304.74284662464908</v>
      </c>
      <c r="AR5" s="165">
        <f>'Summary Data'!D501</f>
        <v>304.9477480342016</v>
      </c>
      <c r="AS5" s="165">
        <f>'Summary Data'!D528</f>
        <v>304.74594297298404</v>
      </c>
      <c r="AT5" s="165">
        <f>'Summary Data'!D555</f>
        <v>304.91173775425102</v>
      </c>
      <c r="AU5" s="165">
        <f>'Summary Data'!D582</f>
        <v>306.34245194057979</v>
      </c>
    </row>
    <row r="6" spans="1:47" x14ac:dyDescent="0.2">
      <c r="A6" s="2">
        <v>2023</v>
      </c>
      <c r="B6" s="162">
        <f>'Summary Data'!C4</f>
        <v>587.06570636991432</v>
      </c>
      <c r="C6" s="162">
        <f>'Summary Data'!C32</f>
        <v>576.44584210806374</v>
      </c>
      <c r="D6" s="162">
        <f>'Summary Data'!C61</f>
        <v>576.48080561882944</v>
      </c>
      <c r="E6" s="162">
        <f>'Summary Data'!C91</f>
        <v>576.08565287420549</v>
      </c>
      <c r="F6" s="162">
        <f>'Summary Data'!C119</f>
        <v>589.91398575023118</v>
      </c>
      <c r="G6" s="162">
        <f>'Summary Data'!C147</f>
        <v>599.21112130832103</v>
      </c>
      <c r="H6" s="162">
        <f>'Summary Data'!C174</f>
        <v>587.0758489441364</v>
      </c>
      <c r="I6" s="162">
        <f>'Summary Data'!C202</f>
        <v>587.23747322668271</v>
      </c>
      <c r="J6" s="162">
        <f>'Summary Data'!C230</f>
        <v>588.34942106668689</v>
      </c>
      <c r="K6" s="162">
        <f>'Summary Data'!C258</f>
        <v>595.016785092953</v>
      </c>
      <c r="L6" s="162">
        <f>'Summary Data'!C286</f>
        <v>588.85858244843121</v>
      </c>
      <c r="M6" s="162">
        <f>'Summary Data'!C313</f>
        <v>588.2593048383726</v>
      </c>
      <c r="N6" s="162">
        <f>'Summary Data'!C340</f>
        <v>588.47654669357519</v>
      </c>
      <c r="O6" s="162">
        <f>'Summary Data'!C367</f>
        <v>587.34748361090396</v>
      </c>
      <c r="P6" s="162">
        <f>'Summary Data'!C394</f>
        <v>592.82786243298915</v>
      </c>
      <c r="Q6" s="162">
        <f>'Summary Data'!C421</f>
        <v>592.85147872300604</v>
      </c>
      <c r="R6" s="162">
        <f>'Summary Data'!C448</f>
        <v>593.06238199558038</v>
      </c>
      <c r="S6" s="162">
        <f>'Summary Data'!C475</f>
        <v>587.06570636991432</v>
      </c>
      <c r="T6" s="162">
        <f>'Summary Data'!C502</f>
        <v>587.06541820814448</v>
      </c>
      <c r="U6" s="162">
        <f>'Summary Data'!C529</f>
        <v>586.84471074834653</v>
      </c>
      <c r="V6" s="162">
        <f>'Summary Data'!C556</f>
        <v>604.13487970943584</v>
      </c>
      <c r="W6" s="162">
        <f>'Summary Data'!C583</f>
        <v>598.15484854111958</v>
      </c>
      <c r="X6" s="163"/>
      <c r="Y6" s="163"/>
      <c r="Z6" s="164">
        <f>'Summary Data'!D4</f>
        <v>312.87827125249567</v>
      </c>
      <c r="AA6" s="164">
        <f>'Summary Data'!D32</f>
        <v>313.1309694585853</v>
      </c>
      <c r="AB6" s="164">
        <f>'Summary Data'!D61</f>
        <v>313.42394353368564</v>
      </c>
      <c r="AC6" s="164">
        <f>'Summary Data'!D91</f>
        <v>312.87827125249567</v>
      </c>
      <c r="AD6" s="164">
        <f>'Summary Data'!D119</f>
        <v>333.18891713465513</v>
      </c>
      <c r="AE6" s="164">
        <f>'Summary Data'!D147</f>
        <v>328.83698005599621</v>
      </c>
      <c r="AF6" s="164">
        <f>'Summary Data'!D174</f>
        <v>313.25962664158862</v>
      </c>
      <c r="AG6" s="165">
        <f>'Summary Data'!D202</f>
        <v>312.87827125249567</v>
      </c>
      <c r="AH6" s="165">
        <f>'Summary Data'!D230</f>
        <v>312.78932651994819</v>
      </c>
      <c r="AI6" s="165">
        <f>'Summary Data'!D258</f>
        <v>312.88636954038856</v>
      </c>
      <c r="AJ6" s="165">
        <f>'Summary Data'!D286</f>
        <v>313.15188150982044</v>
      </c>
      <c r="AK6" s="165">
        <f>'Summary Data'!D313</f>
        <v>313.13080219168228</v>
      </c>
      <c r="AL6" s="165">
        <f>'Summary Data'!D340</f>
        <v>313.15188150982044</v>
      </c>
      <c r="AM6" s="165">
        <f>'Summary Data'!D367</f>
        <v>312.87823466985651</v>
      </c>
      <c r="AN6" s="165">
        <f>'Summary Data'!D394</f>
        <v>315.44859332072508</v>
      </c>
      <c r="AO6" s="165">
        <f>'Summary Data'!D421</f>
        <v>315.40145023706611</v>
      </c>
      <c r="AP6" s="165">
        <f>'Summary Data'!D448</f>
        <v>315.39083292374153</v>
      </c>
      <c r="AQ6" s="165">
        <f>'Summary Data'!D475</f>
        <v>312.87827125249567</v>
      </c>
      <c r="AR6" s="165">
        <f>'Summary Data'!D502</f>
        <v>313.12279105563209</v>
      </c>
      <c r="AS6" s="165">
        <f>'Summary Data'!D529</f>
        <v>312.88568370015173</v>
      </c>
      <c r="AT6" s="165">
        <f>'Summary Data'!D556</f>
        <v>314.19547004009883</v>
      </c>
      <c r="AU6" s="165">
        <f>'Summary Data'!D583</f>
        <v>325.15671687496729</v>
      </c>
    </row>
    <row r="7" spans="1:47" x14ac:dyDescent="0.2">
      <c r="A7" s="2">
        <v>2024</v>
      </c>
      <c r="B7" s="162">
        <f>'Summary Data'!C5</f>
        <v>615.89438073220379</v>
      </c>
      <c r="C7" s="162">
        <f>'Summary Data'!C33</f>
        <v>588.82067476924772</v>
      </c>
      <c r="D7" s="162">
        <f>'Summary Data'!C62</f>
        <v>588.87739919768865</v>
      </c>
      <c r="E7" s="162">
        <f>'Summary Data'!C92</f>
        <v>588.50546889079862</v>
      </c>
      <c r="F7" s="162">
        <f>'Summary Data'!C120</f>
        <v>603.65576598745724</v>
      </c>
      <c r="G7" s="162">
        <f>'Summary Data'!C148</f>
        <v>612.43319496250706</v>
      </c>
      <c r="H7" s="162">
        <f>'Summary Data'!C175</f>
        <v>615.50530037795738</v>
      </c>
      <c r="I7" s="162">
        <f>'Summary Data'!C203</f>
        <v>602.29427361847524</v>
      </c>
      <c r="J7" s="162">
        <f>'Summary Data'!C231</f>
        <v>618.15603658910334</v>
      </c>
      <c r="K7" s="162">
        <f>'Summary Data'!C259</f>
        <v>609.05397092401836</v>
      </c>
      <c r="L7" s="162">
        <f>'Summary Data'!C287</f>
        <v>621.94146657065994</v>
      </c>
      <c r="M7" s="162">
        <f>'Summary Data'!C314</f>
        <v>618.95073475183779</v>
      </c>
      <c r="N7" s="162">
        <f>'Summary Data'!C341</f>
        <v>621.24244086207989</v>
      </c>
      <c r="O7" s="162">
        <f>'Summary Data'!C368</f>
        <v>616.72509347200014</v>
      </c>
      <c r="P7" s="162">
        <f>'Summary Data'!C395</f>
        <v>624.71241728650239</v>
      </c>
      <c r="Q7" s="162">
        <f>'Summary Data'!C422</f>
        <v>626.274473355189</v>
      </c>
      <c r="R7" s="162">
        <f>'Summary Data'!C449</f>
        <v>626.23957389299596</v>
      </c>
      <c r="S7" s="162">
        <f>'Summary Data'!C476</f>
        <v>615.89438073220379</v>
      </c>
      <c r="T7" s="162">
        <f>'Summary Data'!C503</f>
        <v>615.48500612192333</v>
      </c>
      <c r="U7" s="162">
        <f>'Summary Data'!C530</f>
        <v>615.07427214395329</v>
      </c>
      <c r="V7" s="162">
        <f>'Summary Data'!C557</f>
        <v>653.55044907032664</v>
      </c>
      <c r="W7" s="162">
        <f>'Summary Data'!C584</f>
        <v>610.95762672994749</v>
      </c>
      <c r="X7" s="163"/>
      <c r="Y7" s="163"/>
      <c r="Z7" s="164">
        <f>'Summary Data'!D5</f>
        <v>323.85907943391487</v>
      </c>
      <c r="AA7" s="164">
        <f>'Summary Data'!D33</f>
        <v>323.21727441595067</v>
      </c>
      <c r="AB7" s="164">
        <f>'Summary Data'!D62</f>
        <v>323.45726195725695</v>
      </c>
      <c r="AC7" s="164">
        <f>'Summary Data'!D92</f>
        <v>322.78092058870448</v>
      </c>
      <c r="AD7" s="164">
        <f>'Summary Data'!D120</f>
        <v>342.1363650363586</v>
      </c>
      <c r="AE7" s="164">
        <f>'Summary Data'!D148</f>
        <v>338.97643096220514</v>
      </c>
      <c r="AF7" s="164">
        <f>'Summary Data'!D175</f>
        <v>324.75066842285179</v>
      </c>
      <c r="AG7" s="165">
        <f>'Summary Data'!D203</f>
        <v>320.4997514068944</v>
      </c>
      <c r="AH7" s="165">
        <f>'Summary Data'!D231</f>
        <v>321.49632838785038</v>
      </c>
      <c r="AI7" s="165">
        <f>'Summary Data'!D259</f>
        <v>321.94372400918235</v>
      </c>
      <c r="AJ7" s="165">
        <f>'Summary Data'!D287</f>
        <v>322.46105644677323</v>
      </c>
      <c r="AK7" s="165">
        <f>'Summary Data'!D314</f>
        <v>322.63306005338904</v>
      </c>
      <c r="AL7" s="165">
        <f>'Summary Data'!D341</f>
        <v>322.46014129563309</v>
      </c>
      <c r="AM7" s="165">
        <f>'Summary Data'!D368</f>
        <v>323.85904804919636</v>
      </c>
      <c r="AN7" s="165">
        <f>'Summary Data'!D395</f>
        <v>327.43463471781308</v>
      </c>
      <c r="AO7" s="165">
        <f>'Summary Data'!D422</f>
        <v>326.44705501323176</v>
      </c>
      <c r="AP7" s="165">
        <f>'Summary Data'!D449</f>
        <v>326.42902930377977</v>
      </c>
      <c r="AQ7" s="165">
        <f>'Summary Data'!D476</f>
        <v>323.85907943391487</v>
      </c>
      <c r="AR7" s="165">
        <f>'Summary Data'!D503</f>
        <v>323.20421437810506</v>
      </c>
      <c r="AS7" s="165">
        <f>'Summary Data'!D530</f>
        <v>323.8713942913385</v>
      </c>
      <c r="AT7" s="165">
        <f>'Summary Data'!D557</f>
        <v>322.45645194965914</v>
      </c>
      <c r="AU7" s="165">
        <f>'Summary Data'!D584</f>
        <v>335.31459664321903</v>
      </c>
    </row>
    <row r="8" spans="1:47" x14ac:dyDescent="0.2">
      <c r="A8" s="2">
        <v>2025</v>
      </c>
      <c r="B8" s="162">
        <f>'Summary Data'!C6</f>
        <v>634.34706639863168</v>
      </c>
      <c r="C8" s="162">
        <f>'Summary Data'!C34</f>
        <v>607.72175877402356</v>
      </c>
      <c r="D8" s="162">
        <f>'Summary Data'!C63</f>
        <v>607.79503284642669</v>
      </c>
      <c r="E8" s="162">
        <f>'Summary Data'!C93</f>
        <v>607.11868870203</v>
      </c>
      <c r="F8" s="162">
        <f>'Summary Data'!C121</f>
        <v>637.2118104535889</v>
      </c>
      <c r="G8" s="162">
        <f>'Summary Data'!C149</f>
        <v>640.21823391063981</v>
      </c>
      <c r="H8" s="162">
        <f>'Summary Data'!C176</f>
        <v>634.23288052971191</v>
      </c>
      <c r="I8" s="162">
        <f>'Summary Data'!C204</f>
        <v>621.18963641539062</v>
      </c>
      <c r="J8" s="162">
        <f>'Summary Data'!C232</f>
        <v>638.61418045905532</v>
      </c>
      <c r="K8" s="162">
        <f>'Summary Data'!C260</f>
        <v>627.898749967605</v>
      </c>
      <c r="L8" s="162">
        <f>'Summary Data'!C288</f>
        <v>658.70468221972669</v>
      </c>
      <c r="M8" s="162">
        <f>'Summary Data'!C315</f>
        <v>641.63324487012483</v>
      </c>
      <c r="N8" s="162">
        <f>'Summary Data'!C342</f>
        <v>652.30998121831794</v>
      </c>
      <c r="O8" s="162">
        <f>'Summary Data'!C369</f>
        <v>636.65550033891259</v>
      </c>
      <c r="P8" s="162">
        <f>'Summary Data'!C396</f>
        <v>644.31378383900267</v>
      </c>
      <c r="Q8" s="162">
        <f>'Summary Data'!C423</f>
        <v>648.83527642739068</v>
      </c>
      <c r="R8" s="162">
        <f>'Summary Data'!C450</f>
        <v>648.79152275038257</v>
      </c>
      <c r="S8" s="162">
        <f>'Summary Data'!C477</f>
        <v>634.34706639863168</v>
      </c>
      <c r="T8" s="162">
        <f>'Summary Data'!C504</f>
        <v>633.96462007696994</v>
      </c>
      <c r="U8" s="162">
        <f>'Summary Data'!C531</f>
        <v>633.78476822848654</v>
      </c>
      <c r="V8" s="162">
        <f>'Summary Data'!C558</f>
        <v>683.87263283697439</v>
      </c>
      <c r="W8" s="162">
        <f>'Summary Data'!C585</f>
        <v>633.74328889887556</v>
      </c>
      <c r="X8" s="163"/>
      <c r="Y8" s="163"/>
      <c r="Z8" s="164">
        <f>'Summary Data'!D6</f>
        <v>331.98956176812607</v>
      </c>
      <c r="AA8" s="164">
        <f>'Summary Data'!D34</f>
        <v>332.1166017414987</v>
      </c>
      <c r="AB8" s="164">
        <f>'Summary Data'!D63</f>
        <v>332.2933054784616</v>
      </c>
      <c r="AC8" s="164">
        <f>'Summary Data'!D93</f>
        <v>331.45634385572049</v>
      </c>
      <c r="AD8" s="164">
        <f>'Summary Data'!D121</f>
        <v>350.91619511549652</v>
      </c>
      <c r="AE8" s="164">
        <f>'Summary Data'!D149</f>
        <v>361.52448197560301</v>
      </c>
      <c r="AF8" s="164">
        <f>'Summary Data'!D176</f>
        <v>333.36977106060499</v>
      </c>
      <c r="AG8" s="165">
        <f>'Summary Data'!D204</f>
        <v>328.54011436479516</v>
      </c>
      <c r="AH8" s="165">
        <f>'Summary Data'!D232</f>
        <v>329.3050468411318</v>
      </c>
      <c r="AI8" s="165">
        <f>'Summary Data'!D260</f>
        <v>329.89975887878836</v>
      </c>
      <c r="AJ8" s="165">
        <f>'Summary Data'!D288</f>
        <v>329.71627539940283</v>
      </c>
      <c r="AK8" s="165">
        <f>'Summary Data'!D315</f>
        <v>330.05049604788474</v>
      </c>
      <c r="AL8" s="165">
        <f>'Summary Data'!D342</f>
        <v>329.70466253872939</v>
      </c>
      <c r="AM8" s="165">
        <f>'Summary Data'!D369</f>
        <v>332.02110050030797</v>
      </c>
      <c r="AN8" s="165">
        <f>'Summary Data'!D396</f>
        <v>335.44377068639255</v>
      </c>
      <c r="AO8" s="165">
        <f>'Summary Data'!D423</f>
        <v>334.63134249285804</v>
      </c>
      <c r="AP8" s="165">
        <f>'Summary Data'!D450</f>
        <v>334.60210872416707</v>
      </c>
      <c r="AQ8" s="165">
        <f>'Summary Data'!D477</f>
        <v>331.98956176812607</v>
      </c>
      <c r="AR8" s="165">
        <f>'Summary Data'!D504</f>
        <v>331.39689934367493</v>
      </c>
      <c r="AS8" s="165">
        <f>'Summary Data'!D531</f>
        <v>332.00598829127671</v>
      </c>
      <c r="AT8" s="165">
        <f>'Summary Data'!D558</f>
        <v>330.85800856892365</v>
      </c>
      <c r="AU8" s="165">
        <f>'Summary Data'!D585</f>
        <v>357.21700148788705</v>
      </c>
    </row>
    <row r="9" spans="1:47" x14ac:dyDescent="0.2">
      <c r="A9" s="2">
        <v>2026</v>
      </c>
      <c r="B9" s="162">
        <f>'Summary Data'!C7</f>
        <v>635.90745821574069</v>
      </c>
      <c r="C9" s="162">
        <f>'Summary Data'!C35</f>
        <v>610.84971139797858</v>
      </c>
      <c r="D9" s="162">
        <f>'Summary Data'!C64</f>
        <v>610.21687561881504</v>
      </c>
      <c r="E9" s="162">
        <f>'Summary Data'!C94</f>
        <v>608.48697180882732</v>
      </c>
      <c r="F9" s="162">
        <f>'Summary Data'!C122</f>
        <v>639.15278225835254</v>
      </c>
      <c r="G9" s="162">
        <f>'Summary Data'!C150</f>
        <v>641.27490352553127</v>
      </c>
      <c r="H9" s="162">
        <f>'Summary Data'!C177</f>
        <v>635.41010495297701</v>
      </c>
      <c r="I9" s="162">
        <f>'Summary Data'!C205</f>
        <v>634.10799366631727</v>
      </c>
      <c r="J9" s="162">
        <f>'Summary Data'!C233</f>
        <v>649.13639372998512</v>
      </c>
      <c r="K9" s="162">
        <f>'Summary Data'!C261</f>
        <v>630.10304916359905</v>
      </c>
      <c r="L9" s="162">
        <f>'Summary Data'!C289</f>
        <v>684.07548955846357</v>
      </c>
      <c r="M9" s="162">
        <f>'Summary Data'!C316</f>
        <v>660.12394085406186</v>
      </c>
      <c r="N9" s="162">
        <f>'Summary Data'!C343</f>
        <v>673.83708867468556</v>
      </c>
      <c r="O9" s="162">
        <f>'Summary Data'!C370</f>
        <v>638.27229474990554</v>
      </c>
      <c r="P9" s="162">
        <f>'Summary Data'!C397</f>
        <v>635.90745821574069</v>
      </c>
      <c r="Q9" s="162">
        <f>'Summary Data'!C424</f>
        <v>635.3513341688631</v>
      </c>
      <c r="R9" s="162">
        <f>'Summary Data'!C451</f>
        <v>635.3049592257247</v>
      </c>
      <c r="S9" s="162">
        <f>'Summary Data'!C478</f>
        <v>635.90745821574069</v>
      </c>
      <c r="T9" s="162">
        <f>'Summary Data'!C505</f>
        <v>636.35036627109935</v>
      </c>
      <c r="U9" s="162">
        <f>'Summary Data'!C532</f>
        <v>635.12876788841379</v>
      </c>
      <c r="V9" s="162">
        <f>'Summary Data'!C559</f>
        <v>699.79672587218352</v>
      </c>
      <c r="W9" s="162">
        <f>'Summary Data'!C586</f>
        <v>642.68290428943044</v>
      </c>
      <c r="X9" s="163"/>
      <c r="Y9" s="163"/>
      <c r="Z9" s="164">
        <f>'Summary Data'!D7</f>
        <v>337.92232301196861</v>
      </c>
      <c r="AA9" s="164">
        <f>'Summary Data'!D35</f>
        <v>339.62912902335972</v>
      </c>
      <c r="AB9" s="164">
        <f>'Summary Data'!D64</f>
        <v>339.73800868780438</v>
      </c>
      <c r="AC9" s="164">
        <f>'Summary Data'!D94</f>
        <v>338.35570179138273</v>
      </c>
      <c r="AD9" s="164">
        <f>'Summary Data'!D122</f>
        <v>363.06343913635868</v>
      </c>
      <c r="AE9" s="164">
        <f>'Summary Data'!D150</f>
        <v>371.4225904197836</v>
      </c>
      <c r="AF9" s="164">
        <f>'Summary Data'!D177</f>
        <v>338.55080871066298</v>
      </c>
      <c r="AG9" s="165">
        <f>'Summary Data'!D205</f>
        <v>337.40141932704319</v>
      </c>
      <c r="AH9" s="165">
        <f>'Summary Data'!D233</f>
        <v>342.92089547779631</v>
      </c>
      <c r="AI9" s="165">
        <f>'Summary Data'!D261</f>
        <v>335.77839537283018</v>
      </c>
      <c r="AJ9" s="165">
        <f>'Summary Data'!D289</f>
        <v>338.46528623570686</v>
      </c>
      <c r="AK9" s="165">
        <f>'Summary Data'!D316</f>
        <v>339.01990005415684</v>
      </c>
      <c r="AL9" s="165">
        <f>'Summary Data'!D343</f>
        <v>338.46124480440216</v>
      </c>
      <c r="AM9" s="165">
        <f>'Summary Data'!D370</f>
        <v>337.96859701714368</v>
      </c>
      <c r="AN9" s="165">
        <f>'Summary Data'!D397</f>
        <v>338.27533279053648</v>
      </c>
      <c r="AO9" s="165">
        <f>'Summary Data'!D424</f>
        <v>339.86961573685574</v>
      </c>
      <c r="AP9" s="165">
        <f>'Summary Data'!D451</f>
        <v>339.83243719819137</v>
      </c>
      <c r="AQ9" s="165">
        <f>'Summary Data'!D478</f>
        <v>337.92232301196861</v>
      </c>
      <c r="AR9" s="165">
        <f>'Summary Data'!D505</f>
        <v>337.63724910567214</v>
      </c>
      <c r="AS9" s="165">
        <f>'Summary Data'!D532</f>
        <v>337.94262121327466</v>
      </c>
      <c r="AT9" s="165">
        <f>'Summary Data'!D559</f>
        <v>337.66471217686069</v>
      </c>
      <c r="AU9" s="165">
        <f>'Summary Data'!D586</f>
        <v>367.9826794542156</v>
      </c>
    </row>
    <row r="10" spans="1:47" x14ac:dyDescent="0.2">
      <c r="A10" s="2">
        <v>2027</v>
      </c>
      <c r="B10" s="162">
        <f>'Summary Data'!C8</f>
        <v>672.35802494947438</v>
      </c>
      <c r="C10" s="162">
        <f>'Summary Data'!C36</f>
        <v>658.23618497954556</v>
      </c>
      <c r="D10" s="162">
        <f>'Summary Data'!C65</f>
        <v>658.02851824143465</v>
      </c>
      <c r="E10" s="162">
        <f>'Summary Data'!C95</f>
        <v>632.56611809376091</v>
      </c>
      <c r="F10" s="162">
        <f>'Summary Data'!C123</f>
        <v>698.67030233569517</v>
      </c>
      <c r="G10" s="162">
        <f>'Summary Data'!C151</f>
        <v>704.00836968149679</v>
      </c>
      <c r="H10" s="162">
        <f>'Summary Data'!C178</f>
        <v>683.11053069651371</v>
      </c>
      <c r="I10" s="162">
        <f>'Summary Data'!C206</f>
        <v>666.58302382073418</v>
      </c>
      <c r="J10" s="162">
        <f>'Summary Data'!C234</f>
        <v>686.70643906448913</v>
      </c>
      <c r="K10" s="162">
        <f>'Summary Data'!C262</f>
        <v>669.68025817980697</v>
      </c>
      <c r="L10" s="162">
        <f>'Summary Data'!C290</f>
        <v>747.67909013148767</v>
      </c>
      <c r="M10" s="162">
        <f>'Summary Data'!C317</f>
        <v>713.50535905963386</v>
      </c>
      <c r="N10" s="162">
        <f>'Summary Data'!C344</f>
        <v>734.22322588819111</v>
      </c>
      <c r="O10" s="162">
        <f>'Summary Data'!C371</f>
        <v>673.28449485975307</v>
      </c>
      <c r="P10" s="162">
        <f>'Summary Data'!C398</f>
        <v>672.35802494947438</v>
      </c>
      <c r="Q10" s="162">
        <f>'Summary Data'!C425</f>
        <v>672.15446408644357</v>
      </c>
      <c r="R10" s="162">
        <f>'Summary Data'!C452</f>
        <v>672.08085260161954</v>
      </c>
      <c r="S10" s="162">
        <f>'Summary Data'!C479</f>
        <v>672.35802494947438</v>
      </c>
      <c r="T10" s="162">
        <f>'Summary Data'!C506</f>
        <v>681.89796414700083</v>
      </c>
      <c r="U10" s="162">
        <f>'Summary Data'!C533</f>
        <v>671.32928354895796</v>
      </c>
      <c r="V10" s="162">
        <f>'Summary Data'!C560</f>
        <v>778.65453790387824</v>
      </c>
      <c r="W10" s="162">
        <f>'Summary Data'!C587</f>
        <v>713.41863917389105</v>
      </c>
      <c r="X10" s="163"/>
      <c r="Y10" s="163"/>
      <c r="Z10" s="164">
        <f>'Summary Data'!D8</f>
        <v>367.32332870686071</v>
      </c>
      <c r="AA10" s="164">
        <f>'Summary Data'!D36</f>
        <v>365.52004944116345</v>
      </c>
      <c r="AB10" s="164">
        <f>'Summary Data'!D65</f>
        <v>365.42595566732018</v>
      </c>
      <c r="AC10" s="164">
        <f>'Summary Data'!D95</f>
        <v>350.24510375154881</v>
      </c>
      <c r="AD10" s="164">
        <f>'Summary Data'!D123</f>
        <v>400.11083321488786</v>
      </c>
      <c r="AE10" s="164">
        <f>'Summary Data'!D151</f>
        <v>398.55540968505829</v>
      </c>
      <c r="AF10" s="164">
        <f>'Summary Data'!D178</f>
        <v>367.0796008700114</v>
      </c>
      <c r="AG10" s="165">
        <f>'Summary Data'!D206</f>
        <v>363.80850208509713</v>
      </c>
      <c r="AH10" s="165">
        <f>'Summary Data'!D234</f>
        <v>367.10989801460715</v>
      </c>
      <c r="AI10" s="165">
        <f>'Summary Data'!D262</f>
        <v>366.91548846822047</v>
      </c>
      <c r="AJ10" s="165">
        <f>'Summary Data'!D290</f>
        <v>362.14374723231219</v>
      </c>
      <c r="AK10" s="165">
        <f>'Summary Data'!D317</f>
        <v>363.46129794989798</v>
      </c>
      <c r="AL10" s="165">
        <f>'Summary Data'!D344</f>
        <v>362.13278821881568</v>
      </c>
      <c r="AM10" s="165">
        <f>'Summary Data'!D371</f>
        <v>367.36521444441769</v>
      </c>
      <c r="AN10" s="165">
        <f>'Summary Data'!D398</f>
        <v>367.67633848542857</v>
      </c>
      <c r="AO10" s="165">
        <f>'Summary Data'!D425</f>
        <v>359.66296989004218</v>
      </c>
      <c r="AP10" s="165">
        <f>'Summary Data'!D452</f>
        <v>359.60179232586097</v>
      </c>
      <c r="AQ10" s="165">
        <f>'Summary Data'!D479</f>
        <v>367.32332870686071</v>
      </c>
      <c r="AR10" s="165">
        <f>'Summary Data'!D506</f>
        <v>369.21103944004392</v>
      </c>
      <c r="AS10" s="165">
        <f>'Summary Data'!D533</f>
        <v>362.71554865041281</v>
      </c>
      <c r="AT10" s="165">
        <f>'Summary Data'!D560</f>
        <v>366.06748293583792</v>
      </c>
      <c r="AU10" s="165">
        <f>'Summary Data'!D587</f>
        <v>394.67992180326655</v>
      </c>
    </row>
    <row r="11" spans="1:47" x14ac:dyDescent="0.2">
      <c r="A11" s="2">
        <v>2028</v>
      </c>
      <c r="B11" s="162">
        <f>'Summary Data'!C9</f>
        <v>701.25400167594898</v>
      </c>
      <c r="C11" s="162">
        <f>'Summary Data'!C37</f>
        <v>674.54597415750709</v>
      </c>
      <c r="D11" s="162">
        <f>'Summary Data'!C66</f>
        <v>674.36210889127346</v>
      </c>
      <c r="E11" s="162">
        <f>'Summary Data'!C96</f>
        <v>648.93235869125897</v>
      </c>
      <c r="F11" s="162">
        <f>'Summary Data'!C124</f>
        <v>714.16195716213633</v>
      </c>
      <c r="G11" s="162">
        <f>'Summary Data'!C152</f>
        <v>719.36663325208065</v>
      </c>
      <c r="H11" s="162">
        <f>'Summary Data'!C179</f>
        <v>699.78536801502264</v>
      </c>
      <c r="I11" s="162">
        <f>'Summary Data'!C207</f>
        <v>686.27814140604914</v>
      </c>
      <c r="J11" s="162">
        <f>'Summary Data'!C235</f>
        <v>715.8199144154961</v>
      </c>
      <c r="K11" s="162">
        <f>'Summary Data'!C263</f>
        <v>693.35274840069394</v>
      </c>
      <c r="L11" s="162">
        <f>'Summary Data'!C291</f>
        <v>789.16123555486172</v>
      </c>
      <c r="M11" s="162">
        <f>'Summary Data'!C318</f>
        <v>745.86719148315569</v>
      </c>
      <c r="N11" s="162">
        <f>'Summary Data'!C345</f>
        <v>772.95638656346318</v>
      </c>
      <c r="O11" s="162">
        <f>'Summary Data'!C372</f>
        <v>702.26355603033858</v>
      </c>
      <c r="P11" s="162">
        <f>'Summary Data'!C399</f>
        <v>701.25400167594898</v>
      </c>
      <c r="Q11" s="162">
        <f>'Summary Data'!C426</f>
        <v>701.06601032769777</v>
      </c>
      <c r="R11" s="162">
        <f>'Summary Data'!C453</f>
        <v>700.99409237915245</v>
      </c>
      <c r="S11" s="162">
        <f>'Summary Data'!C480</f>
        <v>701.25400167594898</v>
      </c>
      <c r="T11" s="162">
        <f>'Summary Data'!C507</f>
        <v>700.11555995990739</v>
      </c>
      <c r="U11" s="162">
        <f>'Summary Data'!C534</f>
        <v>699.81949245299643</v>
      </c>
      <c r="V11" s="162">
        <f>'Summary Data'!C561</f>
        <v>823.91443903591971</v>
      </c>
      <c r="W11" s="162">
        <f>'Summary Data'!C588</f>
        <v>728.72849015291786</v>
      </c>
      <c r="X11" s="163"/>
      <c r="Y11" s="163"/>
      <c r="Z11" s="164">
        <f>'Summary Data'!D9</f>
        <v>372.18047575974697</v>
      </c>
      <c r="AA11" s="164">
        <f>'Summary Data'!D37</f>
        <v>368.92061846723163</v>
      </c>
      <c r="AB11" s="164">
        <f>'Summary Data'!D66</f>
        <v>368.72902580317623</v>
      </c>
      <c r="AC11" s="164">
        <f>'Summary Data'!D96</f>
        <v>353.51229995583549</v>
      </c>
      <c r="AD11" s="164">
        <f>'Summary Data'!D124</f>
        <v>403.26652813259312</v>
      </c>
      <c r="AE11" s="164">
        <f>'Summary Data'!D152</f>
        <v>402.20929642601669</v>
      </c>
      <c r="AF11" s="164">
        <f>'Summary Data'!D179</f>
        <v>369.67474576183974</v>
      </c>
      <c r="AG11" s="165">
        <f>'Summary Data'!D207</f>
        <v>364.9359383365873</v>
      </c>
      <c r="AH11" s="165">
        <f>'Summary Data'!D235</f>
        <v>371.85529308191917</v>
      </c>
      <c r="AI11" s="165">
        <f>'Summary Data'!D263</f>
        <v>370.48462349725946</v>
      </c>
      <c r="AJ11" s="165">
        <f>'Summary Data'!D291</f>
        <v>366.16799283427656</v>
      </c>
      <c r="AK11" s="165">
        <f>'Summary Data'!D318</f>
        <v>367.69162936367741</v>
      </c>
      <c r="AL11" s="165">
        <f>'Summary Data'!D345</f>
        <v>366.15093063954265</v>
      </c>
      <c r="AM11" s="165">
        <f>'Summary Data'!D372</f>
        <v>372.24402381382379</v>
      </c>
      <c r="AN11" s="165">
        <f>'Summary Data'!D399</f>
        <v>372.53348553831484</v>
      </c>
      <c r="AO11" s="165">
        <f>'Summary Data'!D426</f>
        <v>366.68710843976436</v>
      </c>
      <c r="AP11" s="165">
        <f>'Summary Data'!D453</f>
        <v>366.75268065626176</v>
      </c>
      <c r="AQ11" s="165">
        <f>'Summary Data'!D480</f>
        <v>372.18047575974697</v>
      </c>
      <c r="AR11" s="165">
        <f>'Summary Data'!D507</f>
        <v>371.44937865510929</v>
      </c>
      <c r="AS11" s="165">
        <f>'Summary Data'!D534</f>
        <v>367.5416107273108</v>
      </c>
      <c r="AT11" s="165">
        <f>'Summary Data'!D561</f>
        <v>368.26575689804724</v>
      </c>
      <c r="AU11" s="165">
        <f>'Summary Data'!D588</f>
        <v>397.77133975562992</v>
      </c>
    </row>
    <row r="12" spans="1:47" x14ac:dyDescent="0.2">
      <c r="A12" s="2">
        <v>2029</v>
      </c>
      <c r="B12" s="162">
        <f>'Summary Data'!C10</f>
        <v>716.39920903127222</v>
      </c>
      <c r="C12" s="162">
        <f>'Summary Data'!C38</f>
        <v>689.30021238350423</v>
      </c>
      <c r="D12" s="162">
        <f>'Summary Data'!C67</f>
        <v>689.13693047458446</v>
      </c>
      <c r="E12" s="162">
        <f>'Summary Data'!C97</f>
        <v>664.13381433759446</v>
      </c>
      <c r="F12" s="162">
        <f>'Summary Data'!C125</f>
        <v>729.44797843293577</v>
      </c>
      <c r="G12" s="162">
        <f>'Summary Data'!C153</f>
        <v>737.40225364060325</v>
      </c>
      <c r="H12" s="162">
        <f>'Summary Data'!C180</f>
        <v>715.23444144510097</v>
      </c>
      <c r="I12" s="162">
        <f>'Summary Data'!C208</f>
        <v>705.1387272927127</v>
      </c>
      <c r="J12" s="162">
        <f>'Summary Data'!C236</f>
        <v>730.98759128116592</v>
      </c>
      <c r="K12" s="162">
        <f>'Summary Data'!C264</f>
        <v>708.98217473468458</v>
      </c>
      <c r="L12" s="162">
        <f>'Summary Data'!C292</f>
        <v>816.5760082054029</v>
      </c>
      <c r="M12" s="162">
        <f>'Summary Data'!C319</f>
        <v>770.95946898018371</v>
      </c>
      <c r="N12" s="162">
        <f>'Summary Data'!C346</f>
        <v>799.91270193599962</v>
      </c>
      <c r="O12" s="162">
        <f>'Summary Data'!C373</f>
        <v>717.48652825169222</v>
      </c>
      <c r="P12" s="162">
        <f>'Summary Data'!C400</f>
        <v>716.39920903127222</v>
      </c>
      <c r="Q12" s="162">
        <f>'Summary Data'!C427</f>
        <v>716.22450874805327</v>
      </c>
      <c r="R12" s="162">
        <f>'Summary Data'!C454</f>
        <v>716.16024096276044</v>
      </c>
      <c r="S12" s="162">
        <f>'Summary Data'!C481</f>
        <v>716.39920903127222</v>
      </c>
      <c r="T12" s="162">
        <f>'Summary Data'!C508</f>
        <v>715.17816586495496</v>
      </c>
      <c r="U12" s="162">
        <f>'Summary Data'!C535</f>
        <v>714.5340180831729</v>
      </c>
      <c r="V12" s="162">
        <f>'Summary Data'!C562</f>
        <v>867.64176866075172</v>
      </c>
      <c r="W12" s="162">
        <f>'Summary Data'!C589</f>
        <v>747.02516232150629</v>
      </c>
      <c r="X12" s="163"/>
      <c r="Y12" s="163"/>
      <c r="Z12" s="164">
        <f>'Summary Data'!D10</f>
        <v>378.37604795848716</v>
      </c>
      <c r="AA12" s="164">
        <f>'Summary Data'!D38</f>
        <v>376.33563114784113</v>
      </c>
      <c r="AB12" s="164">
        <f>'Summary Data'!D67</f>
        <v>376.04099128773157</v>
      </c>
      <c r="AC12" s="164">
        <f>'Summary Data'!D97</f>
        <v>360.9430991177947</v>
      </c>
      <c r="AD12" s="164">
        <f>'Summary Data'!D125</f>
        <v>409.96263723194147</v>
      </c>
      <c r="AE12" s="164">
        <f>'Summary Data'!D153</f>
        <v>410.65147611422475</v>
      </c>
      <c r="AF12" s="164">
        <f>'Summary Data'!D180</f>
        <v>376.55554652766261</v>
      </c>
      <c r="AG12" s="165">
        <f>'Summary Data'!D208</f>
        <v>371.92506767518648</v>
      </c>
      <c r="AH12" s="165">
        <f>'Summary Data'!D236</f>
        <v>377.84723990008411</v>
      </c>
      <c r="AI12" s="165">
        <f>'Summary Data'!D264</f>
        <v>376.65444965226425</v>
      </c>
      <c r="AJ12" s="165">
        <f>'Summary Data'!D292</f>
        <v>376.28692175551015</v>
      </c>
      <c r="AK12" s="165">
        <f>'Summary Data'!D319</f>
        <v>373.63204955811932</v>
      </c>
      <c r="AL12" s="165">
        <f>'Summary Data'!D346</f>
        <v>376.25266103217291</v>
      </c>
      <c r="AM12" s="165">
        <f>'Summary Data'!D373</f>
        <v>378.45988895269812</v>
      </c>
      <c r="AN12" s="165">
        <f>'Summary Data'!D400</f>
        <v>378.72905773705503</v>
      </c>
      <c r="AO12" s="165">
        <f>'Summary Data'!D427</f>
        <v>373.39211366919011</v>
      </c>
      <c r="AP12" s="165">
        <f>'Summary Data'!D454</f>
        <v>373.39165913673298</v>
      </c>
      <c r="AQ12" s="165">
        <f>'Summary Data'!D481</f>
        <v>378.37604795848716</v>
      </c>
      <c r="AR12" s="165">
        <f>'Summary Data'!D508</f>
        <v>377.75948213340081</v>
      </c>
      <c r="AS12" s="165">
        <f>'Summary Data'!D535</f>
        <v>373.74347946758911</v>
      </c>
      <c r="AT12" s="165">
        <f>'Summary Data'!D562</f>
        <v>376.17743384331493</v>
      </c>
      <c r="AU12" s="165">
        <f>'Summary Data'!D589</f>
        <v>403.48592498810837</v>
      </c>
    </row>
    <row r="13" spans="1:47" x14ac:dyDescent="0.2">
      <c r="A13" s="2">
        <v>2030</v>
      </c>
      <c r="B13" s="162">
        <f>'Summary Data'!C11</f>
        <v>734.26421794074372</v>
      </c>
      <c r="C13" s="162">
        <f>'Summary Data'!C39</f>
        <v>703.82475899691735</v>
      </c>
      <c r="D13" s="162">
        <f>'Summary Data'!C68</f>
        <v>703.76392810622622</v>
      </c>
      <c r="E13" s="162">
        <f>'Summary Data'!C98</f>
        <v>678.25182904719134</v>
      </c>
      <c r="F13" s="162">
        <f>'Summary Data'!C126</f>
        <v>744.36593765349471</v>
      </c>
      <c r="G13" s="162">
        <f>'Summary Data'!C154</f>
        <v>752.50436247905532</v>
      </c>
      <c r="H13" s="162">
        <f>'Summary Data'!C181</f>
        <v>733.12568318260867</v>
      </c>
      <c r="I13" s="162">
        <f>'Summary Data'!C209</f>
        <v>722.66977555790254</v>
      </c>
      <c r="J13" s="162">
        <f>'Summary Data'!C237</f>
        <v>749.41038760850824</v>
      </c>
      <c r="K13" s="162">
        <f>'Summary Data'!C265</f>
        <v>727.50527142941439</v>
      </c>
      <c r="L13" s="162">
        <f>'Summary Data'!C293</f>
        <v>847.99977519554363</v>
      </c>
      <c r="M13" s="162">
        <f>'Summary Data'!C320</f>
        <v>798.03680961921407</v>
      </c>
      <c r="N13" s="162">
        <f>'Summary Data'!C347</f>
        <v>826.91052810783322</v>
      </c>
      <c r="O13" s="162">
        <f>'Summary Data'!C374</f>
        <v>735.51477287705302</v>
      </c>
      <c r="P13" s="162">
        <f>'Summary Data'!C401</f>
        <v>734.26421794074372</v>
      </c>
      <c r="Q13" s="162">
        <f>'Summary Data'!C428</f>
        <v>734.09787455606363</v>
      </c>
      <c r="R13" s="162">
        <f>'Summary Data'!C455</f>
        <v>734.04811376556142</v>
      </c>
      <c r="S13" s="162">
        <f>'Summary Data'!C482</f>
        <v>734.26421794074372</v>
      </c>
      <c r="T13" s="162">
        <f>'Summary Data'!C509</f>
        <v>732.99516141559332</v>
      </c>
      <c r="U13" s="162">
        <f>'Summary Data'!C536</f>
        <v>731.93285132657388</v>
      </c>
      <c r="V13" s="162">
        <f>'Summary Data'!C563</f>
        <v>915.53626668708534</v>
      </c>
      <c r="W13" s="162">
        <f>'Summary Data'!C590</f>
        <v>761.99929354997198</v>
      </c>
      <c r="X13" s="163"/>
      <c r="Y13" s="163"/>
      <c r="Z13" s="164">
        <f>'Summary Data'!D11</f>
        <v>382.84962362065761</v>
      </c>
      <c r="AA13" s="164">
        <f>'Summary Data'!D39</f>
        <v>383.92143785301386</v>
      </c>
      <c r="AB13" s="164">
        <f>'Summary Data'!D68</f>
        <v>383.56090255932958</v>
      </c>
      <c r="AC13" s="164">
        <f>'Summary Data'!D98</f>
        <v>368.19951946219351</v>
      </c>
      <c r="AD13" s="164">
        <f>'Summary Data'!D126</f>
        <v>418.22330078957725</v>
      </c>
      <c r="AE13" s="164">
        <f>'Summary Data'!D154</f>
        <v>417.90071082599701</v>
      </c>
      <c r="AF13" s="164">
        <f>'Summary Data'!D181</f>
        <v>381.62090777706675</v>
      </c>
      <c r="AG13" s="165">
        <f>'Summary Data'!D209</f>
        <v>376.47437884971396</v>
      </c>
      <c r="AH13" s="165">
        <f>'Summary Data'!D237</f>
        <v>381.78974573250719</v>
      </c>
      <c r="AI13" s="165">
        <f>'Summary Data'!D265</f>
        <v>381.05634788200024</v>
      </c>
      <c r="AJ13" s="165">
        <f>'Summary Data'!D293</f>
        <v>379.92739038604645</v>
      </c>
      <c r="AK13" s="165">
        <f>'Summary Data'!D320</f>
        <v>377.46977262788221</v>
      </c>
      <c r="AL13" s="165">
        <f>'Summary Data'!D347</f>
        <v>379.87235919790101</v>
      </c>
      <c r="AM13" s="165">
        <f>'Summary Data'!D374</f>
        <v>382.96184939926496</v>
      </c>
      <c r="AN13" s="165">
        <f>'Summary Data'!D401</f>
        <v>383.20263339922548</v>
      </c>
      <c r="AO13" s="165">
        <f>'Summary Data'!D428</f>
        <v>377.13788205569983</v>
      </c>
      <c r="AP13" s="165">
        <f>'Summary Data'!D455</f>
        <v>377.12148326168438</v>
      </c>
      <c r="AQ13" s="165">
        <f>'Summary Data'!D482</f>
        <v>382.84962362065761</v>
      </c>
      <c r="AR13" s="165">
        <f>'Summary Data'!D509</f>
        <v>382.31286635886335</v>
      </c>
      <c r="AS13" s="165">
        <f>'Summary Data'!D536</f>
        <v>378.18509392130738</v>
      </c>
      <c r="AT13" s="165">
        <f>'Summary Data'!D563</f>
        <v>382.79015219640775</v>
      </c>
      <c r="AU13" s="165">
        <f>'Summary Data'!D590</f>
        <v>411.69687791073954</v>
      </c>
    </row>
    <row r="14" spans="1:47" x14ac:dyDescent="0.2">
      <c r="A14" s="2">
        <v>2031</v>
      </c>
      <c r="B14" s="162">
        <f>'Summary Data'!C12</f>
        <v>752.08225793480415</v>
      </c>
      <c r="C14" s="162">
        <f>'Summary Data'!C40</f>
        <v>724.21982747420952</v>
      </c>
      <c r="D14" s="162">
        <f>'Summary Data'!C69</f>
        <v>724.14827394167764</v>
      </c>
      <c r="E14" s="162">
        <f>'Summary Data'!C99</f>
        <v>689.43270887094013</v>
      </c>
      <c r="F14" s="162">
        <f>'Summary Data'!C127</f>
        <v>766.52924338478988</v>
      </c>
      <c r="G14" s="162">
        <f>'Summary Data'!C155</f>
        <v>778.47478634005165</v>
      </c>
      <c r="H14" s="162">
        <f>'Summary Data'!C182</f>
        <v>754.66995761927933</v>
      </c>
      <c r="I14" s="162">
        <f>'Summary Data'!C210</f>
        <v>740.28280463612657</v>
      </c>
      <c r="J14" s="162">
        <f>'Summary Data'!C238</f>
        <v>770.45438114939816</v>
      </c>
      <c r="K14" s="162">
        <f>'Summary Data'!C266</f>
        <v>745.11621966766415</v>
      </c>
      <c r="L14" s="162">
        <f>'Summary Data'!C294</f>
        <v>881.5917430227604</v>
      </c>
      <c r="M14" s="162">
        <f>'Summary Data'!C321</f>
        <v>826.62672661424722</v>
      </c>
      <c r="N14" s="162">
        <f>'Summary Data'!C348</f>
        <v>858.42260857063093</v>
      </c>
      <c r="O14" s="162">
        <f>'Summary Data'!C375</f>
        <v>752.6732841984749</v>
      </c>
      <c r="P14" s="162">
        <f>'Summary Data'!C402</f>
        <v>752.08225793480415</v>
      </c>
      <c r="Q14" s="162">
        <f>'Summary Data'!C429</f>
        <v>752.03464472379596</v>
      </c>
      <c r="R14" s="162">
        <f>'Summary Data'!C456</f>
        <v>752.00765620733284</v>
      </c>
      <c r="S14" s="162">
        <f>'Summary Data'!C483</f>
        <v>752.08225793480415</v>
      </c>
      <c r="T14" s="162">
        <f>'Summary Data'!C510</f>
        <v>759.70533664760478</v>
      </c>
      <c r="U14" s="162">
        <f>'Summary Data'!C537</f>
        <v>748.6759562451457</v>
      </c>
      <c r="V14" s="162">
        <f>'Summary Data'!C564</f>
        <v>960.52005703735085</v>
      </c>
      <c r="W14" s="162">
        <f>'Summary Data'!C591</f>
        <v>784.39064670654761</v>
      </c>
      <c r="X14" s="163"/>
      <c r="Y14" s="163"/>
      <c r="Z14" s="164">
        <f>'Summary Data'!D12</f>
        <v>387.37651037424695</v>
      </c>
      <c r="AA14" s="164">
        <f>'Summary Data'!D40</f>
        <v>394.40692748275956</v>
      </c>
      <c r="AB14" s="164">
        <f>'Summary Data'!D69</f>
        <v>393.92018413006349</v>
      </c>
      <c r="AC14" s="164">
        <f>'Summary Data'!D99</f>
        <v>373.74835628474074</v>
      </c>
      <c r="AD14" s="164">
        <f>'Summary Data'!D127</f>
        <v>427.19915152761484</v>
      </c>
      <c r="AE14" s="164">
        <f>'Summary Data'!D155</f>
        <v>428.34937656458067</v>
      </c>
      <c r="AF14" s="164">
        <f>'Summary Data'!D182</f>
        <v>390.45926418901354</v>
      </c>
      <c r="AG14" s="165">
        <f>'Summary Data'!D210</f>
        <v>381.29416134917301</v>
      </c>
      <c r="AH14" s="165">
        <f>'Summary Data'!D238</f>
        <v>394.25903540757099</v>
      </c>
      <c r="AI14" s="165">
        <f>'Summary Data'!D266</f>
        <v>385.47340032383693</v>
      </c>
      <c r="AJ14" s="165">
        <f>'Summary Data'!D294</f>
        <v>384.4393835454199</v>
      </c>
      <c r="AK14" s="165">
        <f>'Summary Data'!D321</f>
        <v>386.20933202730316</v>
      </c>
      <c r="AL14" s="165">
        <f>'Summary Data'!D348</f>
        <v>384.37659283655091</v>
      </c>
      <c r="AM14" s="165">
        <f>'Summary Data'!D375</f>
        <v>387.51285875353994</v>
      </c>
      <c r="AN14" s="165">
        <f>'Summary Data'!D402</f>
        <v>387.72952015281481</v>
      </c>
      <c r="AO14" s="165">
        <f>'Summary Data'!D429</f>
        <v>388.4061270310533</v>
      </c>
      <c r="AP14" s="165">
        <f>'Summary Data'!D456</f>
        <v>388.44854876887996</v>
      </c>
      <c r="AQ14" s="165">
        <f>'Summary Data'!D483</f>
        <v>387.37651037424695</v>
      </c>
      <c r="AR14" s="165">
        <f>'Summary Data'!D510</f>
        <v>391.84438184660178</v>
      </c>
      <c r="AS14" s="165">
        <f>'Summary Data'!D537</f>
        <v>389.4941615063176</v>
      </c>
      <c r="AT14" s="165">
        <f>'Summary Data'!D564</f>
        <v>390.47294497998723</v>
      </c>
      <c r="AU14" s="165">
        <f>'Summary Data'!D591</f>
        <v>429.51796676203861</v>
      </c>
    </row>
    <row r="15" spans="1:47" x14ac:dyDescent="0.2">
      <c r="A15" s="2">
        <v>2032</v>
      </c>
      <c r="B15" s="162">
        <f>'Summary Data'!C13</f>
        <v>762.41922229869658</v>
      </c>
      <c r="C15" s="162">
        <f>'Summary Data'!C41</f>
        <v>732.75384914908057</v>
      </c>
      <c r="D15" s="162">
        <f>'Summary Data'!C70</f>
        <v>732.71796004141277</v>
      </c>
      <c r="E15" s="162">
        <f>'Summary Data'!C100</f>
        <v>698.24186542601399</v>
      </c>
      <c r="F15" s="162">
        <f>'Summary Data'!C128</f>
        <v>777.11422842285685</v>
      </c>
      <c r="G15" s="162">
        <f>'Summary Data'!C156</f>
        <v>787.27537751538659</v>
      </c>
      <c r="H15" s="162">
        <f>'Summary Data'!C183</f>
        <v>763.50641422801721</v>
      </c>
      <c r="I15" s="162">
        <f>'Summary Data'!C211</f>
        <v>748.78608421228444</v>
      </c>
      <c r="J15" s="162">
        <f>'Summary Data'!C239</f>
        <v>782.21655643407121</v>
      </c>
      <c r="K15" s="162">
        <f>'Summary Data'!C267</f>
        <v>754.15094881586037</v>
      </c>
      <c r="L15" s="162">
        <f>'Summary Data'!C295</f>
        <v>904.55124620132688</v>
      </c>
      <c r="M15" s="162">
        <f>'Summary Data'!C322</f>
        <v>838.36792610083342</v>
      </c>
      <c r="N15" s="162">
        <f>'Summary Data'!C349</f>
        <v>879.58938746810077</v>
      </c>
      <c r="O15" s="162">
        <f>'Summary Data'!C376</f>
        <v>761.43692693520143</v>
      </c>
      <c r="P15" s="162">
        <f>'Summary Data'!C403</f>
        <v>762.41922229869658</v>
      </c>
      <c r="Q15" s="162">
        <f>'Summary Data'!C430</f>
        <v>762.36997784609184</v>
      </c>
      <c r="R15" s="162">
        <f>'Summary Data'!C457</f>
        <v>762.37244434747868</v>
      </c>
      <c r="S15" s="162">
        <f>'Summary Data'!C484</f>
        <v>762.41922229869658</v>
      </c>
      <c r="T15" s="162">
        <f>'Summary Data'!C511</f>
        <v>768.10531729955107</v>
      </c>
      <c r="U15" s="162">
        <f>'Summary Data'!C538</f>
        <v>759.33550749594781</v>
      </c>
      <c r="V15" s="162">
        <f>'Summary Data'!C565</f>
        <v>996.31870124391207</v>
      </c>
      <c r="W15" s="162">
        <f>'Summary Data'!C592</f>
        <v>792.86220131480832</v>
      </c>
      <c r="X15" s="163"/>
      <c r="Y15" s="163"/>
      <c r="Z15" s="164">
        <f>'Summary Data'!D13</f>
        <v>391.68638655414611</v>
      </c>
      <c r="AA15" s="164">
        <f>'Summary Data'!D41</f>
        <v>398.89804959267479</v>
      </c>
      <c r="AB15" s="164">
        <f>'Summary Data'!D70</f>
        <v>399.17938244211422</v>
      </c>
      <c r="AC15" s="164">
        <f>'Summary Data'!D100</f>
        <v>378.3619150185263</v>
      </c>
      <c r="AD15" s="164">
        <f>'Summary Data'!D128</f>
        <v>431.85975590083513</v>
      </c>
      <c r="AE15" s="164">
        <f>'Summary Data'!D156</f>
        <v>433.40105100286326</v>
      </c>
      <c r="AF15" s="164">
        <f>'Summary Data'!D183</f>
        <v>395.22430861119108</v>
      </c>
      <c r="AG15" s="165">
        <f>'Summary Data'!D211</f>
        <v>385.72160479164558</v>
      </c>
      <c r="AH15" s="165">
        <f>'Summary Data'!D239</f>
        <v>398.39403530207721</v>
      </c>
      <c r="AI15" s="165">
        <f>'Summary Data'!D267</f>
        <v>390.5922721745867</v>
      </c>
      <c r="AJ15" s="165">
        <f>'Summary Data'!D295</f>
        <v>389.09251818151688</v>
      </c>
      <c r="AK15" s="165">
        <f>'Summary Data'!D322</f>
        <v>390.10210683344718</v>
      </c>
      <c r="AL15" s="165">
        <f>'Summary Data'!D349</f>
        <v>388.99931931917882</v>
      </c>
      <c r="AM15" s="165">
        <f>'Summary Data'!D376</f>
        <v>391.847515633098</v>
      </c>
      <c r="AN15" s="165">
        <f>'Summary Data'!D403</f>
        <v>392.03939633271398</v>
      </c>
      <c r="AO15" s="165">
        <f>'Summary Data'!D430</f>
        <v>394.58784418553159</v>
      </c>
      <c r="AP15" s="165">
        <f>'Summary Data'!D457</f>
        <v>394.45168989444653</v>
      </c>
      <c r="AQ15" s="165">
        <f>'Summary Data'!D484</f>
        <v>391.68638655414611</v>
      </c>
      <c r="AR15" s="165">
        <f>'Summary Data'!D511</f>
        <v>396.53006002356705</v>
      </c>
      <c r="AS15" s="165">
        <f>'Summary Data'!D538</f>
        <v>393.82317095505732</v>
      </c>
      <c r="AT15" s="165">
        <f>'Summary Data'!D565</f>
        <v>397.76969706199895</v>
      </c>
      <c r="AU15" s="165">
        <f>'Summary Data'!D592</f>
        <v>435.43946188976702</v>
      </c>
    </row>
    <row r="16" spans="1:47" x14ac:dyDescent="0.2">
      <c r="A16" s="2">
        <v>2033</v>
      </c>
      <c r="B16" s="162">
        <f>'Summary Data'!C14</f>
        <v>781.68283429004384</v>
      </c>
      <c r="C16" s="162">
        <f>'Summary Data'!C42</f>
        <v>752.15522754535527</v>
      </c>
      <c r="D16" s="162">
        <f>'Summary Data'!C71</f>
        <v>752.14514307538593</v>
      </c>
      <c r="E16" s="162">
        <f>'Summary Data'!C101</f>
        <v>718.05049476201339</v>
      </c>
      <c r="F16" s="162">
        <f>'Summary Data'!C129</f>
        <v>795.2137964736296</v>
      </c>
      <c r="G16" s="162">
        <f>'Summary Data'!C157</f>
        <v>809.99671465411859</v>
      </c>
      <c r="H16" s="162">
        <f>'Summary Data'!C184</f>
        <v>783.01072183031192</v>
      </c>
      <c r="I16" s="162">
        <f>'Summary Data'!C212</f>
        <v>768.19852655091086</v>
      </c>
      <c r="J16" s="162">
        <f>'Summary Data'!C240</f>
        <v>804.49564124529388</v>
      </c>
      <c r="K16" s="162">
        <f>'Summary Data'!C268</f>
        <v>773.83229600636389</v>
      </c>
      <c r="L16" s="162">
        <f>'Summary Data'!C296</f>
        <v>937.05124209300595</v>
      </c>
      <c r="M16" s="162">
        <f>'Summary Data'!C323</f>
        <v>860.2567859298797</v>
      </c>
      <c r="N16" s="162">
        <f>'Summary Data'!C350</f>
        <v>910.37444089956932</v>
      </c>
      <c r="O16" s="162">
        <f>'Summary Data'!C377</f>
        <v>781.24021067481181</v>
      </c>
      <c r="P16" s="162">
        <f>'Summary Data'!C404</f>
        <v>781.68283429004384</v>
      </c>
      <c r="Q16" s="162">
        <f>'Summary Data'!C431</f>
        <v>781.62780405776653</v>
      </c>
      <c r="R16" s="162">
        <f>'Summary Data'!C458</f>
        <v>781.66342938436719</v>
      </c>
      <c r="S16" s="162">
        <f>'Summary Data'!C485</f>
        <v>781.68283429004384</v>
      </c>
      <c r="T16" s="162">
        <f>'Summary Data'!C512</f>
        <v>786.8213458753637</v>
      </c>
      <c r="U16" s="162">
        <f>'Summary Data'!C539</f>
        <v>778.22963199919741</v>
      </c>
      <c r="V16" s="162">
        <f>'Summary Data'!C566</f>
        <v>1038.5745367395612</v>
      </c>
      <c r="W16" s="162">
        <f>'Summary Data'!C593</f>
        <v>815.33172298744125</v>
      </c>
      <c r="X16" s="163"/>
      <c r="Y16" s="163"/>
      <c r="Z16" s="164">
        <f>'Summary Data'!D14</f>
        <v>400.63091568630193</v>
      </c>
      <c r="AA16" s="164">
        <f>'Summary Data'!D42</f>
        <v>409.16647958280055</v>
      </c>
      <c r="AB16" s="164">
        <f>'Summary Data'!D71</f>
        <v>409.10161457905696</v>
      </c>
      <c r="AC16" s="164">
        <f>'Summary Data'!D101</f>
        <v>388.31073537173268</v>
      </c>
      <c r="AD16" s="164">
        <f>'Summary Data'!D129</f>
        <v>441.01241573497589</v>
      </c>
      <c r="AE16" s="164">
        <f>'Summary Data'!D157</f>
        <v>442.91988314239632</v>
      </c>
      <c r="AF16" s="164">
        <f>'Summary Data'!D184</f>
        <v>404.43869781254375</v>
      </c>
      <c r="AG16" s="165">
        <f>'Summary Data'!D212</f>
        <v>394.88015538527281</v>
      </c>
      <c r="AH16" s="165">
        <f>'Summary Data'!D240</f>
        <v>406.77742263368197</v>
      </c>
      <c r="AI16" s="165">
        <f>'Summary Data'!D268</f>
        <v>399.49109146714574</v>
      </c>
      <c r="AJ16" s="165">
        <f>'Summary Data'!D296</f>
        <v>397.61352568631145</v>
      </c>
      <c r="AK16" s="165">
        <f>'Summary Data'!D323</f>
        <v>399.60974511885115</v>
      </c>
      <c r="AL16" s="165">
        <f>'Summary Data'!D350</f>
        <v>397.49687520581392</v>
      </c>
      <c r="AM16" s="165">
        <f>'Summary Data'!D377</f>
        <v>401.0261132772041</v>
      </c>
      <c r="AN16" s="165">
        <f>'Summary Data'!D404</f>
        <v>400.9839254648698</v>
      </c>
      <c r="AO16" s="165">
        <f>'Summary Data'!D431</f>
        <v>403.44559614735783</v>
      </c>
      <c r="AP16" s="165">
        <f>'Summary Data'!D458</f>
        <v>403.36598942846342</v>
      </c>
      <c r="AQ16" s="165">
        <f>'Summary Data'!D485</f>
        <v>400.63091568630193</v>
      </c>
      <c r="AR16" s="165">
        <f>'Summary Data'!D512</f>
        <v>406.69178697804955</v>
      </c>
      <c r="AS16" s="165">
        <f>'Summary Data'!D539</f>
        <v>403.16579593147611</v>
      </c>
      <c r="AT16" s="165">
        <f>'Summary Data'!D566</f>
        <v>408.61235240464646</v>
      </c>
      <c r="AU16" s="165">
        <f>'Summary Data'!D593</f>
        <v>443.77091541293726</v>
      </c>
    </row>
    <row r="17" spans="1:47" x14ac:dyDescent="0.2">
      <c r="A17" s="2">
        <v>2034</v>
      </c>
      <c r="B17" s="162">
        <f>'Summary Data'!C15</f>
        <v>796.83456412814417</v>
      </c>
      <c r="C17" s="162">
        <f>'Summary Data'!C43</f>
        <v>769.83136991962886</v>
      </c>
      <c r="D17" s="162">
        <f>'Summary Data'!C72</f>
        <v>769.89839510797106</v>
      </c>
      <c r="E17" s="162">
        <f>'Summary Data'!C102</f>
        <v>732.73431758743823</v>
      </c>
      <c r="F17" s="162">
        <f>'Summary Data'!C130</f>
        <v>810.34281912074448</v>
      </c>
      <c r="G17" s="162">
        <f>'Summary Data'!C158</f>
        <v>825.20924297713805</v>
      </c>
      <c r="H17" s="162">
        <f>'Summary Data'!C185</f>
        <v>801.27995394314894</v>
      </c>
      <c r="I17" s="162">
        <f>'Summary Data'!C213</f>
        <v>783.16895184936561</v>
      </c>
      <c r="J17" s="162">
        <f>'Summary Data'!C241</f>
        <v>823.10540750629684</v>
      </c>
      <c r="K17" s="162">
        <f>'Summary Data'!C269</f>
        <v>789.38532237222648</v>
      </c>
      <c r="L17" s="162">
        <f>'Summary Data'!C297</f>
        <v>965.45471887568078</v>
      </c>
      <c r="M17" s="162">
        <f>'Summary Data'!C324</f>
        <v>883.25669550600196</v>
      </c>
      <c r="N17" s="162">
        <f>'Summary Data'!C351</f>
        <v>936.87044277439213</v>
      </c>
      <c r="O17" s="162">
        <f>'Summary Data'!C378</f>
        <v>799.45483833339131</v>
      </c>
      <c r="P17" s="162">
        <f>'Summary Data'!C405</f>
        <v>796.83456412814417</v>
      </c>
      <c r="Q17" s="162">
        <f>'Summary Data'!C432</f>
        <v>796.7715076009747</v>
      </c>
      <c r="R17" s="162">
        <f>'Summary Data'!C459</f>
        <v>796.84166746371807</v>
      </c>
      <c r="S17" s="162">
        <f>'Summary Data'!C486</f>
        <v>796.83456412814417</v>
      </c>
      <c r="T17" s="162">
        <f>'Summary Data'!C513</f>
        <v>801.75680022326878</v>
      </c>
      <c r="U17" s="162">
        <f>'Summary Data'!C540</f>
        <v>792.94600555890213</v>
      </c>
      <c r="V17" s="162">
        <f>'Summary Data'!C567</f>
        <v>1075.4070656232298</v>
      </c>
      <c r="W17" s="162">
        <f>'Summary Data'!C594</f>
        <v>830.38211615683326</v>
      </c>
      <c r="X17" s="163"/>
      <c r="Y17" s="163"/>
      <c r="Z17" s="164">
        <f>'Summary Data'!D15</f>
        <v>407.92279377258808</v>
      </c>
      <c r="AA17" s="164">
        <f>'Summary Data'!D43</f>
        <v>416.89774360874753</v>
      </c>
      <c r="AB17" s="164">
        <f>'Summary Data'!D72</f>
        <v>416.71981998832746</v>
      </c>
      <c r="AC17" s="164">
        <f>'Summary Data'!D102</f>
        <v>395.83766126544253</v>
      </c>
      <c r="AD17" s="164">
        <f>'Summary Data'!D130</f>
        <v>449.18737070000839</v>
      </c>
      <c r="AE17" s="164">
        <f>'Summary Data'!D158</f>
        <v>450.41005046761467</v>
      </c>
      <c r="AF17" s="164">
        <f>'Summary Data'!D185</f>
        <v>412.21906225681067</v>
      </c>
      <c r="AG17" s="165">
        <f>'Summary Data'!D213</f>
        <v>402.35058738106454</v>
      </c>
      <c r="AH17" s="165">
        <f>'Summary Data'!D241</f>
        <v>413.79789201690306</v>
      </c>
      <c r="AI17" s="165">
        <f>'Summary Data'!D269</f>
        <v>406.70078499027625</v>
      </c>
      <c r="AJ17" s="165">
        <f>'Summary Data'!D297</f>
        <v>404.37503358654715</v>
      </c>
      <c r="AK17" s="165">
        <f>'Summary Data'!D324</f>
        <v>406.51463765157411</v>
      </c>
      <c r="AL17" s="165">
        <f>'Summary Data'!D351</f>
        <v>404.23743593523886</v>
      </c>
      <c r="AM17" s="165">
        <f>'Summary Data'!D378</f>
        <v>408.36117982808418</v>
      </c>
      <c r="AN17" s="165">
        <f>'Summary Data'!D405</f>
        <v>408.27580355115595</v>
      </c>
      <c r="AO17" s="165">
        <f>'Summary Data'!D432</f>
        <v>411.06314309754515</v>
      </c>
      <c r="AP17" s="165">
        <f>'Summary Data'!D459</f>
        <v>411.2887472070118</v>
      </c>
      <c r="AQ17" s="165">
        <f>'Summary Data'!D486</f>
        <v>407.92279377258808</v>
      </c>
      <c r="AR17" s="165">
        <f>'Summary Data'!D513</f>
        <v>414.33508064139033</v>
      </c>
      <c r="AS17" s="165">
        <f>'Summary Data'!D540</f>
        <v>410.47300424865091</v>
      </c>
      <c r="AT17" s="165">
        <f>'Summary Data'!D567</f>
        <v>416.94186742369766</v>
      </c>
      <c r="AU17" s="165">
        <f>'Summary Data'!D594</f>
        <v>451.6540145706287</v>
      </c>
    </row>
    <row r="18" spans="1:47" x14ac:dyDescent="0.2">
      <c r="A18" s="2">
        <v>2035</v>
      </c>
      <c r="B18" s="162">
        <f>'Summary Data'!C16</f>
        <v>814.10969091215179</v>
      </c>
      <c r="C18" s="162">
        <f>'Summary Data'!C44</f>
        <v>786.82850241248093</v>
      </c>
      <c r="D18" s="162">
        <f>'Summary Data'!C73</f>
        <v>786.92677166550789</v>
      </c>
      <c r="E18" s="162">
        <f>'Summary Data'!C103</f>
        <v>750.19060763437756</v>
      </c>
      <c r="F18" s="162">
        <f>'Summary Data'!C131</f>
        <v>826.83574538204334</v>
      </c>
      <c r="G18" s="162">
        <f>'Summary Data'!C159</f>
        <v>841.67128452819475</v>
      </c>
      <c r="H18" s="162">
        <f>'Summary Data'!C186</f>
        <v>818.39110301566848</v>
      </c>
      <c r="I18" s="162">
        <f>'Summary Data'!C214</f>
        <v>800.09443432410944</v>
      </c>
      <c r="J18" s="162">
        <f>'Summary Data'!C242</f>
        <v>843.2410333089731</v>
      </c>
      <c r="K18" s="162">
        <f>'Summary Data'!C270</f>
        <v>807.32059936792962</v>
      </c>
      <c r="L18" s="162">
        <f>'Summary Data'!C298</f>
        <v>998.56570471936084</v>
      </c>
      <c r="M18" s="162">
        <f>'Summary Data'!C325</f>
        <v>907.82352449468772</v>
      </c>
      <c r="N18" s="162">
        <f>'Summary Data'!C352</f>
        <v>969.69185292454176</v>
      </c>
      <c r="O18" s="162">
        <f>'Summary Data'!C379</f>
        <v>816.39590849116985</v>
      </c>
      <c r="P18" s="162">
        <f>'Summary Data'!C406</f>
        <v>814.10969091215179</v>
      </c>
      <c r="Q18" s="162">
        <f>'Summary Data'!C433</f>
        <v>814.03762403016958</v>
      </c>
      <c r="R18" s="162">
        <f>'Summary Data'!C460</f>
        <v>814.13952348321061</v>
      </c>
      <c r="S18" s="162">
        <f>'Summary Data'!C487</f>
        <v>814.10969091215179</v>
      </c>
      <c r="T18" s="162">
        <f>'Summary Data'!C514</f>
        <v>818.10590321325094</v>
      </c>
      <c r="U18" s="162">
        <f>'Summary Data'!C541</f>
        <v>809.89096027610844</v>
      </c>
      <c r="V18" s="162">
        <f>'Summary Data'!C568</f>
        <v>1110.9922225048472</v>
      </c>
      <c r="W18" s="162">
        <f>'Summary Data'!C595</f>
        <v>846.41931617098612</v>
      </c>
      <c r="X18" s="163"/>
      <c r="Y18" s="163"/>
      <c r="Z18" s="164">
        <f>'Summary Data'!D16</f>
        <v>416.24834312011791</v>
      </c>
      <c r="AA18" s="164">
        <f>'Summary Data'!D44</f>
        <v>425.58092840780353</v>
      </c>
      <c r="AB18" s="164">
        <f>'Summary Data'!D73</f>
        <v>425.42907334839373</v>
      </c>
      <c r="AC18" s="164">
        <f>'Summary Data'!D103</f>
        <v>404.60307862091298</v>
      </c>
      <c r="AD18" s="164">
        <f>'Summary Data'!D131</f>
        <v>457.91196322496057</v>
      </c>
      <c r="AE18" s="164">
        <f>'Summary Data'!D159</f>
        <v>458.73162734961829</v>
      </c>
      <c r="AF18" s="164">
        <f>'Summary Data'!D186</f>
        <v>420.52203366873772</v>
      </c>
      <c r="AG18" s="165">
        <f>'Summary Data'!D214</f>
        <v>410.65855441146221</v>
      </c>
      <c r="AH18" s="165">
        <f>'Summary Data'!D242</f>
        <v>421.50030662326009</v>
      </c>
      <c r="AI18" s="165">
        <f>'Summary Data'!D270</f>
        <v>414.95725112475736</v>
      </c>
      <c r="AJ18" s="165">
        <f>'Summary Data'!D298</f>
        <v>414.11072662325432</v>
      </c>
      <c r="AK18" s="165">
        <f>'Summary Data'!D325</f>
        <v>414.18603578397949</v>
      </c>
      <c r="AL18" s="165">
        <f>'Summary Data'!D352</f>
        <v>413.96988636661047</v>
      </c>
      <c r="AM18" s="165">
        <f>'Summary Data'!D379</f>
        <v>416.49565931081241</v>
      </c>
      <c r="AN18" s="165">
        <f>'Summary Data'!D406</f>
        <v>416.60135289868572</v>
      </c>
      <c r="AO18" s="165">
        <f>'Summary Data'!D433</f>
        <v>419.09221200022785</v>
      </c>
      <c r="AP18" s="165">
        <f>'Summary Data'!D460</f>
        <v>419.5955940758264</v>
      </c>
      <c r="AQ18" s="165">
        <f>'Summary Data'!D487</f>
        <v>416.24834312011791</v>
      </c>
      <c r="AR18" s="165">
        <f>'Summary Data'!D514</f>
        <v>422.79065704807357</v>
      </c>
      <c r="AS18" s="165">
        <f>'Summary Data'!D541</f>
        <v>418.77925956753484</v>
      </c>
      <c r="AT18" s="165">
        <f>'Summary Data'!D568</f>
        <v>425.54254791956043</v>
      </c>
      <c r="AU18" s="165">
        <f>'Summary Data'!D595</f>
        <v>459.55364196479661</v>
      </c>
    </row>
    <row r="19" spans="1:47" x14ac:dyDescent="0.2">
      <c r="A19" s="2">
        <v>2036</v>
      </c>
      <c r="B19" s="162">
        <f>'Summary Data'!C17</f>
        <v>839.94096537136431</v>
      </c>
      <c r="C19" s="162">
        <f>'Summary Data'!C45</f>
        <v>813.12679496233955</v>
      </c>
      <c r="D19" s="162">
        <f>'Summary Data'!C74</f>
        <v>813.26293442038718</v>
      </c>
      <c r="E19" s="162">
        <f>'Summary Data'!C104</f>
        <v>768.84007469934636</v>
      </c>
      <c r="F19" s="162">
        <f>'Summary Data'!C132</f>
        <v>851.34918678371832</v>
      </c>
      <c r="G19" s="162">
        <f>'Summary Data'!C160</f>
        <v>872.94608172955475</v>
      </c>
      <c r="H19" s="162">
        <f>'Summary Data'!C187</f>
        <v>844.35754542831933</v>
      </c>
      <c r="I19" s="162">
        <f>'Summary Data'!C215</f>
        <v>824.52227452730835</v>
      </c>
      <c r="J19" s="162">
        <f>'Summary Data'!C243</f>
        <v>868.80351106718672</v>
      </c>
      <c r="K19" s="162">
        <f>'Summary Data'!C271</f>
        <v>834.38958681607505</v>
      </c>
      <c r="L19" s="162">
        <f>'Summary Data'!C299</f>
        <v>1039.8825081303592</v>
      </c>
      <c r="M19" s="162">
        <f>'Summary Data'!C326</f>
        <v>944.02122378800163</v>
      </c>
      <c r="N19" s="162">
        <f>'Summary Data'!C353</f>
        <v>1008.5677450284973</v>
      </c>
      <c r="O19" s="162">
        <f>'Summary Data'!C380</f>
        <v>842.19057080099037</v>
      </c>
      <c r="P19" s="162">
        <f>'Summary Data'!C407</f>
        <v>839.94096537136431</v>
      </c>
      <c r="Q19" s="162">
        <f>'Summary Data'!C434</f>
        <v>839.88753121034347</v>
      </c>
      <c r="R19" s="162">
        <f>'Summary Data'!C461</f>
        <v>839.8569240374793</v>
      </c>
      <c r="S19" s="162">
        <f>'Summary Data'!C488</f>
        <v>980.86635028933051</v>
      </c>
      <c r="T19" s="162">
        <f>'Summary Data'!C515</f>
        <v>843.71041858747549</v>
      </c>
      <c r="U19" s="162">
        <f>'Summary Data'!C542</f>
        <v>835.3659391277173</v>
      </c>
      <c r="V19" s="162">
        <f>'Summary Data'!C569</f>
        <v>1143.409300985428</v>
      </c>
      <c r="W19" s="162">
        <f>'Summary Data'!C596</f>
        <v>877.38393645620363</v>
      </c>
      <c r="X19" s="163"/>
      <c r="Y19" s="163"/>
      <c r="Z19" s="164">
        <f>'Summary Data'!D17</f>
        <v>429.7189592155097</v>
      </c>
      <c r="AA19" s="164">
        <f>'Summary Data'!D45</f>
        <v>439.53910646780855</v>
      </c>
      <c r="AB19" s="164">
        <f>'Summary Data'!D74</f>
        <v>439.17766970371719</v>
      </c>
      <c r="AC19" s="164">
        <f>'Summary Data'!D104</f>
        <v>413.90568801891612</v>
      </c>
      <c r="AD19" s="164">
        <f>'Summary Data'!D132</f>
        <v>471.34974952022276</v>
      </c>
      <c r="AE19" s="164">
        <f>'Summary Data'!D160</f>
        <v>475.66519620157254</v>
      </c>
      <c r="AF19" s="164">
        <f>'Summary Data'!D187</f>
        <v>434.07477873569934</v>
      </c>
      <c r="AG19" s="165">
        <f>'Summary Data'!D215</f>
        <v>423.52644445932481</v>
      </c>
      <c r="AH19" s="165">
        <f>'Summary Data'!D243</f>
        <v>434.41935378030951</v>
      </c>
      <c r="AI19" s="165">
        <f>'Summary Data'!D271</f>
        <v>432.18285584392822</v>
      </c>
      <c r="AJ19" s="165">
        <f>'Summary Data'!D299</f>
        <v>431.92698460765632</v>
      </c>
      <c r="AK19" s="165">
        <f>'Summary Data'!D326</f>
        <v>429.85879034521059</v>
      </c>
      <c r="AL19" s="165">
        <f>'Summary Data'!D353</f>
        <v>431.69740407901224</v>
      </c>
      <c r="AM19" s="165">
        <f>'Summary Data'!D380</f>
        <v>429.94344999212501</v>
      </c>
      <c r="AN19" s="165">
        <f>'Summary Data'!D407</f>
        <v>430.07196899407757</v>
      </c>
      <c r="AO19" s="165">
        <f>'Summary Data'!D434</f>
        <v>435.99513222403789</v>
      </c>
      <c r="AP19" s="165">
        <f>'Summary Data'!D461</f>
        <v>435.56320028180647</v>
      </c>
      <c r="AQ19" s="165">
        <f>'Summary Data'!D488</f>
        <v>439.02428704679789</v>
      </c>
      <c r="AR19" s="165">
        <f>'Summary Data'!D515</f>
        <v>436.95691238745729</v>
      </c>
      <c r="AS19" s="165">
        <f>'Summary Data'!D542</f>
        <v>432.13810540382985</v>
      </c>
      <c r="AT19" s="165">
        <f>'Summary Data'!D569</f>
        <v>443.87682860778079</v>
      </c>
      <c r="AU19" s="165">
        <f>'Summary Data'!D596</f>
        <v>476.855643458636</v>
      </c>
    </row>
    <row r="20" spans="1:47" x14ac:dyDescent="0.2">
      <c r="A20" s="2">
        <v>2037</v>
      </c>
      <c r="B20" s="162">
        <f>'Summary Data'!C18</f>
        <v>856.78559582738922</v>
      </c>
      <c r="C20" s="162">
        <f>'Summary Data'!C46</f>
        <v>829.35041792536094</v>
      </c>
      <c r="D20" s="162">
        <f>'Summary Data'!C75</f>
        <v>829.51987305710304</v>
      </c>
      <c r="E20" s="162">
        <f>'Summary Data'!C105</f>
        <v>784.56954173344934</v>
      </c>
      <c r="F20" s="162">
        <f>'Summary Data'!C133</f>
        <v>868.22469474777995</v>
      </c>
      <c r="G20" s="162">
        <f>'Summary Data'!C161</f>
        <v>890.03595437102149</v>
      </c>
      <c r="H20" s="162">
        <f>'Summary Data'!C188</f>
        <v>861.35710519956865</v>
      </c>
      <c r="I20" s="162">
        <f>'Summary Data'!C216</f>
        <v>841.00370109568553</v>
      </c>
      <c r="J20" s="162">
        <f>'Summary Data'!C244</f>
        <v>886.14599968250252</v>
      </c>
      <c r="K20" s="162">
        <f>'Summary Data'!C272</f>
        <v>851.89878948737714</v>
      </c>
      <c r="L20" s="162">
        <f>'Summary Data'!C300</f>
        <v>1069.6199019828568</v>
      </c>
      <c r="M20" s="162">
        <f>'Summary Data'!C327</f>
        <v>969.42669417275988</v>
      </c>
      <c r="N20" s="162">
        <f>'Summary Data'!C354</f>
        <v>1037.6089028786794</v>
      </c>
      <c r="O20" s="162">
        <f>'Summary Data'!C381</f>
        <v>859.09456865793959</v>
      </c>
      <c r="P20" s="162">
        <f>'Summary Data'!C408</f>
        <v>856.78559582738922</v>
      </c>
      <c r="Q20" s="162">
        <f>'Summary Data'!C435</f>
        <v>856.73106383562686</v>
      </c>
      <c r="R20" s="162">
        <f>'Summary Data'!C462</f>
        <v>856.71573209053508</v>
      </c>
      <c r="S20" s="162">
        <f>'Summary Data'!C489</f>
        <v>996.61531514872161</v>
      </c>
      <c r="T20" s="162">
        <f>'Summary Data'!C516</f>
        <v>860.33912565162996</v>
      </c>
      <c r="U20" s="162">
        <f>'Summary Data'!C543</f>
        <v>851.84113355977809</v>
      </c>
      <c r="V20" s="162">
        <f>'Summary Data'!C570</f>
        <v>1178.601056614159</v>
      </c>
      <c r="W20" s="162">
        <f>'Summary Data'!C597</f>
        <v>894.37658318511762</v>
      </c>
      <c r="X20" s="163"/>
      <c r="Y20" s="163"/>
      <c r="Z20" s="164">
        <f>'Summary Data'!D18</f>
        <v>437.84162292006158</v>
      </c>
      <c r="AA20" s="164">
        <f>'Summary Data'!D46</f>
        <v>449.01563826417407</v>
      </c>
      <c r="AB20" s="164">
        <f>'Summary Data'!D75</f>
        <v>447.65408468802741</v>
      </c>
      <c r="AC20" s="164">
        <f>'Summary Data'!D105</f>
        <v>422.25627039359108</v>
      </c>
      <c r="AD20" s="164">
        <f>'Summary Data'!D133</f>
        <v>480.87514532223838</v>
      </c>
      <c r="AE20" s="164">
        <f>'Summary Data'!D161</f>
        <v>487.56801391555183</v>
      </c>
      <c r="AF20" s="164">
        <f>'Summary Data'!D188</f>
        <v>442.5791104668333</v>
      </c>
      <c r="AG20" s="165">
        <f>'Summary Data'!D216</f>
        <v>431.87336629658734</v>
      </c>
      <c r="AH20" s="165">
        <f>'Summary Data'!D244</f>
        <v>443.04794045987671</v>
      </c>
      <c r="AI20" s="165">
        <f>'Summary Data'!D272</f>
        <v>440.2618763105869</v>
      </c>
      <c r="AJ20" s="165">
        <f>'Summary Data'!D300</f>
        <v>439.84213153278881</v>
      </c>
      <c r="AK20" s="165">
        <f>'Summary Data'!D327</f>
        <v>437.93042849097185</v>
      </c>
      <c r="AL20" s="165">
        <f>'Summary Data'!D354</f>
        <v>439.16914785054888</v>
      </c>
      <c r="AM20" s="165">
        <f>'Summary Data'!D381</f>
        <v>438.57020376862363</v>
      </c>
      <c r="AN20" s="165">
        <f>'Summary Data'!D408</f>
        <v>438.19463269862939</v>
      </c>
      <c r="AO20" s="165">
        <f>'Summary Data'!D435</f>
        <v>444.06572199019456</v>
      </c>
      <c r="AP20" s="165">
        <f>'Summary Data'!D462</f>
        <v>446.89562492028324</v>
      </c>
      <c r="AQ20" s="165">
        <f>'Summary Data'!D489</f>
        <v>447.18572517777261</v>
      </c>
      <c r="AR20" s="165">
        <f>'Summary Data'!D516</f>
        <v>445.42509004666795</v>
      </c>
      <c r="AS20" s="165">
        <f>'Summary Data'!D543</f>
        <v>440.26364299832687</v>
      </c>
      <c r="AT20" s="165">
        <f>'Summary Data'!D570</f>
        <v>452.3985980419248</v>
      </c>
      <c r="AU20" s="165">
        <f>'Summary Data'!D597</f>
        <v>485.82579881111917</v>
      </c>
    </row>
    <row r="21" spans="1:47" x14ac:dyDescent="0.2">
      <c r="A21" s="2">
        <v>2038</v>
      </c>
      <c r="B21" s="162">
        <f>'Summary Data'!C19</f>
        <v>882.71049816456878</v>
      </c>
      <c r="C21" s="162">
        <f>'Summary Data'!C47</f>
        <v>852.3611417072766</v>
      </c>
      <c r="D21" s="162">
        <f>'Summary Data'!C76</f>
        <v>852.54844234808024</v>
      </c>
      <c r="E21" s="162">
        <f>'Summary Data'!C106</f>
        <v>808.14450682818756</v>
      </c>
      <c r="F21" s="162">
        <f>'Summary Data'!C134</f>
        <v>894.59776351442599</v>
      </c>
      <c r="G21" s="162">
        <f>'Summary Data'!C162</f>
        <v>915.00753103331976</v>
      </c>
      <c r="H21" s="162">
        <f>'Summary Data'!C189</f>
        <v>889.16542631092443</v>
      </c>
      <c r="I21" s="162">
        <f>'Summary Data'!C217</f>
        <v>867.48157629887578</v>
      </c>
      <c r="J21" s="162">
        <f>'Summary Data'!C245</f>
        <v>916.0363486254048</v>
      </c>
      <c r="K21" s="162">
        <f>'Summary Data'!C273</f>
        <v>881.93185675434006</v>
      </c>
      <c r="L21" s="162">
        <f>'Summary Data'!C301</f>
        <v>1115.4460250976524</v>
      </c>
      <c r="M21" s="162">
        <f>'Summary Data'!C328</f>
        <v>1009.36897009176</v>
      </c>
      <c r="N21" s="162">
        <f>'Summary Data'!C355</f>
        <v>1082.1400297200819</v>
      </c>
      <c r="O21" s="162">
        <f>'Summary Data'!C382</f>
        <v>885.00568419923513</v>
      </c>
      <c r="P21" s="162">
        <f>'Summary Data'!C409</f>
        <v>882.71049816456878</v>
      </c>
      <c r="Q21" s="162">
        <f>'Summary Data'!C436</f>
        <v>882.6377917166742</v>
      </c>
      <c r="R21" s="162">
        <f>'Summary Data'!C463</f>
        <v>882.90369004306353</v>
      </c>
      <c r="S21" s="162">
        <f>'Summary Data'!C490</f>
        <v>1045.0753861211533</v>
      </c>
      <c r="T21" s="162">
        <f>'Summary Data'!C517</f>
        <v>881.14810706973594</v>
      </c>
      <c r="U21" s="162">
        <f>'Summary Data'!C544</f>
        <v>876.44028460300069</v>
      </c>
      <c r="V21" s="162">
        <f>'Summary Data'!C571</f>
        <v>1215.0273882301608</v>
      </c>
      <c r="W21" s="162">
        <f>'Summary Data'!C598</f>
        <v>918.80996532403219</v>
      </c>
      <c r="X21" s="163"/>
      <c r="Y21" s="163"/>
      <c r="Z21" s="164">
        <f>'Summary Data'!D19</f>
        <v>453.42974109380043</v>
      </c>
      <c r="AA21" s="164">
        <f>'Summary Data'!D47</f>
        <v>459.74468024550845</v>
      </c>
      <c r="AB21" s="164">
        <f>'Summary Data'!D76</f>
        <v>458.39350679764186</v>
      </c>
      <c r="AC21" s="164">
        <f>'Summary Data'!D106</f>
        <v>433.44704953048165</v>
      </c>
      <c r="AD21" s="164">
        <f>'Summary Data'!D134</f>
        <v>493.80322143843568</v>
      </c>
      <c r="AE21" s="164">
        <f>'Summary Data'!D162</f>
        <v>501.04154272617416</v>
      </c>
      <c r="AF21" s="164">
        <f>'Summary Data'!D189</f>
        <v>457.61806211029239</v>
      </c>
      <c r="AG21" s="165">
        <f>'Summary Data'!D217</f>
        <v>447.96755542216067</v>
      </c>
      <c r="AH21" s="165">
        <f>'Summary Data'!D245</f>
        <v>459.06789704871903</v>
      </c>
      <c r="AI21" s="165">
        <f>'Summary Data'!D273</f>
        <v>456.01128895922625</v>
      </c>
      <c r="AJ21" s="165">
        <f>'Summary Data'!D301</f>
        <v>456.19713533660433</v>
      </c>
      <c r="AK21" s="165">
        <f>'Summary Data'!D328</f>
        <v>453.53544747661613</v>
      </c>
      <c r="AL21" s="165">
        <f>'Summary Data'!D355</f>
        <v>455.53907141743986</v>
      </c>
      <c r="AM21" s="165">
        <f>'Summary Data'!D382</f>
        <v>454.17907063918449</v>
      </c>
      <c r="AN21" s="165">
        <f>'Summary Data'!D409</f>
        <v>453.7827508723683</v>
      </c>
      <c r="AO21" s="165">
        <f>'Summary Data'!D436</f>
        <v>459.55095324096317</v>
      </c>
      <c r="AP21" s="165">
        <f>'Summary Data'!D463</f>
        <v>462.44138258224416</v>
      </c>
      <c r="AQ21" s="165">
        <f>'Summary Data'!D490</f>
        <v>465.03468985798526</v>
      </c>
      <c r="AR21" s="165">
        <f>'Summary Data'!D517</f>
        <v>455.80637742531582</v>
      </c>
      <c r="AS21" s="165">
        <f>'Summary Data'!D544</f>
        <v>455.84381830408029</v>
      </c>
      <c r="AT21" s="165">
        <f>'Summary Data'!D571</f>
        <v>463.0129174528318</v>
      </c>
      <c r="AU21" s="165">
        <f>'Summary Data'!D598</f>
        <v>499.44536608358169</v>
      </c>
    </row>
    <row r="22" spans="1:47" x14ac:dyDescent="0.2">
      <c r="A22" s="2">
        <v>2039</v>
      </c>
      <c r="B22" s="162">
        <f>'Summary Data'!C20</f>
        <v>899.77562297150894</v>
      </c>
      <c r="C22" s="162">
        <f>'Summary Data'!C48</f>
        <v>871.97688004321549</v>
      </c>
      <c r="D22" s="162">
        <f>'Summary Data'!C77</f>
        <v>872.20536183122385</v>
      </c>
      <c r="E22" s="162">
        <f>'Summary Data'!C107</f>
        <v>824.13317470656136</v>
      </c>
      <c r="F22" s="162">
        <f>'Summary Data'!C135</f>
        <v>910.16210033397169</v>
      </c>
      <c r="G22" s="162">
        <f>'Summary Data'!C163</f>
        <v>931.94262846715242</v>
      </c>
      <c r="H22" s="162">
        <f>'Summary Data'!C190</f>
        <v>906.30709534125936</v>
      </c>
      <c r="I22" s="162">
        <f>'Summary Data'!C218</f>
        <v>884.29878305529007</v>
      </c>
      <c r="J22" s="162">
        <f>'Summary Data'!C246</f>
        <v>933.12409916280956</v>
      </c>
      <c r="K22" s="162">
        <f>'Summary Data'!C274</f>
        <v>899.94121115309758</v>
      </c>
      <c r="L22" s="162">
        <f>'Summary Data'!C302</f>
        <v>1151.1513195662087</v>
      </c>
      <c r="M22" s="162">
        <f>'Summary Data'!C329</f>
        <v>1038.7967071699209</v>
      </c>
      <c r="N22" s="162">
        <f>'Summary Data'!C356</f>
        <v>1115.7681573685325</v>
      </c>
      <c r="O22" s="162">
        <f>'Summary Data'!C383</f>
        <v>902.09471053455923</v>
      </c>
      <c r="P22" s="162">
        <f>'Summary Data'!C410</f>
        <v>899.77562297150894</v>
      </c>
      <c r="Q22" s="162">
        <f>'Summary Data'!C437</f>
        <v>902.75079721724069</v>
      </c>
      <c r="R22" s="162">
        <f>'Summary Data'!C464</f>
        <v>899.97504337864996</v>
      </c>
      <c r="S22" s="162">
        <f>'Summary Data'!C491</f>
        <v>1059.6094734159892</v>
      </c>
      <c r="T22" s="162">
        <f>'Summary Data'!C518</f>
        <v>897.89613774069176</v>
      </c>
      <c r="U22" s="162">
        <f>'Summary Data'!C545</f>
        <v>892.90040923642687</v>
      </c>
      <c r="V22" s="162">
        <f>'Summary Data'!C572</f>
        <v>1247.0635137676024</v>
      </c>
      <c r="W22" s="162">
        <f>'Summary Data'!C599</f>
        <v>935.45524780612345</v>
      </c>
      <c r="X22" s="163"/>
      <c r="Y22" s="163"/>
      <c r="Z22" s="164">
        <f>'Summary Data'!D20</f>
        <v>459.85439771870051</v>
      </c>
      <c r="AA22" s="164">
        <f>'Summary Data'!D48</f>
        <v>467.79994005604669</v>
      </c>
      <c r="AB22" s="164">
        <f>'Summary Data'!D77</f>
        <v>469.47731064882328</v>
      </c>
      <c r="AC22" s="164">
        <f>'Summary Data'!D107</f>
        <v>441.65974947562984</v>
      </c>
      <c r="AD22" s="164">
        <f>'Summary Data'!D135</f>
        <v>503.51218523478042</v>
      </c>
      <c r="AE22" s="164">
        <f>'Summary Data'!D163</f>
        <v>507.99509358807427</v>
      </c>
      <c r="AF22" s="164">
        <f>'Summary Data'!D190</f>
        <v>464.30517967498838</v>
      </c>
      <c r="AG22" s="165">
        <f>'Summary Data'!D218</f>
        <v>454.74378948828797</v>
      </c>
      <c r="AH22" s="165">
        <f>'Summary Data'!D246</f>
        <v>464.90970021126554</v>
      </c>
      <c r="AI22" s="165">
        <f>'Summary Data'!D274</f>
        <v>462.33172815120241</v>
      </c>
      <c r="AJ22" s="165">
        <f>'Summary Data'!D302</f>
        <v>467.54972486107044</v>
      </c>
      <c r="AK22" s="165">
        <f>'Summary Data'!D329</f>
        <v>464.14600112241317</v>
      </c>
      <c r="AL22" s="165">
        <f>'Summary Data'!D356</f>
        <v>466.80082150395941</v>
      </c>
      <c r="AM22" s="165">
        <f>'Summary Data'!D383</f>
        <v>460.62002261961663</v>
      </c>
      <c r="AN22" s="165">
        <f>'Summary Data'!D410</f>
        <v>460.20740749726838</v>
      </c>
      <c r="AO22" s="165">
        <f>'Summary Data'!D437</f>
        <v>465.92053542428869</v>
      </c>
      <c r="AP22" s="165">
        <f>'Summary Data'!D464</f>
        <v>468.9779262665196</v>
      </c>
      <c r="AQ22" s="165">
        <f>'Summary Data'!D491</f>
        <v>471.34214290886132</v>
      </c>
      <c r="AR22" s="165">
        <f>'Summary Data'!D518</f>
        <v>462.47431825111755</v>
      </c>
      <c r="AS22" s="165">
        <f>'Summary Data'!D545</f>
        <v>462.22029163732725</v>
      </c>
      <c r="AT22" s="165">
        <f>'Summary Data'!D572</f>
        <v>470.92863763424992</v>
      </c>
      <c r="AU22" s="165">
        <f>'Summary Data'!D599</f>
        <v>506.44697546431223</v>
      </c>
    </row>
    <row r="23" spans="1:47" x14ac:dyDescent="0.2">
      <c r="A23" s="2">
        <v>2040</v>
      </c>
      <c r="B23" s="162">
        <f>'Summary Data'!C21</f>
        <v>914.561154293144</v>
      </c>
      <c r="C23" s="162">
        <f>'Summary Data'!C49</f>
        <v>886.8639286963105</v>
      </c>
      <c r="D23" s="162">
        <f>'Summary Data'!C78</f>
        <v>887.1180314475572</v>
      </c>
      <c r="E23" s="162">
        <f>'Summary Data'!C108</f>
        <v>839.49287892689381</v>
      </c>
      <c r="F23" s="162">
        <f>'Summary Data'!C136</f>
        <v>925.08701361711314</v>
      </c>
      <c r="G23" s="162">
        <f>'Summary Data'!C164</f>
        <v>949.71729918935807</v>
      </c>
      <c r="H23" s="162">
        <f>'Summary Data'!C191</f>
        <v>921.39259053737237</v>
      </c>
      <c r="I23" s="162">
        <f>'Summary Data'!C219</f>
        <v>899.01250122963984</v>
      </c>
      <c r="J23" s="162">
        <f>'Summary Data'!C247</f>
        <v>952.7592147861202</v>
      </c>
      <c r="K23" s="162">
        <f>'Summary Data'!C275</f>
        <v>916.56699207813062</v>
      </c>
      <c r="L23" s="162">
        <f>'Summary Data'!C303</f>
        <v>1179.8896834035118</v>
      </c>
      <c r="M23" s="162">
        <f>'Summary Data'!C330</f>
        <v>1064.2392390097591</v>
      </c>
      <c r="N23" s="162">
        <f>'Summary Data'!C357</f>
        <v>1143.3762991250142</v>
      </c>
      <c r="O23" s="162">
        <f>'Summary Data'!C384</f>
        <v>916.82542575069829</v>
      </c>
      <c r="P23" s="162">
        <f>'Summary Data'!C411</f>
        <v>914.561154293144</v>
      </c>
      <c r="Q23" s="162">
        <f>'Summary Data'!C438</f>
        <v>917.44731433862535</v>
      </c>
      <c r="R23" s="162">
        <f>'Summary Data'!C465</f>
        <v>914.76133669267892</v>
      </c>
      <c r="S23" s="162">
        <f>'Summary Data'!C492</f>
        <v>1067.5727121644998</v>
      </c>
      <c r="T23" s="162">
        <f>'Summary Data'!C519</f>
        <v>919.29834341542983</v>
      </c>
      <c r="U23" s="162">
        <f>'Summary Data'!C546</f>
        <v>907.54279015745487</v>
      </c>
      <c r="V23" s="162">
        <f>'Summary Data'!C573</f>
        <v>1276.2124188280641</v>
      </c>
      <c r="W23" s="162">
        <f>'Summary Data'!C600</f>
        <v>953.48866247741807</v>
      </c>
      <c r="X23" s="163"/>
      <c r="Y23" s="163"/>
      <c r="Z23" s="164">
        <f>'Summary Data'!D21</f>
        <v>469.16168657650644</v>
      </c>
      <c r="AA23" s="164">
        <f>'Summary Data'!D49</f>
        <v>476.25762743036478</v>
      </c>
      <c r="AB23" s="164">
        <f>'Summary Data'!D78</f>
        <v>478.09256419705662</v>
      </c>
      <c r="AC23" s="164">
        <f>'Summary Data'!D108</f>
        <v>449.71762266398622</v>
      </c>
      <c r="AD23" s="164">
        <f>'Summary Data'!D136</f>
        <v>511.97359085531855</v>
      </c>
      <c r="AE23" s="164">
        <f>'Summary Data'!D164</f>
        <v>521.27558461194121</v>
      </c>
      <c r="AF23" s="164">
        <f>'Summary Data'!D191</f>
        <v>474.11737948082225</v>
      </c>
      <c r="AG23" s="165">
        <f>'Summary Data'!D219</f>
        <v>462.92199868459426</v>
      </c>
      <c r="AH23" s="165">
        <f>'Summary Data'!D247</f>
        <v>477.03238783321035</v>
      </c>
      <c r="AI23" s="165">
        <f>'Summary Data'!D275</f>
        <v>470.03448814915157</v>
      </c>
      <c r="AJ23" s="165">
        <f>'Summary Data'!D303</f>
        <v>475.17332477119021</v>
      </c>
      <c r="AK23" s="165">
        <f>'Summary Data'!D330</f>
        <v>471.31254831613273</v>
      </c>
      <c r="AL23" s="165">
        <f>'Summary Data'!D357</f>
        <v>474.3738111305758</v>
      </c>
      <c r="AM23" s="165">
        <f>'Summary Data'!D384</f>
        <v>468.97797651405216</v>
      </c>
      <c r="AN23" s="165">
        <f>'Summary Data'!D411</f>
        <v>469.51469635507419</v>
      </c>
      <c r="AO23" s="165">
        <f>'Summary Data'!D438</f>
        <v>473.5487753229479</v>
      </c>
      <c r="AP23" s="165">
        <f>'Summary Data'!D465</f>
        <v>478.10611117220685</v>
      </c>
      <c r="AQ23" s="165">
        <f>'Summary Data'!D492</f>
        <v>480.67299651220009</v>
      </c>
      <c r="AR23" s="165">
        <f>'Summary Data'!D519</f>
        <v>474.10180062071265</v>
      </c>
      <c r="AS23" s="165">
        <f>'Summary Data'!D546</f>
        <v>471.419865217704</v>
      </c>
      <c r="AT23" s="165">
        <f>'Summary Data'!D573</f>
        <v>478.87065332327921</v>
      </c>
      <c r="AU23" s="165">
        <f>'Summary Data'!D600</f>
        <v>518.9468476788719</v>
      </c>
    </row>
    <row r="24" spans="1:47" x14ac:dyDescent="0.2">
      <c r="A24" s="2">
        <v>2041</v>
      </c>
      <c r="B24" s="162">
        <f>'Summary Data'!C22</f>
        <v>928.60375672704254</v>
      </c>
      <c r="C24" s="162">
        <f>'Summary Data'!C50</f>
        <v>897.26867735422798</v>
      </c>
      <c r="D24" s="162">
        <f>'Summary Data'!C79</f>
        <v>897.54331345788898</v>
      </c>
      <c r="E24" s="162">
        <f>'Summary Data'!C109</f>
        <v>843.07185720239238</v>
      </c>
      <c r="F24" s="162">
        <f>'Summary Data'!C137</f>
        <v>940.34492766864139</v>
      </c>
      <c r="G24" s="162">
        <f>'Summary Data'!C165</f>
        <v>961.55146455526778</v>
      </c>
      <c r="H24" s="162">
        <f>'Summary Data'!C192</f>
        <v>935.8624971894385</v>
      </c>
      <c r="I24" s="162">
        <f>'Summary Data'!C220</f>
        <v>913.23851674585171</v>
      </c>
      <c r="J24" s="162">
        <f>'Summary Data'!C248</f>
        <v>969.82302571624302</v>
      </c>
      <c r="K24" s="162">
        <f>'Summary Data'!C276</f>
        <v>929.96774208627426</v>
      </c>
      <c r="L24" s="162">
        <f>'Summary Data'!C304</f>
        <v>1208.1061654210512</v>
      </c>
      <c r="M24" s="162">
        <f>'Summary Data'!C331</f>
        <v>1089.6242232144523</v>
      </c>
      <c r="N24" s="162">
        <f>'Summary Data'!C358</f>
        <v>1169.9210466374961</v>
      </c>
      <c r="O24" s="162">
        <f>'Summary Data'!C385</f>
        <v>930.79796982214077</v>
      </c>
      <c r="P24" s="162">
        <f>'Summary Data'!C412</f>
        <v>928.60375672704254</v>
      </c>
      <c r="Q24" s="162">
        <f>'Summary Data'!C439</f>
        <v>931.37599244156308</v>
      </c>
      <c r="R24" s="162">
        <f>'Summary Data'!C466</f>
        <v>928.54062290952641</v>
      </c>
      <c r="S24" s="162">
        <f>'Summary Data'!C493</f>
        <v>1072.0981028802746</v>
      </c>
      <c r="T24" s="162">
        <f>'Summary Data'!C520</f>
        <v>934.68343883995408</v>
      </c>
      <c r="U24" s="162">
        <f>'Summary Data'!C547</f>
        <v>921.68560013986371</v>
      </c>
      <c r="V24" s="162">
        <f>'Summary Data'!C574</f>
        <v>1286.5719306470485</v>
      </c>
      <c r="W24" s="162">
        <f>'Summary Data'!C601</f>
        <v>965.96855048128646</v>
      </c>
      <c r="X24" s="163"/>
      <c r="Y24" s="163"/>
      <c r="Z24" s="164">
        <f>'Summary Data'!D22</f>
        <v>477.38091888584233</v>
      </c>
      <c r="AA24" s="164">
        <f>'Summary Data'!D50</f>
        <v>486.49059374238362</v>
      </c>
      <c r="AB24" s="164">
        <f>'Summary Data'!D79</f>
        <v>488.0740627024357</v>
      </c>
      <c r="AC24" s="164">
        <f>'Summary Data'!D109</f>
        <v>451.59704907091776</v>
      </c>
      <c r="AD24" s="164">
        <f>'Summary Data'!D137</f>
        <v>521.00911496984588</v>
      </c>
      <c r="AE24" s="164">
        <f>'Summary Data'!D165</f>
        <v>524.8035512424143</v>
      </c>
      <c r="AF24" s="164">
        <f>'Summary Data'!D192</f>
        <v>485.39965409753927</v>
      </c>
      <c r="AG24" s="165">
        <f>'Summary Data'!D220</f>
        <v>472.36525207814964</v>
      </c>
      <c r="AH24" s="165">
        <f>'Summary Data'!D248</f>
        <v>484.92919955488293</v>
      </c>
      <c r="AI24" s="165">
        <f>'Summary Data'!D276</f>
        <v>472.12025097087121</v>
      </c>
      <c r="AJ24" s="165">
        <f>'Summary Data'!D304</f>
        <v>486.4695858045668</v>
      </c>
      <c r="AK24" s="165">
        <f>'Summary Data'!D331</f>
        <v>481.23986136673739</v>
      </c>
      <c r="AL24" s="165">
        <f>'Summary Data'!D358</f>
        <v>485.63424881991375</v>
      </c>
      <c r="AM24" s="165">
        <f>'Summary Data'!D385</f>
        <v>477.69276309364727</v>
      </c>
      <c r="AN24" s="165">
        <f>'Summary Data'!D412</f>
        <v>477.73392866441009</v>
      </c>
      <c r="AO24" s="165">
        <f>'Summary Data'!D439</f>
        <v>482.50311049851882</v>
      </c>
      <c r="AP24" s="165">
        <f>'Summary Data'!D466</f>
        <v>487.16657883356612</v>
      </c>
      <c r="AQ24" s="165">
        <f>'Summary Data'!D493</f>
        <v>481.09046061969855</v>
      </c>
      <c r="AR24" s="165">
        <f>'Summary Data'!D520</f>
        <v>476.58267261685563</v>
      </c>
      <c r="AS24" s="165">
        <f>'Summary Data'!D547</f>
        <v>479.60396172971855</v>
      </c>
      <c r="AT24" s="165">
        <f>'Summary Data'!D574</f>
        <v>478.46854278394608</v>
      </c>
      <c r="AU24" s="165">
        <f>'Summary Data'!D601</f>
        <v>520.82412175047307</v>
      </c>
    </row>
    <row r="25" spans="1:47" x14ac:dyDescent="0.2">
      <c r="A25" s="2">
        <v>2042</v>
      </c>
      <c r="B25" s="162">
        <f>'Summary Data'!C23</f>
        <v>952.87970431410213</v>
      </c>
      <c r="C25" s="162">
        <f>'Summary Data'!C51</f>
        <v>918.64113926800405</v>
      </c>
      <c r="D25" s="162">
        <f>'Summary Data'!C80</f>
        <v>918.93305981978881</v>
      </c>
      <c r="E25" s="162">
        <f>'Summary Data'!C110</f>
        <v>861.88843123961738</v>
      </c>
      <c r="F25" s="162">
        <f>'Summary Data'!C138</f>
        <v>964.73105975740918</v>
      </c>
      <c r="G25" s="162">
        <f>'Summary Data'!C166</f>
        <v>983.77567176977016</v>
      </c>
      <c r="H25" s="162">
        <f>'Summary Data'!C193</f>
        <v>960.14824879293042</v>
      </c>
      <c r="I25" s="162">
        <f>'Summary Data'!C221</f>
        <v>939.12074116403369</v>
      </c>
      <c r="J25" s="162">
        <f>'Summary Data'!C249</f>
        <v>995.31863703456588</v>
      </c>
      <c r="K25" s="162">
        <f>'Summary Data'!C277</f>
        <v>957.13843479491561</v>
      </c>
      <c r="L25" s="162">
        <f>'Summary Data'!C305</f>
        <v>1252.32051601481</v>
      </c>
      <c r="M25" s="162">
        <f>'Summary Data'!C332</f>
        <v>1126.9234509543335</v>
      </c>
      <c r="N25" s="162">
        <f>'Summary Data'!C359</f>
        <v>1214.775003585341</v>
      </c>
      <c r="O25" s="162">
        <f>'Summary Data'!C386</f>
        <v>954.64668742006688</v>
      </c>
      <c r="P25" s="162">
        <f>'Summary Data'!C413</f>
        <v>952.87970431410213</v>
      </c>
      <c r="Q25" s="162">
        <f>'Summary Data'!C440</f>
        <v>955.55644993199144</v>
      </c>
      <c r="R25" s="162">
        <f>'Summary Data'!C467</f>
        <v>952.8137662252301</v>
      </c>
      <c r="S25" s="162">
        <f>'Summary Data'!C494</f>
        <v>1133.3093976243854</v>
      </c>
      <c r="T25" s="162">
        <f>'Summary Data'!C521</f>
        <v>953.60979642987058</v>
      </c>
      <c r="U25" s="162">
        <f>'Summary Data'!C548</f>
        <v>945.94895379722516</v>
      </c>
      <c r="V25" s="162">
        <f>'Summary Data'!C575</f>
        <v>1319.3145800906582</v>
      </c>
      <c r="W25" s="162">
        <f>'Summary Data'!C602</f>
        <v>987.98277882537593</v>
      </c>
      <c r="X25" s="163"/>
      <c r="Y25" s="163"/>
      <c r="Z25" s="164">
        <f>'Summary Data'!D23</f>
        <v>491.33962710924453</v>
      </c>
      <c r="AA25" s="164">
        <f>'Summary Data'!D51</f>
        <v>495.32095505887628</v>
      </c>
      <c r="AB25" s="164">
        <f>'Summary Data'!D80</f>
        <v>496.79398158055233</v>
      </c>
      <c r="AC25" s="164">
        <f>'Summary Data'!D110</f>
        <v>460.63395279775256</v>
      </c>
      <c r="AD25" s="164">
        <f>'Summary Data'!D138</f>
        <v>534.86483131150032</v>
      </c>
      <c r="AE25" s="164">
        <f>'Summary Data'!D166</f>
        <v>538.61342732929552</v>
      </c>
      <c r="AF25" s="164">
        <f>'Summary Data'!D193</f>
        <v>499.56866444107072</v>
      </c>
      <c r="AG25" s="165">
        <f>'Summary Data'!D221</f>
        <v>489.07328161041858</v>
      </c>
      <c r="AH25" s="165">
        <f>'Summary Data'!D249</f>
        <v>499.93301336005749</v>
      </c>
      <c r="AI25" s="165">
        <f>'Summary Data'!D277</f>
        <v>488.53098579892747</v>
      </c>
      <c r="AJ25" s="165">
        <f>'Summary Data'!D305</f>
        <v>503.42432035930267</v>
      </c>
      <c r="AK25" s="165">
        <f>'Summary Data'!D332</f>
        <v>497.87106587558975</v>
      </c>
      <c r="AL25" s="165">
        <f>'Summary Data'!D359</f>
        <v>503.33499485738923</v>
      </c>
      <c r="AM25" s="165">
        <f>'Summary Data'!D386</f>
        <v>491.21578122275582</v>
      </c>
      <c r="AN25" s="165">
        <f>'Summary Data'!D413</f>
        <v>491.69263688781228</v>
      </c>
      <c r="AO25" s="165">
        <f>'Summary Data'!D440</f>
        <v>496.37190075712329</v>
      </c>
      <c r="AP25" s="165">
        <f>'Summary Data'!D467</f>
        <v>500.41286526020502</v>
      </c>
      <c r="AQ25" s="165">
        <f>'Summary Data'!D494</f>
        <v>496.04134832213128</v>
      </c>
      <c r="AR25" s="165">
        <f>'Summary Data'!D521</f>
        <v>484.71886878297539</v>
      </c>
      <c r="AS25" s="165">
        <f>'Summary Data'!D548</f>
        <v>493.56434598209125</v>
      </c>
      <c r="AT25" s="165">
        <f>'Summary Data'!D575</f>
        <v>487.39293694650746</v>
      </c>
      <c r="AU25" s="165">
        <f>'Summary Data'!D602</f>
        <v>534.82761037940179</v>
      </c>
    </row>
    <row r="26" spans="1:47" x14ac:dyDescent="0.2">
      <c r="A26" s="2">
        <v>2043</v>
      </c>
      <c r="B26" s="162">
        <f>'Summary Data'!C24</f>
        <v>994.64871176744839</v>
      </c>
      <c r="C26" s="162">
        <f>'Summary Data'!C52</f>
        <v>952.21964715942943</v>
      </c>
      <c r="D26" s="162">
        <f>'Summary Data'!C81</f>
        <v>952.5578582279943</v>
      </c>
      <c r="E26" s="162">
        <f>'Summary Data'!C111</f>
        <v>893.35253131188824</v>
      </c>
      <c r="F26" s="162">
        <f>'Summary Data'!C139</f>
        <v>1002.7805567563785</v>
      </c>
      <c r="G26" s="162">
        <f>'Summary Data'!C167</f>
        <v>1022.8560154923769</v>
      </c>
      <c r="H26" s="162">
        <f>'Summary Data'!C194</f>
        <v>1001.8640125179937</v>
      </c>
      <c r="I26" s="162">
        <f>'Summary Data'!C222</f>
        <v>975.07684357279732</v>
      </c>
      <c r="J26" s="162">
        <f>'Summary Data'!C250</f>
        <v>1040.0084879970143</v>
      </c>
      <c r="K26" s="162">
        <f>'Summary Data'!C278</f>
        <v>998.38598526223041</v>
      </c>
      <c r="L26" s="162">
        <f>'Summary Data'!C306</f>
        <v>1312.3946584071982</v>
      </c>
      <c r="M26" s="162">
        <f>'Summary Data'!C333</f>
        <v>1176.7378371703217</v>
      </c>
      <c r="N26" s="162">
        <f>'Summary Data'!C360</f>
        <v>1268.8550231372108</v>
      </c>
      <c r="O26" s="162">
        <f>'Summary Data'!C387</f>
        <v>996.90091077967543</v>
      </c>
      <c r="P26" s="162">
        <f>'Summary Data'!C414</f>
        <v>994.64871176744839</v>
      </c>
      <c r="Q26" s="162">
        <f>'Summary Data'!C441</f>
        <v>997.07588613484518</v>
      </c>
      <c r="R26" s="162">
        <f>'Summary Data'!C468</f>
        <v>995.0380457836302</v>
      </c>
      <c r="S26" s="162">
        <f>'Summary Data'!C495</f>
        <v>1166.4602800158095</v>
      </c>
      <c r="T26" s="162">
        <f>'Summary Data'!C522</f>
        <v>994.99114958199129</v>
      </c>
      <c r="U26" s="162">
        <f>'Summary Data'!C549</f>
        <v>987.6002694494066</v>
      </c>
      <c r="V26" s="162">
        <f>'Summary Data'!C576</f>
        <v>1365.6960484921956</v>
      </c>
      <c r="W26" s="162">
        <f>'Summary Data'!C603</f>
        <v>1027.3980628787685</v>
      </c>
      <c r="X26" s="163"/>
      <c r="Y26" s="163"/>
      <c r="Z26" s="164">
        <f>'Summary Data'!D24</f>
        <v>508.80322876447394</v>
      </c>
      <c r="AA26" s="164">
        <f>'Summary Data'!D52</f>
        <v>511.77866345375548</v>
      </c>
      <c r="AB26" s="164">
        <f>'Summary Data'!D81</f>
        <v>513.09842014099502</v>
      </c>
      <c r="AC26" s="164">
        <f>'Summary Data'!D111</f>
        <v>477.27900119953324</v>
      </c>
      <c r="AD26" s="164">
        <f>'Summary Data'!D139</f>
        <v>562.38480489698247</v>
      </c>
      <c r="AE26" s="164">
        <f>'Summary Data'!D167</f>
        <v>558.30745533317088</v>
      </c>
      <c r="AF26" s="164">
        <f>'Summary Data'!D194</f>
        <v>517.09461533174249</v>
      </c>
      <c r="AG26" s="165">
        <f>'Summary Data'!D222</f>
        <v>500.66083441977867</v>
      </c>
      <c r="AH26" s="165">
        <f>'Summary Data'!D250</f>
        <v>517.68777984584233</v>
      </c>
      <c r="AI26" s="165">
        <f>'Summary Data'!D278</f>
        <v>505.76163851482727</v>
      </c>
      <c r="AJ26" s="165">
        <f>'Summary Data'!D306</f>
        <v>522.52440628379236</v>
      </c>
      <c r="AK26" s="165">
        <f>'Summary Data'!D333</f>
        <v>515.88419515634439</v>
      </c>
      <c r="AL26" s="165">
        <f>'Summary Data'!D360</f>
        <v>521.08917804089754</v>
      </c>
      <c r="AM26" s="165">
        <f>'Summary Data'!D387</f>
        <v>508.67865346111341</v>
      </c>
      <c r="AN26" s="165">
        <f>'Summary Data'!D414</f>
        <v>509.15623854304175</v>
      </c>
      <c r="AO26" s="165">
        <f>'Summary Data'!D441</f>
        <v>513.82747663243663</v>
      </c>
      <c r="AP26" s="165">
        <f>'Summary Data'!D468</f>
        <v>517.81663768028</v>
      </c>
      <c r="AQ26" s="165">
        <f>'Summary Data'!D495</f>
        <v>513.52312774605116</v>
      </c>
      <c r="AR26" s="165">
        <f>'Summary Data'!D522</f>
        <v>505.80302187744394</v>
      </c>
      <c r="AS26" s="165">
        <f>'Summary Data'!D549</f>
        <v>511.04573911238549</v>
      </c>
      <c r="AT26" s="165">
        <f>'Summary Data'!D576</f>
        <v>502.8974946974501</v>
      </c>
      <c r="AU26" s="165">
        <f>'Summary Data'!D603</f>
        <v>554.33516339366599</v>
      </c>
    </row>
    <row r="27" spans="1:47" x14ac:dyDescent="0.2">
      <c r="A27" s="2">
        <v>2044</v>
      </c>
      <c r="B27" s="162">
        <f>'Summary Data'!C25</f>
        <v>1017.9097677234994</v>
      </c>
      <c r="C27" s="162">
        <f>'Summary Data'!C53</f>
        <v>989.01855945737793</v>
      </c>
      <c r="D27" s="162">
        <f>'Summary Data'!C82</f>
        <v>989.33376514334691</v>
      </c>
      <c r="E27" s="162">
        <f>'Summary Data'!C112</f>
        <v>931.96009857037245</v>
      </c>
      <c r="F27" s="162">
        <f>'Summary Data'!C140</f>
        <v>1023.8982039292031</v>
      </c>
      <c r="G27" s="162">
        <f>'Summary Data'!C168</f>
        <v>1047.4647932001669</v>
      </c>
      <c r="H27" s="162">
        <f>'Summary Data'!C195</f>
        <v>1025.1845430350768</v>
      </c>
      <c r="I27" s="162">
        <f>'Summary Data'!C223</f>
        <v>998.29414298594452</v>
      </c>
      <c r="J27" s="162">
        <f>'Summary Data'!C251</f>
        <v>1058.7110992995213</v>
      </c>
      <c r="K27" s="162">
        <f>'Summary Data'!C279</f>
        <v>1020.1313025959282</v>
      </c>
      <c r="L27" s="162">
        <f>'Summary Data'!C307</f>
        <v>1353.1291344058777</v>
      </c>
      <c r="M27" s="162">
        <f>'Summary Data'!C334</f>
        <v>1209.9816553979294</v>
      </c>
      <c r="N27" s="162">
        <f>'Summary Data'!C361</f>
        <v>1306.275776664952</v>
      </c>
      <c r="O27" s="162">
        <f>'Summary Data'!C388</f>
        <v>1020.0897692157198</v>
      </c>
      <c r="P27" s="162">
        <f>'Summary Data'!C415</f>
        <v>1017.9097677234994</v>
      </c>
      <c r="Q27" s="162">
        <f>'Summary Data'!C442</f>
        <v>1020.1126057041564</v>
      </c>
      <c r="R27" s="162">
        <f>'Summary Data'!C469</f>
        <v>1018.2855284241206</v>
      </c>
      <c r="S27" s="162">
        <f>'Summary Data'!C496</f>
        <v>1178.1480621758924</v>
      </c>
      <c r="T27" s="162">
        <f>'Summary Data'!C523</f>
        <v>1018.4557744961638</v>
      </c>
      <c r="U27" s="162">
        <f>'Summary Data'!C550</f>
        <v>1011.5764324366087</v>
      </c>
      <c r="V27" s="162">
        <f>'Summary Data'!C577</f>
        <v>1395.3603463483721</v>
      </c>
      <c r="W27" s="162">
        <f>'Summary Data'!C604</f>
        <v>1048.8989298838001</v>
      </c>
      <c r="X27" s="163"/>
      <c r="Y27" s="163"/>
      <c r="Z27" s="164">
        <f>'Summary Data'!D25</f>
        <v>525.62945512704528</v>
      </c>
      <c r="AA27" s="164">
        <f>'Summary Data'!D53</f>
        <v>528.7125954380208</v>
      </c>
      <c r="AB27" s="164">
        <f>'Summary Data'!D82</f>
        <v>529.94689927942784</v>
      </c>
      <c r="AC27" s="164">
        <f>'Summary Data'!D112</f>
        <v>496.54556528882677</v>
      </c>
      <c r="AD27" s="164">
        <f>'Summary Data'!D140</f>
        <v>571.67877559069211</v>
      </c>
      <c r="AE27" s="164">
        <f>'Summary Data'!D168</f>
        <v>569.05451725786361</v>
      </c>
      <c r="AF27" s="164">
        <f>'Summary Data'!D195</f>
        <v>533.03679585062878</v>
      </c>
      <c r="AG27" s="165">
        <f>'Summary Data'!D223</f>
        <v>518.0311558176752</v>
      </c>
      <c r="AH27" s="165">
        <f>'Summary Data'!D251</f>
        <v>537.05730718892562</v>
      </c>
      <c r="AI27" s="165">
        <f>'Summary Data'!D279</f>
        <v>522.65883891193619</v>
      </c>
      <c r="AJ27" s="165">
        <f>'Summary Data'!D307</f>
        <v>538.85827247124325</v>
      </c>
      <c r="AK27" s="165">
        <f>'Summary Data'!D334</f>
        <v>532.2515303973853</v>
      </c>
      <c r="AL27" s="165">
        <f>'Summary Data'!D361</f>
        <v>537.44284946631183</v>
      </c>
      <c r="AM27" s="165">
        <f>'Summary Data'!D388</f>
        <v>525.50231742241863</v>
      </c>
      <c r="AN27" s="165">
        <f>'Summary Data'!D415</f>
        <v>525.98246490561303</v>
      </c>
      <c r="AO27" s="165">
        <f>'Summary Data'!D442</f>
        <v>530.4160713186817</v>
      </c>
      <c r="AP27" s="165">
        <f>'Summary Data'!D469</f>
        <v>532.10100932244018</v>
      </c>
      <c r="AQ27" s="165">
        <f>'Summary Data'!D496</f>
        <v>531.72875714774068</v>
      </c>
      <c r="AR27" s="165">
        <f>'Summary Data'!D523</f>
        <v>526.13812451565104</v>
      </c>
      <c r="AS27" s="165">
        <f>'Summary Data'!D550</f>
        <v>527.63501468718675</v>
      </c>
      <c r="AT27" s="165">
        <f>'Summary Data'!D577</f>
        <v>522.91185527097923</v>
      </c>
      <c r="AU27" s="165">
        <f>'Summary Data'!D604</f>
        <v>563.32026177035732</v>
      </c>
    </row>
    <row r="28" spans="1:47" x14ac:dyDescent="0.2">
      <c r="A28" s="2">
        <v>2045</v>
      </c>
      <c r="B28" s="162">
        <f>'Summary Data'!C26</f>
        <v>1044.8852393681591</v>
      </c>
      <c r="C28" s="162">
        <f>'Summary Data'!C54</f>
        <v>1011.7667055844785</v>
      </c>
      <c r="D28" s="162">
        <f>'Summary Data'!C83</f>
        <v>1012.1092521073897</v>
      </c>
      <c r="E28" s="162">
        <f>'Summary Data'!C113</f>
        <v>951.95389731974865</v>
      </c>
      <c r="F28" s="162">
        <f>'Summary Data'!C141</f>
        <v>1053.6408363757873</v>
      </c>
      <c r="G28" s="162">
        <f>'Summary Data'!C169</f>
        <v>1244.0656559765566</v>
      </c>
      <c r="H28" s="162">
        <f>'Summary Data'!C196</f>
        <v>1052.1151950703306</v>
      </c>
      <c r="I28" s="162">
        <f>'Summary Data'!C224</f>
        <v>1025.4092440344214</v>
      </c>
      <c r="J28" s="162">
        <f>'Summary Data'!C252</f>
        <v>1092.5179655410323</v>
      </c>
      <c r="K28" s="162">
        <f>'Summary Data'!C280</f>
        <v>1049.7451871194648</v>
      </c>
      <c r="L28" s="162">
        <f>'Summary Data'!C308</f>
        <v>1399.5435747586716</v>
      </c>
      <c r="M28" s="162">
        <f>'Summary Data'!C335</f>
        <v>1250.4725392518976</v>
      </c>
      <c r="N28" s="162">
        <f>'Summary Data'!C362</f>
        <v>1350.0218201560288</v>
      </c>
      <c r="O28" s="162">
        <f>'Summary Data'!C389</f>
        <v>1046.8788720008515</v>
      </c>
      <c r="P28" s="162">
        <f>'Summary Data'!C416</f>
        <v>1044.8852393681591</v>
      </c>
      <c r="Q28" s="162">
        <f>'Summary Data'!C443</f>
        <v>1046.9241806914652</v>
      </c>
      <c r="R28" s="162">
        <f>'Summary Data'!C470</f>
        <v>1045.2117944604179</v>
      </c>
      <c r="S28" s="162">
        <f>'Summary Data'!C497</f>
        <v>1250.1875494608353</v>
      </c>
      <c r="T28" s="162">
        <f>'Summary Data'!C524</f>
        <v>1050.9882727796989</v>
      </c>
      <c r="U28" s="162">
        <f>'Summary Data'!C551</f>
        <v>1038.535979651467</v>
      </c>
      <c r="V28" s="162">
        <f>'Summary Data'!C578</f>
        <v>1428.9091123375822</v>
      </c>
      <c r="W28" s="162">
        <f>'Summary Data'!C605</f>
        <v>1243.7870233776375</v>
      </c>
      <c r="X28" s="163"/>
      <c r="Y28" s="163"/>
      <c r="Z28" s="164">
        <f>'Summary Data'!D26</f>
        <v>547.77646281730495</v>
      </c>
      <c r="AA28" s="164">
        <f>'Summary Data'!D54</f>
        <v>541.76647604886421</v>
      </c>
      <c r="AB28" s="164">
        <f>'Summary Data'!D83</f>
        <v>543.03488692787857</v>
      </c>
      <c r="AC28" s="164">
        <f>'Summary Data'!D113</f>
        <v>507.66894534124265</v>
      </c>
      <c r="AD28" s="164">
        <f>'Summary Data'!D141</f>
        <v>585.49084789718484</v>
      </c>
      <c r="AE28" s="164">
        <f>'Summary Data'!D169</f>
        <v>682.93852006981524</v>
      </c>
      <c r="AF28" s="164">
        <f>'Summary Data'!D196</f>
        <v>555.11574378223759</v>
      </c>
      <c r="AG28" s="165">
        <f>'Summary Data'!D224</f>
        <v>534.55405797882611</v>
      </c>
      <c r="AH28" s="165">
        <f>'Summary Data'!D252</f>
        <v>561.32661768239234</v>
      </c>
      <c r="AI28" s="165">
        <f>'Summary Data'!D280</f>
        <v>543.07471418861314</v>
      </c>
      <c r="AJ28" s="165">
        <f>'Summary Data'!D308</f>
        <v>561.75993429328332</v>
      </c>
      <c r="AK28" s="165">
        <f>'Summary Data'!D335</f>
        <v>553.9622004216119</v>
      </c>
      <c r="AL28" s="165">
        <f>'Summary Data'!D362</f>
        <v>560.2891785735975</v>
      </c>
      <c r="AM28" s="165">
        <f>'Summary Data'!D389</f>
        <v>547.11579634444706</v>
      </c>
      <c r="AN28" s="165">
        <f>'Summary Data'!D416</f>
        <v>548.12947259587281</v>
      </c>
      <c r="AO28" s="165">
        <f>'Summary Data'!D443</f>
        <v>551.6922273132019</v>
      </c>
      <c r="AP28" s="165">
        <f>'Summary Data'!D470</f>
        <v>554.1021267467197</v>
      </c>
      <c r="AQ28" s="165">
        <f>'Summary Data'!D497</f>
        <v>556.15923829990379</v>
      </c>
      <c r="AR28" s="165">
        <f>'Summary Data'!D524</f>
        <v>547.62657816703313</v>
      </c>
      <c r="AS28" s="165">
        <f>'Summary Data'!D551</f>
        <v>549.7508450359785</v>
      </c>
      <c r="AT28" s="165">
        <f>'Summary Data'!D578</f>
        <v>543.05142302545232</v>
      </c>
      <c r="AU28" s="165">
        <f>'Summary Data'!D605</f>
        <v>663.46551690146225</v>
      </c>
    </row>
    <row r="29" spans="1:47" x14ac:dyDescent="0.2">
      <c r="A29" s="3" t="s">
        <v>6</v>
      </c>
      <c r="B29" s="20">
        <f>NPV($A$1,B5:B28)</f>
        <v>8702.8311346612863</v>
      </c>
      <c r="C29" s="20">
        <f t="shared" ref="C29:U29" si="0">NPV($A$1,C5:C28)</f>
        <v>8418.2411009678544</v>
      </c>
      <c r="D29" s="20">
        <f t="shared" si="0"/>
        <v>8418.1047245975296</v>
      </c>
      <c r="E29" s="20">
        <f t="shared" si="0"/>
        <v>8125.0106585262483</v>
      </c>
      <c r="F29" s="20">
        <f t="shared" si="0"/>
        <v>8800.0480807355052</v>
      </c>
      <c r="G29" s="20">
        <f t="shared" si="0"/>
        <v>8965.187907812202</v>
      </c>
      <c r="H29" s="20">
        <f t="shared" si="0"/>
        <v>8731.5190383519985</v>
      </c>
      <c r="I29" s="20">
        <f t="shared" si="0"/>
        <v>8575.4219373626802</v>
      </c>
      <c r="J29" s="20">
        <f t="shared" si="0"/>
        <v>8916.4491147598146</v>
      </c>
      <c r="K29" s="20">
        <f t="shared" si="0"/>
        <v>8663.1545635871989</v>
      </c>
      <c r="L29" s="20">
        <f t="shared" si="0"/>
        <v>10116.722514563384</v>
      </c>
      <c r="M29" s="20">
        <f t="shared" si="0"/>
        <v>9470.6380162691275</v>
      </c>
      <c r="N29" s="20">
        <f t="shared" si="0"/>
        <v>9893.7037571952915</v>
      </c>
      <c r="O29" s="20">
        <f t="shared" si="0"/>
        <v>8717.9311493555451</v>
      </c>
      <c r="P29" s="20">
        <f t="shared" si="0"/>
        <v>8725.2107151799428</v>
      </c>
      <c r="Q29" s="20">
        <f t="shared" si="0"/>
        <v>8733.7040178925818</v>
      </c>
      <c r="R29" s="20">
        <f t="shared" si="0"/>
        <v>8729.3672719606748</v>
      </c>
      <c r="S29" s="20">
        <f t="shared" si="0"/>
        <v>9161.6278882729293</v>
      </c>
      <c r="T29" s="20">
        <f t="shared" si="0"/>
        <v>8726.0455484796057</v>
      </c>
      <c r="U29" s="20">
        <f t="shared" si="0"/>
        <v>8670.6516328720281</v>
      </c>
      <c r="V29" s="20">
        <f t="shared" ref="V29:W29" si="1">NPV($A$1,V5:V28)</f>
        <v>10763.836494792879</v>
      </c>
      <c r="W29" s="20">
        <f t="shared" si="1"/>
        <v>9004.0203224571469</v>
      </c>
      <c r="X29" s="52"/>
      <c r="Y29" s="166"/>
      <c r="Z29" s="156">
        <f>NPV($A$1,Z5:Z28)</f>
        <v>4542.8695615682736</v>
      </c>
      <c r="AA29" s="156">
        <f>NPV($A$1,AA5:AA28)</f>
        <v>4578.4054814773153</v>
      </c>
      <c r="AB29" s="156">
        <f>NPV($A$1,AB5:AB28)</f>
        <v>4579.8688759899269</v>
      </c>
      <c r="AC29" s="156">
        <f>NPV($A$1,AC5:AC28)</f>
        <v>4404.7778847426334</v>
      </c>
      <c r="AD29" s="156">
        <f t="shared" ref="AD29" si="2">NPV($A$1,AD5:AD28)</f>
        <v>4909.6313433928344</v>
      </c>
      <c r="AE29" s="156">
        <f>NPV($A$1,AE5:AE28)</f>
        <v>4951.3106713085363</v>
      </c>
      <c r="AF29" s="156">
        <f>NPV($A$1,AF5:AF28)</f>
        <v>4567.8705280009226</v>
      </c>
      <c r="AG29" s="156">
        <f t="shared" ref="AG29:AJ29" si="3">NPV($A$1,AG5:AG28)</f>
        <v>4491.744394053133</v>
      </c>
      <c r="AH29" s="156">
        <f t="shared" ref="AH29" si="4">NPV($A$1,AH5:AH28)</f>
        <v>4576.4138058567205</v>
      </c>
      <c r="AI29" s="156">
        <f t="shared" si="3"/>
        <v>4530.7661833808943</v>
      </c>
      <c r="AJ29" s="156">
        <f t="shared" si="3"/>
        <v>4545.2664506862729</v>
      </c>
      <c r="AK29" s="156">
        <f t="shared" ref="AK29:AS29" si="5">NPV($A$1,AK5:AK28)</f>
        <v>4536.2630948413844</v>
      </c>
      <c r="AL29" s="156">
        <f t="shared" si="5"/>
        <v>4542.6848655632302</v>
      </c>
      <c r="AM29" s="156">
        <f t="shared" si="5"/>
        <v>4544.3696119809465</v>
      </c>
      <c r="AN29" s="156">
        <f t="shared" si="5"/>
        <v>4554.8663076279754</v>
      </c>
      <c r="AO29" s="156">
        <f t="shared" si="5"/>
        <v>4558.3562413780264</v>
      </c>
      <c r="AP29" s="156">
        <f t="shared" si="5"/>
        <v>4566.7534643629124</v>
      </c>
      <c r="AQ29" s="156">
        <f t="shared" si="5"/>
        <v>4567.0590770361323</v>
      </c>
      <c r="AR29" s="156">
        <f t="shared" si="5"/>
        <v>4561.0745816734034</v>
      </c>
      <c r="AS29" s="156">
        <f t="shared" si="5"/>
        <v>4543.497176786711</v>
      </c>
      <c r="AT29" s="156">
        <f t="shared" ref="AT29:AU29" si="6">NPV($A$1,AT5:AT28)</f>
        <v>4569.4936398325417</v>
      </c>
      <c r="AU29" s="156">
        <f t="shared" si="6"/>
        <v>4918.0203681000457</v>
      </c>
    </row>
    <row r="30" spans="1:47" x14ac:dyDescent="0.2">
      <c r="A30" s="3" t="s">
        <v>7</v>
      </c>
      <c r="B30" s="20">
        <f>-PMT($A$1,COUNT(B5:B28),B29)</f>
        <v>737.60286083627489</v>
      </c>
      <c r="C30" s="20">
        <f t="shared" ref="C30:U30" si="7">-PMT($A$1,COUNT(C5:C28),C29)</f>
        <v>713.4826153931881</v>
      </c>
      <c r="D30" s="20">
        <f t="shared" si="7"/>
        <v>713.47105690154967</v>
      </c>
      <c r="E30" s="20">
        <f t="shared" si="7"/>
        <v>688.63005765852256</v>
      </c>
      <c r="F30" s="20">
        <f t="shared" si="7"/>
        <v>745.84242063429463</v>
      </c>
      <c r="G30" s="20">
        <f t="shared" si="7"/>
        <v>759.83874056800551</v>
      </c>
      <c r="H30" s="20">
        <f t="shared" si="7"/>
        <v>740.03428568024185</v>
      </c>
      <c r="I30" s="20">
        <f t="shared" si="7"/>
        <v>726.80437618568624</v>
      </c>
      <c r="J30" s="20">
        <f t="shared" si="7"/>
        <v>755.70791547983765</v>
      </c>
      <c r="K30" s="20">
        <f t="shared" si="7"/>
        <v>734.24009854897008</v>
      </c>
      <c r="L30" s="20">
        <f t="shared" si="7"/>
        <v>857.43631624757825</v>
      </c>
      <c r="M30" s="20">
        <f t="shared" si="7"/>
        <v>802.67783973459461</v>
      </c>
      <c r="N30" s="20">
        <f t="shared" si="7"/>
        <v>838.53450476697913</v>
      </c>
      <c r="O30" s="20">
        <f t="shared" si="7"/>
        <v>738.88265287921081</v>
      </c>
      <c r="P30" s="20">
        <f t="shared" si="7"/>
        <v>739.49962780319129</v>
      </c>
      <c r="Q30" s="20">
        <f t="shared" si="7"/>
        <v>740.219472217251</v>
      </c>
      <c r="R30" s="20">
        <f t="shared" si="7"/>
        <v>739.85191410235723</v>
      </c>
      <c r="S30" s="20">
        <f t="shared" si="7"/>
        <v>776.48788488994614</v>
      </c>
      <c r="T30" s="20">
        <f t="shared" si="7"/>
        <v>739.57038356308419</v>
      </c>
      <c r="U30" s="20">
        <f t="shared" si="7"/>
        <v>734.87550783898314</v>
      </c>
      <c r="V30" s="20">
        <f t="shared" ref="V30:W30" si="8">-PMT($A$1,COUNT(V5:V28),V29)</f>
        <v>912.28204584049206</v>
      </c>
      <c r="W30" s="20">
        <f t="shared" si="8"/>
        <v>763.12995691956883</v>
      </c>
      <c r="X30" s="52"/>
      <c r="Y30" s="166"/>
      <c r="Z30" s="156">
        <f>-PMT($A$1,COUNT(Z5:Z28),Z29)</f>
        <v>385.02799068147232</v>
      </c>
      <c r="AA30" s="156">
        <f>-PMT($A$1,COUNT(AA5:AA28),AA29)</f>
        <v>388.0398147398484</v>
      </c>
      <c r="AB30" s="156">
        <f>-PMT($A$1,COUNT(AB5:AB28),AB29)</f>
        <v>388.1638438014644</v>
      </c>
      <c r="AC30" s="156">
        <f>-PMT($A$1,COUNT(AC5:AC28),AC29)</f>
        <v>373.32411934256976</v>
      </c>
      <c r="AD30" s="156">
        <f t="shared" ref="AD30" si="9">-PMT($A$1,COUNT(AD5:AD28),AD29)</f>
        <v>416.11264983816574</v>
      </c>
      <c r="AE30" s="156">
        <f>-PMT($A$1,COUNT(AE5:AE28),AE29)</f>
        <v>419.6451544947152</v>
      </c>
      <c r="AF30" s="156">
        <f>-PMT($A$1,COUNT(AF5:AF28),AF29)</f>
        <v>387.14693152716427</v>
      </c>
      <c r="AG30" s="156">
        <f t="shared" ref="AG30:AJ30" si="10">-PMT($A$1,COUNT(AG5:AG28),AG29)</f>
        <v>380.6949099590725</v>
      </c>
      <c r="AH30" s="156">
        <f t="shared" ref="AH30" si="11">-PMT($A$1,COUNT(AH5:AH28),AH29)</f>
        <v>387.87101155237104</v>
      </c>
      <c r="AI30" s="156">
        <f t="shared" si="10"/>
        <v>384.00217664019567</v>
      </c>
      <c r="AJ30" s="156">
        <f t="shared" si="10"/>
        <v>385.23113747855331</v>
      </c>
      <c r="AK30" s="156">
        <f t="shared" ref="AK30:AS30" si="12">-PMT($A$1,COUNT(AK5:AK28),AK29)</f>
        <v>384.46806383900309</v>
      </c>
      <c r="AL30" s="156">
        <f t="shared" si="12"/>
        <v>385.01233689024076</v>
      </c>
      <c r="AM30" s="156">
        <f t="shared" si="12"/>
        <v>385.1551264903448</v>
      </c>
      <c r="AN30" s="156">
        <f t="shared" si="12"/>
        <v>386.04476718528372</v>
      </c>
      <c r="AO30" s="156">
        <f t="shared" si="12"/>
        <v>386.3405542778213</v>
      </c>
      <c r="AP30" s="156">
        <f t="shared" si="12"/>
        <v>387.05225551629104</v>
      </c>
      <c r="AQ30" s="156">
        <f t="shared" si="12"/>
        <v>387.07815752203913</v>
      </c>
      <c r="AR30" s="156">
        <f t="shared" si="12"/>
        <v>386.57094546289335</v>
      </c>
      <c r="AS30" s="156">
        <f t="shared" si="12"/>
        <v>385.08118380603838</v>
      </c>
      <c r="AT30" s="156">
        <f t="shared" ref="AT30:AU30" si="13">-PMT($A$1,COUNT(AT5:AT28),AT29)</f>
        <v>387.28449732752676</v>
      </c>
      <c r="AU30" s="156">
        <f t="shared" si="13"/>
        <v>416.823656236879</v>
      </c>
    </row>
    <row r="31" spans="1:47" x14ac:dyDescent="0.2">
      <c r="A31" s="3" t="s">
        <v>155</v>
      </c>
      <c r="B31" s="20"/>
      <c r="C31" s="111">
        <f>C30-$B30</f>
        <v>-24.120245443086787</v>
      </c>
      <c r="D31" s="111">
        <f t="shared" ref="D31:U31" si="14">D30-$B30</f>
        <v>-24.131803934725212</v>
      </c>
      <c r="E31" s="111">
        <f t="shared" si="14"/>
        <v>-48.972803177752326</v>
      </c>
      <c r="F31" s="111">
        <f t="shared" si="14"/>
        <v>8.2395597980197408</v>
      </c>
      <c r="G31" s="111">
        <f t="shared" si="14"/>
        <v>22.23587973173062</v>
      </c>
      <c r="H31" s="111">
        <f t="shared" si="14"/>
        <v>2.4314248439669655</v>
      </c>
      <c r="I31" s="111">
        <f t="shared" si="14"/>
        <v>-10.798484650588648</v>
      </c>
      <c r="J31" s="111">
        <f t="shared" si="14"/>
        <v>18.105054643562767</v>
      </c>
      <c r="K31" s="111">
        <f t="shared" si="14"/>
        <v>-3.362762287304804</v>
      </c>
      <c r="L31" s="111">
        <f t="shared" si="14"/>
        <v>119.83345541130336</v>
      </c>
      <c r="M31" s="111">
        <f t="shared" si="14"/>
        <v>65.074978898319728</v>
      </c>
      <c r="N31" s="111">
        <f t="shared" si="14"/>
        <v>100.93164393070424</v>
      </c>
      <c r="O31" s="111">
        <f t="shared" si="14"/>
        <v>1.2797920429359237</v>
      </c>
      <c r="P31" s="111">
        <f t="shared" si="14"/>
        <v>1.8967669669164025</v>
      </c>
      <c r="Q31" s="111">
        <f t="shared" si="14"/>
        <v>2.61661138097611</v>
      </c>
      <c r="R31" s="111">
        <f t="shared" si="14"/>
        <v>2.2490532660823419</v>
      </c>
      <c r="S31" s="111">
        <f t="shared" si="14"/>
        <v>38.885024053671259</v>
      </c>
      <c r="T31" s="111">
        <f t="shared" si="14"/>
        <v>1.9675227268093067</v>
      </c>
      <c r="U31" s="111">
        <f t="shared" si="14"/>
        <v>-2.7273529972917459</v>
      </c>
      <c r="V31" s="111">
        <f t="shared" ref="V31:W31" si="15">V30-$B30</f>
        <v>174.67918500421717</v>
      </c>
      <c r="W31" s="111">
        <f t="shared" si="15"/>
        <v>25.527096083293941</v>
      </c>
      <c r="X31" s="174"/>
      <c r="Y31" s="176"/>
      <c r="Z31" s="174"/>
      <c r="AA31" s="111">
        <f>AA30-$Z$30</f>
        <v>3.011824058376078</v>
      </c>
      <c r="AB31" s="111">
        <f t="shared" ref="AB31:AS31" si="16">AB30-$Z$30</f>
        <v>3.1358531199920776</v>
      </c>
      <c r="AC31" s="111">
        <f t="shared" si="16"/>
        <v>-11.703871338902559</v>
      </c>
      <c r="AD31" s="111">
        <f t="shared" si="16"/>
        <v>31.084659156693419</v>
      </c>
      <c r="AE31" s="111">
        <f t="shared" si="16"/>
        <v>34.617163813242882</v>
      </c>
      <c r="AF31" s="111">
        <f t="shared" si="16"/>
        <v>2.1189408456919523</v>
      </c>
      <c r="AG31" s="111">
        <f t="shared" si="16"/>
        <v>-4.3330807223998136</v>
      </c>
      <c r="AH31" s="111">
        <f t="shared" si="16"/>
        <v>2.8430208708987266</v>
      </c>
      <c r="AI31" s="111">
        <f t="shared" si="16"/>
        <v>-1.0258140412766465</v>
      </c>
      <c r="AJ31" s="111">
        <f t="shared" si="16"/>
        <v>0.20314679708098993</v>
      </c>
      <c r="AK31" s="111">
        <f t="shared" si="16"/>
        <v>-0.55992684246922408</v>
      </c>
      <c r="AL31" s="111">
        <f t="shared" si="16"/>
        <v>-1.5653791231557079E-2</v>
      </c>
      <c r="AM31" s="111">
        <f t="shared" si="16"/>
        <v>0.12713580887248099</v>
      </c>
      <c r="AN31" s="111">
        <f t="shared" si="16"/>
        <v>1.0167765038113998</v>
      </c>
      <c r="AO31" s="111">
        <f t="shared" si="16"/>
        <v>1.3125635963489799</v>
      </c>
      <c r="AP31" s="111">
        <f t="shared" si="16"/>
        <v>2.0242648348187231</v>
      </c>
      <c r="AQ31" s="111">
        <f t="shared" si="16"/>
        <v>2.050166840566817</v>
      </c>
      <c r="AR31" s="111">
        <f t="shared" si="16"/>
        <v>1.5429547814210309</v>
      </c>
      <c r="AS31" s="111">
        <f t="shared" si="16"/>
        <v>5.3193124566064398E-2</v>
      </c>
      <c r="AT31" s="111">
        <f t="shared" ref="AT31:AU31" si="17">AT30-$Z$30</f>
        <v>2.2565066460544472</v>
      </c>
      <c r="AU31" s="111">
        <f t="shared" si="17"/>
        <v>31.795665555406686</v>
      </c>
    </row>
    <row r="32" spans="1:47" x14ac:dyDescent="0.2">
      <c r="A32" s="3" t="s">
        <v>147</v>
      </c>
      <c r="B32" s="20"/>
      <c r="C32" s="174">
        <f>C13-$B13</f>
        <v>-30.439458943826367</v>
      </c>
      <c r="D32" s="174">
        <f t="shared" ref="D32:U32" si="18">D13-$B13</f>
        <v>-30.500289834517503</v>
      </c>
      <c r="E32" s="174">
        <f t="shared" si="18"/>
        <v>-56.012388893552384</v>
      </c>
      <c r="F32" s="174">
        <f t="shared" si="18"/>
        <v>10.101719712750992</v>
      </c>
      <c r="G32" s="174">
        <f t="shared" si="18"/>
        <v>18.240144538311597</v>
      </c>
      <c r="H32" s="174">
        <f t="shared" si="18"/>
        <v>-1.1385347581350516</v>
      </c>
      <c r="I32" s="174">
        <f t="shared" si="18"/>
        <v>-11.59444238284118</v>
      </c>
      <c r="J32" s="174">
        <f t="shared" si="18"/>
        <v>15.146169667764525</v>
      </c>
      <c r="K32" s="174">
        <f t="shared" si="18"/>
        <v>-6.7589465113293272</v>
      </c>
      <c r="L32" s="174">
        <f t="shared" si="18"/>
        <v>113.73555725479991</v>
      </c>
      <c r="M32" s="174">
        <f t="shared" si="18"/>
        <v>63.772591678470349</v>
      </c>
      <c r="N32" s="174">
        <f t="shared" si="18"/>
        <v>92.646310167089496</v>
      </c>
      <c r="O32" s="174">
        <f t="shared" si="18"/>
        <v>1.2505549363092996</v>
      </c>
      <c r="P32" s="174">
        <f t="shared" si="18"/>
        <v>0</v>
      </c>
      <c r="Q32" s="174">
        <f t="shared" si="18"/>
        <v>-0.16634338468008991</v>
      </c>
      <c r="R32" s="174">
        <f t="shared" si="18"/>
        <v>-0.21610417518229497</v>
      </c>
      <c r="S32" s="174">
        <f t="shared" si="18"/>
        <v>0</v>
      </c>
      <c r="T32" s="174">
        <f t="shared" si="18"/>
        <v>-1.269056525150404</v>
      </c>
      <c r="U32" s="174">
        <f t="shared" si="18"/>
        <v>-2.3313666141698377</v>
      </c>
      <c r="V32" s="174">
        <f t="shared" ref="V32:W32" si="19">V13-$B13</f>
        <v>181.27204874634162</v>
      </c>
      <c r="W32" s="174">
        <f t="shared" si="19"/>
        <v>27.735075609228261</v>
      </c>
      <c r="X32" s="174"/>
      <c r="Y32" s="176"/>
      <c r="Z32" s="174"/>
      <c r="AA32" s="174">
        <f>AA13-$Z13</f>
        <v>1.0718142323562461</v>
      </c>
      <c r="AB32" s="174">
        <f t="shared" ref="AB32:AS32" si="20">AB13-$Z13</f>
        <v>0.7112789386719669</v>
      </c>
      <c r="AC32" s="174">
        <f t="shared" si="20"/>
        <v>-14.650104158464103</v>
      </c>
      <c r="AD32" s="174">
        <f t="shared" si="20"/>
        <v>35.373677168919642</v>
      </c>
      <c r="AE32" s="174">
        <f t="shared" si="20"/>
        <v>35.0510872053394</v>
      </c>
      <c r="AF32" s="174">
        <f t="shared" si="20"/>
        <v>-1.2287158435908623</v>
      </c>
      <c r="AG32" s="174">
        <f t="shared" si="20"/>
        <v>-6.3752447709436524</v>
      </c>
      <c r="AH32" s="174">
        <f t="shared" si="20"/>
        <v>-1.0598778881504245</v>
      </c>
      <c r="AI32" s="174">
        <f t="shared" si="20"/>
        <v>-1.7932757386573712</v>
      </c>
      <c r="AJ32" s="174">
        <f t="shared" si="20"/>
        <v>-2.9222332346111557</v>
      </c>
      <c r="AK32" s="174">
        <f t="shared" si="20"/>
        <v>-5.3798509927754026</v>
      </c>
      <c r="AL32" s="174">
        <f t="shared" si="20"/>
        <v>-2.9772644227566047</v>
      </c>
      <c r="AM32" s="174">
        <f t="shared" si="20"/>
        <v>0.11222577860735328</v>
      </c>
      <c r="AN32" s="174">
        <f t="shared" si="20"/>
        <v>0.35300977856786631</v>
      </c>
      <c r="AO32" s="174">
        <f t="shared" si="20"/>
        <v>-5.7117415649577765</v>
      </c>
      <c r="AP32" s="174">
        <f t="shared" si="20"/>
        <v>-5.7281403589732349</v>
      </c>
      <c r="AQ32" s="174">
        <f t="shared" si="20"/>
        <v>0</v>
      </c>
      <c r="AR32" s="174">
        <f t="shared" si="20"/>
        <v>-0.5367572617942642</v>
      </c>
      <c r="AS32" s="174">
        <f t="shared" si="20"/>
        <v>-4.6645296993502257</v>
      </c>
      <c r="AT32" s="174">
        <f t="shared" ref="AT32:AU32" si="21">AT13-$Z13</f>
        <v>-5.9471424249863958E-2</v>
      </c>
      <c r="AU32" s="174">
        <f t="shared" si="21"/>
        <v>28.847254290081935</v>
      </c>
    </row>
    <row r="33" spans="1:47" x14ac:dyDescent="0.2">
      <c r="A33" s="3" t="s">
        <v>156</v>
      </c>
      <c r="B33" s="20"/>
      <c r="C33" s="174">
        <f>C28-$B28</f>
        <v>-33.118533783680618</v>
      </c>
      <c r="D33" s="174">
        <f t="shared" ref="D33:U33" si="22">D28-$B28</f>
        <v>-32.775987260769398</v>
      </c>
      <c r="E33" s="174">
        <f t="shared" si="22"/>
        <v>-92.931342048410443</v>
      </c>
      <c r="F33" s="174">
        <f t="shared" si="22"/>
        <v>8.7555970076282392</v>
      </c>
      <c r="G33" s="174">
        <f t="shared" si="22"/>
        <v>199.18041660839754</v>
      </c>
      <c r="H33" s="174">
        <f t="shared" si="22"/>
        <v>7.2299557021715373</v>
      </c>
      <c r="I33" s="174">
        <f t="shared" si="22"/>
        <v>-19.475995333737728</v>
      </c>
      <c r="J33" s="174">
        <f t="shared" si="22"/>
        <v>47.632726172873163</v>
      </c>
      <c r="K33" s="174">
        <f t="shared" si="22"/>
        <v>4.8599477513057536</v>
      </c>
      <c r="L33" s="174">
        <f t="shared" si="22"/>
        <v>354.65833539051255</v>
      </c>
      <c r="M33" s="174">
        <f t="shared" si="22"/>
        <v>205.58729988373852</v>
      </c>
      <c r="N33" s="174">
        <f t="shared" si="22"/>
        <v>305.13658078786966</v>
      </c>
      <c r="O33" s="174">
        <f t="shared" si="22"/>
        <v>1.9936326326924245</v>
      </c>
      <c r="P33" s="174">
        <f t="shared" si="22"/>
        <v>0</v>
      </c>
      <c r="Q33" s="174">
        <f t="shared" si="22"/>
        <v>2.0389413233060623</v>
      </c>
      <c r="R33" s="174">
        <f t="shared" si="22"/>
        <v>0.32655509225878632</v>
      </c>
      <c r="S33" s="174">
        <f t="shared" si="22"/>
        <v>205.30231009267618</v>
      </c>
      <c r="T33" s="174">
        <f t="shared" si="22"/>
        <v>6.1030334115398546</v>
      </c>
      <c r="U33" s="174">
        <f t="shared" si="22"/>
        <v>-6.3492597166921314</v>
      </c>
      <c r="V33" s="174">
        <f t="shared" ref="V33:W33" si="23">V28-$B28</f>
        <v>384.02387296942311</v>
      </c>
      <c r="W33" s="174">
        <f t="shared" si="23"/>
        <v>198.90178400947843</v>
      </c>
      <c r="X33" s="174"/>
      <c r="Y33" s="176"/>
      <c r="Z33" s="174"/>
      <c r="AA33" s="174">
        <f>AA28-$Z28</f>
        <v>-6.00998676844074</v>
      </c>
      <c r="AB33" s="174">
        <f t="shared" ref="AB33:AS33" si="24">AB28-$Z28</f>
        <v>-4.7415758894263718</v>
      </c>
      <c r="AC33" s="174">
        <f t="shared" si="24"/>
        <v>-40.107517476062299</v>
      </c>
      <c r="AD33" s="174">
        <f t="shared" si="24"/>
        <v>37.714385079879889</v>
      </c>
      <c r="AE33" s="174">
        <f t="shared" si="24"/>
        <v>135.16205725251029</v>
      </c>
      <c r="AF33" s="174">
        <f t="shared" si="24"/>
        <v>7.3392809649326409</v>
      </c>
      <c r="AG33" s="174">
        <f t="shared" si="24"/>
        <v>-13.222404838478838</v>
      </c>
      <c r="AH33" s="174">
        <f t="shared" si="24"/>
        <v>13.550154865087393</v>
      </c>
      <c r="AI33" s="174">
        <f t="shared" si="24"/>
        <v>-4.7017486286918029</v>
      </c>
      <c r="AJ33" s="174">
        <f t="shared" si="24"/>
        <v>13.983471475978376</v>
      </c>
      <c r="AK33" s="174">
        <f t="shared" si="24"/>
        <v>6.1857376043069507</v>
      </c>
      <c r="AL33" s="174">
        <f t="shared" si="24"/>
        <v>12.51271575629255</v>
      </c>
      <c r="AM33" s="174">
        <f t="shared" si="24"/>
        <v>-0.66066647285788349</v>
      </c>
      <c r="AN33" s="174">
        <f t="shared" si="24"/>
        <v>0.35300977856786631</v>
      </c>
      <c r="AO33" s="174">
        <f t="shared" si="24"/>
        <v>3.9157644958969513</v>
      </c>
      <c r="AP33" s="174">
        <f t="shared" si="24"/>
        <v>6.325663929414759</v>
      </c>
      <c r="AQ33" s="174">
        <f t="shared" si="24"/>
        <v>8.382775482598845</v>
      </c>
      <c r="AR33" s="174">
        <f t="shared" si="24"/>
        <v>-0.14988465027181519</v>
      </c>
      <c r="AS33" s="174">
        <f t="shared" si="24"/>
        <v>1.9743822186735542</v>
      </c>
      <c r="AT33" s="174">
        <f t="shared" ref="AT33:AU33" si="25">AT28-$Z28</f>
        <v>-4.7250397918526232</v>
      </c>
      <c r="AU33" s="174">
        <f t="shared" si="25"/>
        <v>115.68905408415731</v>
      </c>
    </row>
    <row r="34" spans="1:47" x14ac:dyDescent="0.2">
      <c r="A34" s="3" t="s">
        <v>148</v>
      </c>
      <c r="B34" s="20"/>
      <c r="C34" s="173">
        <f>C32/$B$13</f>
        <v>-4.1455729695223799E-2</v>
      </c>
      <c r="D34" s="173">
        <f t="shared" ref="D34:U34" si="26">D32/$B$13</f>
        <v>-4.1538575746011532E-2</v>
      </c>
      <c r="E34" s="173">
        <f t="shared" si="26"/>
        <v>-7.6283696692506772E-2</v>
      </c>
      <c r="F34" s="173">
        <f t="shared" si="26"/>
        <v>1.3757608590925802E-2</v>
      </c>
      <c r="G34" s="173">
        <f t="shared" si="26"/>
        <v>2.4841391004271442E-2</v>
      </c>
      <c r="H34" s="173">
        <f t="shared" si="26"/>
        <v>-1.5505791107839782E-3</v>
      </c>
      <c r="I34" s="173">
        <f t="shared" si="26"/>
        <v>-1.5790558901750636E-2</v>
      </c>
      <c r="J34" s="173">
        <f t="shared" si="26"/>
        <v>2.0627683193172902E-2</v>
      </c>
      <c r="K34" s="173">
        <f t="shared" si="26"/>
        <v>-9.2050604485193425E-3</v>
      </c>
      <c r="L34" s="173">
        <f t="shared" si="26"/>
        <v>0.15489731690013875</v>
      </c>
      <c r="M34" s="173">
        <f t="shared" si="26"/>
        <v>8.6852375643908741E-2</v>
      </c>
      <c r="N34" s="173">
        <f t="shared" si="26"/>
        <v>0.12617571155369334</v>
      </c>
      <c r="O34" s="173">
        <f t="shared" si="26"/>
        <v>1.703140239921403E-3</v>
      </c>
      <c r="P34" s="173">
        <f t="shared" si="26"/>
        <v>0</v>
      </c>
      <c r="Q34" s="173">
        <f t="shared" si="26"/>
        <v>-2.2654431554162169E-4</v>
      </c>
      <c r="R34" s="173">
        <f t="shared" si="26"/>
        <v>-2.9431391303305334E-4</v>
      </c>
      <c r="S34" s="173">
        <f t="shared" si="26"/>
        <v>0</v>
      </c>
      <c r="T34" s="173">
        <f t="shared" si="26"/>
        <v>-1.728337693901923E-3</v>
      </c>
      <c r="U34" s="173">
        <f t="shared" si="26"/>
        <v>-3.1751058504637395E-3</v>
      </c>
      <c r="V34" s="173">
        <f t="shared" ref="V34:W34" si="27">V32/$B$13</f>
        <v>0.24687577620862708</v>
      </c>
      <c r="W34" s="173">
        <f t="shared" si="27"/>
        <v>3.7772609547843339E-2</v>
      </c>
      <c r="X34" s="52"/>
      <c r="Y34" s="166"/>
      <c r="Z34" s="156"/>
      <c r="AA34" s="173">
        <f>AA32/$Z$13</f>
        <v>2.7995697689864821E-3</v>
      </c>
      <c r="AB34" s="173">
        <f t="shared" ref="AB34:AS34" si="28">AB32/$Z$13</f>
        <v>1.8578546112839591E-3</v>
      </c>
      <c r="AC34" s="173">
        <f t="shared" si="28"/>
        <v>-3.8265948964285777E-2</v>
      </c>
      <c r="AD34" s="173">
        <f t="shared" si="28"/>
        <v>9.2395747537600464E-2</v>
      </c>
      <c r="AE34" s="173">
        <f t="shared" si="28"/>
        <v>9.1553145263293736E-2</v>
      </c>
      <c r="AF34" s="173">
        <f t="shared" si="28"/>
        <v>-3.2093954591642018E-3</v>
      </c>
      <c r="AG34" s="173">
        <f t="shared" si="28"/>
        <v>-1.6652085773657427E-2</v>
      </c>
      <c r="AH34" s="173">
        <f t="shared" si="28"/>
        <v>-2.768392138216108E-3</v>
      </c>
      <c r="AI34" s="173">
        <f t="shared" si="28"/>
        <v>-4.6840211613586929E-3</v>
      </c>
      <c r="AJ34" s="173">
        <f t="shared" si="28"/>
        <v>-7.6328486547151964E-3</v>
      </c>
      <c r="AK34" s="173">
        <f t="shared" si="28"/>
        <v>-1.4052125588886485E-2</v>
      </c>
      <c r="AL34" s="173">
        <f t="shared" si="28"/>
        <v>-7.7765896557510919E-3</v>
      </c>
      <c r="AM34" s="173">
        <f t="shared" si="28"/>
        <v>2.9313279074436537E-4</v>
      </c>
      <c r="AN34" s="173">
        <f t="shared" si="28"/>
        <v>9.2205857545165618E-4</v>
      </c>
      <c r="AO34" s="173">
        <f t="shared" si="28"/>
        <v>-1.4919020974713544E-2</v>
      </c>
      <c r="AP34" s="173">
        <f t="shared" si="28"/>
        <v>-1.4961854486890917E-2</v>
      </c>
      <c r="AQ34" s="173">
        <f t="shared" si="28"/>
        <v>0</v>
      </c>
      <c r="AR34" s="173">
        <f t="shared" si="28"/>
        <v>-1.4020054576992461E-3</v>
      </c>
      <c r="AS34" s="173">
        <f t="shared" si="28"/>
        <v>-1.2183712380953062E-2</v>
      </c>
      <c r="AT34" s="173">
        <f t="shared" ref="AT34:AU34" si="29">AT32/$Z$13</f>
        <v>-1.5533886043150606E-4</v>
      </c>
      <c r="AU34" s="173">
        <f t="shared" si="29"/>
        <v>7.5348785816399089E-2</v>
      </c>
    </row>
    <row r="35" spans="1:47" x14ac:dyDescent="0.2">
      <c r="A35" s="3" t="s">
        <v>149</v>
      </c>
      <c r="B35" s="20"/>
      <c r="C35" s="173">
        <f>C33/$B$28</f>
        <v>-3.1695857627108748E-2</v>
      </c>
      <c r="D35" s="173">
        <f t="shared" ref="D35:U35" si="30">D33/$B$28</f>
        <v>-3.1368025909322826E-2</v>
      </c>
      <c r="E35" s="173">
        <f t="shared" si="30"/>
        <v>-8.8939281125844899E-2</v>
      </c>
      <c r="F35" s="173">
        <f t="shared" si="30"/>
        <v>8.3794819543270976E-3</v>
      </c>
      <c r="G35" s="173">
        <f t="shared" si="30"/>
        <v>0.19062420360042764</v>
      </c>
      <c r="H35" s="173">
        <f t="shared" si="30"/>
        <v>6.9193777744850559E-3</v>
      </c>
      <c r="I35" s="173">
        <f t="shared" si="30"/>
        <v>-1.8639363061071512E-2</v>
      </c>
      <c r="J35" s="173">
        <f t="shared" si="30"/>
        <v>4.5586562407252125E-2</v>
      </c>
      <c r="K35" s="173">
        <f t="shared" si="30"/>
        <v>4.6511784913762953E-3</v>
      </c>
      <c r="L35" s="173">
        <f t="shared" si="30"/>
        <v>0.3394232419293951</v>
      </c>
      <c r="M35" s="173">
        <f t="shared" si="30"/>
        <v>0.19675586575235471</v>
      </c>
      <c r="N35" s="173">
        <f t="shared" si="30"/>
        <v>0.29202879827490474</v>
      </c>
      <c r="O35" s="173">
        <f t="shared" si="30"/>
        <v>1.9079919569903886E-3</v>
      </c>
      <c r="P35" s="173">
        <f t="shared" si="30"/>
        <v>0</v>
      </c>
      <c r="Q35" s="173">
        <f t="shared" si="30"/>
        <v>1.9513543176655531E-3</v>
      </c>
      <c r="R35" s="173">
        <f t="shared" si="30"/>
        <v>3.125272326138455E-4</v>
      </c>
      <c r="S35" s="173">
        <f t="shared" si="30"/>
        <v>0.19648311829615112</v>
      </c>
      <c r="T35" s="173">
        <f t="shared" si="30"/>
        <v>5.8408647970090493E-3</v>
      </c>
      <c r="U35" s="173">
        <f t="shared" si="30"/>
        <v>-6.0765139342302526E-3</v>
      </c>
      <c r="V35" s="173">
        <f t="shared" ref="V35:W35" si="31">V33/$B$28</f>
        <v>0.36752732118375209</v>
      </c>
      <c r="W35" s="173">
        <f t="shared" si="31"/>
        <v>0.19035754024983079</v>
      </c>
      <c r="X35" s="52"/>
      <c r="Y35" s="166"/>
      <c r="Z35" s="156"/>
      <c r="AA35" s="173">
        <f>AA33/$Z$28</f>
        <v>-1.0971604616836553E-2</v>
      </c>
      <c r="AB35" s="173">
        <f t="shared" ref="AB35:AS35" si="32">AB33/$Z$28</f>
        <v>-8.6560416726189048E-3</v>
      </c>
      <c r="AC35" s="173">
        <f t="shared" si="32"/>
        <v>-7.3218767505603841E-2</v>
      </c>
      <c r="AD35" s="173">
        <f t="shared" si="32"/>
        <v>6.8849955483498815E-2</v>
      </c>
      <c r="AE35" s="173">
        <f t="shared" si="32"/>
        <v>0.24674674146703837</v>
      </c>
      <c r="AF35" s="173">
        <f t="shared" si="32"/>
        <v>1.3398313843543961E-2</v>
      </c>
      <c r="AG35" s="173">
        <f t="shared" si="32"/>
        <v>-2.4138322355936621E-2</v>
      </c>
      <c r="AH35" s="173">
        <f t="shared" si="32"/>
        <v>2.4736650412828447E-2</v>
      </c>
      <c r="AI35" s="173">
        <f t="shared" si="32"/>
        <v>-8.5833345312245294E-3</v>
      </c>
      <c r="AJ35" s="173">
        <f t="shared" si="32"/>
        <v>2.5527696834688862E-2</v>
      </c>
      <c r="AK35" s="173">
        <f t="shared" si="32"/>
        <v>1.1292448697946383E-2</v>
      </c>
      <c r="AL35" s="173">
        <f t="shared" si="32"/>
        <v>2.2842740799664127E-2</v>
      </c>
      <c r="AM35" s="173">
        <f t="shared" si="32"/>
        <v>-1.2060877341460905E-3</v>
      </c>
      <c r="AN35" s="173">
        <f t="shared" si="32"/>
        <v>6.4444130503942909E-4</v>
      </c>
      <c r="AO35" s="173">
        <f t="shared" si="32"/>
        <v>7.1484716151503239E-3</v>
      </c>
      <c r="AP35" s="173">
        <f t="shared" si="32"/>
        <v>1.154789290668099E-2</v>
      </c>
      <c r="AQ35" s="173">
        <f t="shared" si="32"/>
        <v>1.5303277982198878E-2</v>
      </c>
      <c r="AR35" s="173">
        <f t="shared" si="32"/>
        <v>-2.7362375064626478E-4</v>
      </c>
      <c r="AS35" s="173">
        <f t="shared" si="32"/>
        <v>3.6043575302943465E-3</v>
      </c>
      <c r="AT35" s="173">
        <f t="shared" ref="AT35:AU35" si="33">AT33/$Z$28</f>
        <v>-8.6258539980906841E-3</v>
      </c>
      <c r="AU35" s="173">
        <f t="shared" si="33"/>
        <v>0.21119756312483631</v>
      </c>
    </row>
    <row r="36" spans="1:47" x14ac:dyDescent="0.2">
      <c r="A36" s="3"/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52"/>
      <c r="W36" s="52"/>
      <c r="X36" s="52"/>
      <c r="Y36" s="166"/>
      <c r="Z36" s="156"/>
      <c r="AA36" s="156"/>
      <c r="AB36" s="156"/>
      <c r="AC36" s="156"/>
      <c r="AD36" s="156"/>
      <c r="AE36" s="156"/>
      <c r="AF36" s="156"/>
      <c r="AG36" s="156"/>
      <c r="AH36" s="156"/>
      <c r="AI36" s="156"/>
      <c r="AJ36" s="156"/>
      <c r="AK36" s="156"/>
      <c r="AL36" s="156"/>
      <c r="AM36" s="156"/>
      <c r="AN36" s="156"/>
      <c r="AO36" s="156"/>
      <c r="AP36" s="156"/>
      <c r="AQ36" s="156"/>
      <c r="AR36" s="156"/>
      <c r="AS36" s="156"/>
    </row>
    <row r="37" spans="1:47" s="167" customFormat="1" ht="15" x14ac:dyDescent="0.25">
      <c r="A37" s="167" t="s">
        <v>146</v>
      </c>
    </row>
    <row r="38" spans="1:47" s="168" customFormat="1" ht="85.5" x14ac:dyDescent="0.2">
      <c r="B38" s="168" t="str">
        <f>B3</f>
        <v>1- Preferred Resource Strategy</v>
      </c>
      <c r="C38" s="168" t="str">
        <f t="shared" ref="C38:U38" si="34">C3</f>
        <v>2- Baseline 1</v>
      </c>
      <c r="D38" s="168" t="str">
        <f t="shared" si="34"/>
        <v>3- Baseline 2</v>
      </c>
      <c r="E38" s="168" t="str">
        <f t="shared" si="34"/>
        <v>4- Baseline 3</v>
      </c>
      <c r="F38" s="168" t="str">
        <f t="shared" si="34"/>
        <v>5- Clean Resource Plan (2027)</v>
      </c>
      <c r="G38" s="168" t="str">
        <f t="shared" si="34"/>
        <v>6- Clean Resource Plan (2045)</v>
      </c>
      <c r="H38" s="168" t="str">
        <f t="shared" si="34"/>
        <v>7- SCC Idaho</v>
      </c>
      <c r="I38" s="168" t="str">
        <f t="shared" si="34"/>
        <v>8- Low Load Forecast</v>
      </c>
      <c r="J38" s="168" t="str">
        <f t="shared" si="34"/>
        <v>9- High Load Forecast</v>
      </c>
      <c r="K38" s="168" t="str">
        <f t="shared" si="34"/>
        <v>10- RA Market</v>
      </c>
      <c r="L38" s="168" t="str">
        <f t="shared" si="34"/>
        <v>11- Electrification 1</v>
      </c>
      <c r="M38" s="168" t="str">
        <f t="shared" si="34"/>
        <v>12- Electrification 2</v>
      </c>
      <c r="N38" s="168" t="str">
        <f t="shared" si="34"/>
        <v>13- Electrification 3</v>
      </c>
      <c r="O38" s="168" t="str">
        <f t="shared" si="34"/>
        <v>14- 2x SCC</v>
      </c>
      <c r="P38" s="168" t="str">
        <f t="shared" si="34"/>
        <v>15- Colstrip Exit 2025</v>
      </c>
      <c r="Q38" s="168" t="str">
        <f t="shared" si="34"/>
        <v>16- Colstrip Exit 2035</v>
      </c>
      <c r="R38" s="168" t="str">
        <f t="shared" si="34"/>
        <v>17- Colstrip Exit 2045</v>
      </c>
      <c r="S38" s="168" t="str">
        <f t="shared" si="34"/>
        <v>18- Clean Energy Delivered Each Hour</v>
      </c>
      <c r="T38" s="168" t="str">
        <f t="shared" si="34"/>
        <v>19- SCC on Net P/S</v>
      </c>
      <c r="U38" s="168" t="str">
        <f t="shared" si="34"/>
        <v>20- Use Avg Mrkt for EE SCC</v>
      </c>
      <c r="V38" s="160" t="str">
        <f>'Scenario List'!$A$25</f>
        <v>21- Maximum WA Customer Benefit</v>
      </c>
      <c r="W38" s="168" t="str">
        <f>'Scenario List'!A26</f>
        <v>6b- Clean Resource Plan (2045) No Colstrip</v>
      </c>
      <c r="Z38" s="168" t="str">
        <f>Z3</f>
        <v>1- Preferred Resource Strategy</v>
      </c>
      <c r="AA38" s="168" t="str">
        <f t="shared" ref="AA38:AS38" si="35">AA3</f>
        <v>2- Baseline 1</v>
      </c>
      <c r="AB38" s="168" t="str">
        <f t="shared" si="35"/>
        <v>3- Baseline 2</v>
      </c>
      <c r="AC38" s="168" t="str">
        <f t="shared" si="35"/>
        <v>4- Baseline 3</v>
      </c>
      <c r="AD38" s="168" t="str">
        <f t="shared" si="35"/>
        <v>5- Clean Resource Plan (2027)</v>
      </c>
      <c r="AE38" s="168" t="str">
        <f t="shared" si="35"/>
        <v>6- Clean Resource Plan (2045)</v>
      </c>
      <c r="AF38" s="168" t="str">
        <f t="shared" si="35"/>
        <v>7- SCC Idaho</v>
      </c>
      <c r="AG38" s="168" t="str">
        <f t="shared" si="35"/>
        <v>8- Low Load Forecast</v>
      </c>
      <c r="AH38" s="168" t="str">
        <f t="shared" si="35"/>
        <v>9- High Load Forecast</v>
      </c>
      <c r="AI38" s="168" t="str">
        <f t="shared" si="35"/>
        <v>10- RA Market</v>
      </c>
      <c r="AJ38" s="168" t="str">
        <f t="shared" si="35"/>
        <v>11- Electrification 1</v>
      </c>
      <c r="AK38" s="168" t="str">
        <f t="shared" si="35"/>
        <v>12- Electrification 2</v>
      </c>
      <c r="AL38" s="168" t="str">
        <f t="shared" si="35"/>
        <v>13- Electrification 3</v>
      </c>
      <c r="AM38" s="168" t="str">
        <f t="shared" si="35"/>
        <v>14- 2x SCC</v>
      </c>
      <c r="AN38" s="168" t="str">
        <f t="shared" si="35"/>
        <v>15- Colstrip Exit 2025</v>
      </c>
      <c r="AO38" s="168" t="str">
        <f t="shared" si="35"/>
        <v>16- Colstrip Exit 2035</v>
      </c>
      <c r="AP38" s="168" t="str">
        <f t="shared" si="35"/>
        <v>17- Colstrip Exit 2045</v>
      </c>
      <c r="AQ38" s="168" t="str">
        <f t="shared" si="35"/>
        <v>18- Clean Energy Delivered Each Hour</v>
      </c>
      <c r="AR38" s="168" t="str">
        <f t="shared" si="35"/>
        <v>19- SCC on Net P/S</v>
      </c>
      <c r="AS38" s="168" t="str">
        <f t="shared" si="35"/>
        <v>20- Use Avg Mrkt for EE SCC</v>
      </c>
      <c r="AT38" s="160" t="str">
        <f>'Scenario List'!$A$25</f>
        <v>21- Maximum WA Customer Benefit</v>
      </c>
      <c r="AU38" s="160" t="str">
        <f>'Scenario List'!A26</f>
        <v>6b- Clean Resource Plan (2045) No Colstrip</v>
      </c>
    </row>
    <row r="39" spans="1:47" x14ac:dyDescent="0.2">
      <c r="A39" s="2">
        <v>2022</v>
      </c>
      <c r="B39" s="169">
        <f>'Summary Data'!I3</f>
        <v>0.10024286279163672</v>
      </c>
      <c r="C39" s="169">
        <f>'Summary Data'!I31</f>
        <v>0.10003087136574217</v>
      </c>
      <c r="D39" s="169">
        <f>'Summary Data'!I60</f>
        <v>0.10000911104301055</v>
      </c>
      <c r="E39" s="169">
        <f>'Summary Data'!I90</f>
        <v>9.9970093938602692E-2</v>
      </c>
      <c r="F39" s="169">
        <f>'Summary Data'!I118</f>
        <v>0.1000237338864134</v>
      </c>
      <c r="G39" s="169">
        <f>'Summary Data'!I146</f>
        <v>0.10025746408315556</v>
      </c>
      <c r="H39" s="169">
        <f>'Summary Data'!I173</f>
        <v>0.1002448893169422</v>
      </c>
      <c r="I39" s="169">
        <f>'Summary Data'!I201</f>
        <v>0.10222631379698849</v>
      </c>
      <c r="J39" s="169">
        <f>'Summary Data'!I229</f>
        <v>9.7773551395730796E-2</v>
      </c>
      <c r="K39" s="169">
        <f>'Summary Data'!I257</f>
        <v>0.1002647147558438</v>
      </c>
      <c r="L39" s="169">
        <f>'Summary Data'!I285</f>
        <v>0.10021359590650336</v>
      </c>
      <c r="M39" s="169">
        <f>'Summary Data'!I312</f>
        <v>0.10015476661001686</v>
      </c>
      <c r="N39" s="169">
        <f>'Summary Data'!I339</f>
        <v>0.10016228373304535</v>
      </c>
      <c r="O39" s="169">
        <f>'Summary Data'!I366</f>
        <v>0.10026675137599504</v>
      </c>
      <c r="P39" s="169">
        <f>'Summary Data'!I393</f>
        <v>0.10068679012494199</v>
      </c>
      <c r="Q39" s="169">
        <f>'Summary Data'!I420</f>
        <v>0.10069029367241948</v>
      </c>
      <c r="R39" s="169">
        <f>'Summary Data'!I447</f>
        <v>0.10068734342607759</v>
      </c>
      <c r="S39" s="169">
        <f>'Summary Data'!I474</f>
        <v>0.10024286279163672</v>
      </c>
      <c r="T39" s="169">
        <f>'Summary Data'!I501</f>
        <v>0.10024290052250606</v>
      </c>
      <c r="U39" s="169">
        <f>'Summary Data'!I528</f>
        <v>0.10022800765735283</v>
      </c>
      <c r="V39" s="169">
        <f>'Summary Data'!I555</f>
        <v>0.10123189915438276</v>
      </c>
      <c r="W39" s="169">
        <f>'Summary Data'!I582</f>
        <v>0.10002757240688145</v>
      </c>
      <c r="X39" s="169"/>
      <c r="Y39" s="169"/>
      <c r="Z39" s="169">
        <f>'Summary Data'!J3</f>
        <v>8.8818159710523786E-2</v>
      </c>
      <c r="AA39" s="169">
        <f>'Summary Data'!J31</f>
        <v>8.9329948706730972E-2</v>
      </c>
      <c r="AB39" s="169">
        <f>'Summary Data'!J60</f>
        <v>8.9308332571930604E-2</v>
      </c>
      <c r="AC39" s="169">
        <f>'Summary Data'!J90</f>
        <v>8.9256359693042728E-2</v>
      </c>
      <c r="AD39" s="169">
        <f>'Summary Data'!J118</f>
        <v>8.9342765183040018E-2</v>
      </c>
      <c r="AE39" s="169">
        <f>'Summary Data'!J146</f>
        <v>8.9563691353401087E-2</v>
      </c>
      <c r="AF39" s="169">
        <f>'Summary Data'!J173</f>
        <v>8.8998358915534773E-2</v>
      </c>
      <c r="AG39" s="169">
        <f>'Summary Data'!J201</f>
        <v>9.08995354112586E-2</v>
      </c>
      <c r="AH39" s="169">
        <f>'Summary Data'!J229</f>
        <v>8.6181908178363728E-2</v>
      </c>
      <c r="AI39" s="169">
        <f>'Summary Data'!J257</f>
        <v>8.8827793013017631E-2</v>
      </c>
      <c r="AJ39" s="169">
        <f>'Summary Data'!J285</f>
        <v>8.8830383215778214E-2</v>
      </c>
      <c r="AK39" s="169">
        <f>'Summary Data'!J312</f>
        <v>8.8878099147967043E-2</v>
      </c>
      <c r="AL39" s="169">
        <f>'Summary Data'!J339</f>
        <v>8.8827915671171778E-2</v>
      </c>
      <c r="AM39" s="169">
        <f>'Summary Data'!J366</f>
        <v>8.8819780285210884E-2</v>
      </c>
      <c r="AN39" s="169">
        <f>'Summary Data'!J393</f>
        <v>8.9180548652327385E-2</v>
      </c>
      <c r="AO39" s="169">
        <f>'Summary Data'!J420</f>
        <v>8.9154632424158456E-2</v>
      </c>
      <c r="AP39" s="169">
        <f>'Summary Data'!J447</f>
        <v>8.9149269469556799E-2</v>
      </c>
      <c r="AQ39" s="169">
        <f>'Summary Data'!J474</f>
        <v>8.8818159710523786E-2</v>
      </c>
      <c r="AR39" s="169">
        <f>'Summary Data'!J501</f>
        <v>8.8889420927907664E-2</v>
      </c>
      <c r="AS39" s="169">
        <f>'Summary Data'!J528</f>
        <v>8.88192640583753E-2</v>
      </c>
      <c r="AT39" s="159">
        <f>'Summary Data'!J555</f>
        <v>8.8867383505237332E-2</v>
      </c>
      <c r="AU39" s="159">
        <f>'Summary Data'!J582</f>
        <v>8.9376697480335027E-2</v>
      </c>
    </row>
    <row r="40" spans="1:47" x14ac:dyDescent="0.2">
      <c r="A40" s="2">
        <v>2023</v>
      </c>
      <c r="B40" s="169">
        <f>'Summary Data'!I4</f>
        <v>0.10307706050722897</v>
      </c>
      <c r="C40" s="169">
        <f>'Summary Data'!I32</f>
        <v>0.10120707008175857</v>
      </c>
      <c r="D40" s="169">
        <f>'Summary Data'!I61</f>
        <v>0.10121856248333809</v>
      </c>
      <c r="E40" s="169">
        <f>'Summary Data'!I91</f>
        <v>0.10114918152150494</v>
      </c>
      <c r="F40" s="169">
        <f>'Summary Data'!I119</f>
        <v>0.1036524570528652</v>
      </c>
      <c r="G40" s="169">
        <f>'Summary Data'!I147</f>
        <v>0.1052919638620885</v>
      </c>
      <c r="H40" s="169">
        <f>'Summary Data'!I174</f>
        <v>0.10308228260987912</v>
      </c>
      <c r="I40" s="169">
        <f>'Summary Data'!I202</f>
        <v>0.1056010698457308</v>
      </c>
      <c r="J40" s="169">
        <f>'Summary Data'!I230</f>
        <v>0.10006331576309299</v>
      </c>
      <c r="K40" s="169">
        <f>'Summary Data'!I258</f>
        <v>0.10450731618777992</v>
      </c>
      <c r="L40" s="169">
        <f>'Summary Data'!I286</f>
        <v>0.10270723315756261</v>
      </c>
      <c r="M40" s="169">
        <f>'Summary Data'!I313</f>
        <v>0.10272280142160706</v>
      </c>
      <c r="N40" s="169">
        <f>'Summary Data'!I340</f>
        <v>0.1026094258735934</v>
      </c>
      <c r="O40" s="169">
        <f>'Summary Data'!I367</f>
        <v>0.10316224284459861</v>
      </c>
      <c r="P40" s="169">
        <f>'Summary Data'!I394</f>
        <v>0.10408878049482335</v>
      </c>
      <c r="Q40" s="169">
        <f>'Summary Data'!I421</f>
        <v>0.10409694917405546</v>
      </c>
      <c r="R40" s="169">
        <f>'Summary Data'!I448</f>
        <v>0.10413063315094959</v>
      </c>
      <c r="S40" s="169">
        <f>'Summary Data'!I475</f>
        <v>0.10307706050722897</v>
      </c>
      <c r="T40" s="169">
        <f>'Summary Data'!I502</f>
        <v>0.1030770629793139</v>
      </c>
      <c r="U40" s="169">
        <f>'Summary Data'!I529</f>
        <v>0.10303768515955146</v>
      </c>
      <c r="V40" s="169">
        <f>'Summary Data'!I556</f>
        <v>0.10684091187245261</v>
      </c>
      <c r="W40" s="169">
        <f>'Summary Data'!I583</f>
        <v>0.10510583870948899</v>
      </c>
      <c r="X40" s="169"/>
      <c r="Y40" s="169"/>
      <c r="Z40" s="169">
        <f>'Summary Data'!J4</f>
        <v>9.091547838763063E-2</v>
      </c>
      <c r="AA40" s="169">
        <f>'Summary Data'!J32</f>
        <v>9.1018253229844318E-2</v>
      </c>
      <c r="AB40" s="169">
        <f>'Summary Data'!J61</f>
        <v>9.107403863628151E-2</v>
      </c>
      <c r="AC40" s="169">
        <f>'Summary Data'!J91</f>
        <v>9.091547838763063E-2</v>
      </c>
      <c r="AD40" s="169">
        <f>'Summary Data'!J119</f>
        <v>9.6988404719682619E-2</v>
      </c>
      <c r="AE40" s="169">
        <f>'Summary Data'!J147</f>
        <v>9.577079733382364E-2</v>
      </c>
      <c r="AF40" s="169">
        <f>'Summary Data'!J174</f>
        <v>9.1335108417760075E-2</v>
      </c>
      <c r="AG40" s="169">
        <f>'Summary Data'!J202</f>
        <v>9.3113758275071512E-2</v>
      </c>
      <c r="AH40" s="169">
        <f>'Summary Data'!J230</f>
        <v>8.8043047678802999E-2</v>
      </c>
      <c r="AI40" s="169">
        <f>'Summary Data'!J258</f>
        <v>9.0934532285142838E-2</v>
      </c>
      <c r="AJ40" s="169">
        <f>'Summary Data'!J286</f>
        <v>9.1032996703467761E-2</v>
      </c>
      <c r="AK40" s="169">
        <f>'Summary Data'!J313</f>
        <v>9.1018039101311413E-2</v>
      </c>
      <c r="AL40" s="169">
        <f>'Summary Data'!J340</f>
        <v>9.1032996703467761E-2</v>
      </c>
      <c r="AM40" s="169">
        <f>'Summary Data'!J367</f>
        <v>9.0915442748156494E-2</v>
      </c>
      <c r="AN40" s="169">
        <f>'Summary Data'!J394</f>
        <v>9.166235690849403E-2</v>
      </c>
      <c r="AO40" s="169">
        <f>'Summary Data'!J421</f>
        <v>9.1605199587682484E-2</v>
      </c>
      <c r="AP40" s="169">
        <f>'Summary Data'!J448</f>
        <v>9.1593149439959803E-2</v>
      </c>
      <c r="AQ40" s="169">
        <f>'Summary Data'!J475</f>
        <v>9.091547838763063E-2</v>
      </c>
      <c r="AR40" s="169">
        <f>'Summary Data'!J502</f>
        <v>9.1013311316038667E-2</v>
      </c>
      <c r="AS40" s="169">
        <f>'Summary Data'!J529</f>
        <v>9.0917756464563557E-2</v>
      </c>
      <c r="AT40" s="159">
        <f>'Summary Data'!J556</f>
        <v>9.1298227107850655E-2</v>
      </c>
      <c r="AU40" s="159">
        <f>'Summary Data'!J583</f>
        <v>9.4698576140173199E-2</v>
      </c>
    </row>
    <row r="41" spans="1:47" x14ac:dyDescent="0.2">
      <c r="A41" s="2">
        <v>2024</v>
      </c>
      <c r="B41" s="169">
        <f>'Summary Data'!I5</f>
        <v>0.10769305520813385</v>
      </c>
      <c r="C41" s="169">
        <f>'Summary Data'!I33</f>
        <v>0.10294999895558926</v>
      </c>
      <c r="D41" s="169">
        <f>'Summary Data'!I62</f>
        <v>0.10296896391102757</v>
      </c>
      <c r="E41" s="169">
        <f>'Summary Data'!I92</f>
        <v>0.10290392952797983</v>
      </c>
      <c r="F41" s="169">
        <f>'Summary Data'!I120</f>
        <v>0.10567509223399155</v>
      </c>
      <c r="G41" s="169">
        <f>'Summary Data'!I148</f>
        <v>0.10722340413474167</v>
      </c>
      <c r="H41" s="169">
        <f>'Summary Data'!I175</f>
        <v>0.10763135107147748</v>
      </c>
      <c r="I41" s="169">
        <f>'Summary Data'!I203</f>
        <v>0.10819778361466789</v>
      </c>
      <c r="J41" s="169">
        <f>'Summary Data'!I231</f>
        <v>0.10438309675483186</v>
      </c>
      <c r="K41" s="169">
        <f>'Summary Data'!I259</f>
        <v>0.10655049896589626</v>
      </c>
      <c r="L41" s="169">
        <f>'Summary Data'!I287</f>
        <v>0.106330193920582</v>
      </c>
      <c r="M41" s="169">
        <f>'Summary Data'!I314</f>
        <v>0.10632459351917009</v>
      </c>
      <c r="N41" s="169">
        <f>'Summary Data'!I341</f>
        <v>0.10620832198089177</v>
      </c>
      <c r="O41" s="169">
        <f>'Summary Data'!I368</f>
        <v>0.10789671134360077</v>
      </c>
      <c r="P41" s="169">
        <f>'Summary Data'!I395</f>
        <v>0.10923494506324252</v>
      </c>
      <c r="Q41" s="169">
        <f>'Summary Data'!I422</f>
        <v>0.10951478444026927</v>
      </c>
      <c r="R41" s="169">
        <f>'Summary Data'!I449</f>
        <v>0.10950335930413301</v>
      </c>
      <c r="S41" s="169">
        <f>'Summary Data'!I476</f>
        <v>0.10769305520813385</v>
      </c>
      <c r="T41" s="169">
        <f>'Summary Data'!I503</f>
        <v>0.10762143547639219</v>
      </c>
      <c r="U41" s="169">
        <f>'Summary Data'!I530</f>
        <v>0.10754818557445979</v>
      </c>
      <c r="V41" s="169">
        <f>'Summary Data'!I557</f>
        <v>0.11560974261168157</v>
      </c>
      <c r="W41" s="169">
        <f>'Summary Data'!I584</f>
        <v>0.10696422415755652</v>
      </c>
      <c r="X41" s="169"/>
      <c r="Y41" s="169"/>
      <c r="Z41" s="169">
        <f>'Summary Data'!J5</f>
        <v>9.3846969832554264E-2</v>
      </c>
      <c r="AA41" s="169">
        <f>'Summary Data'!J33</f>
        <v>9.3711130852050809E-2</v>
      </c>
      <c r="AB41" s="169">
        <f>'Summary Data'!J62</f>
        <v>9.3730532298439043E-2</v>
      </c>
      <c r="AC41" s="169">
        <f>'Summary Data'!J92</f>
        <v>9.3534544005870565E-2</v>
      </c>
      <c r="AD41" s="169">
        <f>'Summary Data'!J120</f>
        <v>9.9430376359956774E-2</v>
      </c>
      <c r="AE41" s="169">
        <f>'Summary Data'!J148</f>
        <v>9.8598833985245049E-2</v>
      </c>
      <c r="AF41" s="169">
        <f>'Summary Data'!J175</f>
        <v>9.4634805355692075E-2</v>
      </c>
      <c r="AG41" s="169">
        <f>'Summary Data'!J203</f>
        <v>9.5426466238929655E-2</v>
      </c>
      <c r="AH41" s="169">
        <f>'Summary Data'!J231</f>
        <v>8.9981741394084241E-2</v>
      </c>
      <c r="AI41" s="169">
        <f>'Summary Data'!J259</f>
        <v>9.3319819711607008E-2</v>
      </c>
      <c r="AJ41" s="169">
        <f>'Summary Data'!J287</f>
        <v>9.3513519724469932E-2</v>
      </c>
      <c r="AK41" s="169">
        <f>'Summary Data'!J314</f>
        <v>9.3541496990107387E-2</v>
      </c>
      <c r="AL41" s="169">
        <f>'Summary Data'!J341</f>
        <v>9.3513254331168999E-2</v>
      </c>
      <c r="AM41" s="169">
        <f>'Summary Data'!J368</f>
        <v>9.3846925363398628E-2</v>
      </c>
      <c r="AN41" s="169">
        <f>'Summary Data'!J395</f>
        <v>9.4883084149463809E-2</v>
      </c>
      <c r="AO41" s="169">
        <f>'Summary Data'!J422</f>
        <v>9.4526536723274671E-2</v>
      </c>
      <c r="AP41" s="169">
        <f>'Summary Data'!J449</f>
        <v>9.4505548072884873E-2</v>
      </c>
      <c r="AQ41" s="169">
        <f>'Summary Data'!J476</f>
        <v>9.3846969832554264E-2</v>
      </c>
      <c r="AR41" s="169">
        <f>'Summary Data'!J503</f>
        <v>9.3703395263244199E-2</v>
      </c>
      <c r="AS41" s="169">
        <f>'Summary Data'!J530</f>
        <v>9.3850162790711997E-2</v>
      </c>
      <c r="AT41" s="159">
        <f>'Summary Data'!J557</f>
        <v>9.3440520399574512E-2</v>
      </c>
      <c r="AU41" s="159">
        <f>'Summary Data'!J584</f>
        <v>9.7532944152035964E-2</v>
      </c>
    </row>
    <row r="42" spans="1:47" x14ac:dyDescent="0.2">
      <c r="A42" s="2">
        <v>2025</v>
      </c>
      <c r="B42" s="169">
        <f>'Summary Data'!I6</f>
        <v>0.11050895956710592</v>
      </c>
      <c r="C42" s="169">
        <f>'Summary Data'!I34</f>
        <v>0.10585699780981385</v>
      </c>
      <c r="D42" s="169">
        <f>'Summary Data'!I63</f>
        <v>0.10588335671076489</v>
      </c>
      <c r="E42" s="169">
        <f>'Summary Data'!I93</f>
        <v>0.1057655314828011</v>
      </c>
      <c r="F42" s="169">
        <f>'Summary Data'!I121</f>
        <v>0.1111895066812976</v>
      </c>
      <c r="G42" s="169">
        <f>'Summary Data'!I149</f>
        <v>0.11173506226404663</v>
      </c>
      <c r="H42" s="169">
        <f>'Summary Data'!I176</f>
        <v>0.11049932506392764</v>
      </c>
      <c r="I42" s="169">
        <f>'Summary Data'!I204</f>
        <v>0.11149218962257047</v>
      </c>
      <c r="J42" s="169">
        <f>'Summary Data'!I232</f>
        <v>0.10710807130181443</v>
      </c>
      <c r="K42" s="169">
        <f>'Summary Data'!I260</f>
        <v>0.10945952156524925</v>
      </c>
      <c r="L42" s="169">
        <f>'Summary Data'!I288</f>
        <v>0.10961187696867242</v>
      </c>
      <c r="M42" s="169">
        <f>'Summary Data'!I315</f>
        <v>0.10784123281365735</v>
      </c>
      <c r="N42" s="169">
        <f>'Summary Data'!I342</f>
        <v>0.10859575151910494</v>
      </c>
      <c r="O42" s="169">
        <f>'Summary Data'!I369</f>
        <v>0.11099366029304046</v>
      </c>
      <c r="P42" s="169">
        <f>'Summary Data'!I396</f>
        <v>0.11224525131176197</v>
      </c>
      <c r="Q42" s="169">
        <f>'Summary Data'!I423</f>
        <v>0.11304257955557953</v>
      </c>
      <c r="R42" s="169">
        <f>'Summary Data'!I450</f>
        <v>0.11302772367768146</v>
      </c>
      <c r="S42" s="169">
        <f>'Summary Data'!I477</f>
        <v>0.11050895956710592</v>
      </c>
      <c r="T42" s="169">
        <f>'Summary Data'!I504</f>
        <v>0.11044203719078864</v>
      </c>
      <c r="U42" s="169">
        <f>'Summary Data'!I531</f>
        <v>0.11040799425806799</v>
      </c>
      <c r="V42" s="169">
        <f>'Summary Data'!I558</f>
        <v>0.12113532797425611</v>
      </c>
      <c r="W42" s="169">
        <f>'Summary Data'!I585</f>
        <v>0.11060379031586065</v>
      </c>
      <c r="X42" s="169"/>
      <c r="Y42" s="169"/>
      <c r="Z42" s="169">
        <f>'Summary Data'!J6</f>
        <v>9.5964006318951856E-2</v>
      </c>
      <c r="AA42" s="169">
        <f>'Summary Data'!J34</f>
        <v>9.6076446804912424E-2</v>
      </c>
      <c r="AB42" s="169">
        <f>'Summary Data'!J63</f>
        <v>9.6051805655722383E-2</v>
      </c>
      <c r="AC42" s="169">
        <f>'Summary Data'!J93</f>
        <v>9.5809875788934754E-2</v>
      </c>
      <c r="AD42" s="169">
        <f>'Summary Data'!J121</f>
        <v>0.1018605147644313</v>
      </c>
      <c r="AE42" s="169">
        <f>'Summary Data'!J149</f>
        <v>0.10507966334311002</v>
      </c>
      <c r="AF42" s="169">
        <f>'Summary Data'!J176</f>
        <v>9.715740434396733E-2</v>
      </c>
      <c r="AG42" s="169">
        <f>'Summary Data'!J204</f>
        <v>9.7840331913289863E-2</v>
      </c>
      <c r="AH42" s="169">
        <f>'Summary Data'!J232</f>
        <v>9.1644776243668846E-2</v>
      </c>
      <c r="AI42" s="169">
        <f>'Summary Data'!J260</f>
        <v>9.5401038714026665E-2</v>
      </c>
      <c r="AJ42" s="169">
        <f>'Summary Data'!J288</f>
        <v>9.5422657068392938E-2</v>
      </c>
      <c r="AK42" s="169">
        <f>'Summary Data'!J315</f>
        <v>9.5478464873844177E-2</v>
      </c>
      <c r="AL42" s="169">
        <f>'Summary Data'!J342</f>
        <v>9.5419296209059312E-2</v>
      </c>
      <c r="AM42" s="169">
        <f>'Summary Data'!J369</f>
        <v>9.5973085656006485E-2</v>
      </c>
      <c r="AN42" s="169">
        <f>'Summary Data'!J396</f>
        <v>9.6962470622148897E-2</v>
      </c>
      <c r="AO42" s="169">
        <f>'Summary Data'!J423</f>
        <v>9.6629292360536315E-2</v>
      </c>
      <c r="AP42" s="169">
        <f>'Summary Data'!J450</f>
        <v>9.659614773237829E-2</v>
      </c>
      <c r="AQ42" s="169">
        <f>'Summary Data'!J477</f>
        <v>9.5964006318951856E-2</v>
      </c>
      <c r="AR42" s="169">
        <f>'Summary Data'!J504</f>
        <v>9.5863000185243477E-2</v>
      </c>
      <c r="AS42" s="169">
        <f>'Summary Data'!J531</f>
        <v>9.5967340612725799E-2</v>
      </c>
      <c r="AT42" s="159">
        <f>'Summary Data'!J558</f>
        <v>9.5636922606499669E-2</v>
      </c>
      <c r="AU42" s="159">
        <f>'Summary Data'!J585</f>
        <v>0.10382640375175313</v>
      </c>
    </row>
    <row r="43" spans="1:47" x14ac:dyDescent="0.2">
      <c r="A43" s="2">
        <v>2026</v>
      </c>
      <c r="B43" s="169">
        <f>'Summary Data'!I7</f>
        <v>0.11050312424389092</v>
      </c>
      <c r="C43" s="169">
        <f>'Summary Data'!I35</f>
        <v>0.10613182647259534</v>
      </c>
      <c r="D43" s="169">
        <f>'Summary Data'!I64</f>
        <v>0.10603881170292544</v>
      </c>
      <c r="E43" s="169">
        <f>'Summary Data'!I94</f>
        <v>0.10573820227748888</v>
      </c>
      <c r="F43" s="169">
        <f>'Summary Data'!I122</f>
        <v>0.11130883284257459</v>
      </c>
      <c r="G43" s="169">
        <f>'Summary Data'!I150</f>
        <v>0.11171126521416906</v>
      </c>
      <c r="H43" s="169">
        <f>'Summary Data'!I177</f>
        <v>0.11043194825614182</v>
      </c>
      <c r="I43" s="169">
        <f>'Summary Data'!I205</f>
        <v>0.11388458375012683</v>
      </c>
      <c r="J43" s="169">
        <f>'Summary Data'!I233</f>
        <v>0.10830374140449178</v>
      </c>
      <c r="K43" s="169">
        <f>'Summary Data'!I261</f>
        <v>0.10958916022850847</v>
      </c>
      <c r="L43" s="169">
        <f>'Summary Data'!I289</f>
        <v>0.11146391805155362</v>
      </c>
      <c r="M43" s="169">
        <f>'Summary Data'!I316</f>
        <v>0.10910713132679761</v>
      </c>
      <c r="N43" s="169">
        <f>'Summary Data'!I343</f>
        <v>0.10989778986268399</v>
      </c>
      <c r="O43" s="169">
        <f>'Summary Data'!I370</f>
        <v>0.11102259907898727</v>
      </c>
      <c r="P43" s="169">
        <f>'Summary Data'!I397</f>
        <v>0.11050312424389092</v>
      </c>
      <c r="Q43" s="169">
        <f>'Summary Data'!I424</f>
        <v>0.1104187086996385</v>
      </c>
      <c r="R43" s="169">
        <f>'Summary Data'!I451</f>
        <v>0.11040203833491039</v>
      </c>
      <c r="S43" s="169">
        <f>'Summary Data'!I478</f>
        <v>0.11050312424389092</v>
      </c>
      <c r="T43" s="169">
        <f>'Summary Data'!I505</f>
        <v>0.11057929334836053</v>
      </c>
      <c r="U43" s="169">
        <f>'Summary Data'!I532</f>
        <v>0.11036262365063497</v>
      </c>
      <c r="V43" s="169">
        <f>'Summary Data'!I559</f>
        <v>0.12436013010516149</v>
      </c>
      <c r="W43" s="169">
        <f>'Summary Data'!I586</f>
        <v>0.11195491951069476</v>
      </c>
      <c r="X43" s="169"/>
      <c r="Y43" s="169"/>
      <c r="Z43" s="169">
        <f>'Summary Data'!J7</f>
        <v>9.7541290830164704E-2</v>
      </c>
      <c r="AA43" s="169">
        <f>'Summary Data'!J35</f>
        <v>9.8140592976094093E-2</v>
      </c>
      <c r="AB43" s="169">
        <f>'Summary Data'!J64</f>
        <v>9.8065388566544759E-2</v>
      </c>
      <c r="AC43" s="169">
        <f>'Summary Data'!J94</f>
        <v>9.766638563060781E-2</v>
      </c>
      <c r="AD43" s="169">
        <f>'Summary Data'!J122</f>
        <v>0.10539329473046163</v>
      </c>
      <c r="AE43" s="169">
        <f>'Summary Data'!J150</f>
        <v>0.108022927018293</v>
      </c>
      <c r="AF43" s="169">
        <f>'Summary Data'!J177</f>
        <v>9.8824750735422948E-2</v>
      </c>
      <c r="AG43" s="169">
        <f>'Summary Data'!J205</f>
        <v>0.10065514359980837</v>
      </c>
      <c r="AH43" s="169">
        <f>'Summary Data'!J233</f>
        <v>9.5040788829831219E-2</v>
      </c>
      <c r="AI43" s="169">
        <f>'Summary Data'!J261</f>
        <v>9.6979103083609339E-2</v>
      </c>
      <c r="AJ43" s="169">
        <f>'Summary Data'!J289</f>
        <v>9.7869922283704475E-2</v>
      </c>
      <c r="AK43" s="169">
        <f>'Summary Data'!J316</f>
        <v>9.796426599876884E-2</v>
      </c>
      <c r="AL43" s="169">
        <f>'Summary Data'!J343</f>
        <v>9.7868753671785352E-2</v>
      </c>
      <c r="AM43" s="169">
        <f>'Summary Data'!J370</f>
        <v>9.7554612241423685E-2</v>
      </c>
      <c r="AN43" s="169">
        <f>'Summary Data'!J397</f>
        <v>9.7643187115589933E-2</v>
      </c>
      <c r="AO43" s="169">
        <f>'Summary Data'!J424</f>
        <v>9.7972590975069149E-2</v>
      </c>
      <c r="AP43" s="169">
        <f>'Summary Data'!J451</f>
        <v>9.79261437559443E-2</v>
      </c>
      <c r="AQ43" s="169">
        <f>'Summary Data'!J478</f>
        <v>9.7541290830164704E-2</v>
      </c>
      <c r="AR43" s="169">
        <f>'Summary Data'!J505</f>
        <v>9.7558573060584935E-2</v>
      </c>
      <c r="AS43" s="169">
        <f>'Summary Data'!J532</f>
        <v>9.7544392961782952E-2</v>
      </c>
      <c r="AT43" s="159">
        <f>'Summary Data'!J559</f>
        <v>9.7466931453239578E-2</v>
      </c>
      <c r="AU43" s="159">
        <f>'Summary Data'!J586</f>
        <v>0.1070204242893375</v>
      </c>
    </row>
    <row r="44" spans="1:47" x14ac:dyDescent="0.2">
      <c r="A44" s="2">
        <v>2027</v>
      </c>
      <c r="B44" s="169">
        <f>'Summary Data'!I8</f>
        <v>0.11658358307363341</v>
      </c>
      <c r="C44" s="169">
        <f>'Summary Data'!I36</f>
        <v>0.11411294875729204</v>
      </c>
      <c r="D44" s="169">
        <f>'Summary Data'!I65</f>
        <v>0.11409891690812363</v>
      </c>
      <c r="E44" s="169">
        <f>'Summary Data'!I95</f>
        <v>0.10968386163590688</v>
      </c>
      <c r="F44" s="169">
        <f>'Summary Data'!I123</f>
        <v>0.1214798635610882</v>
      </c>
      <c r="G44" s="169">
        <f>'Summary Data'!I151</f>
        <v>0.12246017172289066</v>
      </c>
      <c r="H44" s="169">
        <f>'Summary Data'!I178</f>
        <v>0.11847127194554614</v>
      </c>
      <c r="I44" s="169">
        <f>'Summary Data'!I206</f>
        <v>0.11982812494814009</v>
      </c>
      <c r="J44" s="169">
        <f>'Summary Data'!I234</f>
        <v>0.11396577103001997</v>
      </c>
      <c r="K44" s="169">
        <f>'Summary Data'!I262</f>
        <v>0.11624140673522763</v>
      </c>
      <c r="L44" s="169">
        <f>'Summary Data'!I290</f>
        <v>0.11986925448262828</v>
      </c>
      <c r="M44" s="169">
        <f>'Summary Data'!I317</f>
        <v>0.1163914292668445</v>
      </c>
      <c r="N44" s="169">
        <f>'Summary Data'!I344</f>
        <v>0.1178345958626773</v>
      </c>
      <c r="O44" s="169">
        <f>'Summary Data'!I371</f>
        <v>0.11688790150183323</v>
      </c>
      <c r="P44" s="169">
        <f>'Summary Data'!I398</f>
        <v>0.11658358307363341</v>
      </c>
      <c r="Q44" s="169">
        <f>'Summary Data'!I425</f>
        <v>0.11656401003718876</v>
      </c>
      <c r="R44" s="169">
        <f>'Summary Data'!I452</f>
        <v>0.11654097584596292</v>
      </c>
      <c r="S44" s="169">
        <f>'Summary Data'!I479</f>
        <v>0.11658358307363341</v>
      </c>
      <c r="T44" s="169">
        <f>'Summary Data'!I506</f>
        <v>0.11823601511526352</v>
      </c>
      <c r="U44" s="169">
        <f>'Summary Data'!I533</f>
        <v>0.11639666329052081</v>
      </c>
      <c r="V44" s="169">
        <f>'Summary Data'!I560</f>
        <v>0.13893825484323655</v>
      </c>
      <c r="W44" s="169">
        <f>'Summary Data'!I587</f>
        <v>0.12409482030398736</v>
      </c>
      <c r="X44" s="169"/>
      <c r="Y44" s="169"/>
      <c r="Z44" s="169">
        <f>'Summary Data'!J8</f>
        <v>0.10585501844654541</v>
      </c>
      <c r="AA44" s="169">
        <f>'Summary Data'!J36</f>
        <v>0.10548512248446508</v>
      </c>
      <c r="AB44" s="169">
        <f>'Summary Data'!J65</f>
        <v>0.10530823461223897</v>
      </c>
      <c r="AC44" s="169">
        <f>'Summary Data'!J95</f>
        <v>0.10093342573408934</v>
      </c>
      <c r="AD44" s="169">
        <f>'Summary Data'!J123</f>
        <v>0.1161438218507239</v>
      </c>
      <c r="AE44" s="169">
        <f>'Summary Data'!J151</f>
        <v>0.11598328167614623</v>
      </c>
      <c r="AF44" s="169">
        <f>'Summary Data'!J178</f>
        <v>0.10733328337599153</v>
      </c>
      <c r="AG44" s="169">
        <f>'Summary Data'!J206</f>
        <v>0.10869286174811753</v>
      </c>
      <c r="AH44" s="169">
        <f>'Summary Data'!J234</f>
        <v>0.10126106699220982</v>
      </c>
      <c r="AI44" s="169">
        <f>'Summary Data'!J262</f>
        <v>0.10581717377777276</v>
      </c>
      <c r="AJ44" s="169">
        <f>'Summary Data'!J290</f>
        <v>0.1046123350710243</v>
      </c>
      <c r="AK44" s="169">
        <f>'Summary Data'!J317</f>
        <v>0.10489090916221692</v>
      </c>
      <c r="AL44" s="169">
        <f>'Summary Data'!J344</f>
        <v>0.1046091693447051</v>
      </c>
      <c r="AM44" s="169">
        <f>'Summary Data'!J371</f>
        <v>0.10586706732901759</v>
      </c>
      <c r="AN44" s="169">
        <f>'Summary Data'!J398</f>
        <v>0.10595674859462412</v>
      </c>
      <c r="AO44" s="169">
        <f>'Summary Data'!J425</f>
        <v>0.10347544356746807</v>
      </c>
      <c r="AP44" s="169">
        <f>'Summary Data'!J452</f>
        <v>0.103406986562328</v>
      </c>
      <c r="AQ44" s="169">
        <f>'Summary Data'!J479</f>
        <v>0.10585501844654541</v>
      </c>
      <c r="AR44" s="169">
        <f>'Summary Data'!J506</f>
        <v>0.10654236061562859</v>
      </c>
      <c r="AS44" s="169">
        <f>'Summary Data'!J533</f>
        <v>0.104522339669471</v>
      </c>
      <c r="AT44" s="159">
        <f>'Summary Data'!J560</f>
        <v>0.10549310955901128</v>
      </c>
      <c r="AU44" s="159">
        <f>'Summary Data'!J587</f>
        <v>0.11485178120624225</v>
      </c>
    </row>
    <row r="45" spans="1:47" x14ac:dyDescent="0.2">
      <c r="A45" s="2">
        <v>2028</v>
      </c>
      <c r="B45" s="169">
        <f>'Summary Data'!I9</f>
        <v>0.12130991343556677</v>
      </c>
      <c r="C45" s="169">
        <f>'Summary Data'!I37</f>
        <v>0.11666224523049316</v>
      </c>
      <c r="D45" s="169">
        <f>'Summary Data'!I66</f>
        <v>0.11665788552837342</v>
      </c>
      <c r="E45" s="169">
        <f>'Summary Data'!I96</f>
        <v>0.11225879363288449</v>
      </c>
      <c r="F45" s="169">
        <f>'Summary Data'!I124</f>
        <v>0.12395840999720228</v>
      </c>
      <c r="G45" s="169">
        <f>'Summary Data'!I152</f>
        <v>0.12493394463663576</v>
      </c>
      <c r="H45" s="169">
        <f>'Summary Data'!I179</f>
        <v>0.12108833478195083</v>
      </c>
      <c r="I45" s="169">
        <f>'Summary Data'!I207</f>
        <v>0.12343347285434454</v>
      </c>
      <c r="J45" s="169">
        <f>'Summary Data'!I235</f>
        <v>0.11814458526065733</v>
      </c>
      <c r="K45" s="169">
        <f>'Summary Data'!I263</f>
        <v>0.12009079320386946</v>
      </c>
      <c r="L45" s="169">
        <f>'Summary Data'!I291</f>
        <v>0.1246882029264956</v>
      </c>
      <c r="M45" s="169">
        <f>'Summary Data'!I318</f>
        <v>0.12022998581617722</v>
      </c>
      <c r="N45" s="169">
        <f>'Summary Data'!I345</f>
        <v>0.12225552233476647</v>
      </c>
      <c r="O45" s="169">
        <f>'Summary Data'!I372</f>
        <v>0.12166647198301207</v>
      </c>
      <c r="P45" s="169">
        <f>'Summary Data'!I399</f>
        <v>0.12130991343556677</v>
      </c>
      <c r="Q45" s="169">
        <f>'Summary Data'!I426</f>
        <v>0.12129615442247621</v>
      </c>
      <c r="R45" s="169">
        <f>'Summary Data'!I453</f>
        <v>0.12127261288535542</v>
      </c>
      <c r="S45" s="169">
        <f>'Summary Data'!I480</f>
        <v>0.12130991343556677</v>
      </c>
      <c r="T45" s="169">
        <f>'Summary Data'!I507</f>
        <v>0.12110978236814267</v>
      </c>
      <c r="U45" s="169">
        <f>'Summary Data'!I534</f>
        <v>0.12104888541778859</v>
      </c>
      <c r="V45" s="169">
        <f>'Summary Data'!I561</f>
        <v>0.1476323312208003</v>
      </c>
      <c r="W45" s="169">
        <f>'Summary Data'!I588</f>
        <v>0.12655710449849567</v>
      </c>
      <c r="X45" s="169"/>
      <c r="Y45" s="169"/>
      <c r="Z45" s="169">
        <f>'Summary Data'!J9</f>
        <v>0.10706633236993744</v>
      </c>
      <c r="AA45" s="169">
        <f>'Summary Data'!J37</f>
        <v>0.10631739675225339</v>
      </c>
      <c r="AB45" s="169">
        <f>'Summary Data'!J66</f>
        <v>0.10607344286531185</v>
      </c>
      <c r="AC45" s="169">
        <f>'Summary Data'!J96</f>
        <v>0.10169599930428719</v>
      </c>
      <c r="AD45" s="169">
        <f>'Summary Data'!J124</f>
        <v>0.11704997753102006</v>
      </c>
      <c r="AE45" s="169">
        <f>'Summary Data'!J152</f>
        <v>0.11711622517348365</v>
      </c>
      <c r="AF45" s="169">
        <f>'Summary Data'!J179</f>
        <v>0.10828279998672416</v>
      </c>
      <c r="AG45" s="169">
        <f>'Summary Data'!J207</f>
        <v>0.10915051053993827</v>
      </c>
      <c r="AH45" s="169">
        <f>'Summary Data'!J235</f>
        <v>0.10206503720907023</v>
      </c>
      <c r="AI45" s="169">
        <f>'Summary Data'!J263</f>
        <v>0.10667750362286964</v>
      </c>
      <c r="AJ45" s="169">
        <f>'Summary Data'!J291</f>
        <v>0.10566383774639231</v>
      </c>
      <c r="AK45" s="169">
        <f>'Summary Data'!J318</f>
        <v>0.10596339946787836</v>
      </c>
      <c r="AL45" s="169">
        <f>'Summary Data'!J345</f>
        <v>0.10565891416756718</v>
      </c>
      <c r="AM45" s="169">
        <f>'Summary Data'!J372</f>
        <v>0.10708463598262016</v>
      </c>
      <c r="AN45" s="169">
        <f>'Summary Data'!J399</f>
        <v>0.10716788380732768</v>
      </c>
      <c r="AO45" s="169">
        <f>'Summary Data'!J426</f>
        <v>0.10527568906105271</v>
      </c>
      <c r="AP45" s="169">
        <f>'Summary Data'!J453</f>
        <v>0.10522819352879215</v>
      </c>
      <c r="AQ45" s="169">
        <f>'Summary Data'!J480</f>
        <v>0.10706633236993744</v>
      </c>
      <c r="AR45" s="169">
        <f>'Summary Data'!J507</f>
        <v>0.10703768076416907</v>
      </c>
      <c r="AS45" s="169">
        <f>'Summary Data'!J534</f>
        <v>0.10572436128240781</v>
      </c>
      <c r="AT45" s="159">
        <f>'Summary Data'!J561</f>
        <v>0.10594017283691516</v>
      </c>
      <c r="AU45" s="159">
        <f>'Summary Data'!J588</f>
        <v>0.11581768438482076</v>
      </c>
    </row>
    <row r="46" spans="1:47" x14ac:dyDescent="0.2">
      <c r="A46" s="2">
        <v>2029</v>
      </c>
      <c r="B46" s="169">
        <f>'Summary Data'!I10</f>
        <v>0.12364129810044916</v>
      </c>
      <c r="C46" s="169">
        <f>'Summary Data'!I38</f>
        <v>0.11893099836475488</v>
      </c>
      <c r="D46" s="169">
        <f>'Summary Data'!I67</f>
        <v>0.11893617912846859</v>
      </c>
      <c r="E46" s="169">
        <f>'Summary Data'!I97</f>
        <v>0.11462096256099917</v>
      </c>
      <c r="F46" s="169">
        <f>'Summary Data'!I125</f>
        <v>0.12639407531121211</v>
      </c>
      <c r="G46" s="169">
        <f>'Summary Data'!I153</f>
        <v>0.12786704121781955</v>
      </c>
      <c r="H46" s="169">
        <f>'Summary Data'!I180</f>
        <v>0.12348398025775134</v>
      </c>
      <c r="I46" s="169">
        <f>'Summary Data'!I208</f>
        <v>0.12692834617121948</v>
      </c>
      <c r="J46" s="169">
        <f>'Summary Data'!I236</f>
        <v>0.12003846946330028</v>
      </c>
      <c r="K46" s="169">
        <f>'Summary Data'!I264</f>
        <v>0.12253102222493321</v>
      </c>
      <c r="L46" s="169">
        <f>'Summary Data'!I292</f>
        <v>0.12768507591132069</v>
      </c>
      <c r="M46" s="169">
        <f>'Summary Data'!I319</f>
        <v>0.12317320675555739</v>
      </c>
      <c r="N46" s="169">
        <f>'Summary Data'!I346</f>
        <v>0.12516916623285979</v>
      </c>
      <c r="O46" s="169">
        <f>'Summary Data'!I373</f>
        <v>0.12404779164597594</v>
      </c>
      <c r="P46" s="169">
        <f>'Summary Data'!I400</f>
        <v>0.12364129810044916</v>
      </c>
      <c r="Q46" s="169">
        <f>'Summary Data'!I427</f>
        <v>0.12363181244743257</v>
      </c>
      <c r="R46" s="169">
        <f>'Summary Data'!I454</f>
        <v>0.12361009452533199</v>
      </c>
      <c r="S46" s="169">
        <f>'Summary Data'!I481</f>
        <v>0.12364129810044916</v>
      </c>
      <c r="T46" s="169">
        <f>'Summary Data'!I508</f>
        <v>0.1234252804136992</v>
      </c>
      <c r="U46" s="169">
        <f>'Summary Data'!I535</f>
        <v>0.12330144150919846</v>
      </c>
      <c r="V46" s="169">
        <f>'Summary Data'!I562</f>
        <v>0.15611985450331339</v>
      </c>
      <c r="W46" s="169">
        <f>'Summary Data'!I589</f>
        <v>0.12953242755526945</v>
      </c>
      <c r="X46" s="169"/>
      <c r="Y46" s="169"/>
      <c r="Z46" s="169">
        <f>'Summary Data'!J10</f>
        <v>0.1086581027134704</v>
      </c>
      <c r="AA46" s="169">
        <f>'Summary Data'!J38</f>
        <v>0.10830412207273434</v>
      </c>
      <c r="AB46" s="169">
        <f>'Summary Data'!J67</f>
        <v>0.10798754539637359</v>
      </c>
      <c r="AC46" s="169">
        <f>'Summary Data'!J97</f>
        <v>0.10365188956665287</v>
      </c>
      <c r="AD46" s="169">
        <f>'Summary Data'!J125</f>
        <v>0.11898395508686312</v>
      </c>
      <c r="AE46" s="169">
        <f>'Summary Data'!J153</f>
        <v>0.11964727420803782</v>
      </c>
      <c r="AF46" s="169">
        <f>'Summary Data'!J180</f>
        <v>0.11049510583475883</v>
      </c>
      <c r="AG46" s="169">
        <f>'Summary Data'!J208</f>
        <v>0.11139652733481263</v>
      </c>
      <c r="AH46" s="169">
        <f>'Summary Data'!J236</f>
        <v>0.10324587901211264</v>
      </c>
      <c r="AI46" s="169">
        <f>'Summary Data'!J264</f>
        <v>0.10828266110045925</v>
      </c>
      <c r="AJ46" s="169">
        <f>'Summary Data'!J292</f>
        <v>0.1084764646379176</v>
      </c>
      <c r="AK46" s="169">
        <f>'Summary Data'!J319</f>
        <v>0.10752653316691865</v>
      </c>
      <c r="AL46" s="169">
        <f>'Summary Data'!J346</f>
        <v>0.10846658791372474</v>
      </c>
      <c r="AM46" s="169">
        <f>'Summary Data'!J373</f>
        <v>0.1086822885372125</v>
      </c>
      <c r="AN46" s="169">
        <f>'Summary Data'!J400</f>
        <v>0.10875947639445639</v>
      </c>
      <c r="AO46" s="169">
        <f>'Summary Data'!J427</f>
        <v>0.10697917705815556</v>
      </c>
      <c r="AP46" s="169">
        <f>'Summary Data'!J454</f>
        <v>0.10689652865867559</v>
      </c>
      <c r="AQ46" s="169">
        <f>'Summary Data'!J481</f>
        <v>0.1086581027134704</v>
      </c>
      <c r="AR46" s="169">
        <f>'Summary Data'!J508</f>
        <v>0.10870529960502838</v>
      </c>
      <c r="AS46" s="169">
        <f>'Summary Data'!J535</f>
        <v>0.1073165111893314</v>
      </c>
      <c r="AT46" s="159">
        <f>'Summary Data'!J562</f>
        <v>0.10802672755205986</v>
      </c>
      <c r="AU46" s="159">
        <f>'Summary Data'!J589</f>
        <v>0.11754915535497407</v>
      </c>
    </row>
    <row r="47" spans="1:47" x14ac:dyDescent="0.2">
      <c r="A47" s="2">
        <v>2030</v>
      </c>
      <c r="B47" s="169">
        <f>'Summary Data'!I11</f>
        <v>0.12653918399064093</v>
      </c>
      <c r="C47" s="169">
        <f>'Summary Data'!I39</f>
        <v>0.1212535177548596</v>
      </c>
      <c r="D47" s="169">
        <f>'Summary Data'!I68</f>
        <v>0.12128292651160719</v>
      </c>
      <c r="E47" s="169">
        <f>'Summary Data'!I98</f>
        <v>0.11688630725938155</v>
      </c>
      <c r="F47" s="169">
        <f>'Summary Data'!I126</f>
        <v>0.12886819685617446</v>
      </c>
      <c r="G47" s="169">
        <f>'Summary Data'!I154</f>
        <v>0.1303952603892061</v>
      </c>
      <c r="H47" s="169">
        <f>'Summary Data'!I181</f>
        <v>0.12640012590377303</v>
      </c>
      <c r="I47" s="169">
        <f>'Summary Data'!I209</f>
        <v>0.13028904509679082</v>
      </c>
      <c r="J47" s="169">
        <f>'Summary Data'!I237</f>
        <v>0.12250391347617239</v>
      </c>
      <c r="K47" s="169">
        <f>'Summary Data'!I265</f>
        <v>0.12556414846766178</v>
      </c>
      <c r="L47" s="169">
        <f>'Summary Data'!I293</f>
        <v>0.13133470635224767</v>
      </c>
      <c r="M47" s="169">
        <f>'Summary Data'!I320</f>
        <v>0.12650898175027961</v>
      </c>
      <c r="N47" s="169">
        <f>'Summary Data'!I347</f>
        <v>0.12815492932948069</v>
      </c>
      <c r="O47" s="169">
        <f>'Summary Data'!I374</f>
        <v>0.12701226390533632</v>
      </c>
      <c r="P47" s="169">
        <f>'Summary Data'!I401</f>
        <v>0.12653918399064093</v>
      </c>
      <c r="Q47" s="169">
        <f>'Summary Data'!I428</f>
        <v>0.12653206295246675</v>
      </c>
      <c r="R47" s="169">
        <f>'Summary Data'!I455</f>
        <v>0.12651459778794494</v>
      </c>
      <c r="S47" s="169">
        <f>'Summary Data'!I482</f>
        <v>0.12653918399064093</v>
      </c>
      <c r="T47" s="169">
        <f>'Summary Data'!I509</f>
        <v>0.12631232218647986</v>
      </c>
      <c r="U47" s="169">
        <f>'Summary Data'!I536</f>
        <v>0.12611338217868998</v>
      </c>
      <c r="V47" s="169">
        <f>'Summary Data'!I563</f>
        <v>0.16553004357384249</v>
      </c>
      <c r="W47" s="169">
        <f>'Summary Data'!I590</f>
        <v>0.13203681127134573</v>
      </c>
      <c r="X47" s="169"/>
      <c r="Y47" s="169"/>
      <c r="Z47" s="169">
        <f>'Summary Data'!J11</f>
        <v>0.10982380967820123</v>
      </c>
      <c r="AA47" s="169">
        <f>'Summary Data'!J39</f>
        <v>0.11040774344342327</v>
      </c>
      <c r="AB47" s="169">
        <f>'Summary Data'!J68</f>
        <v>0.11002784634944066</v>
      </c>
      <c r="AC47" s="169">
        <f>'Summary Data'!J98</f>
        <v>0.10562129738199175</v>
      </c>
      <c r="AD47" s="169">
        <f>'Summary Data'!J126</f>
        <v>0.1214440982842319</v>
      </c>
      <c r="AE47" s="169">
        <f>'Summary Data'!J154</f>
        <v>0.12190328163610564</v>
      </c>
      <c r="AF47" s="169">
        <f>'Summary Data'!J181</f>
        <v>0.11224000597625729</v>
      </c>
      <c r="AG47" s="169">
        <f>'Summary Data'!J209</f>
        <v>0.11298016495148271</v>
      </c>
      <c r="AH47" s="169">
        <f>'Summary Data'!J237</f>
        <v>0.10388827883794585</v>
      </c>
      <c r="AI47" s="169">
        <f>'Summary Data'!J265</f>
        <v>0.10944648205742676</v>
      </c>
      <c r="AJ47" s="169">
        <f>'Summary Data'!J293</f>
        <v>0.10949440186035421</v>
      </c>
      <c r="AK47" s="169">
        <f>'Summary Data'!J320</f>
        <v>0.10855313225760743</v>
      </c>
      <c r="AL47" s="169">
        <f>'Summary Data'!J347</f>
        <v>0.10947854196927469</v>
      </c>
      <c r="AM47" s="169">
        <f>'Summary Data'!J374</f>
        <v>0.10985625449347337</v>
      </c>
      <c r="AN47" s="169">
        <f>'Summary Data'!J401</f>
        <v>0.10992507366370378</v>
      </c>
      <c r="AO47" s="169">
        <f>'Summary Data'!J428</f>
        <v>0.10790485904479079</v>
      </c>
      <c r="AP47" s="169">
        <f>'Summary Data'!J455</f>
        <v>0.10780223067877973</v>
      </c>
      <c r="AQ47" s="169">
        <f>'Summary Data'!J482</f>
        <v>0.10982380967820123</v>
      </c>
      <c r="AR47" s="169">
        <f>'Summary Data'!J509</f>
        <v>0.10993699356863242</v>
      </c>
      <c r="AS47" s="169">
        <f>'Summary Data'!J536</f>
        <v>0.10846956106028355</v>
      </c>
      <c r="AT47" s="159">
        <f>'Summary Data'!J563</f>
        <v>0.10980674977275758</v>
      </c>
      <c r="AU47" s="159">
        <f>'Summary Data'!J590</f>
        <v>0.1200772207933046</v>
      </c>
    </row>
    <row r="48" spans="1:47" x14ac:dyDescent="0.2">
      <c r="A48" s="2">
        <v>2031</v>
      </c>
      <c r="B48" s="169">
        <f>'Summary Data'!I12</f>
        <v>0.12942369649208488</v>
      </c>
      <c r="C48" s="169">
        <f>'Summary Data'!I40</f>
        <v>0.12458121706135539</v>
      </c>
      <c r="D48" s="169">
        <f>'Summary Data'!I69</f>
        <v>0.1246166166441056</v>
      </c>
      <c r="E48" s="169">
        <f>'Summary Data'!I99</f>
        <v>0.11864251379848861</v>
      </c>
      <c r="F48" s="169">
        <f>'Summary Data'!I127</f>
        <v>0.132591290469147</v>
      </c>
      <c r="G48" s="169">
        <f>'Summary Data'!I155</f>
        <v>0.13480094254892891</v>
      </c>
      <c r="H48" s="169">
        <f>'Summary Data'!I182</f>
        <v>0.12994177090064726</v>
      </c>
      <c r="I48" s="169">
        <f>'Summary Data'!I210</f>
        <v>0.13366852700423215</v>
      </c>
      <c r="J48" s="169">
        <f>'Summary Data'!I238</f>
        <v>0.12536766735413318</v>
      </c>
      <c r="K48" s="169">
        <f>'Summary Data'!I266</f>
        <v>0.12843027239289107</v>
      </c>
      <c r="L48" s="169">
        <f>'Summary Data'!I294</f>
        <v>0.13537267460960223</v>
      </c>
      <c r="M48" s="169">
        <f>'Summary Data'!I321</f>
        <v>0.13013236220309921</v>
      </c>
      <c r="N48" s="169">
        <f>'Summary Data'!I348</f>
        <v>0.13190178901813654</v>
      </c>
      <c r="O48" s="169">
        <f>'Summary Data'!I375</f>
        <v>0.12982082834087927</v>
      </c>
      <c r="P48" s="169">
        <f>'Summary Data'!I402</f>
        <v>0.12942369649208488</v>
      </c>
      <c r="Q48" s="169">
        <f>'Summary Data'!I429</f>
        <v>0.12943663506172634</v>
      </c>
      <c r="R48" s="169">
        <f>'Summary Data'!I456</f>
        <v>0.12942619304869291</v>
      </c>
      <c r="S48" s="169">
        <f>'Summary Data'!I483</f>
        <v>0.12942369649208488</v>
      </c>
      <c r="T48" s="169">
        <f>'Summary Data'!I510</f>
        <v>0.13072354454738747</v>
      </c>
      <c r="U48" s="169">
        <f>'Summary Data'!I537</f>
        <v>0.12880661023693457</v>
      </c>
      <c r="V48" s="169">
        <f>'Summary Data'!I564</f>
        <v>0.17441438423223671</v>
      </c>
      <c r="W48" s="169">
        <f>'Summary Data'!I591</f>
        <v>0.13582104578011167</v>
      </c>
      <c r="X48" s="169"/>
      <c r="Y48" s="169"/>
      <c r="Z48" s="169">
        <f>'Summary Data'!J12</f>
        <v>0.11100426942598401</v>
      </c>
      <c r="AA48" s="169">
        <f>'Summary Data'!J40</f>
        <v>0.11334203350496408</v>
      </c>
      <c r="AB48" s="169">
        <f>'Summary Data'!J69</f>
        <v>0.11287938499229609</v>
      </c>
      <c r="AC48" s="169">
        <f>'Summary Data'!J99</f>
        <v>0.10709906803194785</v>
      </c>
      <c r="AD48" s="169">
        <f>'Summary Data'!J127</f>
        <v>0.12410439205093905</v>
      </c>
      <c r="AE48" s="169">
        <f>'Summary Data'!J155</f>
        <v>0.12508284782274048</v>
      </c>
      <c r="AF48" s="169">
        <f>'Summary Data'!J182</f>
        <v>0.11508834750671164</v>
      </c>
      <c r="AG48" s="169">
        <f>'Summary Data'!J210</f>
        <v>0.11464440920281753</v>
      </c>
      <c r="AH48" s="169">
        <f>'Summary Data'!J238</f>
        <v>0.10682941035556706</v>
      </c>
      <c r="AI48" s="169">
        <f>'Summary Data'!J266</f>
        <v>0.11061186859184947</v>
      </c>
      <c r="AJ48" s="169">
        <f>'Summary Data'!J294</f>
        <v>0.11076931612401446</v>
      </c>
      <c r="AK48" s="169">
        <f>'Summary Data'!J321</f>
        <v>0.11098730131469121</v>
      </c>
      <c r="AL48" s="169">
        <f>'Summary Data'!J348</f>
        <v>0.11075122410696819</v>
      </c>
      <c r="AM48" s="169">
        <f>'Summary Data'!J375</f>
        <v>0.11104380142916115</v>
      </c>
      <c r="AN48" s="169">
        <f>'Summary Data'!J402</f>
        <v>0.1111054257726409</v>
      </c>
      <c r="AO48" s="169">
        <f>'Summary Data'!J429</f>
        <v>0.11098507976522129</v>
      </c>
      <c r="AP48" s="169">
        <f>'Summary Data'!J456</f>
        <v>0.11088291941858078</v>
      </c>
      <c r="AQ48" s="169">
        <f>'Summary Data'!J483</f>
        <v>0.11100426942598401</v>
      </c>
      <c r="AR48" s="169">
        <f>'Summary Data'!J510</f>
        <v>0.11259825476790003</v>
      </c>
      <c r="AS48" s="169">
        <f>'Summary Data'!J537</f>
        <v>0.11158836034841466</v>
      </c>
      <c r="AT48" s="159">
        <f>'Summary Data'!J564</f>
        <v>0.11189156499510221</v>
      </c>
      <c r="AU48" s="159">
        <f>'Summary Data'!J591</f>
        <v>0.12539876969421437</v>
      </c>
    </row>
    <row r="49" spans="1:47" x14ac:dyDescent="0.2">
      <c r="A49" s="2">
        <v>2032</v>
      </c>
      <c r="B49" s="169">
        <f>'Summary Data'!I13</f>
        <v>0.13101493317062257</v>
      </c>
      <c r="C49" s="169">
        <f>'Summary Data'!I41</f>
        <v>0.12586237780256768</v>
      </c>
      <c r="D49" s="169">
        <f>'Summary Data'!I70</f>
        <v>0.12591103655323554</v>
      </c>
      <c r="E49" s="169">
        <f>'Summary Data'!I100</f>
        <v>0.119986627645493</v>
      </c>
      <c r="F49" s="169">
        <f>'Summary Data'!I128</f>
        <v>0.13430207763515728</v>
      </c>
      <c r="G49" s="169">
        <f>'Summary Data'!I156</f>
        <v>0.13622265685774748</v>
      </c>
      <c r="H49" s="169">
        <f>'Summary Data'!I183</f>
        <v>0.13129012362589917</v>
      </c>
      <c r="I49" s="169">
        <f>'Summary Data'!I211</f>
        <v>0.13541047150812846</v>
      </c>
      <c r="J49" s="169">
        <f>'Summary Data'!I239</f>
        <v>0.12673678138738759</v>
      </c>
      <c r="K49" s="169">
        <f>'Summary Data'!I267</f>
        <v>0.12980807702223549</v>
      </c>
      <c r="L49" s="169">
        <f>'Summary Data'!I295</f>
        <v>0.1376586862378924</v>
      </c>
      <c r="M49" s="169">
        <f>'Summary Data'!I322</f>
        <v>0.13099823100797645</v>
      </c>
      <c r="N49" s="169">
        <f>'Summary Data'!I349</f>
        <v>0.13390597008982294</v>
      </c>
      <c r="O49" s="169">
        <f>'Summary Data'!I376</f>
        <v>0.13117421790761927</v>
      </c>
      <c r="P49" s="169">
        <f>'Summary Data'!I403</f>
        <v>0.13101493317062257</v>
      </c>
      <c r="Q49" s="169">
        <f>'Summary Data'!I430</f>
        <v>0.13102568675781565</v>
      </c>
      <c r="R49" s="169">
        <f>'Summary Data'!I457</f>
        <v>0.13102463553808669</v>
      </c>
      <c r="S49" s="169">
        <f>'Summary Data'!I484</f>
        <v>0.13101493317062257</v>
      </c>
      <c r="T49" s="169">
        <f>'Summary Data'!I511</f>
        <v>0.13197576896397673</v>
      </c>
      <c r="U49" s="169">
        <f>'Summary Data'!I538</f>
        <v>0.13044691519125001</v>
      </c>
      <c r="V49" s="169">
        <f>'Summary Data'!I565</f>
        <v>0.18157747139263075</v>
      </c>
      <c r="W49" s="169">
        <f>'Summary Data'!I592</f>
        <v>0.13718458703512459</v>
      </c>
      <c r="X49" s="169"/>
      <c r="Y49" s="169"/>
      <c r="Z49" s="169">
        <f>'Summary Data'!J13</f>
        <v>0.11211961245621377</v>
      </c>
      <c r="AA49" s="169">
        <f>'Summary Data'!J41</f>
        <v>0.11454737379388022</v>
      </c>
      <c r="AB49" s="169">
        <f>'Summary Data'!J70</f>
        <v>0.11426447075084549</v>
      </c>
      <c r="AC49" s="169">
        <f>'Summary Data'!J100</f>
        <v>0.10830550342398416</v>
      </c>
      <c r="AD49" s="169">
        <f>'Summary Data'!J128</f>
        <v>0.12549404027698069</v>
      </c>
      <c r="AE49" s="169">
        <f>'Summary Data'!J156</f>
        <v>0.12666484195434696</v>
      </c>
      <c r="AF49" s="169">
        <f>'Summary Data'!J183</f>
        <v>0.11671258872840702</v>
      </c>
      <c r="AG49" s="169">
        <f>'Summary Data'!J211</f>
        <v>0.11619551977586839</v>
      </c>
      <c r="AH49" s="169">
        <f>'Summary Data'!J239</f>
        <v>0.10752659367030204</v>
      </c>
      <c r="AI49" s="169">
        <f>'Summary Data'!J267</f>
        <v>0.11197253305663843</v>
      </c>
      <c r="AJ49" s="169">
        <f>'Summary Data'!J295</f>
        <v>0.11208495159294671</v>
      </c>
      <c r="AK49" s="169">
        <f>'Summary Data'!J322</f>
        <v>0.11202281664702771</v>
      </c>
      <c r="AL49" s="169">
        <f>'Summary Data'!J349</f>
        <v>0.11205810401946342</v>
      </c>
      <c r="AM49" s="169">
        <f>'Summary Data'!J376</f>
        <v>0.11216647783545008</v>
      </c>
      <c r="AN49" s="169">
        <f>'Summary Data'!J403</f>
        <v>0.11222066095042997</v>
      </c>
      <c r="AO49" s="169">
        <f>'Summary Data'!J430</f>
        <v>0.11261123682564421</v>
      </c>
      <c r="AP49" s="169">
        <f>'Summary Data'!J457</f>
        <v>0.11244495503879487</v>
      </c>
      <c r="AQ49" s="169">
        <f>'Summary Data'!J484</f>
        <v>0.11211961245621377</v>
      </c>
      <c r="AR49" s="169">
        <f>'Summary Data'!J511</f>
        <v>0.11386123100895007</v>
      </c>
      <c r="AS49" s="169">
        <f>'Summary Data'!J538</f>
        <v>0.11270183310056542</v>
      </c>
      <c r="AT49" s="159">
        <f>'Summary Data'!J565</f>
        <v>0.11386095052668302</v>
      </c>
      <c r="AU49" s="159">
        <f>'Summary Data'!J592</f>
        <v>0.12722442006238932</v>
      </c>
    </row>
    <row r="50" spans="1:47" x14ac:dyDescent="0.2">
      <c r="A50" s="2">
        <v>2033</v>
      </c>
      <c r="B50" s="169">
        <f>'Summary Data'!I14</f>
        <v>0.13413055251886935</v>
      </c>
      <c r="C50" s="169">
        <f>'Summary Data'!I42</f>
        <v>0.12900048148623453</v>
      </c>
      <c r="D50" s="169">
        <f>'Summary Data'!I71</f>
        <v>0.12906211981322832</v>
      </c>
      <c r="E50" s="169">
        <f>'Summary Data'!I101</f>
        <v>0.12321174954078568</v>
      </c>
      <c r="F50" s="169">
        <f>'Summary Data'!I129</f>
        <v>0.13729824085508557</v>
      </c>
      <c r="G50" s="169">
        <f>'Summary Data'!I157</f>
        <v>0.14003752456790117</v>
      </c>
      <c r="H50" s="169">
        <f>'Summary Data'!I184</f>
        <v>0.13446412295406954</v>
      </c>
      <c r="I50" s="169">
        <f>'Summary Data'!I212</f>
        <v>0.13914137525646014</v>
      </c>
      <c r="J50" s="169">
        <f>'Summary Data'!I240</f>
        <v>0.1297709630114724</v>
      </c>
      <c r="K50" s="169">
        <f>'Summary Data'!I268</f>
        <v>0.13300508407435829</v>
      </c>
      <c r="L50" s="169">
        <f>'Summary Data'!I296</f>
        <v>0.14177871861908395</v>
      </c>
      <c r="M50" s="169">
        <f>'Summary Data'!I323</f>
        <v>0.13375042704002346</v>
      </c>
      <c r="N50" s="169">
        <f>'Summary Data'!I350</f>
        <v>0.13776184991868173</v>
      </c>
      <c r="O50" s="169">
        <f>'Summary Data'!I377</f>
        <v>0.13441773967877102</v>
      </c>
      <c r="P50" s="169">
        <f>'Summary Data'!I404</f>
        <v>0.13413055251886935</v>
      </c>
      <c r="Q50" s="169">
        <f>'Summary Data'!I431</f>
        <v>0.1341376459736765</v>
      </c>
      <c r="R50" s="169">
        <f>'Summary Data'!I458</f>
        <v>0.13414730382777509</v>
      </c>
      <c r="S50" s="169">
        <f>'Summary Data'!I485</f>
        <v>0.13413055251886935</v>
      </c>
      <c r="T50" s="169">
        <f>'Summary Data'!I512</f>
        <v>0.13499099440714793</v>
      </c>
      <c r="U50" s="169">
        <f>'Summary Data'!I539</f>
        <v>0.13349201294101432</v>
      </c>
      <c r="V50" s="169">
        <f>'Summary Data'!I566</f>
        <v>0.18985206120806739</v>
      </c>
      <c r="W50" s="169">
        <f>'Summary Data'!I593</f>
        <v>0.14095454467864713</v>
      </c>
      <c r="X50" s="169"/>
      <c r="Y50" s="169"/>
      <c r="Z50" s="169">
        <f>'Summary Data'!J14</f>
        <v>0.11455558664257165</v>
      </c>
      <c r="AA50" s="169">
        <f>'Summary Data'!J42</f>
        <v>0.11740291833293784</v>
      </c>
      <c r="AB50" s="169">
        <f>'Summary Data'!J71</f>
        <v>0.11697768100158996</v>
      </c>
      <c r="AC50" s="169">
        <f>'Summary Data'!J101</f>
        <v>0.11103277941971908</v>
      </c>
      <c r="AD50" s="169">
        <f>'Summary Data'!J129</f>
        <v>0.12816957760394612</v>
      </c>
      <c r="AE50" s="169">
        <f>'Summary Data'!J157</f>
        <v>0.12952700608894058</v>
      </c>
      <c r="AF50" s="169">
        <f>'Summary Data'!J184</f>
        <v>0.11962426408242316</v>
      </c>
      <c r="AG50" s="169">
        <f>'Summary Data'!J212</f>
        <v>0.1191867653322379</v>
      </c>
      <c r="AH50" s="169">
        <f>'Summary Data'!J240</f>
        <v>0.10934428043637601</v>
      </c>
      <c r="AI50" s="169">
        <f>'Summary Data'!J268</f>
        <v>0.11440798904744094</v>
      </c>
      <c r="AJ50" s="169">
        <f>'Summary Data'!J296</f>
        <v>0.11451030630418446</v>
      </c>
      <c r="AK50" s="169">
        <f>'Summary Data'!J323</f>
        <v>0.11466229159337051</v>
      </c>
      <c r="AL50" s="169">
        <f>'Summary Data'!J350</f>
        <v>0.11447671166670514</v>
      </c>
      <c r="AM50" s="169">
        <f>'Summary Data'!J377</f>
        <v>0.11466969138312506</v>
      </c>
      <c r="AN50" s="169">
        <f>'Summary Data'!J404</f>
        <v>0.11465652553842579</v>
      </c>
      <c r="AO50" s="169">
        <f>'Summary Data'!J431</f>
        <v>0.11499898075128415</v>
      </c>
      <c r="AP50" s="169">
        <f>'Summary Data'!J458</f>
        <v>0.11483681693989529</v>
      </c>
      <c r="AQ50" s="169">
        <f>'Summary Data'!J485</f>
        <v>0.11455558664257165</v>
      </c>
      <c r="AR50" s="169">
        <f>'Summary Data'!J512</f>
        <v>0.11668794868383132</v>
      </c>
      <c r="AS50" s="169">
        <f>'Summary Data'!J539</f>
        <v>0.11524320093371099</v>
      </c>
      <c r="AT50" s="159">
        <f>'Summary Data'!J566</f>
        <v>0.11683778237365806</v>
      </c>
      <c r="AU50" s="159">
        <f>'Summary Data'!J593</f>
        <v>0.12972693542265312</v>
      </c>
    </row>
    <row r="51" spans="1:47" x14ac:dyDescent="0.2">
      <c r="A51" s="2">
        <v>2034</v>
      </c>
      <c r="B51" s="169">
        <f>'Summary Data'!I15</f>
        <v>0.13652570498967595</v>
      </c>
      <c r="C51" s="169">
        <f>'Summary Data'!I43</f>
        <v>0.13182737147162799</v>
      </c>
      <c r="D51" s="169">
        <f>'Summary Data'!I72</f>
        <v>0.13191059461325305</v>
      </c>
      <c r="E51" s="169">
        <f>'Summary Data'!I102</f>
        <v>0.12554308482866777</v>
      </c>
      <c r="F51" s="169">
        <f>'Summary Data'!I130</f>
        <v>0.13976232178929587</v>
      </c>
      <c r="G51" s="169">
        <f>'Summary Data'!I158</f>
        <v>0.1425322848388218</v>
      </c>
      <c r="H51" s="169">
        <f>'Summary Data'!I185</f>
        <v>0.13741009338106394</v>
      </c>
      <c r="I51" s="169">
        <f>'Summary Data'!I213</f>
        <v>0.14207276945251454</v>
      </c>
      <c r="J51" s="169">
        <f>'Summary Data'!I241</f>
        <v>0.13217267352727879</v>
      </c>
      <c r="K51" s="169">
        <f>'Summary Data'!I269</f>
        <v>0.13547442492186132</v>
      </c>
      <c r="L51" s="169">
        <f>'Summary Data'!I297</f>
        <v>0.14507143942113238</v>
      </c>
      <c r="M51" s="169">
        <f>'Summary Data'!I324</f>
        <v>0.13653435512592951</v>
      </c>
      <c r="N51" s="169">
        <f>'Summary Data'!I351</f>
        <v>0.14077630173530645</v>
      </c>
      <c r="O51" s="169">
        <f>'Summary Data'!I378</f>
        <v>0.13736941452593113</v>
      </c>
      <c r="P51" s="169">
        <f>'Summary Data'!I405</f>
        <v>0.13652570498967595</v>
      </c>
      <c r="Q51" s="169">
        <f>'Summary Data'!I432</f>
        <v>0.13652806551837218</v>
      </c>
      <c r="R51" s="169">
        <f>'Summary Data'!I459</f>
        <v>0.13654884310125526</v>
      </c>
      <c r="S51" s="169">
        <f>'Summary Data'!I486</f>
        <v>0.13652570498967595</v>
      </c>
      <c r="T51" s="169">
        <f>'Summary Data'!I513</f>
        <v>0.13734260252358094</v>
      </c>
      <c r="U51" s="169">
        <f>'Summary Data'!I540</f>
        <v>0.13580594120658346</v>
      </c>
      <c r="V51" s="169">
        <f>'Summary Data'!I567</f>
        <v>0.19705881345749168</v>
      </c>
      <c r="W51" s="169">
        <f>'Summary Data'!I594</f>
        <v>0.1434198967168806</v>
      </c>
      <c r="X51" s="169"/>
      <c r="Y51" s="169"/>
      <c r="Z51" s="169">
        <f>'Summary Data'!J15</f>
        <v>0.1165092132131914</v>
      </c>
      <c r="AA51" s="169">
        <f>'Summary Data'!J43</f>
        <v>0.11951699438504308</v>
      </c>
      <c r="AB51" s="169">
        <f>'Summary Data'!J72</f>
        <v>0.1190217832844363</v>
      </c>
      <c r="AC51" s="169">
        <f>'Summary Data'!J102</f>
        <v>0.11305750788688974</v>
      </c>
      <c r="AD51" s="169">
        <f>'Summary Data'!J130</f>
        <v>0.13053878955287657</v>
      </c>
      <c r="AE51" s="169">
        <f>'Summary Data'!J158</f>
        <v>0.13176724651648247</v>
      </c>
      <c r="AF51" s="169">
        <f>'Summary Data'!J185</f>
        <v>0.122083128103063</v>
      </c>
      <c r="AG51" s="169">
        <f>'Summary Data'!J213</f>
        <v>0.12167552270012057</v>
      </c>
      <c r="AH51" s="169">
        <f>'Summary Data'!J241</f>
        <v>0.11076987104223046</v>
      </c>
      <c r="AI51" s="169">
        <f>'Summary Data'!J269</f>
        <v>0.11634788969521617</v>
      </c>
      <c r="AJ51" s="169">
        <f>'Summary Data'!J297</f>
        <v>0.1164187837007452</v>
      </c>
      <c r="AK51" s="169">
        <f>'Summary Data'!J324</f>
        <v>0.11654202490496814</v>
      </c>
      <c r="AL51" s="169">
        <f>'Summary Data'!J351</f>
        <v>0.11637916960522769</v>
      </c>
      <c r="AM51" s="169">
        <f>'Summary Data'!J378</f>
        <v>0.11663594242433985</v>
      </c>
      <c r="AN51" s="169">
        <f>'Summary Data'!J405</f>
        <v>0.11661003839919566</v>
      </c>
      <c r="AO51" s="169">
        <f>'Summary Data'!J432</f>
        <v>0.11702779325257183</v>
      </c>
      <c r="AP51" s="169">
        <f>'Summary Data'!J459</f>
        <v>0.11694291218207525</v>
      </c>
      <c r="AQ51" s="169">
        <f>'Summary Data'!J486</f>
        <v>0.1165092132131914</v>
      </c>
      <c r="AR51" s="169">
        <f>'Summary Data'!J513</f>
        <v>0.1187786246217243</v>
      </c>
      <c r="AS51" s="169">
        <f>'Summary Data'!J540</f>
        <v>0.11719261817188617</v>
      </c>
      <c r="AT51" s="159">
        <f>'Summary Data'!J567</f>
        <v>0.11908520355019721</v>
      </c>
      <c r="AU51" s="159">
        <f>'Summary Data'!J594</f>
        <v>0.13206867543318163</v>
      </c>
    </row>
    <row r="52" spans="1:47" x14ac:dyDescent="0.2">
      <c r="A52" s="2">
        <v>2035</v>
      </c>
      <c r="B52" s="169">
        <f>'Summary Data'!I16</f>
        <v>0.13926533157553875</v>
      </c>
      <c r="C52" s="169">
        <f>'Summary Data'!I44</f>
        <v>0.13451844557737938</v>
      </c>
      <c r="D52" s="169">
        <f>'Summary Data'!I73</f>
        <v>0.13461529693729066</v>
      </c>
      <c r="E52" s="169">
        <f>'Summary Data'!I103</f>
        <v>0.12833104050143304</v>
      </c>
      <c r="F52" s="169">
        <f>'Summary Data'!I131</f>
        <v>0.14243667337748597</v>
      </c>
      <c r="G52" s="169">
        <f>'Summary Data'!I159</f>
        <v>0.14521595614488134</v>
      </c>
      <c r="H52" s="169">
        <f>'Summary Data'!I186</f>
        <v>0.14013623575517561</v>
      </c>
      <c r="I52" s="169">
        <f>'Summary Data'!I214</f>
        <v>0.14530994058566227</v>
      </c>
      <c r="J52" s="169">
        <f>'Summary Data'!I242</f>
        <v>0.1347853909364268</v>
      </c>
      <c r="K52" s="169">
        <f>'Summary Data'!I270</f>
        <v>0.13833145001086758</v>
      </c>
      <c r="L52" s="169">
        <f>'Summary Data'!I298</f>
        <v>0.14902430721661589</v>
      </c>
      <c r="M52" s="169">
        <f>'Summary Data'!I325</f>
        <v>0.13953735981419801</v>
      </c>
      <c r="N52" s="169">
        <f>'Summary Data'!I352</f>
        <v>0.14471027302490233</v>
      </c>
      <c r="O52" s="169">
        <f>'Summary Data'!I379</f>
        <v>0.14007895699631662</v>
      </c>
      <c r="P52" s="169">
        <f>'Summary Data'!I406</f>
        <v>0.13926533157553875</v>
      </c>
      <c r="Q52" s="169">
        <f>'Summary Data'!I433</f>
        <v>0.13926270428724535</v>
      </c>
      <c r="R52" s="169">
        <f>'Summary Data'!I460</f>
        <v>0.13929378138542242</v>
      </c>
      <c r="S52" s="169">
        <f>'Summary Data'!I487</f>
        <v>0.13926533157553875</v>
      </c>
      <c r="T52" s="169">
        <f>'Summary Data'!I514</f>
        <v>0.139917385790788</v>
      </c>
      <c r="U52" s="169">
        <f>'Summary Data'!I541</f>
        <v>0.13848307498138276</v>
      </c>
      <c r="V52" s="169">
        <f>'Summary Data'!I568</f>
        <v>0.20395518934199677</v>
      </c>
      <c r="W52" s="169">
        <f>'Summary Data'!I595</f>
        <v>0.14602875333214371</v>
      </c>
      <c r="X52" s="169"/>
      <c r="Y52" s="169"/>
      <c r="Z52" s="169">
        <f>'Summary Data'!J16</f>
        <v>0.11874535764283782</v>
      </c>
      <c r="AA52" s="169">
        <f>'Summary Data'!J44</f>
        <v>0.12188684419449818</v>
      </c>
      <c r="AB52" s="169">
        <f>'Summary Data'!J73</f>
        <v>0.12136439291924836</v>
      </c>
      <c r="AC52" s="169">
        <f>'Summary Data'!J103</f>
        <v>0.11542325169176504</v>
      </c>
      <c r="AD52" s="169">
        <f>'Summary Data'!J131</f>
        <v>0.13303821743202518</v>
      </c>
      <c r="AE52" s="169">
        <f>'Summary Data'!J159</f>
        <v>0.1342145224253454</v>
      </c>
      <c r="AF52" s="169">
        <f>'Summary Data'!J186</f>
        <v>0.12465649698927637</v>
      </c>
      <c r="AG52" s="169">
        <f>'Summary Data'!J214</f>
        <v>0.12437889902030601</v>
      </c>
      <c r="AH52" s="169">
        <f>'Summary Data'!J242</f>
        <v>0.11235742941678654</v>
      </c>
      <c r="AI52" s="169">
        <f>'Summary Data'!J270</f>
        <v>0.11857306696042895</v>
      </c>
      <c r="AJ52" s="169">
        <f>'Summary Data'!J298</f>
        <v>0.11916277537352533</v>
      </c>
      <c r="AK52" s="169">
        <f>'Summary Data'!J325</f>
        <v>0.11862514832366655</v>
      </c>
      <c r="AL52" s="169">
        <f>'Summary Data'!J352</f>
        <v>0.11912224776873989</v>
      </c>
      <c r="AM52" s="169">
        <f>'Summary Data'!J379</f>
        <v>0.11881789505610925</v>
      </c>
      <c r="AN52" s="169">
        <f>'Summary Data'!J406</f>
        <v>0.11884606260202935</v>
      </c>
      <c r="AO52" s="169">
        <f>'Summary Data'!J433</f>
        <v>0.11916350718719461</v>
      </c>
      <c r="AP52" s="169">
        <f>'Summary Data'!J460</f>
        <v>0.11914954891418701</v>
      </c>
      <c r="AQ52" s="169">
        <f>'Summary Data'!J487</f>
        <v>0.11874535764283782</v>
      </c>
      <c r="AR52" s="169">
        <f>'Summary Data'!J514</f>
        <v>0.12108493218035608</v>
      </c>
      <c r="AS52" s="169">
        <f>'Summary Data'!J541</f>
        <v>0.11941456430051692</v>
      </c>
      <c r="AT52" s="159">
        <f>'Summary Data'!J568</f>
        <v>0.1213967644079504</v>
      </c>
      <c r="AU52" s="159">
        <f>'Summary Data'!J595</f>
        <v>0.13437929356447706</v>
      </c>
    </row>
    <row r="53" spans="1:47" x14ac:dyDescent="0.2">
      <c r="A53" s="2">
        <v>2036</v>
      </c>
      <c r="B53" s="169">
        <f>'Summary Data'!I17</f>
        <v>0.14344049714218535</v>
      </c>
      <c r="C53" s="169">
        <f>'Summary Data'!I45</f>
        <v>0.13877208687539816</v>
      </c>
      <c r="D53" s="169">
        <f>'Summary Data'!I74</f>
        <v>0.13888456978520633</v>
      </c>
      <c r="E53" s="169">
        <f>'Summary Data'!I104</f>
        <v>0.1312982781938129</v>
      </c>
      <c r="F53" s="169">
        <f>'Summary Data'!I132</f>
        <v>0.14646009261887771</v>
      </c>
      <c r="G53" s="169">
        <f>'Summary Data'!I160</f>
        <v>0.15041959675890706</v>
      </c>
      <c r="H53" s="169">
        <f>'Summary Data'!I187</f>
        <v>0.14434894527929534</v>
      </c>
      <c r="I53" s="169">
        <f>'Summary Data'!I215</f>
        <v>0.14998999975115487</v>
      </c>
      <c r="J53" s="169">
        <f>'Summary Data'!I243</f>
        <v>0.13823410932224614</v>
      </c>
      <c r="K53" s="169">
        <f>'Summary Data'!I271</f>
        <v>0.14272428833427014</v>
      </c>
      <c r="L53" s="169">
        <f>'Summary Data'!I299</f>
        <v>0.15372043207393027</v>
      </c>
      <c r="M53" s="169">
        <f>'Summary Data'!I326</f>
        <v>0.1439917475059409</v>
      </c>
      <c r="N53" s="169">
        <f>'Summary Data'!I353</f>
        <v>0.14910703274563109</v>
      </c>
      <c r="O53" s="169">
        <f>'Summary Data'!I380</f>
        <v>0.14427622274558929</v>
      </c>
      <c r="P53" s="169">
        <f>'Summary Data'!I407</f>
        <v>0.14344049714218535</v>
      </c>
      <c r="Q53" s="169">
        <f>'Summary Data'!I434</f>
        <v>0.14343787276810233</v>
      </c>
      <c r="R53" s="169">
        <f>'Summary Data'!I461</f>
        <v>0.14345071098380618</v>
      </c>
      <c r="S53" s="169">
        <f>'Summary Data'!I488</f>
        <v>0.16750695907936386</v>
      </c>
      <c r="T53" s="169">
        <f>'Summary Data'!I515</f>
        <v>0.14404754528752675</v>
      </c>
      <c r="U53" s="169">
        <f>'Summary Data'!I542</f>
        <v>0.14259177252420596</v>
      </c>
      <c r="V53" s="169">
        <f>'Summary Data'!I569</f>
        <v>0.21019803579197488</v>
      </c>
      <c r="W53" s="169">
        <f>'Summary Data'!I596</f>
        <v>0.15117722701442088</v>
      </c>
      <c r="X53" s="169"/>
      <c r="Y53" s="169"/>
      <c r="Z53" s="169">
        <f>'Summary Data'!J17</f>
        <v>0.12243053038892442</v>
      </c>
      <c r="AA53" s="169">
        <f>'Summary Data'!J45</f>
        <v>0.12574397437843707</v>
      </c>
      <c r="AB53" s="169">
        <f>'Summary Data'!J74</f>
        <v>0.12512539622398233</v>
      </c>
      <c r="AC53" s="169">
        <f>'Summary Data'!J104</f>
        <v>0.11792519698842181</v>
      </c>
      <c r="AD53" s="169">
        <f>'Summary Data'!J132</f>
        <v>0.13687666795823386</v>
      </c>
      <c r="AE53" s="169">
        <f>'Summary Data'!J160</f>
        <v>0.13914500897406087</v>
      </c>
      <c r="AF53" s="169">
        <f>'Summary Data'!J187</f>
        <v>0.12874930184451333</v>
      </c>
      <c r="AG53" s="169">
        <f>'Summary Data'!J215</f>
        <v>0.12853829137146533</v>
      </c>
      <c r="AH53" s="169">
        <f>'Summary Data'!J243</f>
        <v>0.11531715694774607</v>
      </c>
      <c r="AI53" s="169">
        <f>'Summary Data'!J271</f>
        <v>0.12334005163811747</v>
      </c>
      <c r="AJ53" s="169">
        <f>'Summary Data'!J299</f>
        <v>0.12420642990045845</v>
      </c>
      <c r="AK53" s="169">
        <f>'Summary Data'!J326</f>
        <v>0.12297656724924201</v>
      </c>
      <c r="AL53" s="169">
        <f>'Summary Data'!J353</f>
        <v>0.12414041092305317</v>
      </c>
      <c r="AM53" s="169">
        <f>'Summary Data'!J380</f>
        <v>0.12249700513315452</v>
      </c>
      <c r="AN53" s="169">
        <f>'Summary Data'!J407</f>
        <v>0.12253110583130526</v>
      </c>
      <c r="AO53" s="169">
        <f>'Summary Data'!J434</f>
        <v>0.12380419443811194</v>
      </c>
      <c r="AP53" s="169">
        <f>'Summary Data'!J461</f>
        <v>0.12351488149922513</v>
      </c>
      <c r="AQ53" s="169">
        <f>'Summary Data'!J488</f>
        <v>0.12508169622044193</v>
      </c>
      <c r="AR53" s="169">
        <f>'Summary Data'!J515</f>
        <v>0.12500312448123771</v>
      </c>
      <c r="AS53" s="169">
        <f>'Summary Data'!J542</f>
        <v>0.12305880521333756</v>
      </c>
      <c r="AT53" s="159">
        <f>'Summary Data'!J569</f>
        <v>0.12646422595133866</v>
      </c>
      <c r="AU53" s="159">
        <f>'Summary Data'!J596</f>
        <v>0.13940351637412449</v>
      </c>
    </row>
    <row r="54" spans="1:47" x14ac:dyDescent="0.2">
      <c r="A54" s="2">
        <v>2037</v>
      </c>
      <c r="B54" s="169">
        <f>'Summary Data'!I18</f>
        <v>0.14604600178895846</v>
      </c>
      <c r="C54" s="169">
        <f>'Summary Data'!I46</f>
        <v>0.14127260232341277</v>
      </c>
      <c r="D54" s="169">
        <f>'Summary Data'!I75</f>
        <v>0.14139833985827316</v>
      </c>
      <c r="E54" s="169">
        <f>'Summary Data'!I105</f>
        <v>0.13373619404153705</v>
      </c>
      <c r="F54" s="169">
        <f>'Summary Data'!I133</f>
        <v>0.14912692040872647</v>
      </c>
      <c r="G54" s="169">
        <f>'Summary Data'!I161</f>
        <v>0.15313280814838826</v>
      </c>
      <c r="H54" s="169">
        <f>'Summary Data'!I188</f>
        <v>0.14699141689118572</v>
      </c>
      <c r="I54" s="169">
        <f>'Summary Data'!I216</f>
        <v>0.15314409465410253</v>
      </c>
      <c r="J54" s="169">
        <f>'Summary Data'!I244</f>
        <v>0.14029901544601248</v>
      </c>
      <c r="K54" s="169">
        <f>'Summary Data'!I272</f>
        <v>0.14544588096296965</v>
      </c>
      <c r="L54" s="169">
        <f>'Summary Data'!I300</f>
        <v>0.15712910081662027</v>
      </c>
      <c r="M54" s="169">
        <f>'Summary Data'!I327</f>
        <v>0.14704188451743622</v>
      </c>
      <c r="N54" s="169">
        <f>'Summary Data'!I354</f>
        <v>0.15239630343199417</v>
      </c>
      <c r="O54" s="169">
        <f>'Summary Data'!I381</f>
        <v>0.14691122133838655</v>
      </c>
      <c r="P54" s="169">
        <f>'Summary Data'!I408</f>
        <v>0.14604600178895846</v>
      </c>
      <c r="Q54" s="169">
        <f>'Summary Data'!I435</f>
        <v>0.14604037083914337</v>
      </c>
      <c r="R54" s="169">
        <f>'Summary Data'!I462</f>
        <v>0.1460592330698561</v>
      </c>
      <c r="S54" s="169">
        <f>'Summary Data'!I489</f>
        <v>0.16988110305304069</v>
      </c>
      <c r="T54" s="169">
        <f>'Summary Data'!I516</f>
        <v>0.14661093045640755</v>
      </c>
      <c r="U54" s="169">
        <f>'Summary Data'!I543</f>
        <v>0.14513079925469027</v>
      </c>
      <c r="V54" s="169">
        <f>'Summary Data'!I570</f>
        <v>0.21684264353900518</v>
      </c>
      <c r="W54" s="169">
        <f>'Summary Data'!I597</f>
        <v>0.1538720322984527</v>
      </c>
      <c r="X54" s="169"/>
      <c r="Y54" s="169"/>
      <c r="Z54" s="169">
        <f>'Summary Data'!J18</f>
        <v>0.12456873001258853</v>
      </c>
      <c r="AA54" s="169">
        <f>'Summary Data'!J46</f>
        <v>0.12828967868445801</v>
      </c>
      <c r="AB54" s="169">
        <f>'Summary Data'!J75</f>
        <v>0.12736043787393944</v>
      </c>
      <c r="AC54" s="169">
        <f>'Summary Data'!J105</f>
        <v>0.12013459796714027</v>
      </c>
      <c r="AD54" s="169">
        <f>'Summary Data'!J133</f>
        <v>0.13953326483504597</v>
      </c>
      <c r="AE54" s="169">
        <f>'Summary Data'!J161</f>
        <v>0.14255061290311674</v>
      </c>
      <c r="AF54" s="169">
        <f>'Summary Data'!J188</f>
        <v>0.13128702491473368</v>
      </c>
      <c r="AG54" s="169">
        <f>'Summary Data'!J216</f>
        <v>0.13126351348022644</v>
      </c>
      <c r="AH54" s="169">
        <f>'Summary Data'!J244</f>
        <v>0.11707951983204228</v>
      </c>
      <c r="AI54" s="169">
        <f>'Summary Data'!J272</f>
        <v>0.12547090114233514</v>
      </c>
      <c r="AJ54" s="169">
        <f>'Summary Data'!J300</f>
        <v>0.12636425613943539</v>
      </c>
      <c r="AK54" s="169">
        <f>'Summary Data'!J327</f>
        <v>0.12512452092243825</v>
      </c>
      <c r="AL54" s="169">
        <f>'Summary Data'!J354</f>
        <v>0.1261709115816872</v>
      </c>
      <c r="AM54" s="169">
        <f>'Summary Data'!J381</f>
        <v>0.12477906972890111</v>
      </c>
      <c r="AN54" s="169">
        <f>'Summary Data'!J408</f>
        <v>0.12466916354265117</v>
      </c>
      <c r="AO54" s="169">
        <f>'Summary Data'!J435</f>
        <v>0.12591388516351526</v>
      </c>
      <c r="AP54" s="169">
        <f>'Summary Data'!J462</f>
        <v>0.12654241798376403</v>
      </c>
      <c r="AQ54" s="169">
        <f>'Summary Data'!J489</f>
        <v>0.12722718661063412</v>
      </c>
      <c r="AR54" s="169">
        <f>'Summary Data'!J516</f>
        <v>0.12726218755321589</v>
      </c>
      <c r="AS54" s="169">
        <f>'Summary Data'!J543</f>
        <v>0.12519000390232027</v>
      </c>
      <c r="AT54" s="159">
        <f>'Summary Data'!J570</f>
        <v>0.12871028213744537</v>
      </c>
      <c r="AU54" s="159">
        <f>'Summary Data'!J597</f>
        <v>0.14194049998682826</v>
      </c>
    </row>
    <row r="55" spans="1:47" x14ac:dyDescent="0.2">
      <c r="A55" s="2">
        <v>2038</v>
      </c>
      <c r="B55" s="169">
        <f>'Summary Data'!I19</f>
        <v>0.15015586955459373</v>
      </c>
      <c r="C55" s="169">
        <f>'Summary Data'!I47</f>
        <v>0.14488797377545551</v>
      </c>
      <c r="D55" s="169">
        <f>'Summary Data'!I76</f>
        <v>0.14502507103333873</v>
      </c>
      <c r="E55" s="169">
        <f>'Summary Data'!I106</f>
        <v>0.13747161883865039</v>
      </c>
      <c r="F55" s="169">
        <f>'Summary Data'!I134</f>
        <v>0.15337792964617322</v>
      </c>
      <c r="G55" s="169">
        <f>'Summary Data'!I162</f>
        <v>0.15715380110924784</v>
      </c>
      <c r="H55" s="169">
        <f>'Summary Data'!I189</f>
        <v>0.15143171675809866</v>
      </c>
      <c r="I55" s="169">
        <f>'Summary Data'!I217</f>
        <v>0.15812562724898827</v>
      </c>
      <c r="J55" s="169">
        <f>'Summary Data'!I245</f>
        <v>0.14428038167421794</v>
      </c>
      <c r="K55" s="169">
        <f>'Summary Data'!I273</f>
        <v>0.15026106674938175</v>
      </c>
      <c r="L55" s="169">
        <f>'Summary Data'!I301</f>
        <v>0.16240643572771674</v>
      </c>
      <c r="M55" s="169">
        <f>'Summary Data'!I328</f>
        <v>0.15197773013513646</v>
      </c>
      <c r="N55" s="169">
        <f>'Summary Data'!I355</f>
        <v>0.15755117989788575</v>
      </c>
      <c r="O55" s="169">
        <f>'Summary Data'!I382</f>
        <v>0.15103888258475487</v>
      </c>
      <c r="P55" s="169">
        <f>'Summary Data'!I409</f>
        <v>0.15015586955459373</v>
      </c>
      <c r="Q55" s="169">
        <f>'Summary Data'!I436</f>
        <v>0.15014498333813547</v>
      </c>
      <c r="R55" s="169">
        <f>'Summary Data'!I463</f>
        <v>0.15021444645949883</v>
      </c>
      <c r="S55" s="169">
        <f>'Summary Data'!I490</f>
        <v>0.17777539032266984</v>
      </c>
      <c r="T55" s="169">
        <f>'Summary Data'!I517</f>
        <v>0.1498457925524562</v>
      </c>
      <c r="U55" s="169">
        <f>'Summary Data'!I544</f>
        <v>0.14901258038016343</v>
      </c>
      <c r="V55" s="169">
        <f>'Summary Data'!I571</f>
        <v>0.22365502598123355</v>
      </c>
      <c r="W55" s="169">
        <f>'Summary Data'!I598</f>
        <v>0.1577987570874112</v>
      </c>
      <c r="X55" s="169"/>
      <c r="Y55" s="169"/>
      <c r="Z55" s="169">
        <f>'Summary Data'!J19</f>
        <v>0.12880077765282172</v>
      </c>
      <c r="AA55" s="169">
        <f>'Summary Data'!J47</f>
        <v>0.1311587640141246</v>
      </c>
      <c r="AB55" s="169">
        <f>'Summary Data'!J76</f>
        <v>0.1302107797431101</v>
      </c>
      <c r="AC55" s="169">
        <f>'Summary Data'!J106</f>
        <v>0.12312451520311288</v>
      </c>
      <c r="AD55" s="169">
        <f>'Summary Data'!J134</f>
        <v>0.14315783592746825</v>
      </c>
      <c r="AE55" s="169">
        <f>'Summary Data'!J162</f>
        <v>0.14638904299252778</v>
      </c>
      <c r="AF55" s="169">
        <f>'Summary Data'!J189</f>
        <v>0.13576533480585573</v>
      </c>
      <c r="AG55" s="169">
        <f>'Summary Data'!J217</f>
        <v>0.13636014014502526</v>
      </c>
      <c r="AH55" s="169">
        <f>'Summary Data'!J245</f>
        <v>0.12074355473473662</v>
      </c>
      <c r="AI55" s="169">
        <f>'Summary Data'!J273</f>
        <v>0.1297564752190514</v>
      </c>
      <c r="AJ55" s="169">
        <f>'Summary Data'!J301</f>
        <v>0.13092883366050054</v>
      </c>
      <c r="AK55" s="169">
        <f>'Summary Data'!J328</f>
        <v>0.12938948716579141</v>
      </c>
      <c r="AL55" s="169">
        <f>'Summary Data'!J355</f>
        <v>0.13073996894668183</v>
      </c>
      <c r="AM55" s="169">
        <f>'Summary Data'!J382</f>
        <v>0.12901730338931966</v>
      </c>
      <c r="AN55" s="169">
        <f>'Summary Data'!J409</f>
        <v>0.12890105324102841</v>
      </c>
      <c r="AO55" s="169">
        <f>'Summary Data'!J436</f>
        <v>0.13009780316879102</v>
      </c>
      <c r="AP55" s="169">
        <f>'Summary Data'!J463</f>
        <v>0.13073471471657172</v>
      </c>
      <c r="AQ55" s="169">
        <f>'Summary Data'!J490</f>
        <v>0.13209726725194343</v>
      </c>
      <c r="AR55" s="169">
        <f>'Summary Data'!J517</f>
        <v>0.13003395292799036</v>
      </c>
      <c r="AS55" s="169">
        <f>'Summary Data'!J544</f>
        <v>0.12941168686983248</v>
      </c>
      <c r="AT55" s="159">
        <f>'Summary Data'!J571</f>
        <v>0.131522964698713</v>
      </c>
      <c r="AU55" s="159">
        <f>'Summary Data'!J598</f>
        <v>0.14581172390263847</v>
      </c>
    </row>
    <row r="56" spans="1:47" x14ac:dyDescent="0.2">
      <c r="A56" s="2">
        <v>2039</v>
      </c>
      <c r="B56" s="169">
        <f>'Summary Data'!I20</f>
        <v>0.15270562388407619</v>
      </c>
      <c r="C56" s="169">
        <f>'Summary Data'!I48</f>
        <v>0.14787523989366647</v>
      </c>
      <c r="D56" s="169">
        <f>'Summary Data'!I77</f>
        <v>0.14802653076287095</v>
      </c>
      <c r="E56" s="169">
        <f>'Summary Data'!I107</f>
        <v>0.13986794862424806</v>
      </c>
      <c r="F56" s="169">
        <f>'Summary Data'!I135</f>
        <v>0.15571136991558043</v>
      </c>
      <c r="G56" s="169">
        <f>'Summary Data'!I163</f>
        <v>0.15972862669592436</v>
      </c>
      <c r="H56" s="169">
        <f>'Summary Data'!I190</f>
        <v>0.15399932311462144</v>
      </c>
      <c r="I56" s="169">
        <f>'Summary Data'!I218</f>
        <v>0.1613122769923977</v>
      </c>
      <c r="J56" s="169">
        <f>'Summary Data'!I246</f>
        <v>0.14624408644327355</v>
      </c>
      <c r="K56" s="169">
        <f>'Summary Data'!I274</f>
        <v>0.15297328258238072</v>
      </c>
      <c r="L56" s="169">
        <f>'Summary Data'!I302</f>
        <v>0.16601292470568219</v>
      </c>
      <c r="M56" s="169">
        <f>'Summary Data'!I329</f>
        <v>0.15518478333443655</v>
      </c>
      <c r="N56" s="169">
        <f>'Summary Data'!I356</f>
        <v>0.16094547121113684</v>
      </c>
      <c r="O56" s="169">
        <f>'Summary Data'!I383</f>
        <v>0.1536042334341885</v>
      </c>
      <c r="P56" s="169">
        <f>'Summary Data'!I410</f>
        <v>0.15270562388407619</v>
      </c>
      <c r="Q56" s="169">
        <f>'Summary Data'!I437</f>
        <v>0.15321043829269437</v>
      </c>
      <c r="R56" s="169">
        <f>'Summary Data'!I464</f>
        <v>0.15276533645922208</v>
      </c>
      <c r="S56" s="169">
        <f>'Summary Data'!I491</f>
        <v>0.17983186205589133</v>
      </c>
      <c r="T56" s="169">
        <f>'Summary Data'!I518</f>
        <v>0.15233981982551495</v>
      </c>
      <c r="U56" s="169">
        <f>'Summary Data'!I545</f>
        <v>0.15145973487432138</v>
      </c>
      <c r="V56" s="169">
        <f>'Summary Data'!I572</f>
        <v>0.22955271591874243</v>
      </c>
      <c r="W56" s="169">
        <f>'Summary Data'!I599</f>
        <v>0.16032215413975881</v>
      </c>
      <c r="X56" s="169"/>
      <c r="Y56" s="169"/>
      <c r="Z56" s="169">
        <f>'Summary Data'!J20</f>
        <v>0.1303948634339788</v>
      </c>
      <c r="AA56" s="169">
        <f>'Summary Data'!J48</f>
        <v>0.13322716951592084</v>
      </c>
      <c r="AB56" s="169">
        <f>'Summary Data'!J77</f>
        <v>0.13312350629046832</v>
      </c>
      <c r="AC56" s="169">
        <f>'Summary Data'!J107</f>
        <v>0.12523564633253495</v>
      </c>
      <c r="AD56" s="169">
        <f>'Summary Data'!J135</f>
        <v>0.14579558991082389</v>
      </c>
      <c r="AE56" s="169">
        <f>'Summary Data'!J163</f>
        <v>0.14826373271223223</v>
      </c>
      <c r="AF56" s="169">
        <f>'Summary Data'!J190</f>
        <v>0.13765110335644171</v>
      </c>
      <c r="AG56" s="169">
        <f>'Summary Data'!J218</f>
        <v>0.13860142843881773</v>
      </c>
      <c r="AH56" s="169">
        <f>'Summary Data'!J246</f>
        <v>0.12173950783426768</v>
      </c>
      <c r="AI56" s="169">
        <f>'Summary Data'!J274</f>
        <v>0.13132304440783404</v>
      </c>
      <c r="AJ56" s="169">
        <f>'Summary Data'!J302</f>
        <v>0.1340057131720227</v>
      </c>
      <c r="AK56" s="169">
        <f>'Summary Data'!J329</f>
        <v>0.13218873473402706</v>
      </c>
      <c r="AL56" s="169">
        <f>'Summary Data'!J356</f>
        <v>0.13379106792012696</v>
      </c>
      <c r="AM56" s="169">
        <f>'Summary Data'!J383</f>
        <v>0.13061620408748004</v>
      </c>
      <c r="AN56" s="169">
        <f>'Summary Data'!J410</f>
        <v>0.13049496177400896</v>
      </c>
      <c r="AO56" s="169">
        <f>'Summary Data'!J437</f>
        <v>0.13166623819034368</v>
      </c>
      <c r="AP56" s="169">
        <f>'Summary Data'!J464</f>
        <v>0.13234390350113728</v>
      </c>
      <c r="AQ56" s="169">
        <f>'Summary Data'!J491</f>
        <v>0.13365229224767838</v>
      </c>
      <c r="AR56" s="169">
        <f>'Summary Data'!J518</f>
        <v>0.1317094471370579</v>
      </c>
      <c r="AS56" s="169">
        <f>'Summary Data'!J545</f>
        <v>0.13098558518768474</v>
      </c>
      <c r="AT56" s="159">
        <f>'Summary Data'!J572</f>
        <v>0.13353503999548796</v>
      </c>
      <c r="AU56" s="159">
        <f>'Summary Data'!J599</f>
        <v>0.14769380910635127</v>
      </c>
    </row>
    <row r="57" spans="1:47" x14ac:dyDescent="0.2">
      <c r="A57" s="2">
        <v>2040</v>
      </c>
      <c r="B57" s="169">
        <f>'Summary Data'!I21</f>
        <v>0.15480896462134142</v>
      </c>
      <c r="C57" s="169">
        <f>'Summary Data'!I49</f>
        <v>0.15000198854081831</v>
      </c>
      <c r="D57" s="169">
        <f>'Summary Data'!I78</f>
        <v>0.15016363126800744</v>
      </c>
      <c r="E57" s="169">
        <f>'Summary Data'!I108</f>
        <v>0.14210205931401848</v>
      </c>
      <c r="F57" s="169">
        <f>'Summary Data'!I136</f>
        <v>0.15787655644400569</v>
      </c>
      <c r="G57" s="169">
        <f>'Summary Data'!I164</f>
        <v>0.1623850771623632</v>
      </c>
      <c r="H57" s="169">
        <f>'Summary Data'!I191</f>
        <v>0.15615593234985423</v>
      </c>
      <c r="I57" s="169">
        <f>'Summary Data'!I219</f>
        <v>0.16402986248507789</v>
      </c>
      <c r="J57" s="169">
        <f>'Summary Data'!I247</f>
        <v>0.14841549067592202</v>
      </c>
      <c r="K57" s="169">
        <f>'Summary Data'!I275</f>
        <v>0.15538969004096861</v>
      </c>
      <c r="L57" s="169">
        <f>'Summary Data'!I303</f>
        <v>0.1681319538621196</v>
      </c>
      <c r="M57" s="169">
        <f>'Summary Data'!I330</f>
        <v>0.1574119133775092</v>
      </c>
      <c r="N57" s="169">
        <f>'Summary Data'!I357</f>
        <v>0.16298045691928087</v>
      </c>
      <c r="O57" s="169">
        <f>'Summary Data'!I384</f>
        <v>0.15570565099544076</v>
      </c>
      <c r="P57" s="169">
        <f>'Summary Data'!I411</f>
        <v>0.15480896462134142</v>
      </c>
      <c r="Q57" s="169">
        <f>'Summary Data'!I438</f>
        <v>0.15529620625801299</v>
      </c>
      <c r="R57" s="169">
        <f>'Summary Data'!I465</f>
        <v>0.15486872465219839</v>
      </c>
      <c r="S57" s="169">
        <f>'Summary Data'!I492</f>
        <v>0.18070943146051191</v>
      </c>
      <c r="T57" s="169">
        <f>'Summary Data'!I519</f>
        <v>0.15556178792049236</v>
      </c>
      <c r="U57" s="169">
        <f>'Summary Data'!I546</f>
        <v>0.15354051798248339</v>
      </c>
      <c r="V57" s="169">
        <f>'Summary Data'!I573</f>
        <v>0.23481163329228943</v>
      </c>
      <c r="W57" s="169">
        <f>'Summary Data'!I600</f>
        <v>0.16302105029627642</v>
      </c>
      <c r="X57" s="169"/>
      <c r="Y57" s="169"/>
      <c r="Z57" s="169">
        <f>'Summary Data'!J21</f>
        <v>0.13276680722229012</v>
      </c>
      <c r="AA57" s="169">
        <f>'Summary Data'!J49</f>
        <v>0.13536682257196841</v>
      </c>
      <c r="AB57" s="169">
        <f>'Summary Data'!J78</f>
        <v>0.13529413232427304</v>
      </c>
      <c r="AC57" s="169">
        <f>'Summary Data'!J108</f>
        <v>0.12726438373172555</v>
      </c>
      <c r="AD57" s="169">
        <f>'Summary Data'!J136</f>
        <v>0.14801111951246906</v>
      </c>
      <c r="AE57" s="169">
        <f>'Summary Data'!J164</f>
        <v>0.15191787014888408</v>
      </c>
      <c r="AF57" s="169">
        <f>'Summary Data'!J191</f>
        <v>0.14038820602967861</v>
      </c>
      <c r="AG57" s="169">
        <f>'Summary Data'!J219</f>
        <v>0.14120893498896359</v>
      </c>
      <c r="AH57" s="169">
        <f>'Summary Data'!J247</f>
        <v>0.12423130305234806</v>
      </c>
      <c r="AI57" s="169">
        <f>'Summary Data'!J275</f>
        <v>0.13324265979699632</v>
      </c>
      <c r="AJ57" s="169">
        <f>'Summary Data'!J303</f>
        <v>0.13595751852861573</v>
      </c>
      <c r="AK57" s="169">
        <f>'Summary Data'!J330</f>
        <v>0.13396350660195747</v>
      </c>
      <c r="AL57" s="169">
        <f>'Summary Data'!J357</f>
        <v>0.13572876012627896</v>
      </c>
      <c r="AM57" s="169">
        <f>'Summary Data'!J384</f>
        <v>0.13271966477943054</v>
      </c>
      <c r="AN57" s="169">
        <f>'Summary Data'!J411</f>
        <v>0.13286670451262661</v>
      </c>
      <c r="AO57" s="169">
        <f>'Summary Data'!J438</f>
        <v>0.13355199888376787</v>
      </c>
      <c r="AP57" s="169">
        <f>'Summary Data'!J465</f>
        <v>0.13464477105613581</v>
      </c>
      <c r="AQ57" s="169">
        <f>'Summary Data'!J492</f>
        <v>0.13602436194347908</v>
      </c>
      <c r="AR57" s="169">
        <f>'Summary Data'!J519</f>
        <v>0.13475324942565425</v>
      </c>
      <c r="AS57" s="169">
        <f>'Summary Data'!J546</f>
        <v>0.13332027667826196</v>
      </c>
      <c r="AT57" s="159">
        <f>'Summary Data'!J573</f>
        <v>0.13551432167898522</v>
      </c>
      <c r="AU57" s="159">
        <f>'Summary Data'!J600</f>
        <v>0.15111412792592327</v>
      </c>
    </row>
    <row r="58" spans="1:47" x14ac:dyDescent="0.2">
      <c r="A58" s="2">
        <v>2041</v>
      </c>
      <c r="B58" s="169">
        <f>'Summary Data'!I22</f>
        <v>0.15671511249809306</v>
      </c>
      <c r="C58" s="169">
        <f>'Summary Data'!I50</f>
        <v>0.15130408523362102</v>
      </c>
      <c r="D58" s="169">
        <f>'Summary Data'!I79</f>
        <v>0.15147322022067805</v>
      </c>
      <c r="E58" s="169">
        <f>'Summary Data'!I109</f>
        <v>0.14228038599706597</v>
      </c>
      <c r="F58" s="169">
        <f>'Summary Data'!I137</f>
        <v>0.16001515801397861</v>
      </c>
      <c r="G58" s="169">
        <f>'Summary Data'!I165</f>
        <v>0.16394011534132955</v>
      </c>
      <c r="H58" s="169">
        <f>'Summary Data'!I192</f>
        <v>0.15813233593519671</v>
      </c>
      <c r="I58" s="169">
        <f>'Summary Data'!I220</f>
        <v>0.16663570706684894</v>
      </c>
      <c r="J58" s="169">
        <f>'Summary Data'!I248</f>
        <v>0.15020329661044907</v>
      </c>
      <c r="K58" s="169">
        <f>'Summary Data'!I276</f>
        <v>0.15718716300134158</v>
      </c>
      <c r="L58" s="169">
        <f>'Summary Data'!I304</f>
        <v>0.17058308414557172</v>
      </c>
      <c r="M58" s="169">
        <f>'Summary Data'!I331</f>
        <v>0.15994146669457199</v>
      </c>
      <c r="N58" s="169">
        <f>'Summary Data'!I358</f>
        <v>0.16531902565317208</v>
      </c>
      <c r="O58" s="169">
        <f>'Summary Data'!I385</f>
        <v>0.15760146347078613</v>
      </c>
      <c r="P58" s="169">
        <f>'Summary Data'!I412</f>
        <v>0.15671511249809306</v>
      </c>
      <c r="Q58" s="169">
        <f>'Summary Data'!I439</f>
        <v>0.15718153107046837</v>
      </c>
      <c r="R58" s="169">
        <f>'Summary Data'!I466</f>
        <v>0.15673042168597243</v>
      </c>
      <c r="S58" s="169">
        <f>'Summary Data'!I493</f>
        <v>0.18093182757956586</v>
      </c>
      <c r="T58" s="169">
        <f>'Summary Data'!I520</f>
        <v>0.15769145789851521</v>
      </c>
      <c r="U58" s="169">
        <f>'Summary Data'!I547</f>
        <v>0.155466678644476</v>
      </c>
      <c r="V58" s="169">
        <f>'Summary Data'!I574</f>
        <v>0.23637241799340225</v>
      </c>
      <c r="W58" s="169">
        <f>'Summary Data'!I601</f>
        <v>0.16468406359871221</v>
      </c>
      <c r="X58" s="169"/>
      <c r="Y58" s="169"/>
      <c r="Z58" s="169">
        <f>'Summary Data'!J22</f>
        <v>0.13478165672555575</v>
      </c>
      <c r="AA58" s="169">
        <f>'Summary Data'!J50</f>
        <v>0.13795456531553557</v>
      </c>
      <c r="AB58" s="169">
        <f>'Summary Data'!J79</f>
        <v>0.13780071254070814</v>
      </c>
      <c r="AC58" s="169">
        <f>'Summary Data'!J109</f>
        <v>0.12750195082829802</v>
      </c>
      <c r="AD58" s="169">
        <f>'Summary Data'!J137</f>
        <v>0.15027916367670155</v>
      </c>
      <c r="AE58" s="169">
        <f>'Summary Data'!J165</f>
        <v>0.15260627558074491</v>
      </c>
      <c r="AF58" s="169">
        <f>'Summary Data'!J192</f>
        <v>0.14340177341505511</v>
      </c>
      <c r="AG58" s="169">
        <f>'Summary Data'!J220</f>
        <v>0.14419920298912933</v>
      </c>
      <c r="AH58" s="169">
        <f>'Summary Data'!J248</f>
        <v>0.1256472228956361</v>
      </c>
      <c r="AI58" s="169">
        <f>'Summary Data'!J276</f>
        <v>0.13352432775488507</v>
      </c>
      <c r="AJ58" s="169">
        <f>'Summary Data'!J304</f>
        <v>0.13888325999041698</v>
      </c>
      <c r="AK58" s="169">
        <f>'Summary Data'!J331</f>
        <v>0.13646880444131548</v>
      </c>
      <c r="AL58" s="169">
        <f>'Summary Data'!J358</f>
        <v>0.13864477781803758</v>
      </c>
      <c r="AM58" s="169">
        <f>'Summary Data'!J385</f>
        <v>0.13487516733961899</v>
      </c>
      <c r="AN58" s="169">
        <f>'Summary Data'!J412</f>
        <v>0.13488132397431535</v>
      </c>
      <c r="AO58" s="169">
        <f>'Summary Data'!J439</f>
        <v>0.13576305641298575</v>
      </c>
      <c r="AP58" s="169">
        <f>'Summary Data'!J466</f>
        <v>0.13687975221260701</v>
      </c>
      <c r="AQ58" s="169">
        <f>'Summary Data'!J493</f>
        <v>0.13582899263866394</v>
      </c>
      <c r="AR58" s="169">
        <f>'Summary Data'!J520</f>
        <v>0.1351442146239103</v>
      </c>
      <c r="AS58" s="169">
        <f>'Summary Data'!J547</f>
        <v>0.13531902920231914</v>
      </c>
      <c r="AT58" s="159">
        <f>'Summary Data'!J574</f>
        <v>0.13508873173647756</v>
      </c>
      <c r="AU58" s="159">
        <f>'Summary Data'!J601</f>
        <v>0.15132409198192398</v>
      </c>
    </row>
    <row r="59" spans="1:47" x14ac:dyDescent="0.2">
      <c r="A59" s="2">
        <v>2042</v>
      </c>
      <c r="B59" s="169">
        <f>'Summary Data'!I23</f>
        <v>0.16025811445537499</v>
      </c>
      <c r="C59" s="169">
        <f>'Summary Data'!I51</f>
        <v>0.15437139992087689</v>
      </c>
      <c r="D59" s="169">
        <f>'Summary Data'!I80</f>
        <v>0.15454886782737431</v>
      </c>
      <c r="E59" s="169">
        <f>'Summary Data'!I110</f>
        <v>0.14495493422308381</v>
      </c>
      <c r="F59" s="169">
        <f>'Summary Data'!I138</f>
        <v>0.16361314685727266</v>
      </c>
      <c r="G59" s="169">
        <f>'Summary Data'!I166</f>
        <v>0.16717383752911064</v>
      </c>
      <c r="H59" s="169">
        <f>'Summary Data'!I193</f>
        <v>0.16167620083273818</v>
      </c>
      <c r="I59" s="169">
        <f>'Summary Data'!I221</f>
        <v>0.17131373673204547</v>
      </c>
      <c r="J59" s="169">
        <f>'Summary Data'!I249</f>
        <v>0.15317183180289692</v>
      </c>
      <c r="K59" s="169">
        <f>'Summary Data'!I277</f>
        <v>0.16122007873524402</v>
      </c>
      <c r="L59" s="169">
        <f>'Summary Data'!I305</f>
        <v>0.17480070282521656</v>
      </c>
      <c r="M59" s="169">
        <f>'Summary Data'!I332</f>
        <v>0.16381267667270497</v>
      </c>
      <c r="N59" s="169">
        <f>'Summary Data'!I359</f>
        <v>0.16972907223242115</v>
      </c>
      <c r="O59" s="169">
        <f>'Summary Data'!I386</f>
        <v>0.16107877299101356</v>
      </c>
      <c r="P59" s="169">
        <f>'Summary Data'!I413</f>
        <v>0.16025811445537499</v>
      </c>
      <c r="Q59" s="169">
        <f>'Summary Data'!I440</f>
        <v>0.16070671837087938</v>
      </c>
      <c r="R59" s="169">
        <f>'Summary Data'!I467</f>
        <v>0.16027334241931979</v>
      </c>
      <c r="S59" s="169">
        <f>'Summary Data'!I494</f>
        <v>0.19060331155712384</v>
      </c>
      <c r="T59" s="169">
        <f>'Summary Data'!I521</f>
        <v>0.16033043922252643</v>
      </c>
      <c r="U59" s="169">
        <f>'Summary Data'!I548</f>
        <v>0.15901034165473873</v>
      </c>
      <c r="V59" s="169">
        <f>'Summary Data'!I575</f>
        <v>0.24190519711950983</v>
      </c>
      <c r="W59" s="169">
        <f>'Summary Data'!I602</f>
        <v>0.16787933756563575</v>
      </c>
      <c r="X59" s="169"/>
      <c r="Y59" s="169"/>
      <c r="Z59" s="169">
        <f>'Summary Data'!J23</f>
        <v>0.13835583906222759</v>
      </c>
      <c r="AA59" s="169">
        <f>'Summary Data'!J51</f>
        <v>0.14008621047401149</v>
      </c>
      <c r="AB59" s="169">
        <f>'Summary Data'!J80</f>
        <v>0.13989172533677963</v>
      </c>
      <c r="AC59" s="169">
        <f>'Summary Data'!J110</f>
        <v>0.12970945863829855</v>
      </c>
      <c r="AD59" s="169">
        <f>'Summary Data'!J138</f>
        <v>0.15381572712368016</v>
      </c>
      <c r="AE59" s="169">
        <f>'Summary Data'!J166</f>
        <v>0.15616624814005678</v>
      </c>
      <c r="AF59" s="169">
        <f>'Summary Data'!J193</f>
        <v>0.14711392724581257</v>
      </c>
      <c r="AG59" s="169">
        <f>'Summary Data'!J221</f>
        <v>0.14938118559824012</v>
      </c>
      <c r="AH59" s="169">
        <f>'Summary Data'!J249</f>
        <v>0.12881435409040565</v>
      </c>
      <c r="AI59" s="169">
        <f>'Summary Data'!J277</f>
        <v>0.13779868892716018</v>
      </c>
      <c r="AJ59" s="169">
        <f>'Summary Data'!J305</f>
        <v>0.14329036040454501</v>
      </c>
      <c r="AK59" s="169">
        <f>'Summary Data'!J332</f>
        <v>0.14081071202911291</v>
      </c>
      <c r="AL59" s="169">
        <f>'Summary Data'!J359</f>
        <v>0.14326493556342221</v>
      </c>
      <c r="AM59" s="169">
        <f>'Summary Data'!J386</f>
        <v>0.13832712122165997</v>
      </c>
      <c r="AN59" s="169">
        <f>'Summary Data'!J413</f>
        <v>0.13845524273621632</v>
      </c>
      <c r="AO59" s="169">
        <f>'Summary Data'!J440</f>
        <v>0.13929188872528137</v>
      </c>
      <c r="AP59" s="169">
        <f>'Summary Data'!J467</f>
        <v>0.14022445844444179</v>
      </c>
      <c r="AQ59" s="169">
        <f>'Summary Data'!J494</f>
        <v>0.13967979208281509</v>
      </c>
      <c r="AR59" s="169">
        <f>'Summary Data'!J521</f>
        <v>0.13708704512252173</v>
      </c>
      <c r="AS59" s="169">
        <f>'Summary Data'!J548</f>
        <v>0.13888485898749411</v>
      </c>
      <c r="AT59" s="159">
        <f>'Summary Data'!J575</f>
        <v>0.13724449448740314</v>
      </c>
      <c r="AU59" s="159">
        <f>'Summary Data'!J602</f>
        <v>0.15494093542972417</v>
      </c>
    </row>
    <row r="60" spans="1:47" x14ac:dyDescent="0.2">
      <c r="A60" s="2">
        <v>2043</v>
      </c>
      <c r="B60" s="169">
        <f>'Summary Data'!I24</f>
        <v>0.16661673788567777</v>
      </c>
      <c r="C60" s="169">
        <f>'Summary Data'!I52</f>
        <v>0.15937371442240175</v>
      </c>
      <c r="D60" s="169">
        <f>'Summary Data'!I81</f>
        <v>0.1595659664639707</v>
      </c>
      <c r="E60" s="169">
        <f>'Summary Data'!I111</f>
        <v>0.14964829571296986</v>
      </c>
      <c r="F60" s="169">
        <f>'Summary Data'!I139</f>
        <v>0.16940155423391964</v>
      </c>
      <c r="G60" s="169">
        <f>'Summary Data'!I167</f>
        <v>0.17314531181342949</v>
      </c>
      <c r="H60" s="169">
        <f>'Summary Data'!I194</f>
        <v>0.16802773958746514</v>
      </c>
      <c r="I60" s="169">
        <f>'Summary Data'!I222</f>
        <v>0.17767886229707916</v>
      </c>
      <c r="J60" s="169">
        <f>'Summary Data'!I250</f>
        <v>0.1589393483964833</v>
      </c>
      <c r="K60" s="169">
        <f>'Summary Data'!I278</f>
        <v>0.16749550413228476</v>
      </c>
      <c r="L60" s="169">
        <f>'Summary Data'!I306</f>
        <v>0.1809330087105441</v>
      </c>
      <c r="M60" s="169">
        <f>'Summary Data'!I333</f>
        <v>0.16927881574237155</v>
      </c>
      <c r="N60" s="169">
        <f>'Summary Data'!I360</f>
        <v>0.17516778680698669</v>
      </c>
      <c r="O60" s="169">
        <f>'Summary Data'!I387</f>
        <v>0.1675341034604467</v>
      </c>
      <c r="P60" s="169">
        <f>'Summary Data'!I414</f>
        <v>0.16661673788567777</v>
      </c>
      <c r="Q60" s="169">
        <f>'Summary Data'!I441</f>
        <v>0.16702156608538246</v>
      </c>
      <c r="R60" s="169">
        <f>'Summary Data'!I468</f>
        <v>0.16670907394858012</v>
      </c>
      <c r="S60" s="169">
        <f>'Summary Data'!I495</f>
        <v>0.19539743472255</v>
      </c>
      <c r="T60" s="169">
        <f>'Summary Data'!I522</f>
        <v>0.16662174397089938</v>
      </c>
      <c r="U60" s="169">
        <f>'Summary Data'!I549</f>
        <v>0.16535130599269107</v>
      </c>
      <c r="V60" s="169">
        <f>'Summary Data'!I576</f>
        <v>0.24975247392510311</v>
      </c>
      <c r="W60" s="169">
        <f>'Summary Data'!I603</f>
        <v>0.1739043416036494</v>
      </c>
      <c r="X60" s="169"/>
      <c r="Y60" s="169"/>
      <c r="Z60" s="169">
        <f>'Summary Data'!J24</f>
        <v>0.14283391837671372</v>
      </c>
      <c r="AA60" s="169">
        <f>'Summary Data'!J52</f>
        <v>0.14429562977464067</v>
      </c>
      <c r="AB60" s="169">
        <f>'Summary Data'!J81</f>
        <v>0.14403968709004544</v>
      </c>
      <c r="AC60" s="169">
        <f>'Summary Data'!J111</f>
        <v>0.13398427141626956</v>
      </c>
      <c r="AD60" s="169">
        <f>'Summary Data'!J139</f>
        <v>0.16116745687064229</v>
      </c>
      <c r="AE60" s="169">
        <f>'Summary Data'!J167</f>
        <v>0.16132383215564788</v>
      </c>
      <c r="AF60" s="169">
        <f>'Summary Data'!J194</f>
        <v>0.151698971837848</v>
      </c>
      <c r="AG60" s="169">
        <f>'Summary Data'!J222</f>
        <v>0.15289490387467056</v>
      </c>
      <c r="AH60" s="169">
        <f>'Summary Data'!J250</f>
        <v>0.13258472090757517</v>
      </c>
      <c r="AI60" s="169">
        <f>'Summary Data'!J278</f>
        <v>0.14221966625975699</v>
      </c>
      <c r="AJ60" s="169">
        <f>'Summary Data'!J306</f>
        <v>0.14820516637578196</v>
      </c>
      <c r="AK60" s="169">
        <f>'Summary Data'!J333</f>
        <v>0.14545655535848356</v>
      </c>
      <c r="AL60" s="169">
        <f>'Summary Data'!J360</f>
        <v>0.14779808827958693</v>
      </c>
      <c r="AM60" s="169">
        <f>'Summary Data'!J387</f>
        <v>0.1428058596181255</v>
      </c>
      <c r="AN60" s="169">
        <f>'Summary Data'!J414</f>
        <v>0.14293301713837167</v>
      </c>
      <c r="AO60" s="169">
        <f>'Summary Data'!J441</f>
        <v>0.14374391648878959</v>
      </c>
      <c r="AP60" s="169">
        <f>'Summary Data'!J468</f>
        <v>0.14465074619773741</v>
      </c>
      <c r="AQ60" s="169">
        <f>'Summary Data'!J495</f>
        <v>0.14415891324264252</v>
      </c>
      <c r="AR60" s="169">
        <f>'Summary Data'!J522</f>
        <v>0.14261015481379932</v>
      </c>
      <c r="AS60" s="169">
        <f>'Summary Data'!J549</f>
        <v>0.14335822308487001</v>
      </c>
      <c r="AT60" s="159">
        <f>'Summary Data'!J576</f>
        <v>0.14117602964882134</v>
      </c>
      <c r="AU60" s="159">
        <f>'Summary Data'!J603</f>
        <v>0.16004456359476094</v>
      </c>
    </row>
    <row r="61" spans="1:47" x14ac:dyDescent="0.2">
      <c r="A61" s="2">
        <v>2044</v>
      </c>
      <c r="B61" s="169">
        <f>'Summary Data'!I25</f>
        <v>0.16972494072660863</v>
      </c>
      <c r="C61" s="169">
        <f>'Summary Data'!I53</f>
        <v>0.16476665512831565</v>
      </c>
      <c r="D61" s="169">
        <f>'Summary Data'!I82</f>
        <v>0.16496021550448339</v>
      </c>
      <c r="E61" s="169">
        <f>'Summary Data'!I112</f>
        <v>0.15539380552676579</v>
      </c>
      <c r="F61" s="169">
        <f>'Summary Data'!I140</f>
        <v>0.17218056242029689</v>
      </c>
      <c r="G61" s="169">
        <f>'Summary Data'!I168</f>
        <v>0.17650310351262471</v>
      </c>
      <c r="H61" s="169">
        <f>'Summary Data'!I195</f>
        <v>0.17114282591872679</v>
      </c>
      <c r="I61" s="169">
        <f>'Summary Data'!I223</f>
        <v>0.1815839613491271</v>
      </c>
      <c r="J61" s="169">
        <f>'Summary Data'!I251</f>
        <v>0.16056085679169119</v>
      </c>
      <c r="K61" s="169">
        <f>'Summary Data'!I279</f>
        <v>0.17034950942915247</v>
      </c>
      <c r="L61" s="169">
        <f>'Summary Data'!I307</f>
        <v>0.18367425646519892</v>
      </c>
      <c r="M61" s="169">
        <f>'Summary Data'!I334</f>
        <v>0.17180498275387537</v>
      </c>
      <c r="N61" s="169">
        <f>'Summary Data'!I361</f>
        <v>0.17761997630860291</v>
      </c>
      <c r="O61" s="169">
        <f>'Summary Data'!I388</f>
        <v>0.17063361385153575</v>
      </c>
      <c r="P61" s="169">
        <f>'Summary Data'!I415</f>
        <v>0.16972494072660863</v>
      </c>
      <c r="Q61" s="169">
        <f>'Summary Data'!I442</f>
        <v>0.17009034544582338</v>
      </c>
      <c r="R61" s="169">
        <f>'Summary Data'!I469</f>
        <v>0.16981494219524604</v>
      </c>
      <c r="S61" s="169">
        <f>'Summary Data'!I496</f>
        <v>0.19644286395558858</v>
      </c>
      <c r="T61" s="169">
        <f>'Summary Data'!I523</f>
        <v>0.16976290079704409</v>
      </c>
      <c r="U61" s="169">
        <f>'Summary Data'!I550</f>
        <v>0.1685832614554397</v>
      </c>
      <c r="V61" s="169">
        <f>'Summary Data'!I577</f>
        <v>0.25405772493629564</v>
      </c>
      <c r="W61" s="169">
        <f>'Summary Data'!I604</f>
        <v>0.1767347271401685</v>
      </c>
      <c r="X61" s="169"/>
      <c r="Y61" s="169"/>
      <c r="Z61" s="169">
        <f>'Summary Data'!J25</f>
        <v>0.1470274504272546</v>
      </c>
      <c r="AA61" s="169">
        <f>'Summary Data'!J53</f>
        <v>0.14853132258353899</v>
      </c>
      <c r="AB61" s="169">
        <f>'Summary Data'!J82</f>
        <v>0.14823511259286409</v>
      </c>
      <c r="AC61" s="169">
        <f>'Summary Data'!J112</f>
        <v>0.1388921944409118</v>
      </c>
      <c r="AD61" s="169">
        <f>'Summary Data'!J140</f>
        <v>0.1631497964886871</v>
      </c>
      <c r="AE61" s="169">
        <f>'Summary Data'!J168</f>
        <v>0.16374059905562996</v>
      </c>
      <c r="AF61" s="169">
        <f>'Summary Data'!J195</f>
        <v>0.15563912921778109</v>
      </c>
      <c r="AG61" s="169">
        <f>'Summary Data'!J223</f>
        <v>0.15808038051014436</v>
      </c>
      <c r="AH61" s="169">
        <f>'Summary Data'!J251</f>
        <v>0.13663558625153557</v>
      </c>
      <c r="AI61" s="169">
        <f>'Summary Data'!J279</f>
        <v>0.14644149303207118</v>
      </c>
      <c r="AJ61" s="169">
        <f>'Summary Data'!J307</f>
        <v>0.15220771277150844</v>
      </c>
      <c r="AK61" s="169">
        <f>'Summary Data'!J334</f>
        <v>0.14952896598932447</v>
      </c>
      <c r="AL61" s="169">
        <f>'Summary Data'!J361</f>
        <v>0.1518079076479891</v>
      </c>
      <c r="AM61" s="169">
        <f>'Summary Data'!J388</f>
        <v>0.1469989865672337</v>
      </c>
      <c r="AN61" s="169">
        <f>'Summary Data'!J415</f>
        <v>0.14712619323402171</v>
      </c>
      <c r="AO61" s="169">
        <f>'Summary Data'!J442</f>
        <v>0.14785064181778929</v>
      </c>
      <c r="AP61" s="169">
        <f>'Summary Data'!J469</f>
        <v>0.14810439304137302</v>
      </c>
      <c r="AQ61" s="169">
        <f>'Summary Data'!J496</f>
        <v>0.14873352838148929</v>
      </c>
      <c r="AR61" s="169">
        <f>'Summary Data'!J523</f>
        <v>0.14780747985993956</v>
      </c>
      <c r="AS61" s="169">
        <f>'Summary Data'!J550</f>
        <v>0.14747895171033931</v>
      </c>
      <c r="AT61" s="159">
        <f>'Summary Data'!J577</f>
        <v>0.14626729177514428</v>
      </c>
      <c r="AU61" s="159">
        <f>'Summary Data'!J604</f>
        <v>0.16195811692095077</v>
      </c>
    </row>
    <row r="62" spans="1:47" x14ac:dyDescent="0.2">
      <c r="A62" s="2">
        <v>2045</v>
      </c>
      <c r="B62" s="169">
        <f>'Summary Data'!I26</f>
        <v>0.17328516252112264</v>
      </c>
      <c r="C62" s="169">
        <f>'Summary Data'!I54</f>
        <v>0.16764840549884338</v>
      </c>
      <c r="D62" s="169">
        <f>'Summary Data'!I83</f>
        <v>0.16784954905345884</v>
      </c>
      <c r="E62" s="169">
        <f>'Summary Data'!I113</f>
        <v>0.15787330473671879</v>
      </c>
      <c r="F62" s="169">
        <f>'Summary Data'!I141</f>
        <v>0.17623797665184812</v>
      </c>
      <c r="G62" s="169">
        <f>'Summary Data'!I169</f>
        <v>0.20851448932825578</v>
      </c>
      <c r="H62" s="169">
        <f>'Summary Data'!I196</f>
        <v>0.17469200021892592</v>
      </c>
      <c r="I62" s="169">
        <f>'Summary Data'!I224</f>
        <v>0.18606787844677716</v>
      </c>
      <c r="J62" s="169">
        <f>'Summary Data'!I252</f>
        <v>0.16429209869498793</v>
      </c>
      <c r="K62" s="169">
        <f>'Summary Data'!I280</f>
        <v>0.17434793837802565</v>
      </c>
      <c r="L62" s="169">
        <f>'Summary Data'!I308</f>
        <v>0.18770524878749809</v>
      </c>
      <c r="M62" s="169">
        <f>'Summary Data'!I335</f>
        <v>0.17571255840758049</v>
      </c>
      <c r="N62" s="169">
        <f>'Summary Data'!I362</f>
        <v>0.18146043371445894</v>
      </c>
      <c r="O62" s="169">
        <f>'Summary Data'!I389</f>
        <v>0.17416682105723605</v>
      </c>
      <c r="P62" s="169">
        <f>'Summary Data'!I416</f>
        <v>0.17328516252112264</v>
      </c>
      <c r="Q62" s="169">
        <f>'Summary Data'!I443</f>
        <v>0.17362127224626267</v>
      </c>
      <c r="R62" s="169">
        <f>'Summary Data'!I470</f>
        <v>0.17336694251165605</v>
      </c>
      <c r="S62" s="169">
        <f>'Summary Data'!I497</f>
        <v>0.20733277160772814</v>
      </c>
      <c r="T62" s="169">
        <f>'Summary Data'!I524</f>
        <v>0.17424312425790259</v>
      </c>
      <c r="U62" s="169">
        <f>'Summary Data'!I551</f>
        <v>0.17214550429616893</v>
      </c>
      <c r="V62" s="169">
        <f>'Summary Data'!I578</f>
        <v>0.25880386371010633</v>
      </c>
      <c r="W62" s="169">
        <f>'Summary Data'!I605</f>
        <v>0.20845592136136157</v>
      </c>
      <c r="X62" s="169"/>
      <c r="Y62" s="169"/>
      <c r="Z62" s="169">
        <f>'Summary Data'!J26</f>
        <v>0.15258078786299334</v>
      </c>
      <c r="AA62" s="169">
        <f>'Summary Data'!J54</f>
        <v>0.15155760053254894</v>
      </c>
      <c r="AB62" s="169">
        <f>'Summary Data'!J83</f>
        <v>0.15126004220481024</v>
      </c>
      <c r="AC62" s="169">
        <f>'Summary Data'!J113</f>
        <v>0.14140901063063097</v>
      </c>
      <c r="AD62" s="169">
        <f>'Summary Data'!J141</f>
        <v>0.16629072685907681</v>
      </c>
      <c r="AE62" s="169">
        <f>'Summary Data'!J169</f>
        <v>0.19556089008898747</v>
      </c>
      <c r="AF62" s="169">
        <f>'Summary Data'!J196</f>
        <v>0.16120536265268356</v>
      </c>
      <c r="AG62" s="169">
        <f>'Summary Data'!J224</f>
        <v>0.16292592837662964</v>
      </c>
      <c r="AH62" s="169">
        <f>'Summary Data'!J252</f>
        <v>0.14177619214831771</v>
      </c>
      <c r="AI62" s="169">
        <f>'Summary Data'!J280</f>
        <v>0.15152274988627593</v>
      </c>
      <c r="AJ62" s="169">
        <f>'Summary Data'!J308</f>
        <v>0.15792197464319849</v>
      </c>
      <c r="AK62" s="169">
        <f>'Summary Data'!J335</f>
        <v>0.15497287320456249</v>
      </c>
      <c r="AL62" s="169">
        <f>'Summary Data'!J362</f>
        <v>0.15750851573790514</v>
      </c>
      <c r="AM62" s="169">
        <f>'Summary Data'!J389</f>
        <v>0.1524040983915913</v>
      </c>
      <c r="AN62" s="169">
        <f>'Summary Data'!J416</f>
        <v>0.15267911722504771</v>
      </c>
      <c r="AO62" s="169">
        <f>'Summary Data'!J443</f>
        <v>0.15313636221393256</v>
      </c>
      <c r="AP62" s="169">
        <f>'Summary Data'!J470</f>
        <v>0.15357943455459178</v>
      </c>
      <c r="AQ62" s="169">
        <f>'Summary Data'!J497</f>
        <v>0.15491577407440363</v>
      </c>
      <c r="AR62" s="169">
        <f>'Summary Data'!J524</f>
        <v>0.15319640409673754</v>
      </c>
      <c r="AS62" s="169">
        <f>'Summary Data'!J551</f>
        <v>0.15301581672864639</v>
      </c>
      <c r="AT62" s="159">
        <f>'Summary Data'!J578</f>
        <v>0.15126464826397351</v>
      </c>
      <c r="AU62" s="159">
        <f>'Summary Data'!J605</f>
        <v>0.18983016865847027</v>
      </c>
    </row>
    <row r="64" spans="1:47" x14ac:dyDescent="0.2">
      <c r="A64" s="159" t="s">
        <v>150</v>
      </c>
      <c r="C64" s="170">
        <f>(C47-$B47)/$B47</f>
        <v>-4.1770984046904165E-2</v>
      </c>
      <c r="D64" s="170">
        <f t="shared" ref="D64:U64" si="36">(D47-$B47)/$B47</f>
        <v>-4.1538575746011656E-2</v>
      </c>
      <c r="E64" s="170">
        <f t="shared" si="36"/>
        <v>-7.6283696692506897E-2</v>
      </c>
      <c r="F64" s="170">
        <f t="shared" si="36"/>
        <v>1.8405467714299337E-2</v>
      </c>
      <c r="G64" s="170">
        <f t="shared" si="36"/>
        <v>3.0473378102788853E-2</v>
      </c>
      <c r="H64" s="170">
        <f t="shared" si="36"/>
        <v>-1.0989330141261556E-3</v>
      </c>
      <c r="I64" s="170">
        <f t="shared" si="36"/>
        <v>2.9633991526507981E-2</v>
      </c>
      <c r="J64" s="170">
        <f t="shared" si="36"/>
        <v>-3.1889493729997505E-2</v>
      </c>
      <c r="K64" s="170">
        <f t="shared" si="36"/>
        <v>-7.7054039091263666E-3</v>
      </c>
      <c r="L64" s="170">
        <f t="shared" si="36"/>
        <v>3.7897528736722585E-2</v>
      </c>
      <c r="M64" s="170">
        <f t="shared" si="36"/>
        <v>-2.3867895626349973E-4</v>
      </c>
      <c r="N64" s="170">
        <f t="shared" si="36"/>
        <v>1.2768735247725852E-2</v>
      </c>
      <c r="O64" s="170">
        <f t="shared" si="36"/>
        <v>3.7386041206839138E-3</v>
      </c>
      <c r="P64" s="170">
        <f t="shared" si="36"/>
        <v>0</v>
      </c>
      <c r="Q64" s="170">
        <f t="shared" si="36"/>
        <v>-5.6275360324052211E-5</v>
      </c>
      <c r="R64" s="170">
        <f t="shared" si="36"/>
        <v>-1.9429714907763613E-4</v>
      </c>
      <c r="S64" s="170">
        <f t="shared" si="36"/>
        <v>0</v>
      </c>
      <c r="T64" s="170">
        <f t="shared" si="36"/>
        <v>-1.7928186116471642E-3</v>
      </c>
      <c r="U64" s="170">
        <f t="shared" si="36"/>
        <v>-3.3649799099577521E-3</v>
      </c>
      <c r="V64" s="170">
        <f t="shared" ref="V64:W64" si="37">(V47-$B47)/$B47</f>
        <v>0.3081326933962637</v>
      </c>
      <c r="W64" s="170">
        <f t="shared" si="37"/>
        <v>4.3446046570929465E-2</v>
      </c>
      <c r="AA64" s="170">
        <f>(AA47-$Z47)/$Z47</f>
        <v>5.3170051825105411E-3</v>
      </c>
      <c r="AB64" s="170">
        <f t="shared" ref="AB64:AS64" si="38">(AB47-$Z47)/$Z47</f>
        <v>1.8578546112840663E-3</v>
      </c>
      <c r="AC64" s="170">
        <f t="shared" si="38"/>
        <v>-3.8265948964285743E-2</v>
      </c>
      <c r="AD64" s="170">
        <f t="shared" si="38"/>
        <v>0.1058084639394655</v>
      </c>
      <c r="AE64" s="170">
        <f t="shared" si="38"/>
        <v>0.10998955502726522</v>
      </c>
      <c r="AF64" s="170">
        <f t="shared" si="38"/>
        <v>2.2000660012941153E-2</v>
      </c>
      <c r="AG64" s="170">
        <f t="shared" si="38"/>
        <v>2.8740172850769179E-2</v>
      </c>
      <c r="AH64" s="170">
        <f t="shared" si="38"/>
        <v>-5.4045938286490791E-2</v>
      </c>
      <c r="AI64" s="170">
        <f>(AI47-$Z47)/$Z47</f>
        <v>-3.4357542492843012E-3</v>
      </c>
      <c r="AJ64" s="170">
        <f t="shared" si="38"/>
        <v>-2.9994207887363046E-3</v>
      </c>
      <c r="AK64" s="170">
        <f t="shared" si="38"/>
        <v>-1.157014516539767E-2</v>
      </c>
      <c r="AL64" s="170">
        <f t="shared" si="38"/>
        <v>-3.1438329260132241E-3</v>
      </c>
      <c r="AM64" s="170">
        <f t="shared" si="38"/>
        <v>2.954260589503831E-4</v>
      </c>
      <c r="AN64" s="170">
        <f t="shared" si="38"/>
        <v>9.2205857545168111E-4</v>
      </c>
      <c r="AO64" s="170">
        <f t="shared" si="38"/>
        <v>-1.7472992778462388E-2</v>
      </c>
      <c r="AP64" s="170">
        <f t="shared" si="38"/>
        <v>-1.8407474711950013E-2</v>
      </c>
      <c r="AQ64" s="170">
        <f t="shared" si="38"/>
        <v>0</v>
      </c>
      <c r="AR64" s="170">
        <f t="shared" si="38"/>
        <v>1.0305951939095373E-3</v>
      </c>
      <c r="AS64" s="170">
        <f t="shared" si="38"/>
        <v>-1.233110217070243E-2</v>
      </c>
      <c r="AT64" s="170">
        <f t="shared" ref="AT64:AU64" si="39">(AT47-$Z47)/$Z47</f>
        <v>-1.5533886043143369E-4</v>
      </c>
      <c r="AU64" s="170">
        <f t="shared" si="39"/>
        <v>9.3362369645956289E-2</v>
      </c>
    </row>
    <row r="65" spans="1:63" x14ac:dyDescent="0.2">
      <c r="A65" s="159" t="s">
        <v>151</v>
      </c>
      <c r="C65" s="170">
        <f>(C62-$B62)/$B62</f>
        <v>-3.2528792080465399E-2</v>
      </c>
      <c r="D65" s="170">
        <f t="shared" ref="D65:U65" si="40">(D62-$B62)/$B62</f>
        <v>-3.1368025909322889E-2</v>
      </c>
      <c r="E65" s="170">
        <f t="shared" si="40"/>
        <v>-8.8939281125844899E-2</v>
      </c>
      <c r="F65" s="170">
        <f t="shared" si="40"/>
        <v>1.7040201756255674E-2</v>
      </c>
      <c r="G65" s="170">
        <f t="shared" si="40"/>
        <v>0.20330261572648411</v>
      </c>
      <c r="H65" s="170">
        <f t="shared" si="40"/>
        <v>8.1186275693499992E-3</v>
      </c>
      <c r="I65" s="170">
        <f t="shared" si="40"/>
        <v>7.3766938494208192E-2</v>
      </c>
      <c r="J65" s="170">
        <f t="shared" si="40"/>
        <v>-5.1897483288787058E-2</v>
      </c>
      <c r="K65" s="170">
        <f t="shared" si="40"/>
        <v>6.1331036162629417E-3</v>
      </c>
      <c r="L65" s="170">
        <f t="shared" si="40"/>
        <v>8.3215931800379672E-2</v>
      </c>
      <c r="M65" s="170">
        <f t="shared" si="40"/>
        <v>1.4008100007765884E-2</v>
      </c>
      <c r="N65" s="170">
        <f t="shared" si="40"/>
        <v>4.7178137322286762E-2</v>
      </c>
      <c r="O65" s="170">
        <f t="shared" si="40"/>
        <v>5.087905526856294E-3</v>
      </c>
      <c r="P65" s="170">
        <f t="shared" si="40"/>
        <v>0</v>
      </c>
      <c r="Q65" s="170">
        <f t="shared" si="40"/>
        <v>1.9396336088443942E-3</v>
      </c>
      <c r="R65" s="170">
        <f t="shared" si="40"/>
        <v>4.7193879351003723E-4</v>
      </c>
      <c r="S65" s="170">
        <f t="shared" si="40"/>
        <v>0.19648311829615109</v>
      </c>
      <c r="T65" s="170">
        <f t="shared" si="40"/>
        <v>5.5282386722705053E-3</v>
      </c>
      <c r="U65" s="170">
        <f t="shared" si="40"/>
        <v>-6.5767790408182885E-3</v>
      </c>
      <c r="V65" s="170">
        <f t="shared" ref="V65:W65" si="41">(V62-$B62)/$B62</f>
        <v>0.49351427407155746</v>
      </c>
      <c r="W65" s="170">
        <f t="shared" si="41"/>
        <v>0.20296462968058088</v>
      </c>
      <c r="AA65" s="170">
        <f>(AA62-$Z62)/$Z62</f>
        <v>-6.7058726381931649E-3</v>
      </c>
      <c r="AB65" s="170">
        <f t="shared" ref="AB65:AS65" si="42">(AB62-$Z62)/$Z62</f>
        <v>-8.6560416726189585E-3</v>
      </c>
      <c r="AC65" s="170">
        <f t="shared" si="42"/>
        <v>-7.3218767505603868E-2</v>
      </c>
      <c r="AD65" s="170">
        <f t="shared" si="42"/>
        <v>8.9853638771311223E-2</v>
      </c>
      <c r="AE65" s="170">
        <f t="shared" si="42"/>
        <v>0.28168751012471632</v>
      </c>
      <c r="AF65" s="170">
        <f t="shared" si="42"/>
        <v>5.6524644488233203E-2</v>
      </c>
      <c r="AG65" s="170">
        <f t="shared" si="42"/>
        <v>6.7801068919145321E-2</v>
      </c>
      <c r="AH65" s="170">
        <f t="shared" si="42"/>
        <v>-7.081229469320463E-2</v>
      </c>
      <c r="AI65" s="170">
        <f t="shared" si="42"/>
        <v>-6.9342804656865164E-3</v>
      </c>
      <c r="AJ65" s="170">
        <f t="shared" si="42"/>
        <v>3.5005631148012903E-2</v>
      </c>
      <c r="AK65" s="170">
        <f t="shared" si="42"/>
        <v>1.5677500261153929E-2</v>
      </c>
      <c r="AL65" s="170">
        <f t="shared" si="42"/>
        <v>3.2295860730097624E-2</v>
      </c>
      <c r="AM65" s="170">
        <f t="shared" si="42"/>
        <v>-1.1580060234103046E-3</v>
      </c>
      <c r="AN65" s="170">
        <f t="shared" si="42"/>
        <v>6.44441305039397E-4</v>
      </c>
      <c r="AO65" s="170">
        <f t="shared" si="42"/>
        <v>3.6411815584416261E-3</v>
      </c>
      <c r="AP65" s="170">
        <f t="shared" si="42"/>
        <v>6.5450356207044274E-3</v>
      </c>
      <c r="AQ65" s="170">
        <f t="shared" si="42"/>
        <v>1.5303277982198783E-2</v>
      </c>
      <c r="AR65" s="170">
        <f t="shared" si="42"/>
        <v>4.0346903589001219E-3</v>
      </c>
      <c r="AS65" s="170">
        <f t="shared" si="42"/>
        <v>2.8511378905952309E-3</v>
      </c>
      <c r="AT65" s="170">
        <f t="shared" ref="AT65:AU65" si="43">(AT62-$Z62)/$Z62</f>
        <v>-8.6258539980906841E-3</v>
      </c>
      <c r="AU65" s="170">
        <f t="shared" si="43"/>
        <v>0.24412890585493777</v>
      </c>
    </row>
    <row r="67" spans="1:63" x14ac:dyDescent="0.2">
      <c r="AV67" s="224" t="s">
        <v>152</v>
      </c>
      <c r="AW67" s="224"/>
      <c r="AX67" s="224"/>
      <c r="AY67" s="224"/>
      <c r="BA67" s="224" t="s">
        <v>154</v>
      </c>
      <c r="BB67" s="224"/>
      <c r="BC67" s="224"/>
      <c r="BD67" s="224"/>
      <c r="BE67" s="224"/>
      <c r="BF67" s="224"/>
      <c r="BH67" s="224" t="s">
        <v>153</v>
      </c>
      <c r="BI67" s="224"/>
      <c r="BJ67" s="224"/>
      <c r="BK67" s="224"/>
    </row>
    <row r="68" spans="1:63" x14ac:dyDescent="0.2">
      <c r="AV68" s="223" t="s">
        <v>9</v>
      </c>
      <c r="AW68" s="223"/>
      <c r="AX68" s="223" t="s">
        <v>8</v>
      </c>
      <c r="AY68" s="223"/>
      <c r="BA68" s="223" t="s">
        <v>9</v>
      </c>
      <c r="BB68" s="223"/>
      <c r="BC68" s="223"/>
      <c r="BD68" s="223" t="s">
        <v>8</v>
      </c>
      <c r="BE68" s="223"/>
      <c r="BF68" s="223"/>
      <c r="BH68" s="223" t="s">
        <v>9</v>
      </c>
      <c r="BI68" s="223"/>
      <c r="BJ68" s="223" t="s">
        <v>8</v>
      </c>
      <c r="BK68" s="223"/>
    </row>
    <row r="69" spans="1:63" x14ac:dyDescent="0.2">
      <c r="AV69" s="171">
        <v>2030</v>
      </c>
      <c r="AW69" s="171">
        <v>2045</v>
      </c>
      <c r="AX69" s="171">
        <v>2030</v>
      </c>
      <c r="AY69" s="171">
        <v>2045</v>
      </c>
      <c r="BA69" s="171">
        <v>2030</v>
      </c>
      <c r="BB69" s="171">
        <v>2045</v>
      </c>
      <c r="BC69" s="171" t="s">
        <v>7</v>
      </c>
      <c r="BD69" s="171">
        <v>2030</v>
      </c>
      <c r="BE69" s="171">
        <v>2045</v>
      </c>
      <c r="BF69" s="171" t="s">
        <v>7</v>
      </c>
      <c r="BH69" s="171">
        <v>2030</v>
      </c>
      <c r="BI69" s="171">
        <v>2045</v>
      </c>
      <c r="BJ69" s="171">
        <v>2030</v>
      </c>
      <c r="BK69" s="171">
        <v>2045</v>
      </c>
    </row>
    <row r="70" spans="1:63" x14ac:dyDescent="0.2">
      <c r="AU70" s="155" t="str">
        <f>'Scenario List'!$A$4</f>
        <v>2- Baseline 1</v>
      </c>
      <c r="AV70" s="172">
        <f>HLOOKUP($AU70,$B$38:$U$65,27,FALSE)</f>
        <v>-4.1770984046904165E-2</v>
      </c>
      <c r="AW70" s="172">
        <f>HLOOKUP($AU70,$B$38:$U$65,28,FALSE)</f>
        <v>-3.2528792080465399E-2</v>
      </c>
      <c r="AX70" s="172">
        <f>HLOOKUP($AU70,$Z$38:$AS$65,27,FALSE)</f>
        <v>5.3170051825105411E-3</v>
      </c>
      <c r="AY70" s="172">
        <f>HLOOKUP($AU70,$Z$38:$AS$65,28,FALSE)</f>
        <v>-6.7058726381931649E-3</v>
      </c>
      <c r="BA70" s="162">
        <f>HLOOKUP($AU70,$B$3:$U$35,30,FALSE)</f>
        <v>-30.439458943826367</v>
      </c>
      <c r="BB70" s="162">
        <f>HLOOKUP($AU70,$B$3:$U$35,31,FALSE)</f>
        <v>-33.118533783680618</v>
      </c>
      <c r="BC70" s="162">
        <f>HLOOKUP($AU70,$B$3:$U$35,29,FALSE)</f>
        <v>-24.120245443086787</v>
      </c>
      <c r="BD70" s="162">
        <f>HLOOKUP($AU70,$Z$3:$AS$35,30,FALSE)</f>
        <v>1.0718142323562461</v>
      </c>
      <c r="BE70" s="162">
        <f>HLOOKUP($AU70,$Z$3:$AS$35,31,FALSE)</f>
        <v>-6.00998676844074</v>
      </c>
      <c r="BF70" s="162">
        <f>HLOOKUP($AU70,$Z$3:$AS$35,29,FALSE)</f>
        <v>3.011824058376078</v>
      </c>
      <c r="BH70" s="170">
        <f>HLOOKUP($AU70,$B$3:$U$35,32,FALSE)</f>
        <v>-4.1455729695223799E-2</v>
      </c>
      <c r="BI70" s="170">
        <f>HLOOKUP($AU70,$B$3:$U$35,33,FALSE)</f>
        <v>-3.1695857627108748E-2</v>
      </c>
      <c r="BJ70" s="170">
        <f>HLOOKUP($AU70,$Z$3:$AS$35,32,FALSE)</f>
        <v>2.7995697689864821E-3</v>
      </c>
      <c r="BK70" s="170">
        <f>HLOOKUP($AU70,$Z$3:$AS$35,33,FALSE)</f>
        <v>-1.0971604616836553E-2</v>
      </c>
    </row>
    <row r="71" spans="1:63" x14ac:dyDescent="0.2">
      <c r="AU71" s="155" t="str">
        <f>'Scenario List'!$A$5</f>
        <v>3- Baseline 2</v>
      </c>
      <c r="AV71" s="172">
        <f t="shared" ref="AV71:AV88" si="44">HLOOKUP($AU71,$B$38:$U$65,27,FALSE)</f>
        <v>-4.1538575746011656E-2</v>
      </c>
      <c r="AW71" s="172">
        <f t="shared" ref="AW71:AW88" si="45">HLOOKUP($AU71,$B$38:$U$65,28,FALSE)</f>
        <v>-3.1368025909322889E-2</v>
      </c>
      <c r="AX71" s="172">
        <f t="shared" ref="AX71:AX88" si="46">HLOOKUP($AU71,$Z$38:$AS$65,27,FALSE)</f>
        <v>1.8578546112840663E-3</v>
      </c>
      <c r="AY71" s="172">
        <f t="shared" ref="AY71:AY88" si="47">HLOOKUP($AU71,$Z$38:$AS$65,28,FALSE)</f>
        <v>-8.6560416726189585E-3</v>
      </c>
      <c r="BA71" s="162">
        <f t="shared" ref="BA71:BA88" si="48">HLOOKUP($AU71,$B$3:$U$35,30,FALSE)</f>
        <v>-30.500289834517503</v>
      </c>
      <c r="BB71" s="162">
        <f t="shared" ref="BB71:BB88" si="49">HLOOKUP($AU71,$B$3:$U$35,31,FALSE)</f>
        <v>-32.775987260769398</v>
      </c>
      <c r="BC71" s="162">
        <f t="shared" ref="BC71:BC88" si="50">HLOOKUP($AU71,$B$3:$U$35,29,FALSE)</f>
        <v>-24.131803934725212</v>
      </c>
      <c r="BD71" s="162">
        <f t="shared" ref="BD71:BD88" si="51">HLOOKUP($AU71,$Z$3:$AS$35,30,FALSE)</f>
        <v>0.7112789386719669</v>
      </c>
      <c r="BE71" s="162">
        <f t="shared" ref="BE71:BE88" si="52">HLOOKUP($AU71,$Z$3:$AS$35,31,FALSE)</f>
        <v>-4.7415758894263718</v>
      </c>
      <c r="BF71" s="162">
        <f t="shared" ref="BF71:BF88" si="53">HLOOKUP($AU71,$Z$3:$AS$35,29,FALSE)</f>
        <v>3.1358531199920776</v>
      </c>
      <c r="BH71" s="170">
        <f t="shared" ref="BH71:BH88" si="54">HLOOKUP($AU71,$B$3:$U$35,32,FALSE)</f>
        <v>-4.1538575746011532E-2</v>
      </c>
      <c r="BI71" s="170">
        <f t="shared" ref="BI71:BI88" si="55">HLOOKUP($AU71,$B$3:$U$35,33,FALSE)</f>
        <v>-3.1368025909322826E-2</v>
      </c>
      <c r="BJ71" s="170">
        <f t="shared" ref="BJ71:BJ88" si="56">HLOOKUP($AU71,$Z$3:$AS$35,32,FALSE)</f>
        <v>1.8578546112839591E-3</v>
      </c>
      <c r="BK71" s="170">
        <f t="shared" ref="BK71:BK88" si="57">HLOOKUP($AU71,$Z$3:$AS$35,33,FALSE)</f>
        <v>-8.6560416726189048E-3</v>
      </c>
    </row>
    <row r="72" spans="1:63" x14ac:dyDescent="0.2">
      <c r="AU72" s="155" t="str">
        <f>'Scenario List'!$A$6</f>
        <v>4- Baseline 3</v>
      </c>
      <c r="AV72" s="172">
        <f t="shared" si="44"/>
        <v>-7.6283696692506897E-2</v>
      </c>
      <c r="AW72" s="172">
        <f t="shared" si="45"/>
        <v>-8.8939281125844899E-2</v>
      </c>
      <c r="AX72" s="172">
        <f t="shared" si="46"/>
        <v>-3.8265948964285743E-2</v>
      </c>
      <c r="AY72" s="172">
        <f t="shared" si="47"/>
        <v>-7.3218767505603868E-2</v>
      </c>
      <c r="BA72" s="162">
        <f t="shared" si="48"/>
        <v>-56.012388893552384</v>
      </c>
      <c r="BB72" s="162">
        <f t="shared" si="49"/>
        <v>-92.931342048410443</v>
      </c>
      <c r="BC72" s="162">
        <f t="shared" si="50"/>
        <v>-48.972803177752326</v>
      </c>
      <c r="BD72" s="162">
        <f t="shared" si="51"/>
        <v>-14.650104158464103</v>
      </c>
      <c r="BE72" s="162">
        <f t="shared" si="52"/>
        <v>-40.107517476062299</v>
      </c>
      <c r="BF72" s="162">
        <f t="shared" si="53"/>
        <v>-11.703871338902559</v>
      </c>
      <c r="BH72" s="170">
        <f t="shared" si="54"/>
        <v>-7.6283696692506772E-2</v>
      </c>
      <c r="BI72" s="170">
        <f t="shared" si="55"/>
        <v>-8.8939281125844899E-2</v>
      </c>
      <c r="BJ72" s="170">
        <f t="shared" si="56"/>
        <v>-3.8265948964285777E-2</v>
      </c>
      <c r="BK72" s="170">
        <f t="shared" si="57"/>
        <v>-7.3218767505603841E-2</v>
      </c>
    </row>
    <row r="73" spans="1:63" ht="38.25" x14ac:dyDescent="0.2">
      <c r="AU73" s="155" t="str">
        <f>'Scenario List'!$A$7</f>
        <v>5- Clean Resource Plan (2027)</v>
      </c>
      <c r="AV73" s="172">
        <f t="shared" si="44"/>
        <v>1.8405467714299337E-2</v>
      </c>
      <c r="AW73" s="172">
        <f t="shared" si="45"/>
        <v>1.7040201756255674E-2</v>
      </c>
      <c r="AX73" s="172">
        <f t="shared" si="46"/>
        <v>0.1058084639394655</v>
      </c>
      <c r="AY73" s="172">
        <f t="shared" si="47"/>
        <v>8.9853638771311223E-2</v>
      </c>
      <c r="BA73" s="162">
        <f t="shared" si="48"/>
        <v>10.101719712750992</v>
      </c>
      <c r="BB73" s="162">
        <f t="shared" si="49"/>
        <v>8.7555970076282392</v>
      </c>
      <c r="BC73" s="162">
        <f t="shared" si="50"/>
        <v>8.2395597980197408</v>
      </c>
      <c r="BD73" s="162">
        <f t="shared" si="51"/>
        <v>35.373677168919642</v>
      </c>
      <c r="BE73" s="162">
        <f t="shared" si="52"/>
        <v>37.714385079879889</v>
      </c>
      <c r="BF73" s="162">
        <f t="shared" si="53"/>
        <v>31.084659156693419</v>
      </c>
      <c r="BH73" s="170">
        <f t="shared" si="54"/>
        <v>1.3757608590925802E-2</v>
      </c>
      <c r="BI73" s="170">
        <f t="shared" si="55"/>
        <v>8.3794819543270976E-3</v>
      </c>
      <c r="BJ73" s="170">
        <f t="shared" si="56"/>
        <v>9.2395747537600464E-2</v>
      </c>
      <c r="BK73" s="170">
        <f t="shared" si="57"/>
        <v>6.8849955483498815E-2</v>
      </c>
    </row>
    <row r="74" spans="1:63" ht="38.25" x14ac:dyDescent="0.2">
      <c r="AU74" s="155" t="str">
        <f>'Scenario List'!$A$8</f>
        <v>6- Clean Resource Plan (2045)</v>
      </c>
      <c r="AV74" s="172">
        <f t="shared" si="44"/>
        <v>3.0473378102788853E-2</v>
      </c>
      <c r="AW74" s="172">
        <f t="shared" si="45"/>
        <v>0.20330261572648411</v>
      </c>
      <c r="AX74" s="172">
        <f t="shared" si="46"/>
        <v>0.10998955502726522</v>
      </c>
      <c r="AY74" s="172">
        <f t="shared" si="47"/>
        <v>0.28168751012471632</v>
      </c>
      <c r="BA74" s="162">
        <f t="shared" si="48"/>
        <v>18.240144538311597</v>
      </c>
      <c r="BB74" s="162">
        <f t="shared" si="49"/>
        <v>199.18041660839754</v>
      </c>
      <c r="BC74" s="162">
        <f t="shared" si="50"/>
        <v>22.23587973173062</v>
      </c>
      <c r="BD74" s="162">
        <f t="shared" si="51"/>
        <v>35.0510872053394</v>
      </c>
      <c r="BE74" s="162">
        <f t="shared" si="52"/>
        <v>135.16205725251029</v>
      </c>
      <c r="BF74" s="162">
        <f t="shared" si="53"/>
        <v>34.617163813242882</v>
      </c>
      <c r="BH74" s="170">
        <f t="shared" si="54"/>
        <v>2.4841391004271442E-2</v>
      </c>
      <c r="BI74" s="170">
        <f t="shared" si="55"/>
        <v>0.19062420360042764</v>
      </c>
      <c r="BJ74" s="170">
        <f t="shared" si="56"/>
        <v>9.1553145263293736E-2</v>
      </c>
      <c r="BK74" s="170">
        <f t="shared" si="57"/>
        <v>0.24674674146703837</v>
      </c>
    </row>
    <row r="75" spans="1:63" x14ac:dyDescent="0.2">
      <c r="AU75" s="155" t="str">
        <f>'Scenario List'!$A$9</f>
        <v>7- SCC Idaho</v>
      </c>
      <c r="AV75" s="172">
        <f t="shared" si="44"/>
        <v>-1.0989330141261556E-3</v>
      </c>
      <c r="AW75" s="172">
        <f t="shared" si="45"/>
        <v>8.1186275693499992E-3</v>
      </c>
      <c r="AX75" s="172">
        <f t="shared" si="46"/>
        <v>2.2000660012941153E-2</v>
      </c>
      <c r="AY75" s="172">
        <f t="shared" si="47"/>
        <v>5.6524644488233203E-2</v>
      </c>
      <c r="BA75" s="162">
        <f t="shared" si="48"/>
        <v>-1.1385347581350516</v>
      </c>
      <c r="BB75" s="162">
        <f t="shared" si="49"/>
        <v>7.2299557021715373</v>
      </c>
      <c r="BC75" s="162">
        <f t="shared" si="50"/>
        <v>2.4314248439669655</v>
      </c>
      <c r="BD75" s="162">
        <f t="shared" si="51"/>
        <v>-1.2287158435908623</v>
      </c>
      <c r="BE75" s="162">
        <f t="shared" si="52"/>
        <v>7.3392809649326409</v>
      </c>
      <c r="BF75" s="162">
        <f t="shared" si="53"/>
        <v>2.1189408456919523</v>
      </c>
      <c r="BH75" s="170">
        <f t="shared" si="54"/>
        <v>-1.5505791107839782E-3</v>
      </c>
      <c r="BI75" s="170">
        <f t="shared" si="55"/>
        <v>6.9193777744850559E-3</v>
      </c>
      <c r="BJ75" s="170">
        <f t="shared" si="56"/>
        <v>-3.2093954591642018E-3</v>
      </c>
      <c r="BK75" s="170">
        <f t="shared" si="57"/>
        <v>1.3398313843543961E-2</v>
      </c>
    </row>
    <row r="76" spans="1:63" ht="25.5" x14ac:dyDescent="0.2">
      <c r="AU76" s="155" t="str">
        <f>'Scenario List'!$A$10</f>
        <v>8- Low Load Forecast</v>
      </c>
      <c r="AV76" s="172">
        <f t="shared" si="44"/>
        <v>2.9633991526507981E-2</v>
      </c>
      <c r="AW76" s="172">
        <f t="shared" si="45"/>
        <v>7.3766938494208192E-2</v>
      </c>
      <c r="AX76" s="172">
        <f t="shared" si="46"/>
        <v>2.8740172850769179E-2</v>
      </c>
      <c r="AY76" s="172">
        <f t="shared" si="47"/>
        <v>6.7801068919145321E-2</v>
      </c>
      <c r="BA76" s="162">
        <f t="shared" si="48"/>
        <v>-11.59444238284118</v>
      </c>
      <c r="BB76" s="162">
        <f t="shared" si="49"/>
        <v>-19.475995333737728</v>
      </c>
      <c r="BC76" s="162">
        <f t="shared" si="50"/>
        <v>-10.798484650588648</v>
      </c>
      <c r="BD76" s="162">
        <f t="shared" si="51"/>
        <v>-6.3752447709436524</v>
      </c>
      <c r="BE76" s="162">
        <f t="shared" si="52"/>
        <v>-13.222404838478838</v>
      </c>
      <c r="BF76" s="162">
        <f t="shared" si="53"/>
        <v>-4.3330807223998136</v>
      </c>
      <c r="BH76" s="170">
        <f t="shared" si="54"/>
        <v>-1.5790558901750636E-2</v>
      </c>
      <c r="BI76" s="170">
        <f t="shared" si="55"/>
        <v>-1.8639363061071512E-2</v>
      </c>
      <c r="BJ76" s="170">
        <f t="shared" si="56"/>
        <v>-1.6652085773657427E-2</v>
      </c>
      <c r="BK76" s="170">
        <f t="shared" si="57"/>
        <v>-2.4138322355936621E-2</v>
      </c>
    </row>
    <row r="77" spans="1:63" ht="25.5" x14ac:dyDescent="0.2">
      <c r="AU77" s="155" t="str">
        <f>'Scenario List'!$A$11</f>
        <v>9- High Load Forecast</v>
      </c>
      <c r="AV77" s="172">
        <f t="shared" si="44"/>
        <v>-3.1889493729997505E-2</v>
      </c>
      <c r="AW77" s="172">
        <f t="shared" si="45"/>
        <v>-5.1897483288787058E-2</v>
      </c>
      <c r="AX77" s="172">
        <f t="shared" si="46"/>
        <v>-5.4045938286490791E-2</v>
      </c>
      <c r="AY77" s="172">
        <f t="shared" si="47"/>
        <v>-7.081229469320463E-2</v>
      </c>
      <c r="BA77" s="162">
        <f t="shared" si="48"/>
        <v>15.146169667764525</v>
      </c>
      <c r="BB77" s="162">
        <f t="shared" si="49"/>
        <v>47.632726172873163</v>
      </c>
      <c r="BC77" s="162">
        <f t="shared" si="50"/>
        <v>18.105054643562767</v>
      </c>
      <c r="BD77" s="162">
        <f t="shared" si="51"/>
        <v>-1.0598778881504245</v>
      </c>
      <c r="BE77" s="162">
        <f t="shared" si="52"/>
        <v>13.550154865087393</v>
      </c>
      <c r="BF77" s="162">
        <f t="shared" si="53"/>
        <v>2.8430208708987266</v>
      </c>
      <c r="BH77" s="170">
        <f t="shared" si="54"/>
        <v>2.0627683193172902E-2</v>
      </c>
      <c r="BI77" s="170">
        <f t="shared" si="55"/>
        <v>4.5586562407252125E-2</v>
      </c>
      <c r="BJ77" s="170">
        <f t="shared" si="56"/>
        <v>-2.768392138216108E-3</v>
      </c>
      <c r="BK77" s="170">
        <f t="shared" si="57"/>
        <v>2.4736650412828447E-2</v>
      </c>
    </row>
    <row r="78" spans="1:63" x14ac:dyDescent="0.2">
      <c r="AU78" s="155" t="str">
        <f>'Scenario List'!$A$12</f>
        <v>10- RA Market</v>
      </c>
      <c r="AV78" s="172">
        <f t="shared" si="44"/>
        <v>-7.7054039091263666E-3</v>
      </c>
      <c r="AW78" s="172">
        <f t="shared" si="45"/>
        <v>6.1331036162629417E-3</v>
      </c>
      <c r="AX78" s="172">
        <f t="shared" si="46"/>
        <v>-3.4357542492843012E-3</v>
      </c>
      <c r="AY78" s="172">
        <f t="shared" si="47"/>
        <v>-6.9342804656865164E-3</v>
      </c>
      <c r="BA78" s="162">
        <f t="shared" si="48"/>
        <v>-6.7589465113293272</v>
      </c>
      <c r="BB78" s="162">
        <f t="shared" si="49"/>
        <v>4.8599477513057536</v>
      </c>
      <c r="BC78" s="162">
        <f t="shared" si="50"/>
        <v>-3.362762287304804</v>
      </c>
      <c r="BD78" s="162">
        <f t="shared" si="51"/>
        <v>-1.7932757386573712</v>
      </c>
      <c r="BE78" s="162">
        <f t="shared" si="52"/>
        <v>-4.7017486286918029</v>
      </c>
      <c r="BF78" s="162">
        <f t="shared" si="53"/>
        <v>-1.0258140412766465</v>
      </c>
      <c r="BH78" s="170">
        <f t="shared" si="54"/>
        <v>-9.2050604485193425E-3</v>
      </c>
      <c r="BI78" s="170">
        <f t="shared" si="55"/>
        <v>4.6511784913762953E-3</v>
      </c>
      <c r="BJ78" s="170">
        <f t="shared" si="56"/>
        <v>-4.6840211613586929E-3</v>
      </c>
      <c r="BK78" s="170">
        <f t="shared" si="57"/>
        <v>-8.5833345312245294E-3</v>
      </c>
    </row>
    <row r="79" spans="1:63" ht="25.5" x14ac:dyDescent="0.2">
      <c r="AU79" s="155" t="str">
        <f>'Scenario List'!$A$13</f>
        <v>11- Electrification 1</v>
      </c>
      <c r="AV79" s="172">
        <f t="shared" si="44"/>
        <v>3.7897528736722585E-2</v>
      </c>
      <c r="AW79" s="172">
        <f t="shared" si="45"/>
        <v>8.3215931800379672E-2</v>
      </c>
      <c r="AX79" s="172">
        <f t="shared" si="46"/>
        <v>-2.9994207887363046E-3</v>
      </c>
      <c r="AY79" s="172">
        <f t="shared" si="47"/>
        <v>3.5005631148012903E-2</v>
      </c>
      <c r="BA79" s="162">
        <f t="shared" si="48"/>
        <v>113.73555725479991</v>
      </c>
      <c r="BB79" s="162">
        <f t="shared" si="49"/>
        <v>354.65833539051255</v>
      </c>
      <c r="BC79" s="162">
        <f t="shared" si="50"/>
        <v>119.83345541130336</v>
      </c>
      <c r="BD79" s="162">
        <f t="shared" si="51"/>
        <v>-2.9222332346111557</v>
      </c>
      <c r="BE79" s="162">
        <f t="shared" si="52"/>
        <v>13.983471475978376</v>
      </c>
      <c r="BF79" s="162">
        <f t="shared" si="53"/>
        <v>0.20314679708098993</v>
      </c>
      <c r="BH79" s="170">
        <f t="shared" si="54"/>
        <v>0.15489731690013875</v>
      </c>
      <c r="BI79" s="170">
        <f t="shared" si="55"/>
        <v>0.3394232419293951</v>
      </c>
      <c r="BJ79" s="170">
        <f t="shared" si="56"/>
        <v>-7.6328486547151964E-3</v>
      </c>
      <c r="BK79" s="170">
        <f t="shared" si="57"/>
        <v>2.5527696834688862E-2</v>
      </c>
    </row>
    <row r="80" spans="1:63" ht="25.5" x14ac:dyDescent="0.2">
      <c r="AU80" s="155" t="str">
        <f>'Scenario List'!$A$14</f>
        <v>12- Electrification 2</v>
      </c>
      <c r="AV80" s="172">
        <f t="shared" si="44"/>
        <v>-2.3867895626349973E-4</v>
      </c>
      <c r="AW80" s="172">
        <f t="shared" si="45"/>
        <v>1.4008100007765884E-2</v>
      </c>
      <c r="AX80" s="172">
        <f t="shared" si="46"/>
        <v>-1.157014516539767E-2</v>
      </c>
      <c r="AY80" s="172">
        <f t="shared" si="47"/>
        <v>1.5677500261153929E-2</v>
      </c>
      <c r="BA80" s="162">
        <f t="shared" si="48"/>
        <v>63.772591678470349</v>
      </c>
      <c r="BB80" s="162">
        <f t="shared" si="49"/>
        <v>205.58729988373852</v>
      </c>
      <c r="BC80" s="162">
        <f t="shared" si="50"/>
        <v>65.074978898319728</v>
      </c>
      <c r="BD80" s="162">
        <f t="shared" si="51"/>
        <v>-5.3798509927754026</v>
      </c>
      <c r="BE80" s="162">
        <f t="shared" si="52"/>
        <v>6.1857376043069507</v>
      </c>
      <c r="BF80" s="162">
        <f t="shared" si="53"/>
        <v>-0.55992684246922408</v>
      </c>
      <c r="BH80" s="170">
        <f t="shared" si="54"/>
        <v>8.6852375643908741E-2</v>
      </c>
      <c r="BI80" s="170">
        <f t="shared" si="55"/>
        <v>0.19675586575235471</v>
      </c>
      <c r="BJ80" s="170">
        <f t="shared" si="56"/>
        <v>-1.4052125588886485E-2</v>
      </c>
      <c r="BK80" s="170">
        <f t="shared" si="57"/>
        <v>1.1292448697946383E-2</v>
      </c>
    </row>
    <row r="81" spans="1:63" ht="25.5" x14ac:dyDescent="0.2">
      <c r="AU81" s="155" t="str">
        <f>'Scenario List'!$A$15</f>
        <v>13- Electrification 3</v>
      </c>
      <c r="AV81" s="172">
        <f t="shared" si="44"/>
        <v>1.2768735247725852E-2</v>
      </c>
      <c r="AW81" s="172">
        <f t="shared" si="45"/>
        <v>4.7178137322286762E-2</v>
      </c>
      <c r="AX81" s="172">
        <f t="shared" si="46"/>
        <v>-3.1438329260132241E-3</v>
      </c>
      <c r="AY81" s="172">
        <f t="shared" si="47"/>
        <v>3.2295860730097624E-2</v>
      </c>
      <c r="BA81" s="162">
        <f t="shared" si="48"/>
        <v>92.646310167089496</v>
      </c>
      <c r="BB81" s="162">
        <f t="shared" si="49"/>
        <v>305.13658078786966</v>
      </c>
      <c r="BC81" s="162">
        <f t="shared" si="50"/>
        <v>100.93164393070424</v>
      </c>
      <c r="BD81" s="162">
        <f t="shared" si="51"/>
        <v>-2.9772644227566047</v>
      </c>
      <c r="BE81" s="162">
        <f t="shared" si="52"/>
        <v>12.51271575629255</v>
      </c>
      <c r="BF81" s="162">
        <f t="shared" si="53"/>
        <v>-1.5653791231557079E-2</v>
      </c>
      <c r="BH81" s="170">
        <f t="shared" si="54"/>
        <v>0.12617571155369334</v>
      </c>
      <c r="BI81" s="170">
        <f t="shared" si="55"/>
        <v>0.29202879827490474</v>
      </c>
      <c r="BJ81" s="170">
        <f t="shared" si="56"/>
        <v>-7.7765896557510919E-3</v>
      </c>
      <c r="BK81" s="170">
        <f t="shared" si="57"/>
        <v>2.2842740799664127E-2</v>
      </c>
    </row>
    <row r="82" spans="1:63" x14ac:dyDescent="0.2">
      <c r="AU82" s="155" t="str">
        <f>'Scenario List'!$A$16</f>
        <v>14- 2x SCC</v>
      </c>
      <c r="AV82" s="172">
        <f t="shared" si="44"/>
        <v>3.7386041206839138E-3</v>
      </c>
      <c r="AW82" s="172">
        <f t="shared" si="45"/>
        <v>5.087905526856294E-3</v>
      </c>
      <c r="AX82" s="172">
        <f t="shared" si="46"/>
        <v>2.954260589503831E-4</v>
      </c>
      <c r="AY82" s="172">
        <f t="shared" si="47"/>
        <v>-1.1580060234103046E-3</v>
      </c>
      <c r="BA82" s="162">
        <f t="shared" si="48"/>
        <v>1.2505549363092996</v>
      </c>
      <c r="BB82" s="162">
        <f t="shared" si="49"/>
        <v>1.9936326326924245</v>
      </c>
      <c r="BC82" s="162">
        <f t="shared" si="50"/>
        <v>1.2797920429359237</v>
      </c>
      <c r="BD82" s="162">
        <f t="shared" si="51"/>
        <v>0.11222577860735328</v>
      </c>
      <c r="BE82" s="162">
        <f t="shared" si="52"/>
        <v>-0.66066647285788349</v>
      </c>
      <c r="BF82" s="162">
        <f t="shared" si="53"/>
        <v>0.12713580887248099</v>
      </c>
      <c r="BH82" s="170">
        <f t="shared" si="54"/>
        <v>1.703140239921403E-3</v>
      </c>
      <c r="BI82" s="170">
        <f t="shared" si="55"/>
        <v>1.9079919569903886E-3</v>
      </c>
      <c r="BJ82" s="170">
        <f t="shared" si="56"/>
        <v>2.9313279074436537E-4</v>
      </c>
      <c r="BK82" s="170">
        <f t="shared" si="57"/>
        <v>-1.2060877341460905E-3</v>
      </c>
    </row>
    <row r="83" spans="1:63" ht="25.5" x14ac:dyDescent="0.2">
      <c r="AU83" s="155" t="str">
        <f>'Scenario List'!$A$17</f>
        <v>15- Colstrip Exit 2025</v>
      </c>
      <c r="AV83" s="172">
        <f t="shared" si="44"/>
        <v>0</v>
      </c>
      <c r="AW83" s="172">
        <f t="shared" si="45"/>
        <v>0</v>
      </c>
      <c r="AX83" s="172">
        <f t="shared" si="46"/>
        <v>9.2205857545168111E-4</v>
      </c>
      <c r="AY83" s="172">
        <f t="shared" si="47"/>
        <v>6.44441305039397E-4</v>
      </c>
      <c r="BA83" s="162">
        <f t="shared" si="48"/>
        <v>0</v>
      </c>
      <c r="BB83" s="162">
        <f t="shared" si="49"/>
        <v>0</v>
      </c>
      <c r="BC83" s="162">
        <f t="shared" si="50"/>
        <v>1.8967669669164025</v>
      </c>
      <c r="BD83" s="162">
        <f t="shared" si="51"/>
        <v>0.35300977856786631</v>
      </c>
      <c r="BE83" s="162">
        <f t="shared" si="52"/>
        <v>0.35300977856786631</v>
      </c>
      <c r="BF83" s="162">
        <f t="shared" si="53"/>
        <v>1.0167765038113998</v>
      </c>
      <c r="BH83" s="170">
        <f t="shared" si="54"/>
        <v>0</v>
      </c>
      <c r="BI83" s="170">
        <f t="shared" si="55"/>
        <v>0</v>
      </c>
      <c r="BJ83" s="170">
        <f t="shared" si="56"/>
        <v>9.2205857545165618E-4</v>
      </c>
      <c r="BK83" s="170">
        <f t="shared" si="57"/>
        <v>6.4444130503942909E-4</v>
      </c>
    </row>
    <row r="84" spans="1:63" ht="25.5" x14ac:dyDescent="0.2">
      <c r="AU84" s="155" t="str">
        <f>'Scenario List'!$A$18</f>
        <v>16- Colstrip Exit 2035</v>
      </c>
      <c r="AV84" s="172">
        <f t="shared" si="44"/>
        <v>-5.6275360324052211E-5</v>
      </c>
      <c r="AW84" s="172">
        <f t="shared" si="45"/>
        <v>1.9396336088443942E-3</v>
      </c>
      <c r="AX84" s="172">
        <f t="shared" si="46"/>
        <v>-1.7472992778462388E-2</v>
      </c>
      <c r="AY84" s="172">
        <f t="shared" si="47"/>
        <v>3.6411815584416261E-3</v>
      </c>
      <c r="BA84" s="162">
        <f t="shared" si="48"/>
        <v>-0.16634338468008991</v>
      </c>
      <c r="BB84" s="162">
        <f t="shared" si="49"/>
        <v>2.0389413233060623</v>
      </c>
      <c r="BC84" s="162">
        <f t="shared" si="50"/>
        <v>2.61661138097611</v>
      </c>
      <c r="BD84" s="162">
        <f t="shared" si="51"/>
        <v>-5.7117415649577765</v>
      </c>
      <c r="BE84" s="162">
        <f t="shared" si="52"/>
        <v>3.9157644958969513</v>
      </c>
      <c r="BF84" s="162">
        <f t="shared" si="53"/>
        <v>1.3125635963489799</v>
      </c>
      <c r="BH84" s="170">
        <f t="shared" si="54"/>
        <v>-2.2654431554162169E-4</v>
      </c>
      <c r="BI84" s="170">
        <f t="shared" si="55"/>
        <v>1.9513543176655531E-3</v>
      </c>
      <c r="BJ84" s="170">
        <f t="shared" si="56"/>
        <v>-1.4919020974713544E-2</v>
      </c>
      <c r="BK84" s="170">
        <f t="shared" si="57"/>
        <v>7.1484716151503239E-3</v>
      </c>
    </row>
    <row r="85" spans="1:63" ht="25.5" x14ac:dyDescent="0.2">
      <c r="AU85" s="155" t="str">
        <f>'Scenario List'!$A$19</f>
        <v>17- Colstrip Exit 2045</v>
      </c>
      <c r="AV85" s="172">
        <f t="shared" si="44"/>
        <v>-1.9429714907763613E-4</v>
      </c>
      <c r="AW85" s="172">
        <f t="shared" si="45"/>
        <v>4.7193879351003723E-4</v>
      </c>
      <c r="AX85" s="172">
        <f t="shared" si="46"/>
        <v>-1.8407474711950013E-2</v>
      </c>
      <c r="AY85" s="172">
        <f t="shared" si="47"/>
        <v>6.5450356207044274E-3</v>
      </c>
      <c r="BA85" s="162">
        <f t="shared" si="48"/>
        <v>-0.21610417518229497</v>
      </c>
      <c r="BB85" s="162">
        <f t="shared" si="49"/>
        <v>0.32655509225878632</v>
      </c>
      <c r="BC85" s="162">
        <f t="shared" si="50"/>
        <v>2.2490532660823419</v>
      </c>
      <c r="BD85" s="162">
        <f t="shared" si="51"/>
        <v>-5.7281403589732349</v>
      </c>
      <c r="BE85" s="162">
        <f t="shared" si="52"/>
        <v>6.325663929414759</v>
      </c>
      <c r="BF85" s="162">
        <f t="shared" si="53"/>
        <v>2.0242648348187231</v>
      </c>
      <c r="BH85" s="170">
        <f t="shared" si="54"/>
        <v>-2.9431391303305334E-4</v>
      </c>
      <c r="BI85" s="170">
        <f t="shared" si="55"/>
        <v>3.125272326138455E-4</v>
      </c>
      <c r="BJ85" s="170">
        <f t="shared" si="56"/>
        <v>-1.4961854486890917E-2</v>
      </c>
      <c r="BK85" s="170">
        <f t="shared" si="57"/>
        <v>1.154789290668099E-2</v>
      </c>
    </row>
    <row r="86" spans="1:63" ht="38.25" x14ac:dyDescent="0.2">
      <c r="AU86" s="155" t="str">
        <f>'Scenario List'!$A$20</f>
        <v>18- Clean Energy Delivered Each Hour</v>
      </c>
      <c r="AV86" s="172">
        <f t="shared" si="44"/>
        <v>0</v>
      </c>
      <c r="AW86" s="172">
        <f t="shared" si="45"/>
        <v>0.19648311829615109</v>
      </c>
      <c r="AX86" s="172">
        <f t="shared" si="46"/>
        <v>0</v>
      </c>
      <c r="AY86" s="172">
        <f t="shared" si="47"/>
        <v>1.5303277982198783E-2</v>
      </c>
      <c r="BA86" s="162">
        <f t="shared" si="48"/>
        <v>0</v>
      </c>
      <c r="BB86" s="162">
        <f t="shared" si="49"/>
        <v>205.30231009267618</v>
      </c>
      <c r="BC86" s="162">
        <f t="shared" si="50"/>
        <v>38.885024053671259</v>
      </c>
      <c r="BD86" s="162">
        <f t="shared" si="51"/>
        <v>0</v>
      </c>
      <c r="BE86" s="162">
        <f t="shared" si="52"/>
        <v>8.382775482598845</v>
      </c>
      <c r="BF86" s="162">
        <f t="shared" si="53"/>
        <v>2.050166840566817</v>
      </c>
      <c r="BH86" s="170">
        <f t="shared" si="54"/>
        <v>0</v>
      </c>
      <c r="BI86" s="170">
        <f t="shared" si="55"/>
        <v>0.19648311829615112</v>
      </c>
      <c r="BJ86" s="170">
        <f t="shared" si="56"/>
        <v>0</v>
      </c>
      <c r="BK86" s="170">
        <f t="shared" si="57"/>
        <v>1.5303277982198878E-2</v>
      </c>
    </row>
    <row r="87" spans="1:63" ht="25.5" x14ac:dyDescent="0.2">
      <c r="AU87" s="155" t="str">
        <f>'Scenario List'!$A$21</f>
        <v>19- SCC on Net P/S</v>
      </c>
      <c r="AV87" s="172">
        <f t="shared" si="44"/>
        <v>-1.7928186116471642E-3</v>
      </c>
      <c r="AW87" s="172">
        <f t="shared" si="45"/>
        <v>5.5282386722705053E-3</v>
      </c>
      <c r="AX87" s="172">
        <f t="shared" si="46"/>
        <v>1.0305951939095373E-3</v>
      </c>
      <c r="AY87" s="172">
        <f t="shared" si="47"/>
        <v>4.0346903589001219E-3</v>
      </c>
      <c r="BA87" s="162">
        <f t="shared" si="48"/>
        <v>-1.269056525150404</v>
      </c>
      <c r="BB87" s="162">
        <f t="shared" si="49"/>
        <v>6.1030334115398546</v>
      </c>
      <c r="BC87" s="162">
        <f t="shared" si="50"/>
        <v>1.9675227268093067</v>
      </c>
      <c r="BD87" s="162">
        <f t="shared" si="51"/>
        <v>-0.5367572617942642</v>
      </c>
      <c r="BE87" s="162">
        <f t="shared" si="52"/>
        <v>-0.14988465027181519</v>
      </c>
      <c r="BF87" s="162">
        <f t="shared" si="53"/>
        <v>1.5429547814210309</v>
      </c>
      <c r="BH87" s="170">
        <f t="shared" si="54"/>
        <v>-1.728337693901923E-3</v>
      </c>
      <c r="BI87" s="170">
        <f t="shared" si="55"/>
        <v>5.8408647970090493E-3</v>
      </c>
      <c r="BJ87" s="170">
        <f t="shared" si="56"/>
        <v>-1.4020054576992461E-3</v>
      </c>
      <c r="BK87" s="170">
        <f t="shared" si="57"/>
        <v>-2.7362375064626478E-4</v>
      </c>
    </row>
    <row r="88" spans="1:63" ht="25.5" x14ac:dyDescent="0.2">
      <c r="AU88" s="155" t="str">
        <f>'Scenario List'!$A$22</f>
        <v>20- Use Avg Mrkt for EE SCC</v>
      </c>
      <c r="AV88" s="172">
        <f t="shared" si="44"/>
        <v>-3.3649799099577521E-3</v>
      </c>
      <c r="AW88" s="172">
        <f t="shared" si="45"/>
        <v>-6.5767790408182885E-3</v>
      </c>
      <c r="AX88" s="172">
        <f t="shared" si="46"/>
        <v>-1.233110217070243E-2</v>
      </c>
      <c r="AY88" s="172">
        <f t="shared" si="47"/>
        <v>2.8511378905952309E-3</v>
      </c>
      <c r="BA88" s="162">
        <f t="shared" si="48"/>
        <v>-2.3313666141698377</v>
      </c>
      <c r="BB88" s="162">
        <f t="shared" si="49"/>
        <v>-6.3492597166921314</v>
      </c>
      <c r="BC88" s="162">
        <f t="shared" si="50"/>
        <v>-2.7273529972917459</v>
      </c>
      <c r="BD88" s="162">
        <f t="shared" si="51"/>
        <v>-4.6645296993502257</v>
      </c>
      <c r="BE88" s="162">
        <f t="shared" si="52"/>
        <v>1.9743822186735542</v>
      </c>
      <c r="BF88" s="162">
        <f t="shared" si="53"/>
        <v>5.3193124566064398E-2</v>
      </c>
      <c r="BH88" s="170">
        <f t="shared" si="54"/>
        <v>-3.1751058504637395E-3</v>
      </c>
      <c r="BI88" s="170">
        <f t="shared" si="55"/>
        <v>-6.0765139342302526E-3</v>
      </c>
      <c r="BJ88" s="170">
        <f t="shared" si="56"/>
        <v>-1.2183712380953062E-2</v>
      </c>
      <c r="BK88" s="170">
        <f t="shared" si="57"/>
        <v>3.6043575302943465E-3</v>
      </c>
    </row>
    <row r="94" spans="1:63" s="167" customFormat="1" ht="15" x14ac:dyDescent="0.25">
      <c r="A94" s="167" t="s">
        <v>142</v>
      </c>
    </row>
    <row r="95" spans="1:63" s="168" customFormat="1" ht="71.25" x14ac:dyDescent="0.2">
      <c r="B95" s="168" t="str">
        <f>B3</f>
        <v>1- Preferred Resource Strategy</v>
      </c>
      <c r="C95" s="168" t="str">
        <f t="shared" ref="C95:U95" si="58">C3</f>
        <v>2- Baseline 1</v>
      </c>
      <c r="D95" s="168" t="str">
        <f t="shared" si="58"/>
        <v>3- Baseline 2</v>
      </c>
      <c r="E95" s="168" t="str">
        <f t="shared" si="58"/>
        <v>4- Baseline 3</v>
      </c>
      <c r="F95" s="168" t="str">
        <f t="shared" si="58"/>
        <v>5- Clean Resource Plan (2027)</v>
      </c>
      <c r="G95" s="168" t="str">
        <f t="shared" si="58"/>
        <v>6- Clean Resource Plan (2045)</v>
      </c>
      <c r="H95" s="168" t="str">
        <f t="shared" si="58"/>
        <v>7- SCC Idaho</v>
      </c>
      <c r="I95" s="168" t="str">
        <f t="shared" si="58"/>
        <v>8- Low Load Forecast</v>
      </c>
      <c r="J95" s="168" t="str">
        <f t="shared" si="58"/>
        <v>9- High Load Forecast</v>
      </c>
      <c r="K95" s="168" t="str">
        <f t="shared" si="58"/>
        <v>10- RA Market</v>
      </c>
      <c r="L95" s="168" t="str">
        <f t="shared" si="58"/>
        <v>11- Electrification 1</v>
      </c>
      <c r="M95" s="168" t="str">
        <f t="shared" si="58"/>
        <v>12- Electrification 2</v>
      </c>
      <c r="N95" s="168" t="str">
        <f t="shared" si="58"/>
        <v>13- Electrification 3</v>
      </c>
      <c r="O95" s="168" t="str">
        <f t="shared" si="58"/>
        <v>14- 2x SCC</v>
      </c>
      <c r="P95" s="168" t="str">
        <f t="shared" si="58"/>
        <v>15- Colstrip Exit 2025</v>
      </c>
      <c r="Q95" s="168" t="str">
        <f t="shared" si="58"/>
        <v>16- Colstrip Exit 2035</v>
      </c>
      <c r="R95" s="168" t="str">
        <f t="shared" si="58"/>
        <v>17- Colstrip Exit 2045</v>
      </c>
      <c r="S95" s="168" t="str">
        <f t="shared" si="58"/>
        <v>18- Clean Energy Delivered Each Hour</v>
      </c>
      <c r="T95" s="168" t="str">
        <f t="shared" si="58"/>
        <v>19- SCC on Net P/S</v>
      </c>
      <c r="U95" s="168" t="str">
        <f t="shared" si="58"/>
        <v>20- Use Avg Mrkt for EE SCC</v>
      </c>
      <c r="V95" s="160" t="str">
        <f>'Scenario List'!$A$25</f>
        <v>21- Maximum WA Customer Benefit</v>
      </c>
      <c r="W95" s="168" t="str">
        <f>'Scenario List'!$A$26</f>
        <v>6b- Clean Resource Plan (2045) No Colstrip</v>
      </c>
      <c r="Y95" s="168" t="s">
        <v>122</v>
      </c>
    </row>
    <row r="96" spans="1:63" x14ac:dyDescent="0.2">
      <c r="A96" s="2">
        <v>2022</v>
      </c>
      <c r="B96" s="169">
        <f>'Summary Data'!P3</f>
        <v>1.4574774164072011</v>
      </c>
      <c r="C96" s="169">
        <f>'Summary Data'!P31</f>
        <v>1.4574774164072011</v>
      </c>
      <c r="D96" s="169">
        <f>'Summary Data'!P60</f>
        <v>1.4574774164072011</v>
      </c>
      <c r="E96" s="169">
        <f>'Summary Data'!P90</f>
        <v>1.4574774164072011</v>
      </c>
      <c r="F96" s="169">
        <f>'Summary Data'!P118</f>
        <v>1.4574774164072011</v>
      </c>
      <c r="G96" s="169">
        <f>'Summary Data'!P146</f>
        <v>1.6786246270572509</v>
      </c>
      <c r="H96" s="169">
        <f>'Summary Data'!P173</f>
        <v>1.4574774164072011</v>
      </c>
      <c r="I96" s="169">
        <f>'Summary Data'!P201</f>
        <v>1.4574774164072011</v>
      </c>
      <c r="J96" s="169">
        <f>'Summary Data'!P229</f>
        <v>1.6926815030678386</v>
      </c>
      <c r="K96" s="169">
        <f>'Summary Data'!P257</f>
        <v>1.4574774164072011</v>
      </c>
      <c r="L96" s="169">
        <f>'Summary Data'!P285</f>
        <v>1.4574774164072011</v>
      </c>
      <c r="M96" s="169">
        <f>'Summary Data'!P312</f>
        <v>1.4574774164072011</v>
      </c>
      <c r="N96" s="169">
        <f>'Summary Data'!P339</f>
        <v>1.4574774164072011</v>
      </c>
      <c r="O96" s="169">
        <f>'Summary Data'!P366</f>
        <v>1.4574774164072011</v>
      </c>
      <c r="P96" s="169">
        <f>'Summary Data'!P393</f>
        <v>1.9138287137178884</v>
      </c>
      <c r="Q96" s="169">
        <f>'Summary Data'!P420</f>
        <v>1.9138287137178884</v>
      </c>
      <c r="R96" s="169">
        <f>'Summary Data'!P447</f>
        <v>1.9138287137178884</v>
      </c>
      <c r="S96" s="169">
        <f>'Summary Data'!P474</f>
        <v>1.4574774164072011</v>
      </c>
      <c r="T96" s="169">
        <f>'Summary Data'!P501</f>
        <v>1.4574774164072011</v>
      </c>
      <c r="U96" s="169">
        <f>'Summary Data'!P528</f>
        <v>1.4574774164072011</v>
      </c>
      <c r="V96" s="169">
        <f>'Summary Data'!P555</f>
        <v>1.4574774164072011</v>
      </c>
      <c r="W96" s="169">
        <f>'Summary Data'!P582</f>
        <v>1.4574774164072011</v>
      </c>
      <c r="X96" s="169"/>
      <c r="Y96" s="159">
        <f>'GHG-LCS'!$B$22</f>
        <v>3.0289999999999999</v>
      </c>
    </row>
    <row r="97" spans="1:25" x14ac:dyDescent="0.2">
      <c r="A97" s="2">
        <v>2023</v>
      </c>
      <c r="B97" s="169">
        <f>'Summary Data'!P4</f>
        <v>1.3980889815184012</v>
      </c>
      <c r="C97" s="169">
        <f>'Summary Data'!P32</f>
        <v>1.3980889815184012</v>
      </c>
      <c r="D97" s="169">
        <f>'Summary Data'!P61</f>
        <v>1.3980889815184012</v>
      </c>
      <c r="E97" s="169">
        <f>'Summary Data'!P91</f>
        <v>1.3980889815184012</v>
      </c>
      <c r="F97" s="169">
        <f>'Summary Data'!P119</f>
        <v>1.3980889815184012</v>
      </c>
      <c r="G97" s="169">
        <f>'Summary Data'!P147</f>
        <v>1.6100180964056139</v>
      </c>
      <c r="H97" s="169">
        <f>'Summary Data'!P174</f>
        <v>1.3980889815184012</v>
      </c>
      <c r="I97" s="169">
        <f>'Summary Data'!P202</f>
        <v>1.3980889815184012</v>
      </c>
      <c r="J97" s="169">
        <f>'Summary Data'!P230</f>
        <v>1.3980889815184012</v>
      </c>
      <c r="K97" s="169">
        <f>'Summary Data'!P258</f>
        <v>1.3980889815184012</v>
      </c>
      <c r="L97" s="169">
        <f>'Summary Data'!P286</f>
        <v>1.3980889815184012</v>
      </c>
      <c r="M97" s="169">
        <f>'Summary Data'!P313</f>
        <v>1.3980889815184012</v>
      </c>
      <c r="N97" s="169">
        <f>'Summary Data'!P340</f>
        <v>1.3980889815184012</v>
      </c>
      <c r="O97" s="169">
        <f>'Summary Data'!P367</f>
        <v>1.3980889815184012</v>
      </c>
      <c r="P97" s="169">
        <f>'Summary Data'!P394</f>
        <v>1.8342992907578139</v>
      </c>
      <c r="Q97" s="169">
        <f>'Summary Data'!P421</f>
        <v>1.8342992907578139</v>
      </c>
      <c r="R97" s="169">
        <f>'Summary Data'!P448</f>
        <v>1.8342992907578139</v>
      </c>
      <c r="S97" s="169">
        <f>'Summary Data'!P475</f>
        <v>1.3980889815184012</v>
      </c>
      <c r="T97" s="169">
        <f>'Summary Data'!P502</f>
        <v>1.3980889815184012</v>
      </c>
      <c r="U97" s="169">
        <f>'Summary Data'!P529</f>
        <v>1.3980889815184012</v>
      </c>
      <c r="V97" s="169">
        <f>'Summary Data'!P556</f>
        <v>1.3980889815184012</v>
      </c>
      <c r="W97" s="169">
        <f>'Summary Data'!P583</f>
        <v>1.3980889815184012</v>
      </c>
      <c r="X97" s="169"/>
      <c r="Y97" s="159">
        <f>'GHG-LCS'!$B$22</f>
        <v>3.0289999999999999</v>
      </c>
    </row>
    <row r="98" spans="1:25" x14ac:dyDescent="0.2">
      <c r="A98" s="2">
        <v>2024</v>
      </c>
      <c r="B98" s="169">
        <f>'Summary Data'!P5</f>
        <v>1.4062178236706013</v>
      </c>
      <c r="C98" s="169">
        <f>'Summary Data'!P33</f>
        <v>1.4062178236706013</v>
      </c>
      <c r="D98" s="169">
        <f>'Summary Data'!P62</f>
        <v>1.4062178236706013</v>
      </c>
      <c r="E98" s="169">
        <f>'Summary Data'!P92</f>
        <v>1.4062178236706013</v>
      </c>
      <c r="F98" s="169">
        <f>'Summary Data'!P120</f>
        <v>1.4062178236706013</v>
      </c>
      <c r="G98" s="169">
        <f>'Summary Data'!P148</f>
        <v>1.6164240911301515</v>
      </c>
      <c r="H98" s="169">
        <f>'Summary Data'!P175</f>
        <v>1.4062178236706013</v>
      </c>
      <c r="I98" s="169">
        <f>'Summary Data'!P203</f>
        <v>1.4062178236706013</v>
      </c>
      <c r="J98" s="169">
        <f>'Summary Data'!P231</f>
        <v>1.4062178236706013</v>
      </c>
      <c r="K98" s="169">
        <f>'Summary Data'!P259</f>
        <v>1.4062178236706013</v>
      </c>
      <c r="L98" s="169">
        <f>'Summary Data'!P287</f>
        <v>1.4062178236706013</v>
      </c>
      <c r="M98" s="169">
        <f>'Summary Data'!P314</f>
        <v>1.4062178236706013</v>
      </c>
      <c r="N98" s="169">
        <f>'Summary Data'!P341</f>
        <v>1.4062178236706013</v>
      </c>
      <c r="O98" s="169">
        <f>'Summary Data'!P368</f>
        <v>1.4062178236706013</v>
      </c>
      <c r="P98" s="169">
        <f>'Summary Data'!P395</f>
        <v>1.8162230673210891</v>
      </c>
      <c r="Q98" s="169">
        <f>'Summary Data'!P422</f>
        <v>1.8162230673210891</v>
      </c>
      <c r="R98" s="169">
        <f>'Summary Data'!P449</f>
        <v>1.8162230673210891</v>
      </c>
      <c r="S98" s="169">
        <f>'Summary Data'!P476</f>
        <v>1.4062178236706013</v>
      </c>
      <c r="T98" s="169">
        <f>'Summary Data'!P503</f>
        <v>1.4062178236706013</v>
      </c>
      <c r="U98" s="169">
        <f>'Summary Data'!P530</f>
        <v>1.4062178236706013</v>
      </c>
      <c r="V98" s="169">
        <f>'Summary Data'!P557</f>
        <v>1.4062178236706013</v>
      </c>
      <c r="W98" s="169">
        <f>'Summary Data'!P584</f>
        <v>1.4062178236706013</v>
      </c>
      <c r="X98" s="169"/>
      <c r="Y98" s="159">
        <f>'GHG-LCS'!$B$22</f>
        <v>3.0289999999999999</v>
      </c>
    </row>
    <row r="99" spans="1:25" x14ac:dyDescent="0.2">
      <c r="A99" s="2">
        <v>2025</v>
      </c>
      <c r="B99" s="169">
        <f>'Summary Data'!P6</f>
        <v>1.183907532506201</v>
      </c>
      <c r="C99" s="169">
        <f>'Summary Data'!P34</f>
        <v>1.1861812187742009</v>
      </c>
      <c r="D99" s="169">
        <f>'Summary Data'!P63</f>
        <v>1.1861812187742009</v>
      </c>
      <c r="E99" s="169">
        <f>'Summary Data'!P93</f>
        <v>1.183907532506201</v>
      </c>
      <c r="F99" s="169">
        <f>'Summary Data'!P121</f>
        <v>1.183907532506201</v>
      </c>
      <c r="G99" s="169">
        <f>'Summary Data'!P149</f>
        <v>1.3729420032597948</v>
      </c>
      <c r="H99" s="169">
        <f>'Summary Data'!P176</f>
        <v>1.183907532506201</v>
      </c>
      <c r="I99" s="169">
        <f>'Summary Data'!P204</f>
        <v>1.183907532506201</v>
      </c>
      <c r="J99" s="169">
        <f>'Summary Data'!P232</f>
        <v>1.183907532506201</v>
      </c>
      <c r="K99" s="169">
        <f>'Summary Data'!P260</f>
        <v>1.183907532506201</v>
      </c>
      <c r="L99" s="169">
        <f>'Summary Data'!P288</f>
        <v>1.1861812187742009</v>
      </c>
      <c r="M99" s="169">
        <f>'Summary Data'!P315</f>
        <v>1.1861812187742009</v>
      </c>
      <c r="N99" s="169">
        <f>'Summary Data'!P342</f>
        <v>1.1861812187742009</v>
      </c>
      <c r="O99" s="169">
        <f>'Summary Data'!P369</f>
        <v>1.183907532506201</v>
      </c>
      <c r="P99" s="169">
        <f>'Summary Data'!P396</f>
        <v>1.5944649472456693</v>
      </c>
      <c r="Q99" s="169">
        <f>'Summary Data'!P423</f>
        <v>1.5944649472456693</v>
      </c>
      <c r="R99" s="169">
        <f>'Summary Data'!P450</f>
        <v>1.5944649472456693</v>
      </c>
      <c r="S99" s="169">
        <f>'Summary Data'!P477</f>
        <v>1.183907532506201</v>
      </c>
      <c r="T99" s="169">
        <f>'Summary Data'!P504</f>
        <v>1.1839078333323243</v>
      </c>
      <c r="U99" s="169">
        <f>'Summary Data'!P531</f>
        <v>1.183907532506201</v>
      </c>
      <c r="V99" s="169">
        <f>'Summary Data'!P558</f>
        <v>1.183907532506201</v>
      </c>
      <c r="W99" s="169">
        <f>'Summary Data'!P585</f>
        <v>1.183907532506201</v>
      </c>
      <c r="X99" s="169"/>
      <c r="Y99" s="159">
        <f>'GHG-LCS'!$B$22</f>
        <v>3.0289999999999999</v>
      </c>
    </row>
    <row r="100" spans="1:25" x14ac:dyDescent="0.2">
      <c r="A100" s="2">
        <v>2026</v>
      </c>
      <c r="B100" s="169">
        <f>'Summary Data'!P7</f>
        <v>1.2620948563888008</v>
      </c>
      <c r="C100" s="169">
        <f>'Summary Data'!P35</f>
        <v>1.2643626623618007</v>
      </c>
      <c r="D100" s="169">
        <f>'Summary Data'!P64</f>
        <v>1.2643626623618007</v>
      </c>
      <c r="E100" s="169">
        <f>'Summary Data'!P94</f>
        <v>1.2620948563888008</v>
      </c>
      <c r="F100" s="169">
        <f>'Summary Data'!P122</f>
        <v>1.2620948563888008</v>
      </c>
      <c r="G100" s="169">
        <f>'Summary Data'!P150</f>
        <v>1.486793417049701</v>
      </c>
      <c r="H100" s="169">
        <f>'Summary Data'!P177</f>
        <v>1.2620948563888008</v>
      </c>
      <c r="I100" s="169">
        <f>'Summary Data'!P205</f>
        <v>1.2620948563888008</v>
      </c>
      <c r="J100" s="169">
        <f>'Summary Data'!P233</f>
        <v>1.3096379193563208</v>
      </c>
      <c r="K100" s="169">
        <f>'Summary Data'!P261</f>
        <v>1.2620948563888008</v>
      </c>
      <c r="L100" s="169">
        <f>'Summary Data'!P289</f>
        <v>1.2643626623618007</v>
      </c>
      <c r="M100" s="169">
        <f>'Summary Data'!P316</f>
        <v>1.2643626623618007</v>
      </c>
      <c r="N100" s="169">
        <f>'Summary Data'!P343</f>
        <v>1.2643626623618007</v>
      </c>
      <c r="O100" s="169">
        <f>'Summary Data'!P370</f>
        <v>1.2620948563888008</v>
      </c>
      <c r="P100" s="169">
        <f>'Summary Data'!P397</f>
        <v>1.2620948563888008</v>
      </c>
      <c r="Q100" s="169">
        <f>'Summary Data'!P424</f>
        <v>1.7231541683148259</v>
      </c>
      <c r="R100" s="169">
        <f>'Summary Data'!P451</f>
        <v>1.7231541683148259</v>
      </c>
      <c r="S100" s="169">
        <f>'Summary Data'!P478</f>
        <v>1.2620948563888008</v>
      </c>
      <c r="T100" s="169">
        <f>'Summary Data'!P505</f>
        <v>1.2643631742487025</v>
      </c>
      <c r="U100" s="169">
        <f>'Summary Data'!P532</f>
        <v>1.2620948563888008</v>
      </c>
      <c r="V100" s="169">
        <f>'Summary Data'!P559</f>
        <v>1.2643626623618007</v>
      </c>
      <c r="W100" s="169">
        <f>'Summary Data'!P586</f>
        <v>1.2620948563888008</v>
      </c>
      <c r="X100" s="169"/>
      <c r="Y100" s="159">
        <f>'GHG-LCS'!$B$22</f>
        <v>3.0289999999999999</v>
      </c>
    </row>
    <row r="101" spans="1:25" x14ac:dyDescent="0.2">
      <c r="A101" s="2">
        <v>2027</v>
      </c>
      <c r="B101" s="169">
        <f>'Summary Data'!P8</f>
        <v>0.85746878478767785</v>
      </c>
      <c r="C101" s="169">
        <f>'Summary Data'!P36</f>
        <v>0.8848210389831882</v>
      </c>
      <c r="D101" s="169">
        <f>'Summary Data'!P65</f>
        <v>0.88662709852322064</v>
      </c>
      <c r="E101" s="169">
        <f>'Summary Data'!P95</f>
        <v>0.67852164696480055</v>
      </c>
      <c r="F101" s="169">
        <f>'Summary Data'!P123</f>
        <v>0.80417961727753906</v>
      </c>
      <c r="G101" s="169">
        <f>'Summary Data'!P151</f>
        <v>0.90647050167303811</v>
      </c>
      <c r="H101" s="169">
        <f>'Summary Data'!P178</f>
        <v>0.79068556617514141</v>
      </c>
      <c r="I101" s="169">
        <f>'Summary Data'!P206</f>
        <v>0.79331975389163312</v>
      </c>
      <c r="J101" s="169">
        <f>'Summary Data'!P234</f>
        <v>0.87779350749839569</v>
      </c>
      <c r="K101" s="169">
        <f>'Summary Data'!P262</f>
        <v>0.83033575362862089</v>
      </c>
      <c r="L101" s="169">
        <f>'Summary Data'!P290</f>
        <v>0.92720537124000058</v>
      </c>
      <c r="M101" s="169">
        <f>'Summary Data'!P317</f>
        <v>0.89636601563919727</v>
      </c>
      <c r="N101" s="169">
        <f>'Summary Data'!P344</f>
        <v>0.92720537124000058</v>
      </c>
      <c r="O101" s="169">
        <f>'Summary Data'!P371</f>
        <v>0.84828076649341644</v>
      </c>
      <c r="P101" s="169">
        <f>'Summary Data'!P398</f>
        <v>0.85746878478767796</v>
      </c>
      <c r="Q101" s="169">
        <f>'Summary Data'!P425</f>
        <v>1.2509794739091014</v>
      </c>
      <c r="R101" s="169">
        <f>'Summary Data'!P452</f>
        <v>1.2507648861995335</v>
      </c>
      <c r="S101" s="169">
        <f>'Summary Data'!P479</f>
        <v>0.85746878478767785</v>
      </c>
      <c r="T101" s="169">
        <f>'Summary Data'!P506</f>
        <v>0.83880804113672458</v>
      </c>
      <c r="U101" s="169">
        <f>'Summary Data'!P533</f>
        <v>0.83077960253822991</v>
      </c>
      <c r="V101" s="169">
        <f>'Summary Data'!P560</f>
        <v>0.77632197836461037</v>
      </c>
      <c r="W101" s="169">
        <f>'Summary Data'!P587</f>
        <v>0.67852164696480055</v>
      </c>
      <c r="X101" s="169"/>
      <c r="Y101" s="159">
        <f>'GHG-LCS'!$B$22</f>
        <v>3.0289999999999999</v>
      </c>
    </row>
    <row r="102" spans="1:25" x14ac:dyDescent="0.2">
      <c r="A102" s="2">
        <v>2028</v>
      </c>
      <c r="B102" s="169">
        <f>'Summary Data'!P9</f>
        <v>0.81455557473658446</v>
      </c>
      <c r="C102" s="169">
        <f>'Summary Data'!P37</f>
        <v>0.83813109524010476</v>
      </c>
      <c r="D102" s="169">
        <f>'Summary Data'!P66</f>
        <v>0.83969785023454035</v>
      </c>
      <c r="E102" s="169">
        <f>'Summary Data'!P96</f>
        <v>0.65931909680800038</v>
      </c>
      <c r="F102" s="169">
        <f>'Summary Data'!P124</f>
        <v>0.76755234054622101</v>
      </c>
      <c r="G102" s="169">
        <f>'Summary Data'!P152</f>
        <v>0.88874812016132543</v>
      </c>
      <c r="H102" s="169">
        <f>'Summary Data'!P179</f>
        <v>0.7556974875665633</v>
      </c>
      <c r="I102" s="169">
        <f>'Summary Data'!P207</f>
        <v>0.75812953882196066</v>
      </c>
      <c r="J102" s="169">
        <f>'Summary Data'!P235</f>
        <v>0.83296353330981043</v>
      </c>
      <c r="K102" s="169">
        <f>'Summary Data'!P263</f>
        <v>0.79101769509288977</v>
      </c>
      <c r="L102" s="169">
        <f>'Summary Data'!P291</f>
        <v>0.87489946459740031</v>
      </c>
      <c r="M102" s="169">
        <f>'Summary Data'!P318</f>
        <v>0.84814635189998211</v>
      </c>
      <c r="N102" s="169">
        <f>'Summary Data'!P345</f>
        <v>0.87489946459740031</v>
      </c>
      <c r="O102" s="169">
        <f>'Summary Data'!P372</f>
        <v>0.80658497729368861</v>
      </c>
      <c r="P102" s="169">
        <f>'Summary Data'!P399</f>
        <v>0.81455557473658446</v>
      </c>
      <c r="Q102" s="169">
        <f>'Summary Data'!P426</f>
        <v>1.1918421457612676</v>
      </c>
      <c r="R102" s="169">
        <f>'Summary Data'!P453</f>
        <v>1.1916559911200402</v>
      </c>
      <c r="S102" s="169">
        <f>'Summary Data'!P480</f>
        <v>0.81455557473658446</v>
      </c>
      <c r="T102" s="169">
        <f>'Summary Data'!P507</f>
        <v>0.79821487207615949</v>
      </c>
      <c r="U102" s="169">
        <f>'Summary Data'!P534</f>
        <v>0.79140273361487123</v>
      </c>
      <c r="V102" s="169">
        <f>'Summary Data'!P561</f>
        <v>0.74400825967031059</v>
      </c>
      <c r="W102" s="169">
        <f>'Summary Data'!P588</f>
        <v>0.65931909680800038</v>
      </c>
      <c r="X102" s="169"/>
      <c r="Y102" s="159">
        <f>'GHG-LCS'!$B$22</f>
        <v>3.0289999999999999</v>
      </c>
    </row>
    <row r="103" spans="1:25" x14ac:dyDescent="0.2">
      <c r="A103" s="2">
        <v>2029</v>
      </c>
      <c r="B103" s="169">
        <f>'Summary Data'!P10</f>
        <v>0.77172010741321007</v>
      </c>
      <c r="C103" s="169">
        <f>'Summary Data'!P38</f>
        <v>0.79528724846368626</v>
      </c>
      <c r="D103" s="169">
        <f>'Summary Data'!P67</f>
        <v>0.79685326717252081</v>
      </c>
      <c r="E103" s="169">
        <f>'Summary Data'!P97</f>
        <v>0.61655658178660055</v>
      </c>
      <c r="F103" s="169">
        <f>'Summary Data'!P125</f>
        <v>0.72512036568917293</v>
      </c>
      <c r="G103" s="169">
        <f>'Summary Data'!P153</f>
        <v>0.81736924016601309</v>
      </c>
      <c r="H103" s="169">
        <f>'Summary Data'!P180</f>
        <v>0.7150712459260149</v>
      </c>
      <c r="I103" s="169">
        <f>'Summary Data'!P208</f>
        <v>0.71570291753697501</v>
      </c>
      <c r="J103" s="169">
        <f>'Summary Data'!P236</f>
        <v>0.78991889318114528</v>
      </c>
      <c r="K103" s="169">
        <f>'Summary Data'!P264</f>
        <v>0.74819328923217232</v>
      </c>
      <c r="L103" s="169">
        <f>'Summary Data'!P292</f>
        <v>0.89374076081060083</v>
      </c>
      <c r="M103" s="169">
        <f>'Summary Data'!P319</f>
        <v>0.8052977985234272</v>
      </c>
      <c r="N103" s="169">
        <f>'Summary Data'!P346</f>
        <v>0.89374076081060083</v>
      </c>
      <c r="O103" s="169">
        <f>'Summary Data'!P373</f>
        <v>0.76375325569708752</v>
      </c>
      <c r="P103" s="169">
        <f>'Summary Data'!P400</f>
        <v>0.77172010741321007</v>
      </c>
      <c r="Q103" s="169">
        <f>'Summary Data'!P427</f>
        <v>1.145715560106535</v>
      </c>
      <c r="R103" s="169">
        <f>'Summary Data'!P454</f>
        <v>1.1455294929473854</v>
      </c>
      <c r="S103" s="169">
        <f>'Summary Data'!P481</f>
        <v>0.77172010741321007</v>
      </c>
      <c r="T103" s="169">
        <f>'Summary Data'!P508</f>
        <v>0.7553897804358809</v>
      </c>
      <c r="U103" s="169">
        <f>'Summary Data'!P535</f>
        <v>0.74857814680798129</v>
      </c>
      <c r="V103" s="169">
        <f>'Summary Data'!P562</f>
        <v>0.70120864526514171</v>
      </c>
      <c r="W103" s="169">
        <f>'Summary Data'!P589</f>
        <v>0.61655658178660055</v>
      </c>
      <c r="X103" s="169"/>
      <c r="Y103" s="159">
        <f>'GHG-LCS'!$B$22</f>
        <v>3.0289999999999999</v>
      </c>
    </row>
    <row r="104" spans="1:25" x14ac:dyDescent="0.2">
      <c r="A104" s="2">
        <v>2030</v>
      </c>
      <c r="B104" s="169">
        <f>'Summary Data'!P11</f>
        <v>0.73964250716241642</v>
      </c>
      <c r="C104" s="169">
        <f>'Summary Data'!P39</f>
        <v>0.76038694107662541</v>
      </c>
      <c r="D104" s="169">
        <f>'Summary Data'!P68</f>
        <v>0.76177234101004032</v>
      </c>
      <c r="E104" s="169">
        <f>'Summary Data'!P98</f>
        <v>0.60237496568360038</v>
      </c>
      <c r="F104" s="169">
        <f>'Summary Data'!P126</f>
        <v>0.69824939230792826</v>
      </c>
      <c r="G104" s="169">
        <f>'Summary Data'!P154</f>
        <v>0.82241054035411298</v>
      </c>
      <c r="H104" s="169">
        <f>'Summary Data'!P181</f>
        <v>0.68922248353612725</v>
      </c>
      <c r="I104" s="169">
        <f>'Summary Data'!P209</f>
        <v>0.68991770996231749</v>
      </c>
      <c r="J104" s="169">
        <f>'Summary Data'!P237</f>
        <v>0.75606855024040798</v>
      </c>
      <c r="K104" s="169">
        <f>'Summary Data'!P265</f>
        <v>0.71882918471767099</v>
      </c>
      <c r="L104" s="169">
        <f>'Summary Data'!P293</f>
        <v>0.84748519135960032</v>
      </c>
      <c r="M104" s="169">
        <f>'Summary Data'!P320</f>
        <v>0.76924291151170032</v>
      </c>
      <c r="N104" s="169">
        <f>'Summary Data'!P347</f>
        <v>0.84748519135960032</v>
      </c>
      <c r="O104" s="169">
        <f>'Summary Data'!P374</f>
        <v>0.73259452250247725</v>
      </c>
      <c r="P104" s="169">
        <f>'Summary Data'!P401</f>
        <v>0.73964250716241642</v>
      </c>
      <c r="Q104" s="169">
        <f>'Summary Data'!P428</f>
        <v>1.1344537156999888</v>
      </c>
      <c r="R104" s="169">
        <f>'Summary Data'!P455</f>
        <v>1.1342891088351776</v>
      </c>
      <c r="S104" s="169">
        <f>'Summary Data'!P482</f>
        <v>0.73964250716241642</v>
      </c>
      <c r="T104" s="169">
        <f>'Summary Data'!P509</f>
        <v>0.72509110151342049</v>
      </c>
      <c r="U104" s="169">
        <f>'Summary Data'!P536</f>
        <v>0.71916965425158652</v>
      </c>
      <c r="V104" s="169">
        <f>'Summary Data'!P563</f>
        <v>0.67715901418675939</v>
      </c>
      <c r="W104" s="169">
        <f>'Summary Data'!P590</f>
        <v>0.60237496568360038</v>
      </c>
      <c r="X104" s="169"/>
      <c r="Y104" s="159">
        <f>'GHG-LCS'!$B$22</f>
        <v>3.0289999999999999</v>
      </c>
    </row>
    <row r="105" spans="1:25" x14ac:dyDescent="0.2">
      <c r="A105" s="2">
        <v>2031</v>
      </c>
      <c r="B105" s="169">
        <f>'Summary Data'!P12</f>
        <v>0.68979081065077763</v>
      </c>
      <c r="C105" s="169">
        <f>'Summary Data'!P40</f>
        <v>0.73390349802809185</v>
      </c>
      <c r="D105" s="169">
        <f>'Summary Data'!P69</f>
        <v>0.73527847463136009</v>
      </c>
      <c r="E105" s="169">
        <f>'Summary Data'!P99</f>
        <v>0.5535560286436001</v>
      </c>
      <c r="F105" s="169">
        <f>'Summary Data'!P127</f>
        <v>0.64877150744815193</v>
      </c>
      <c r="G105" s="169">
        <f>'Summary Data'!P155</f>
        <v>0.77186027476840002</v>
      </c>
      <c r="H105" s="169">
        <f>'Summary Data'!P182</f>
        <v>0.66334881928250278</v>
      </c>
      <c r="I105" s="169">
        <f>'Summary Data'!P210</f>
        <v>0.64191496528407033</v>
      </c>
      <c r="J105" s="169">
        <f>'Summary Data'!P238</f>
        <v>0.7432561902253072</v>
      </c>
      <c r="K105" s="169">
        <f>'Summary Data'!P266</f>
        <v>0.66913408135004482</v>
      </c>
      <c r="L105" s="169">
        <f>'Summary Data'!P294</f>
        <v>0.79682193205960017</v>
      </c>
      <c r="M105" s="169">
        <f>'Summary Data'!P321</f>
        <v>0.77334600932024022</v>
      </c>
      <c r="N105" s="169">
        <f>'Summary Data'!P348</f>
        <v>0.79682193205960017</v>
      </c>
      <c r="O105" s="169">
        <f>'Summary Data'!P375</f>
        <v>0.68279585289607114</v>
      </c>
      <c r="P105" s="169">
        <f>'Summary Data'!P402</f>
        <v>0.68979081065077763</v>
      </c>
      <c r="Q105" s="169">
        <f>'Summary Data'!P429</f>
        <v>1.1011399410674818</v>
      </c>
      <c r="R105" s="169">
        <f>'Summary Data'!P456</f>
        <v>1.1009765726549436</v>
      </c>
      <c r="S105" s="169">
        <f>'Summary Data'!P483</f>
        <v>0.68979081065077763</v>
      </c>
      <c r="T105" s="169">
        <f>'Summary Data'!P510</f>
        <v>0.67534875781109915</v>
      </c>
      <c r="U105" s="169">
        <f>'Summary Data'!P537</f>
        <v>0.68896976865434989</v>
      </c>
      <c r="V105" s="169">
        <f>'Summary Data'!P564</f>
        <v>0.62777723753624926</v>
      </c>
      <c r="W105" s="169">
        <f>'Summary Data'!P591</f>
        <v>0.5535560286436001</v>
      </c>
      <c r="X105" s="169"/>
      <c r="Y105" s="159">
        <f>'GHG-LCS'!$B$22</f>
        <v>3.0289999999999999</v>
      </c>
    </row>
    <row r="106" spans="1:25" x14ac:dyDescent="0.2">
      <c r="A106" s="2">
        <v>2032</v>
      </c>
      <c r="B106" s="169">
        <f>'Summary Data'!P13</f>
        <v>0.67905828031574345</v>
      </c>
      <c r="C106" s="169">
        <f>'Summary Data'!P41</f>
        <v>0.71944736848668522</v>
      </c>
      <c r="D106" s="169">
        <f>'Summary Data'!P70</f>
        <v>0.7207241353491004</v>
      </c>
      <c r="E106" s="169">
        <f>'Summary Data'!P100</f>
        <v>0.55255426943900054</v>
      </c>
      <c r="F106" s="169">
        <f>'Summary Data'!P128</f>
        <v>0.64049246034846163</v>
      </c>
      <c r="G106" s="169">
        <f>'Summary Data'!P156</f>
        <v>0.76942772616008792</v>
      </c>
      <c r="H106" s="169">
        <f>'Summary Data'!P183</f>
        <v>0.65336432223317176</v>
      </c>
      <c r="I106" s="169">
        <f>'Summary Data'!P211</f>
        <v>0.63402796344350065</v>
      </c>
      <c r="J106" s="169">
        <f>'Summary Data'!P239</f>
        <v>0.72795870946929475</v>
      </c>
      <c r="K106" s="169">
        <f>'Summary Data'!P267</f>
        <v>0.65987698850731125</v>
      </c>
      <c r="L106" s="169">
        <f>'Summary Data'!P295</f>
        <v>0.7783480077280005</v>
      </c>
      <c r="M106" s="169">
        <f>'Summary Data'!P322</f>
        <v>0.75654888754880045</v>
      </c>
      <c r="N106" s="169">
        <f>'Summary Data'!P349</f>
        <v>0.7783480077280005</v>
      </c>
      <c r="O106" s="169">
        <f>'Summary Data'!P376</f>
        <v>0.67256294778137549</v>
      </c>
      <c r="P106" s="169">
        <f>'Summary Data'!P403</f>
        <v>0.67905828031574345</v>
      </c>
      <c r="Q106" s="169">
        <f>'Summary Data'!P430</f>
        <v>1.0677343279039342</v>
      </c>
      <c r="R106" s="169">
        <f>'Summary Data'!P457</f>
        <v>1.0675826283222842</v>
      </c>
      <c r="S106" s="169">
        <f>'Summary Data'!P484</f>
        <v>0.67905828031574345</v>
      </c>
      <c r="T106" s="169">
        <f>'Summary Data'!P511</f>
        <v>0.66555123236926972</v>
      </c>
      <c r="U106" s="169">
        <f>'Summary Data'!P538</f>
        <v>0.67814894757075406</v>
      </c>
      <c r="V106" s="169">
        <f>'Summary Data'!P565</f>
        <v>0.62137758094293016</v>
      </c>
      <c r="W106" s="169">
        <f>'Summary Data'!P592</f>
        <v>0.55255426943900054</v>
      </c>
      <c r="X106" s="169"/>
      <c r="Y106" s="159">
        <f>'GHG-LCS'!$B$22</f>
        <v>3.0289999999999999</v>
      </c>
    </row>
    <row r="107" spans="1:25" x14ac:dyDescent="0.2">
      <c r="A107" s="2">
        <v>2033</v>
      </c>
      <c r="B107" s="169">
        <f>'Summary Data'!P14</f>
        <v>0.66342182264121541</v>
      </c>
      <c r="C107" s="169">
        <f>'Summary Data'!P42</f>
        <v>0.70687455618751249</v>
      </c>
      <c r="D107" s="169">
        <f>'Summary Data'!P71</f>
        <v>0.70822800459000035</v>
      </c>
      <c r="E107" s="169">
        <f>'Summary Data'!P101</f>
        <v>0.52932008764980043</v>
      </c>
      <c r="F107" s="169">
        <f>'Summary Data'!P129</f>
        <v>0.6231039450334146</v>
      </c>
      <c r="G107" s="169">
        <f>'Summary Data'!P157</f>
        <v>0.72596085143478795</v>
      </c>
      <c r="H107" s="169">
        <f>'Summary Data'!P184</f>
        <v>0.637495104411543</v>
      </c>
      <c r="I107" s="169">
        <f>'Summary Data'!P212</f>
        <v>0.61632646095012189</v>
      </c>
      <c r="J107" s="169">
        <f>'Summary Data'!P240</f>
        <v>0.71539403944714797</v>
      </c>
      <c r="K107" s="169">
        <f>'Summary Data'!P268</f>
        <v>0.64308851863717398</v>
      </c>
      <c r="L107" s="169">
        <f>'Summary Data'!P296</f>
        <v>0.76874870348180036</v>
      </c>
      <c r="M107" s="169">
        <f>'Summary Data'!P323</f>
        <v>0.74564034654468025</v>
      </c>
      <c r="N107" s="169">
        <f>'Summary Data'!P350</f>
        <v>0.76874870348180036</v>
      </c>
      <c r="O107" s="169">
        <f>'Summary Data'!P377</f>
        <v>0.65789813769936634</v>
      </c>
      <c r="P107" s="169">
        <f>'Summary Data'!P404</f>
        <v>0.66342182264121552</v>
      </c>
      <c r="Q107" s="169">
        <f>'Summary Data'!P431</f>
        <v>1.0509258134439741</v>
      </c>
      <c r="R107" s="169">
        <f>'Summary Data'!P458</f>
        <v>1.0507650029134958</v>
      </c>
      <c r="S107" s="169">
        <f>'Summary Data'!P485</f>
        <v>0.66342182264121541</v>
      </c>
      <c r="T107" s="169">
        <f>'Summary Data'!P512</f>
        <v>0.64917744422390944</v>
      </c>
      <c r="U107" s="169">
        <f>'Summary Data'!P539</f>
        <v>0.66285723283526599</v>
      </c>
      <c r="V107" s="169">
        <f>'Summary Data'!P566</f>
        <v>0.60235076535847443</v>
      </c>
      <c r="W107" s="169">
        <f>'Summary Data'!P593</f>
        <v>0.52932008764980043</v>
      </c>
      <c r="X107" s="169"/>
      <c r="Y107" s="159">
        <f>'GHG-LCS'!$B$22</f>
        <v>3.0289999999999999</v>
      </c>
    </row>
    <row r="108" spans="1:25" x14ac:dyDescent="0.2">
      <c r="A108" s="2">
        <v>2034</v>
      </c>
      <c r="B108" s="169">
        <f>'Summary Data'!P15</f>
        <v>0.63115613171547835</v>
      </c>
      <c r="C108" s="169">
        <f>'Summary Data'!P43</f>
        <v>0.66978539166659423</v>
      </c>
      <c r="D108" s="169">
        <f>'Summary Data'!P72</f>
        <v>0.67099314003892052</v>
      </c>
      <c r="E108" s="169">
        <f>'Summary Data'!P102</f>
        <v>0.51149057825640054</v>
      </c>
      <c r="F108" s="169">
        <f>'Summary Data'!P130</f>
        <v>0.59507562815921022</v>
      </c>
      <c r="G108" s="169">
        <f>'Summary Data'!P158</f>
        <v>0.71935869503381322</v>
      </c>
      <c r="H108" s="169">
        <f>'Summary Data'!P185</f>
        <v>0.60775206810599802</v>
      </c>
      <c r="I108" s="169">
        <f>'Summary Data'!P213</f>
        <v>0.58898460799799024</v>
      </c>
      <c r="J108" s="169">
        <f>'Summary Data'!P241</f>
        <v>0.67771474375968155</v>
      </c>
      <c r="K108" s="169">
        <f>'Summary Data'!P269</f>
        <v>0.61301172756253386</v>
      </c>
      <c r="L108" s="169">
        <f>'Summary Data'!P297</f>
        <v>0.72510158274540037</v>
      </c>
      <c r="M108" s="169">
        <f>'Summary Data'!P324</f>
        <v>0.7044808627928405</v>
      </c>
      <c r="N108" s="169">
        <f>'Summary Data'!P351</f>
        <v>0.72510158274540037</v>
      </c>
      <c r="O108" s="169">
        <f>'Summary Data'!P378</f>
        <v>0.62618418763148875</v>
      </c>
      <c r="P108" s="169">
        <f>'Summary Data'!P405</f>
        <v>0.63115613171547835</v>
      </c>
      <c r="Q108" s="169">
        <f>'Summary Data'!P432</f>
        <v>1.0263646268584687</v>
      </c>
      <c r="R108" s="169">
        <f>'Summary Data'!P459</f>
        <v>1.0262211277372011</v>
      </c>
      <c r="S108" s="169">
        <f>'Summary Data'!P486</f>
        <v>0.63115613171547835</v>
      </c>
      <c r="T108" s="169">
        <f>'Summary Data'!P513</f>
        <v>0.61840228611822812</v>
      </c>
      <c r="U108" s="169">
        <f>'Summary Data'!P540</f>
        <v>0.63075018723648002</v>
      </c>
      <c r="V108" s="169">
        <f>'Summary Data'!P567</f>
        <v>0.57661654367225257</v>
      </c>
      <c r="W108" s="169">
        <f>'Summary Data'!P594</f>
        <v>0.51149057825640054</v>
      </c>
      <c r="X108" s="169"/>
      <c r="Y108" s="159">
        <f>'GHG-LCS'!$B$22</f>
        <v>3.0289999999999999</v>
      </c>
    </row>
    <row r="109" spans="1:25" x14ac:dyDescent="0.2">
      <c r="A109" s="2">
        <v>2035</v>
      </c>
      <c r="B109" s="169">
        <f>'Summary Data'!P16</f>
        <v>0.59796596984957873</v>
      </c>
      <c r="C109" s="169">
        <f>'Summary Data'!P44</f>
        <v>0.63592872846405624</v>
      </c>
      <c r="D109" s="169">
        <f>'Summary Data'!P73</f>
        <v>0.63714802301208029</v>
      </c>
      <c r="E109" s="169">
        <f>'Summary Data'!P103</f>
        <v>0.47594683959260037</v>
      </c>
      <c r="F109" s="169">
        <f>'Summary Data'!P131</f>
        <v>0.56168825051065108</v>
      </c>
      <c r="G109" s="169">
        <f>'Summary Data'!P159</f>
        <v>0.68482634721597535</v>
      </c>
      <c r="H109" s="169">
        <f>'Summary Data'!P186</f>
        <v>0.57347843760469541</v>
      </c>
      <c r="I109" s="169">
        <f>'Summary Data'!P214</f>
        <v>0.55435588238728517</v>
      </c>
      <c r="J109" s="169">
        <f>'Summary Data'!P242</f>
        <v>0.64459356785493771</v>
      </c>
      <c r="K109" s="169">
        <f>'Summary Data'!P270</f>
        <v>0.57964810367169428</v>
      </c>
      <c r="L109" s="169">
        <f>'Summary Data'!P298</f>
        <v>0.69162607156660028</v>
      </c>
      <c r="M109" s="169">
        <f>'Summary Data'!P325</f>
        <v>0.67080821580244032</v>
      </c>
      <c r="N109" s="169">
        <f>'Summary Data'!P352</f>
        <v>0.69162607156660028</v>
      </c>
      <c r="O109" s="169">
        <f>'Summary Data'!P379</f>
        <v>0.59176301786210583</v>
      </c>
      <c r="P109" s="169">
        <f>'Summary Data'!P406</f>
        <v>0.59796596984957873</v>
      </c>
      <c r="Q109" s="169">
        <f>'Summary Data'!P433</f>
        <v>0.99437088841434662</v>
      </c>
      <c r="R109" s="169">
        <f>'Summary Data'!P460</f>
        <v>0.99422601742944861</v>
      </c>
      <c r="S109" s="169">
        <f>'Summary Data'!P487</f>
        <v>0.59796596984957873</v>
      </c>
      <c r="T109" s="169">
        <f>'Summary Data'!P514</f>
        <v>0.58390782781632122</v>
      </c>
      <c r="U109" s="169">
        <f>'Summary Data'!P541</f>
        <v>0.59758457149478716</v>
      </c>
      <c r="V109" s="169">
        <f>'Summary Data'!P568</f>
        <v>0.54172150469131208</v>
      </c>
      <c r="W109" s="169">
        <f>'Summary Data'!P595</f>
        <v>0.47594683959260037</v>
      </c>
      <c r="X109" s="169"/>
      <c r="Y109" s="159">
        <f>'GHG-LCS'!$B$22</f>
        <v>3.0289999999999999</v>
      </c>
    </row>
    <row r="110" spans="1:25" x14ac:dyDescent="0.2">
      <c r="A110" s="2">
        <v>2036</v>
      </c>
      <c r="B110" s="169">
        <f>'Summary Data'!P17</f>
        <v>0.71373097714506306</v>
      </c>
      <c r="C110" s="169">
        <f>'Summary Data'!P45</f>
        <v>0.75512565851756031</v>
      </c>
      <c r="D110" s="169">
        <f>'Summary Data'!P74</f>
        <v>0.75649290686006088</v>
      </c>
      <c r="E110" s="169">
        <f>'Summary Data'!P104</f>
        <v>0.5211015432396009</v>
      </c>
      <c r="F110" s="169">
        <f>'Summary Data'!P132</f>
        <v>0.67187675165652039</v>
      </c>
      <c r="G110" s="169">
        <f>'Summary Data'!P160</f>
        <v>0.73070094631222604</v>
      </c>
      <c r="H110" s="169">
        <f>'Summary Data'!P187</f>
        <v>0.68756147084157948</v>
      </c>
      <c r="I110" s="169">
        <f>'Summary Data'!P215</f>
        <v>0.6426656771871172</v>
      </c>
      <c r="J110" s="169">
        <f>'Summary Data'!P243</f>
        <v>0.76273054085306091</v>
      </c>
      <c r="K110" s="169">
        <f>'Summary Data'!P271</f>
        <v>0.69884799412429155</v>
      </c>
      <c r="L110" s="169">
        <f>'Summary Data'!P299</f>
        <v>0.763032538788601</v>
      </c>
      <c r="M110" s="169">
        <f>'Summary Data'!P326</f>
        <v>0.75930377615828093</v>
      </c>
      <c r="N110" s="169">
        <f>'Summary Data'!P353</f>
        <v>0.763032538788601</v>
      </c>
      <c r="O110" s="169">
        <f>'Summary Data'!P380</f>
        <v>0.70626407861948781</v>
      </c>
      <c r="P110" s="169">
        <f>'Summary Data'!P407</f>
        <v>0.71373097714506306</v>
      </c>
      <c r="Q110" s="169">
        <f>'Summary Data'!P434</f>
        <v>0.70738450287346355</v>
      </c>
      <c r="R110" s="169">
        <f>'Summary Data'!P461</f>
        <v>1.0821515231357346</v>
      </c>
      <c r="S110" s="169">
        <f>'Summary Data'!P488</f>
        <v>0.69723778781791457</v>
      </c>
      <c r="T110" s="169">
        <f>'Summary Data'!P515</f>
        <v>0.70128210070232089</v>
      </c>
      <c r="U110" s="169">
        <f>'Summary Data'!P542</f>
        <v>0.71266114258552049</v>
      </c>
      <c r="V110" s="169">
        <f>'Summary Data'!P569</f>
        <v>0.63335890268511785</v>
      </c>
      <c r="W110" s="169">
        <f>'Summary Data'!P596</f>
        <v>0.5211015432396009</v>
      </c>
      <c r="X110" s="169"/>
      <c r="Y110" s="159">
        <f>'GHG-LCS'!$B$22</f>
        <v>3.0289999999999999</v>
      </c>
    </row>
    <row r="111" spans="1:25" x14ac:dyDescent="0.2">
      <c r="A111" s="2">
        <v>2037</v>
      </c>
      <c r="B111" s="169">
        <f>'Summary Data'!P18</f>
        <v>0.60244082536749421</v>
      </c>
      <c r="C111" s="169">
        <f>'Summary Data'!P46</f>
        <v>0.6380351276236178</v>
      </c>
      <c r="D111" s="169">
        <f>'Summary Data'!P75</f>
        <v>0.63921554312247997</v>
      </c>
      <c r="E111" s="169">
        <f>'Summary Data'!P105</f>
        <v>0.43622299760439992</v>
      </c>
      <c r="F111" s="169">
        <f>'Summary Data'!P133</f>
        <v>0.56616204350446264</v>
      </c>
      <c r="G111" s="169">
        <f>'Summary Data'!P161</f>
        <v>0.62102353213747818</v>
      </c>
      <c r="H111" s="169">
        <f>'Summary Data'!P188</f>
        <v>0.57953199487364659</v>
      </c>
      <c r="I111" s="169">
        <f>'Summary Data'!P216</f>
        <v>0.54074667205130311</v>
      </c>
      <c r="J111" s="169">
        <f>'Summary Data'!P244</f>
        <v>0.64529310479056001</v>
      </c>
      <c r="K111" s="169">
        <f>'Summary Data'!P272</f>
        <v>0.58977530437252401</v>
      </c>
      <c r="L111" s="169">
        <f>'Summary Data'!P300</f>
        <v>0.64500538783439998</v>
      </c>
      <c r="M111" s="169">
        <f>'Summary Data'!P327</f>
        <v>0.64211164108759999</v>
      </c>
      <c r="N111" s="169">
        <f>'Summary Data'!P354</f>
        <v>0.64500538783439998</v>
      </c>
      <c r="O111" s="169">
        <f>'Summary Data'!P381</f>
        <v>0.59599426955606072</v>
      </c>
      <c r="P111" s="169">
        <f>'Summary Data'!P408</f>
        <v>0.60244082536749421</v>
      </c>
      <c r="Q111" s="169">
        <f>'Summary Data'!P435</f>
        <v>0.597133806552542</v>
      </c>
      <c r="R111" s="169">
        <f>'Summary Data'!P462</f>
        <v>0.96898716749185965</v>
      </c>
      <c r="S111" s="169">
        <f>'Summary Data'!P489</f>
        <v>0.5888523804482656</v>
      </c>
      <c r="T111" s="169">
        <f>'Summary Data'!P516</f>
        <v>0.59169308284591293</v>
      </c>
      <c r="U111" s="169">
        <f>'Summary Data'!P543</f>
        <v>0.60184357660107268</v>
      </c>
      <c r="V111" s="169">
        <f>'Summary Data'!P570</f>
        <v>0.53340154116463256</v>
      </c>
      <c r="W111" s="169">
        <f>'Summary Data'!P597</f>
        <v>0.43622299760439992</v>
      </c>
      <c r="X111" s="169"/>
      <c r="Y111" s="159">
        <f>'GHG-LCS'!$B$22</f>
        <v>3.0289999999999999</v>
      </c>
    </row>
    <row r="112" spans="1:25" x14ac:dyDescent="0.2">
      <c r="A112" s="2">
        <v>2038</v>
      </c>
      <c r="B112" s="169">
        <f>'Summary Data'!P19</f>
        <v>0.64310902046356477</v>
      </c>
      <c r="C112" s="169">
        <f>'Summary Data'!P47</f>
        <v>0.68247369980444961</v>
      </c>
      <c r="D112" s="169">
        <f>'Summary Data'!P76</f>
        <v>0.68375432128434022</v>
      </c>
      <c r="E112" s="169">
        <f>'Summary Data'!P106</f>
        <v>0.46274934593920014</v>
      </c>
      <c r="F112" s="169">
        <f>'Summary Data'!P134</f>
        <v>0.60449948875563619</v>
      </c>
      <c r="G112" s="169">
        <f>'Summary Data'!P162</f>
        <v>0.66615813668256252</v>
      </c>
      <c r="H112" s="169">
        <f>'Summary Data'!P189</f>
        <v>0.61989697479199124</v>
      </c>
      <c r="I112" s="169">
        <f>'Summary Data'!P217</f>
        <v>0.57794660354367344</v>
      </c>
      <c r="J112" s="169">
        <f>'Summary Data'!P245</f>
        <v>0.68847392616628034</v>
      </c>
      <c r="K112" s="169">
        <f>'Summary Data'!P273</f>
        <v>0.61726292831221574</v>
      </c>
      <c r="L112" s="169">
        <f>'Summary Data'!P301</f>
        <v>0.68928690700420026</v>
      </c>
      <c r="M112" s="169">
        <f>'Summary Data'!P328</f>
        <v>0.68605774844612033</v>
      </c>
      <c r="N112" s="169">
        <f>'Summary Data'!P355</f>
        <v>0.68928690700420026</v>
      </c>
      <c r="O112" s="169">
        <f>'Summary Data'!P382</f>
        <v>0.63611521374771485</v>
      </c>
      <c r="P112" s="169">
        <f>'Summary Data'!P409</f>
        <v>0.64310902046356477</v>
      </c>
      <c r="Q112" s="169">
        <f>'Summary Data'!P436</f>
        <v>0.63805953171478191</v>
      </c>
      <c r="R112" s="169">
        <f>'Summary Data'!P463</f>
        <v>1.0262330839845797</v>
      </c>
      <c r="S112" s="169">
        <f>'Summary Data'!P490</f>
        <v>0.62818752578927106</v>
      </c>
      <c r="T112" s="169">
        <f>'Summary Data'!P517</f>
        <v>0.63144883782289329</v>
      </c>
      <c r="U112" s="169">
        <f>'Summary Data'!P544</f>
        <v>0.64237105984620591</v>
      </c>
      <c r="V112" s="169">
        <f>'Summary Data'!P571</f>
        <v>0.56759814406410924</v>
      </c>
      <c r="W112" s="169">
        <f>'Summary Data'!P598</f>
        <v>0.46274934593920014</v>
      </c>
      <c r="X112" s="169"/>
      <c r="Y112" s="159">
        <f>'GHG-LCS'!$B$22</f>
        <v>3.0289999999999999</v>
      </c>
    </row>
    <row r="113" spans="1:25" x14ac:dyDescent="0.2">
      <c r="A113" s="2">
        <v>2039</v>
      </c>
      <c r="B113" s="169">
        <f>'Summary Data'!P20</f>
        <v>0.59150451357186218</v>
      </c>
      <c r="C113" s="169">
        <f>'Summary Data'!P48</f>
        <v>0.63123490057961384</v>
      </c>
      <c r="D113" s="169">
        <f>'Summary Data'!P77</f>
        <v>0.63250901009553973</v>
      </c>
      <c r="E113" s="169">
        <f>'Summary Data'!P107</f>
        <v>0.41203155338259984</v>
      </c>
      <c r="F113" s="169">
        <f>'Summary Data'!P135</f>
        <v>0.55365734747544704</v>
      </c>
      <c r="G113" s="169">
        <f>'Summary Data'!P163</f>
        <v>0.6126445724817623</v>
      </c>
      <c r="H113" s="169">
        <f>'Summary Data'!P190</f>
        <v>0.56965108561396638</v>
      </c>
      <c r="I113" s="169">
        <f>'Summary Data'!P218</f>
        <v>0.52801035588761491</v>
      </c>
      <c r="J113" s="169">
        <f>'Summary Data'!P246</f>
        <v>0.63638895463613976</v>
      </c>
      <c r="K113" s="169">
        <f>'Summary Data'!P274</f>
        <v>0.56625207681606127</v>
      </c>
      <c r="L113" s="169">
        <f>'Summary Data'!P302</f>
        <v>0.63744758542459978</v>
      </c>
      <c r="M113" s="169">
        <f>'Summary Data'!P329</f>
        <v>0.63448270814923979</v>
      </c>
      <c r="N113" s="169">
        <f>'Summary Data'!P356</f>
        <v>0.63744758542459978</v>
      </c>
      <c r="O113" s="169">
        <f>'Summary Data'!P383</f>
        <v>0.5845462703835842</v>
      </c>
      <c r="P113" s="169">
        <f>'Summary Data'!P410</f>
        <v>0.59150451357186218</v>
      </c>
      <c r="Q113" s="169">
        <f>'Summary Data'!P437</f>
        <v>0.58733150485157126</v>
      </c>
      <c r="R113" s="169">
        <f>'Summary Data'!P464</f>
        <v>0.96886751592219045</v>
      </c>
      <c r="S113" s="169">
        <f>'Summary Data'!P491</f>
        <v>0.57715461674560398</v>
      </c>
      <c r="T113" s="169">
        <f>'Summary Data'!P518</f>
        <v>0.57990358286740995</v>
      </c>
      <c r="U113" s="169">
        <f>'Summary Data'!P545</f>
        <v>0.59101885888379924</v>
      </c>
      <c r="V113" s="169">
        <f>'Summary Data'!P572</f>
        <v>0.51623448168557007</v>
      </c>
      <c r="W113" s="169">
        <f>'Summary Data'!P599</f>
        <v>0.41203155338259984</v>
      </c>
      <c r="X113" s="169"/>
      <c r="Y113" s="159">
        <f>'GHG-LCS'!$B$22</f>
        <v>3.0289999999999999</v>
      </c>
    </row>
    <row r="114" spans="1:25" x14ac:dyDescent="0.2">
      <c r="A114" s="2">
        <v>2040</v>
      </c>
      <c r="B114" s="169">
        <f>'Summary Data'!P21</f>
        <v>0.55429762543816552</v>
      </c>
      <c r="C114" s="169">
        <f>'Summary Data'!P49</f>
        <v>0.59086415185819874</v>
      </c>
      <c r="D114" s="169">
        <f>'Summary Data'!P78</f>
        <v>0.59202255903038026</v>
      </c>
      <c r="E114" s="169">
        <f>'Summary Data'!P108</f>
        <v>0.39113484774020002</v>
      </c>
      <c r="F114" s="169">
        <f>'Summary Data'!P136</f>
        <v>0.52033156893465082</v>
      </c>
      <c r="G114" s="169">
        <f>'Summary Data'!P164</f>
        <v>0.59042133724264989</v>
      </c>
      <c r="H114" s="169">
        <f>'Summary Data'!P191</f>
        <v>0.53540225945148745</v>
      </c>
      <c r="I114" s="169">
        <f>'Summary Data'!P219</f>
        <v>0.49761852911859977</v>
      </c>
      <c r="J114" s="169">
        <f>'Summary Data'!P247</f>
        <v>0.59483168877626025</v>
      </c>
      <c r="K114" s="169">
        <f>'Summary Data'!P275</f>
        <v>0.53160150419591412</v>
      </c>
      <c r="L114" s="169">
        <f>'Summary Data'!P303</f>
        <v>0.59606859039920024</v>
      </c>
      <c r="M114" s="169">
        <f>'Summary Data'!P330</f>
        <v>0.59344270326624027</v>
      </c>
      <c r="N114" s="169">
        <f>'Summary Data'!P357</f>
        <v>0.59606859039920024</v>
      </c>
      <c r="O114" s="169">
        <f>'Summary Data'!P384</f>
        <v>0.54797126281836617</v>
      </c>
      <c r="P114" s="169">
        <f>'Summary Data'!P411</f>
        <v>0.55429762543816552</v>
      </c>
      <c r="Q114" s="169">
        <f>'Summary Data'!P438</f>
        <v>0.55104647464454048</v>
      </c>
      <c r="R114" s="169">
        <f>'Summary Data'!P465</f>
        <v>0.91196893115993927</v>
      </c>
      <c r="S114" s="169">
        <f>'Summary Data'!P492</f>
        <v>0.54139034504749617</v>
      </c>
      <c r="T114" s="169">
        <f>'Summary Data'!P519</f>
        <v>0.56688608988317468</v>
      </c>
      <c r="U114" s="169">
        <f>'Summary Data'!P546</f>
        <v>0.5539260166383897</v>
      </c>
      <c r="V114" s="169">
        <f>'Summary Data'!P573</f>
        <v>0.47455018453871151</v>
      </c>
      <c r="W114" s="169">
        <f>'Summary Data'!P600</f>
        <v>0.39113484774020002</v>
      </c>
      <c r="X114" s="169"/>
      <c r="Y114" s="159">
        <f>'GHG-LCS'!$B$22</f>
        <v>3.0289999999999999</v>
      </c>
    </row>
    <row r="115" spans="1:25" x14ac:dyDescent="0.2">
      <c r="A115" s="2">
        <v>2041</v>
      </c>
      <c r="B115" s="169">
        <f>'Summary Data'!P22</f>
        <v>0.56770722518090155</v>
      </c>
      <c r="C115" s="169">
        <f>'Summary Data'!P50</f>
        <v>0.58927459483585798</v>
      </c>
      <c r="D115" s="169">
        <f>'Summary Data'!P79</f>
        <v>0.59053153544531933</v>
      </c>
      <c r="E115" s="169">
        <f>'Summary Data'!P109</f>
        <v>0.37197760874019947</v>
      </c>
      <c r="F115" s="169">
        <f>'Summary Data'!P137</f>
        <v>0.51274269000067607</v>
      </c>
      <c r="G115" s="169">
        <f>'Summary Data'!P165</f>
        <v>0.54879231602263689</v>
      </c>
      <c r="H115" s="169">
        <f>'Summary Data'!P192</f>
        <v>0.52968291120417665</v>
      </c>
      <c r="I115" s="169">
        <f>'Summary Data'!P220</f>
        <v>0.50737167319338639</v>
      </c>
      <c r="J115" s="169">
        <f>'Summary Data'!P248</f>
        <v>0.59225468223091926</v>
      </c>
      <c r="K115" s="169">
        <f>'Summary Data'!P276</f>
        <v>0.53666567966025747</v>
      </c>
      <c r="L115" s="169">
        <f>'Summary Data'!P304</f>
        <v>0.59442876122019928</v>
      </c>
      <c r="M115" s="169">
        <f>'Summary Data'!P331</f>
        <v>0.5915705911126794</v>
      </c>
      <c r="N115" s="169">
        <f>'Summary Data'!P358</f>
        <v>0.59442876122019928</v>
      </c>
      <c r="O115" s="169">
        <f>'Summary Data'!P385</f>
        <v>0.56084274585276617</v>
      </c>
      <c r="P115" s="169">
        <f>'Summary Data'!P412</f>
        <v>0.56770722518090155</v>
      </c>
      <c r="Q115" s="169">
        <f>'Summary Data'!P439</f>
        <v>0.56469585450196624</v>
      </c>
      <c r="R115" s="169">
        <f>'Summary Data'!P466</f>
        <v>0.92078013969054151</v>
      </c>
      <c r="S115" s="169">
        <f>'Summary Data'!P493</f>
        <v>0.53508176316566181</v>
      </c>
      <c r="T115" s="169">
        <f>'Summary Data'!P520</f>
        <v>0.57438490053893776</v>
      </c>
      <c r="U115" s="169">
        <f>'Summary Data'!P547</f>
        <v>0.56729505606839126</v>
      </c>
      <c r="V115" s="169">
        <f>'Summary Data'!P574</f>
        <v>0.47422854215191657</v>
      </c>
      <c r="W115" s="169">
        <f>'Summary Data'!P601</f>
        <v>0.37197760874019947</v>
      </c>
      <c r="X115" s="169"/>
      <c r="Y115" s="159">
        <f>'GHG-LCS'!$B$22</f>
        <v>3.0289999999999999</v>
      </c>
    </row>
    <row r="116" spans="1:25" x14ac:dyDescent="0.2">
      <c r="A116" s="2">
        <v>2042</v>
      </c>
      <c r="B116" s="169">
        <f>'Summary Data'!P23</f>
        <v>0.59735719290819389</v>
      </c>
      <c r="C116" s="169">
        <f>'Summary Data'!P51</f>
        <v>0.6205846646291695</v>
      </c>
      <c r="D116" s="169">
        <f>'Summary Data'!P80</f>
        <v>0.62191469522839948</v>
      </c>
      <c r="E116" s="169">
        <f>'Summary Data'!P110</f>
        <v>0.39049439800299934</v>
      </c>
      <c r="F116" s="169">
        <f>'Summary Data'!P138</f>
        <v>0.5396025225407588</v>
      </c>
      <c r="G116" s="169">
        <f>'Summary Data'!P166</f>
        <v>0.58511764285956169</v>
      </c>
      <c r="H116" s="169">
        <f>'Summary Data'!P193</f>
        <v>0.55763663885280212</v>
      </c>
      <c r="I116" s="169">
        <f>'Summary Data'!P221</f>
        <v>0.53372888743005464</v>
      </c>
      <c r="J116" s="169">
        <f>'Summary Data'!P249</f>
        <v>0.62230757175129936</v>
      </c>
      <c r="K116" s="169">
        <f>'Summary Data'!P277</f>
        <v>0.56421254847502755</v>
      </c>
      <c r="L116" s="169">
        <f>'Summary Data'!P305</f>
        <v>0.6259472388289995</v>
      </c>
      <c r="M116" s="169">
        <f>'Summary Data'!P332</f>
        <v>0.62260819255843947</v>
      </c>
      <c r="N116" s="169">
        <f>'Summary Data'!P359</f>
        <v>0.6259472388289995</v>
      </c>
      <c r="O116" s="169">
        <f>'Summary Data'!P386</f>
        <v>0.59009355015094822</v>
      </c>
      <c r="P116" s="169">
        <f>'Summary Data'!P413</f>
        <v>0.597357192908194</v>
      </c>
      <c r="Q116" s="169">
        <f>'Summary Data'!P440</f>
        <v>0.59395332035541659</v>
      </c>
      <c r="R116" s="169">
        <f>'Summary Data'!P467</f>
        <v>0.96059892957965509</v>
      </c>
      <c r="S116" s="169">
        <f>'Summary Data'!P494</f>
        <v>0.56251991291404835</v>
      </c>
      <c r="T116" s="169">
        <f>'Summary Data'!P521</f>
        <v>0.60394069038373654</v>
      </c>
      <c r="U116" s="169">
        <f>'Summary Data'!P548</f>
        <v>0.59660550139477209</v>
      </c>
      <c r="V116" s="169">
        <f>'Summary Data'!P575</f>
        <v>0.49801230505787031</v>
      </c>
      <c r="W116" s="169">
        <f>'Summary Data'!P602</f>
        <v>0.39049439800299934</v>
      </c>
      <c r="X116" s="169"/>
      <c r="Y116" s="159">
        <f>'GHG-LCS'!$B$22</f>
        <v>3.0289999999999999</v>
      </c>
    </row>
    <row r="117" spans="1:25" x14ac:dyDescent="0.2">
      <c r="A117" s="2">
        <v>2043</v>
      </c>
      <c r="B117" s="169">
        <f>'Summary Data'!P24</f>
        <v>0.51436431735253862</v>
      </c>
      <c r="C117" s="169">
        <f>'Summary Data'!P52</f>
        <v>0.53519310765128758</v>
      </c>
      <c r="D117" s="169">
        <f>'Summary Data'!P81</f>
        <v>0.53637431128185908</v>
      </c>
      <c r="E117" s="169">
        <f>'Summary Data'!P111</f>
        <v>0.33059258983859907</v>
      </c>
      <c r="F117" s="169">
        <f>'Summary Data'!P139</f>
        <v>0.48048460219658862</v>
      </c>
      <c r="G117" s="169">
        <f>'Summary Data'!P167</f>
        <v>0.52150968699326161</v>
      </c>
      <c r="H117" s="169">
        <f>'Summary Data'!P194</f>
        <v>0.47953944141379656</v>
      </c>
      <c r="I117" s="169">
        <f>'Summary Data'!P222</f>
        <v>0.4583524861272526</v>
      </c>
      <c r="J117" s="169">
        <f>'Summary Data'!P250</f>
        <v>0.53610460949159899</v>
      </c>
      <c r="K117" s="169">
        <f>'Summary Data'!P278</f>
        <v>0.48491216885512933</v>
      </c>
      <c r="L117" s="169">
        <f>'Summary Data'!P306</f>
        <v>0.53974541272059906</v>
      </c>
      <c r="M117" s="169">
        <f>'Summary Data'!P333</f>
        <v>0.53678979574355912</v>
      </c>
      <c r="N117" s="169">
        <f>'Summary Data'!P360</f>
        <v>0.53974541272059906</v>
      </c>
      <c r="O117" s="169">
        <f>'Summary Data'!P387</f>
        <v>0.50791345734901716</v>
      </c>
      <c r="P117" s="169">
        <f>'Summary Data'!P414</f>
        <v>0.51436431735253874</v>
      </c>
      <c r="Q117" s="169">
        <f>'Summary Data'!P441</f>
        <v>0.51157510790187843</v>
      </c>
      <c r="R117" s="169">
        <f>'Summary Data'!P468</f>
        <v>0.87509247545041169</v>
      </c>
      <c r="S117" s="169">
        <f>'Summary Data'!P495</f>
        <v>0.4834350371737447</v>
      </c>
      <c r="T117" s="169">
        <f>'Summary Data'!P522</f>
        <v>0.51994955315167279</v>
      </c>
      <c r="U117" s="169">
        <f>'Summary Data'!P549</f>
        <v>0.51370656422968486</v>
      </c>
      <c r="V117" s="169">
        <f>'Summary Data'!P576</f>
        <v>0.42589069251593303</v>
      </c>
      <c r="W117" s="169">
        <f>'Summary Data'!P603</f>
        <v>0.33059258983859907</v>
      </c>
      <c r="X117" s="169"/>
      <c r="Y117" s="159">
        <f>'GHG-LCS'!$B$22</f>
        <v>3.0289999999999999</v>
      </c>
    </row>
    <row r="118" spans="1:25" x14ac:dyDescent="0.2">
      <c r="A118" s="2">
        <v>2044</v>
      </c>
      <c r="B118" s="169">
        <f>'Summary Data'!P25</f>
        <v>0.63832239647368361</v>
      </c>
      <c r="C118" s="169">
        <f>'Summary Data'!P53</f>
        <v>0.66556425516552231</v>
      </c>
      <c r="D118" s="169">
        <f>'Summary Data'!P82</f>
        <v>0.66707151553693933</v>
      </c>
      <c r="E118" s="169">
        <f>'Summary Data'!P112</f>
        <v>0.40399573286319934</v>
      </c>
      <c r="F118" s="169">
        <f>'Summary Data'!P140</f>
        <v>0.59546973319580443</v>
      </c>
      <c r="G118" s="169">
        <f>'Summary Data'!P168</f>
        <v>0.58067256419203672</v>
      </c>
      <c r="H118" s="169">
        <f>'Summary Data'!P195</f>
        <v>0.59499999721682362</v>
      </c>
      <c r="I118" s="169">
        <f>'Summary Data'!P223</f>
        <v>0.56774464845744566</v>
      </c>
      <c r="J118" s="169">
        <f>'Summary Data'!P251</f>
        <v>0.66456495080103928</v>
      </c>
      <c r="K118" s="169">
        <f>'Summary Data'!P279</f>
        <v>0.60046923970405996</v>
      </c>
      <c r="L118" s="169">
        <f>'Summary Data'!P307</f>
        <v>0.67099414374519928</v>
      </c>
      <c r="M118" s="169">
        <f>'Summary Data'!P334</f>
        <v>0.66693815248223942</v>
      </c>
      <c r="N118" s="169">
        <f>'Summary Data'!P361</f>
        <v>0.67099414374519928</v>
      </c>
      <c r="O118" s="169">
        <f>'Summary Data'!P388</f>
        <v>0.63009085587118563</v>
      </c>
      <c r="P118" s="169">
        <f>'Summary Data'!P415</f>
        <v>0.63832239647368361</v>
      </c>
      <c r="Q118" s="169">
        <f>'Summary Data'!P442</f>
        <v>0.63488259807666569</v>
      </c>
      <c r="R118" s="169">
        <f>'Summary Data'!P469</f>
        <v>0.96322844325298429</v>
      </c>
      <c r="S118" s="169">
        <f>'Summary Data'!P496</f>
        <v>0.59857095618220091</v>
      </c>
      <c r="T118" s="169">
        <f>'Summary Data'!P523</f>
        <v>0.64466688476054201</v>
      </c>
      <c r="U118" s="169">
        <f>'Summary Data'!P550</f>
        <v>0.63719777135173694</v>
      </c>
      <c r="V118" s="169">
        <f>'Summary Data'!P577</f>
        <v>0.52471348663248618</v>
      </c>
      <c r="W118" s="169">
        <f>'Summary Data'!P604</f>
        <v>0.40399573286319934</v>
      </c>
      <c r="X118" s="169"/>
      <c r="Y118" s="159">
        <f>'GHG-LCS'!$B$22</f>
        <v>3.0289999999999999</v>
      </c>
    </row>
    <row r="119" spans="1:25" x14ac:dyDescent="0.2">
      <c r="A119" s="2">
        <v>2045</v>
      </c>
      <c r="B119" s="169">
        <f>'Summary Data'!P26</f>
        <v>0.53725079261187458</v>
      </c>
      <c r="C119" s="169">
        <f>'Summary Data'!P54</f>
        <v>0.56101275108327209</v>
      </c>
      <c r="D119" s="169">
        <f>'Summary Data'!P83</f>
        <v>0.56232185477445884</v>
      </c>
      <c r="E119" s="169">
        <f>'Summary Data'!P113</f>
        <v>0.33381641990459893</v>
      </c>
      <c r="F119" s="169">
        <f>'Summary Data'!P141</f>
        <v>0.50003701792018496</v>
      </c>
      <c r="G119" s="169">
        <f>'Summary Data'!P169</f>
        <v>0</v>
      </c>
      <c r="H119" s="169">
        <f>'Summary Data'!P196</f>
        <v>0.49973155767739608</v>
      </c>
      <c r="I119" s="169">
        <f>'Summary Data'!P224</f>
        <v>0.47596388385970495</v>
      </c>
      <c r="J119" s="169">
        <f>'Summary Data'!P252</f>
        <v>0.55954252716501884</v>
      </c>
      <c r="K119" s="169">
        <f>'Summary Data'!P280</f>
        <v>0.5041726353728837</v>
      </c>
      <c r="L119" s="169">
        <f>'Summary Data'!P308</f>
        <v>0.56572365417359882</v>
      </c>
      <c r="M119" s="169">
        <f>'Summary Data'!P335</f>
        <v>0.56210448911135891</v>
      </c>
      <c r="N119" s="169">
        <f>'Summary Data'!P362</f>
        <v>0.56572365417359882</v>
      </c>
      <c r="O119" s="169">
        <f>'Summary Data'!P389</f>
        <v>0.53010143713804059</v>
      </c>
      <c r="P119" s="169">
        <f>'Summary Data'!P416</f>
        <v>0.53725079261187458</v>
      </c>
      <c r="Q119" s="169">
        <f>'Summary Data'!P443</f>
        <v>0.5341722748764709</v>
      </c>
      <c r="R119" s="169">
        <f>'Summary Data'!P470</f>
        <v>0.8948856487979796</v>
      </c>
      <c r="S119" s="169">
        <f>'Summary Data'!P497</f>
        <v>0.50262899192810973</v>
      </c>
      <c r="T119" s="169">
        <f>'Summary Data'!P524</f>
        <v>0.54251558346100959</v>
      </c>
      <c r="U119" s="169">
        <f>'Summary Data'!P551</f>
        <v>0.53617734319678245</v>
      </c>
      <c r="V119" s="169">
        <f>'Summary Data'!P578</f>
        <v>0.43835451306420248</v>
      </c>
      <c r="W119" s="169">
        <f>'Summary Data'!P605</f>
        <v>0</v>
      </c>
      <c r="X119" s="169"/>
      <c r="Y119" s="159">
        <f>'GHG-LCS'!$B$22</f>
        <v>3.0289999999999999</v>
      </c>
    </row>
    <row r="121" spans="1:25" x14ac:dyDescent="0.2">
      <c r="A121" s="159" t="s">
        <v>143</v>
      </c>
      <c r="B121" s="175">
        <f>-PMT(0.025,25,NPV(0.025,B96:B119))</f>
        <v>0.81601030151582032</v>
      </c>
      <c r="C121" s="175">
        <f t="shared" ref="C121:U121" si="59">-PMT(0.025,25,NPV(0.025,C96:C119))</f>
        <v>0.83936633940519401</v>
      </c>
      <c r="D121" s="175">
        <f t="shared" si="59"/>
        <v>0.84034374181113025</v>
      </c>
      <c r="E121" s="175">
        <f t="shared" si="59"/>
        <v>0.69806089470086374</v>
      </c>
      <c r="F121" s="175">
        <f t="shared" si="59"/>
        <v>0.78578725977484443</v>
      </c>
      <c r="G121" s="175">
        <f t="shared" si="59"/>
        <v>0.88260858492239691</v>
      </c>
      <c r="H121" s="175">
        <f t="shared" si="59"/>
        <v>0.79024234088277545</v>
      </c>
      <c r="I121" s="175">
        <f t="shared" si="59"/>
        <v>0.77543867287057233</v>
      </c>
      <c r="J121" s="175">
        <f t="shared" si="59"/>
        <v>0.855813580504174</v>
      </c>
      <c r="K121" s="175">
        <f t="shared" si="59"/>
        <v>0.79902836273723787</v>
      </c>
      <c r="L121" s="175">
        <f t="shared" si="59"/>
        <v>0.86510171052388241</v>
      </c>
      <c r="M121" s="175">
        <f t="shared" si="59"/>
        <v>0.84957308545369747</v>
      </c>
      <c r="N121" s="175">
        <f t="shared" si="59"/>
        <v>0.86510171052388241</v>
      </c>
      <c r="O121" s="175">
        <f t="shared" si="59"/>
        <v>0.81097779174222373</v>
      </c>
      <c r="P121" s="175">
        <f t="shared" si="59"/>
        <v>0.9035621065460071</v>
      </c>
      <c r="Q121" s="175">
        <f t="shared" si="59"/>
        <v>1.0737249439306644</v>
      </c>
      <c r="R121" s="175">
        <f t="shared" si="59"/>
        <v>1.196704341350763</v>
      </c>
      <c r="S121" s="175">
        <f t="shared" si="59"/>
        <v>0.80798242269239795</v>
      </c>
      <c r="T121" s="175">
        <f t="shared" si="59"/>
        <v>0.81006309452026515</v>
      </c>
      <c r="U121" s="175">
        <f t="shared" si="59"/>
        <v>0.81141427150130774</v>
      </c>
      <c r="V121" s="175">
        <f t="shared" ref="V121:W121" si="60">-PMT(0.025,25,NPV(0.025,V96:V119))</f>
        <v>0.76234094991211165</v>
      </c>
      <c r="W121" s="175">
        <f t="shared" si="60"/>
        <v>0.68804379196912457</v>
      </c>
    </row>
    <row r="122" spans="1:25" x14ac:dyDescent="0.2">
      <c r="A122" s="159" t="s">
        <v>144</v>
      </c>
      <c r="B122" s="175">
        <f>-PMT($A$1,25,NPV($A$1,B96:B119))</f>
        <v>0.90062007406925026</v>
      </c>
      <c r="C122" s="175">
        <f t="shared" ref="C122:U122" si="61">-PMT($A$1,25,NPV($A$1,C96:C119))</f>
        <v>0.92147545684822207</v>
      </c>
      <c r="D122" s="175">
        <f t="shared" si="61"/>
        <v>0.92235936214712944</v>
      </c>
      <c r="E122" s="175">
        <f t="shared" si="61"/>
        <v>0.79820336543410186</v>
      </c>
      <c r="F122" s="175">
        <f t="shared" si="61"/>
        <v>0.87351238371930084</v>
      </c>
      <c r="G122" s="175">
        <f t="shared" si="61"/>
        <v>0.99421433327438324</v>
      </c>
      <c r="H122" s="175">
        <f t="shared" si="61"/>
        <v>0.87661368618756652</v>
      </c>
      <c r="I122" s="175">
        <f t="shared" si="61"/>
        <v>0.86497715040987766</v>
      </c>
      <c r="J122" s="175">
        <f t="shared" si="61"/>
        <v>0.94389041454543954</v>
      </c>
      <c r="K122" s="175">
        <f t="shared" si="61"/>
        <v>0.88587937753807189</v>
      </c>
      <c r="L122" s="175">
        <f t="shared" si="61"/>
        <v>0.9476118204984828</v>
      </c>
      <c r="M122" s="175">
        <f t="shared" si="61"/>
        <v>0.93139303832167619</v>
      </c>
      <c r="N122" s="175">
        <f t="shared" si="61"/>
        <v>0.9476118204984828</v>
      </c>
      <c r="O122" s="175">
        <f t="shared" si="61"/>
        <v>0.89610271611061865</v>
      </c>
      <c r="P122" s="175">
        <f t="shared" si="61"/>
        <v>1.0227936445542789</v>
      </c>
      <c r="Q122" s="175">
        <f t="shared" si="61"/>
        <v>1.2051343575908</v>
      </c>
      <c r="R122" s="175">
        <f t="shared" si="61"/>
        <v>1.2932979602753705</v>
      </c>
      <c r="S122" s="175">
        <f t="shared" si="61"/>
        <v>0.89511916914353373</v>
      </c>
      <c r="T122" s="175">
        <f t="shared" si="61"/>
        <v>0.89427230899450383</v>
      </c>
      <c r="U122" s="175">
        <f t="shared" si="61"/>
        <v>0.89548540866478821</v>
      </c>
      <c r="V122" s="175">
        <f t="shared" ref="V122:W122" si="62">-PMT($A$1,25,NPV($A$1,V96:V119))</f>
        <v>0.85422914569748709</v>
      </c>
      <c r="W122" s="175">
        <f t="shared" si="62"/>
        <v>0.79230910710217539</v>
      </c>
    </row>
    <row r="123" spans="1:25" x14ac:dyDescent="0.2">
      <c r="A123" s="159" t="s">
        <v>157</v>
      </c>
      <c r="B123" s="175">
        <f>B96</f>
        <v>1.4574774164072011</v>
      </c>
      <c r="C123" s="175">
        <f t="shared" ref="C123:U123" si="63">C96</f>
        <v>1.4574774164072011</v>
      </c>
      <c r="D123" s="175">
        <f t="shared" si="63"/>
        <v>1.4574774164072011</v>
      </c>
      <c r="E123" s="175">
        <f t="shared" si="63"/>
        <v>1.4574774164072011</v>
      </c>
      <c r="F123" s="175">
        <f t="shared" si="63"/>
        <v>1.4574774164072011</v>
      </c>
      <c r="G123" s="175">
        <f t="shared" si="63"/>
        <v>1.6786246270572509</v>
      </c>
      <c r="H123" s="175">
        <f t="shared" si="63"/>
        <v>1.4574774164072011</v>
      </c>
      <c r="I123" s="175">
        <f t="shared" si="63"/>
        <v>1.4574774164072011</v>
      </c>
      <c r="J123" s="175">
        <f t="shared" si="63"/>
        <v>1.6926815030678386</v>
      </c>
      <c r="K123" s="175">
        <f t="shared" si="63"/>
        <v>1.4574774164072011</v>
      </c>
      <c r="L123" s="175">
        <f t="shared" si="63"/>
        <v>1.4574774164072011</v>
      </c>
      <c r="M123" s="175">
        <f t="shared" si="63"/>
        <v>1.4574774164072011</v>
      </c>
      <c r="N123" s="175">
        <f t="shared" si="63"/>
        <v>1.4574774164072011</v>
      </c>
      <c r="O123" s="175">
        <f t="shared" si="63"/>
        <v>1.4574774164072011</v>
      </c>
      <c r="P123" s="175">
        <f t="shared" si="63"/>
        <v>1.9138287137178884</v>
      </c>
      <c r="Q123" s="175">
        <f t="shared" si="63"/>
        <v>1.9138287137178884</v>
      </c>
      <c r="R123" s="175">
        <f t="shared" si="63"/>
        <v>1.9138287137178884</v>
      </c>
      <c r="S123" s="175">
        <f t="shared" si="63"/>
        <v>1.4574774164072011</v>
      </c>
      <c r="T123" s="175">
        <f t="shared" si="63"/>
        <v>1.4574774164072011</v>
      </c>
      <c r="U123" s="175">
        <f t="shared" si="63"/>
        <v>1.4574774164072011</v>
      </c>
      <c r="V123" s="175">
        <f t="shared" ref="V123:W123" si="64">V96</f>
        <v>1.4574774164072011</v>
      </c>
      <c r="W123" s="175">
        <f t="shared" si="64"/>
        <v>1.4574774164072011</v>
      </c>
    </row>
    <row r="124" spans="1:25" x14ac:dyDescent="0.2">
      <c r="A124" s="159" t="s">
        <v>158</v>
      </c>
      <c r="B124" s="175">
        <f>B119</f>
        <v>0.53725079261187458</v>
      </c>
      <c r="C124" s="175">
        <f t="shared" ref="C124:U124" si="65">C119</f>
        <v>0.56101275108327209</v>
      </c>
      <c r="D124" s="175">
        <f t="shared" si="65"/>
        <v>0.56232185477445884</v>
      </c>
      <c r="E124" s="175">
        <f t="shared" si="65"/>
        <v>0.33381641990459893</v>
      </c>
      <c r="F124" s="175">
        <f t="shared" si="65"/>
        <v>0.50003701792018496</v>
      </c>
      <c r="G124" s="175">
        <f t="shared" si="65"/>
        <v>0</v>
      </c>
      <c r="H124" s="175">
        <f t="shared" si="65"/>
        <v>0.49973155767739608</v>
      </c>
      <c r="I124" s="175">
        <f t="shared" si="65"/>
        <v>0.47596388385970495</v>
      </c>
      <c r="J124" s="175">
        <f t="shared" si="65"/>
        <v>0.55954252716501884</v>
      </c>
      <c r="K124" s="175">
        <f t="shared" si="65"/>
        <v>0.5041726353728837</v>
      </c>
      <c r="L124" s="175">
        <f t="shared" si="65"/>
        <v>0.56572365417359882</v>
      </c>
      <c r="M124" s="175">
        <f t="shared" si="65"/>
        <v>0.56210448911135891</v>
      </c>
      <c r="N124" s="175">
        <f t="shared" si="65"/>
        <v>0.56572365417359882</v>
      </c>
      <c r="O124" s="175">
        <f t="shared" si="65"/>
        <v>0.53010143713804059</v>
      </c>
      <c r="P124" s="175">
        <f t="shared" si="65"/>
        <v>0.53725079261187458</v>
      </c>
      <c r="Q124" s="175">
        <f t="shared" si="65"/>
        <v>0.5341722748764709</v>
      </c>
      <c r="R124" s="175">
        <f t="shared" si="65"/>
        <v>0.8948856487979796</v>
      </c>
      <c r="S124" s="175">
        <f t="shared" si="65"/>
        <v>0.50262899192810973</v>
      </c>
      <c r="T124" s="175">
        <f t="shared" si="65"/>
        <v>0.54251558346100959</v>
      </c>
      <c r="U124" s="175">
        <f t="shared" si="65"/>
        <v>0.53617734319678245</v>
      </c>
      <c r="V124" s="175">
        <f t="shared" ref="V124:W124" si="66">V119</f>
        <v>0.43835451306420248</v>
      </c>
      <c r="W124" s="175">
        <f t="shared" si="66"/>
        <v>0</v>
      </c>
    </row>
    <row r="152" spans="1:22" ht="71.25" x14ac:dyDescent="0.2">
      <c r="B152" s="155" t="str">
        <f>'Scenario List'!$A$3</f>
        <v>1- Preferred Resource Strategy</v>
      </c>
      <c r="C152" s="155" t="str">
        <f>'Scenario List'!$A$4</f>
        <v>2- Baseline 1</v>
      </c>
      <c r="D152" s="155" t="str">
        <f>'Scenario List'!$A$5</f>
        <v>3- Baseline 2</v>
      </c>
      <c r="E152" s="155" t="str">
        <f>'Scenario List'!$A$6</f>
        <v>4- Baseline 3</v>
      </c>
      <c r="F152" s="155" t="str">
        <f>'Scenario List'!$A$7</f>
        <v>5- Clean Resource Plan (2027)</v>
      </c>
      <c r="G152" s="155" t="str">
        <f>'Scenario List'!$A$8</f>
        <v>6- Clean Resource Plan (2045)</v>
      </c>
      <c r="H152" s="155" t="str">
        <f>'Scenario List'!$A$9</f>
        <v>7- SCC Idaho</v>
      </c>
      <c r="I152" s="155" t="str">
        <f>'Scenario List'!$A$10</f>
        <v>8- Low Load Forecast</v>
      </c>
      <c r="J152" s="155" t="str">
        <f>'Scenario List'!$A$11</f>
        <v>9- High Load Forecast</v>
      </c>
      <c r="K152" s="155" t="str">
        <f>'Scenario List'!$A$12</f>
        <v>10- RA Market</v>
      </c>
      <c r="L152" s="155" t="str">
        <f>'Scenario List'!$A$13</f>
        <v>11- Electrification 1</v>
      </c>
      <c r="M152" s="155" t="str">
        <f>'Scenario List'!$A$14</f>
        <v>12- Electrification 2</v>
      </c>
      <c r="N152" s="155" t="str">
        <f>'Scenario List'!$A$15</f>
        <v>13- Electrification 3</v>
      </c>
      <c r="O152" s="155" t="str">
        <f>'Scenario List'!$A$16</f>
        <v>14- 2x SCC</v>
      </c>
      <c r="P152" s="155" t="str">
        <f>'Scenario List'!$A$17</f>
        <v>15- Colstrip Exit 2025</v>
      </c>
      <c r="Q152" s="155" t="str">
        <f>'Scenario List'!$A$18</f>
        <v>16- Colstrip Exit 2035</v>
      </c>
      <c r="R152" s="155" t="str">
        <f>'Scenario List'!$A$19</f>
        <v>17- Colstrip Exit 2045</v>
      </c>
      <c r="S152" s="155" t="str">
        <f>'Scenario List'!$A$20</f>
        <v>18- Clean Energy Delivered Each Hour</v>
      </c>
      <c r="T152" s="155" t="str">
        <f>'Scenario List'!$A$21</f>
        <v>19- SCC on Net P/S</v>
      </c>
      <c r="U152" s="155" t="str">
        <f>'Scenario List'!$A$22</f>
        <v>20- Use Avg Mrkt for EE SCC</v>
      </c>
      <c r="V152" s="160" t="str">
        <f>'Scenario List'!$A$25</f>
        <v>21- Maximum WA Customer Benefit</v>
      </c>
    </row>
    <row r="153" spans="1:22" x14ac:dyDescent="0.2">
      <c r="A153" s="2">
        <v>2022</v>
      </c>
      <c r="B153" s="204">
        <f>'Summary Data'!M3+'Summary Data'!N3</f>
        <v>38.185694290817217</v>
      </c>
      <c r="C153" s="204">
        <f>'Summary Data'!M31+'Summary Data'!N31</f>
        <v>38.182697796941028</v>
      </c>
      <c r="D153" s="204">
        <f>'Summary Data'!M60+'Summary Data'!N60</f>
        <v>38.185694290817217</v>
      </c>
      <c r="E153" s="204">
        <f>'Summary Data'!M90+'Summary Data'!N90</f>
        <v>38.185694290817217</v>
      </c>
      <c r="F153" s="204">
        <f>'Summary Data'!M118+'Summary Data'!N118</f>
        <v>38.14694094315545</v>
      </c>
      <c r="G153" s="165">
        <f>'Summary Data'!M146+'Summary Data'!N146</f>
        <v>32.082116259782467</v>
      </c>
      <c r="H153" s="165">
        <f>'Summary Data'!M173+'Summary Data'!N173</f>
        <v>38.144226221426045</v>
      </c>
      <c r="I153" s="204">
        <f>'Summary Data'!M201+'Summary Data'!N201</f>
        <v>38.185694290817217</v>
      </c>
      <c r="J153" s="165">
        <f>'Summary Data'!M229+'Summary Data'!N229</f>
        <v>32.157105737330212</v>
      </c>
      <c r="K153" s="165">
        <f>'Summary Data'!M257+'Summary Data'!N257</f>
        <v>38.175327725512908</v>
      </c>
      <c r="L153" s="165">
        <f>'Summary Data'!M285+'Summary Data'!N285</f>
        <v>38.153897234067543</v>
      </c>
      <c r="M153" s="165">
        <f>'Summary Data'!M312+'Summary Data'!N312</f>
        <v>38.17706071708475</v>
      </c>
      <c r="N153" s="165">
        <f>'Summary Data'!M339+'Summary Data'!N339</f>
        <v>38.173656547982972</v>
      </c>
      <c r="O153" s="165">
        <f>'Summary Data'!M366+'Summary Data'!N366</f>
        <v>38.177449026244801</v>
      </c>
      <c r="P153" s="165">
        <f>'Summary Data'!M393+'Summary Data'!N393</f>
        <v>26.927293202805302</v>
      </c>
      <c r="Q153" s="165">
        <f>'Summary Data'!M420+'Summary Data'!N420</f>
        <v>26.929606336556731</v>
      </c>
      <c r="R153" s="165">
        <f>'Summary Data'!M447+'Summary Data'!N447</f>
        <v>26.930643506189654</v>
      </c>
      <c r="S153" s="165">
        <f>'Summary Data'!M474+'Summary Data'!N474</f>
        <v>38.185694290817217</v>
      </c>
      <c r="T153" s="165">
        <f>'Summary Data'!M501+'Summary Data'!N501</f>
        <v>38.181934473508953</v>
      </c>
      <c r="U153" s="165">
        <f>'Summary Data'!M528+'Summary Data'!N528</f>
        <v>38.203364919250859</v>
      </c>
      <c r="V153" s="165">
        <f>'Summary Data'!M555+'Summary Data'!N555</f>
        <v>37.955602542488926</v>
      </c>
    </row>
    <row r="154" spans="1:22" x14ac:dyDescent="0.2">
      <c r="A154" s="2">
        <v>2023</v>
      </c>
      <c r="B154" s="204">
        <f>'Summary Data'!M4+'Summary Data'!N4</f>
        <v>43.975881077892922</v>
      </c>
      <c r="C154" s="204">
        <f>'Summary Data'!M32+'Summary Data'!N32</f>
        <v>48.510369087153833</v>
      </c>
      <c r="D154" s="204">
        <f>'Summary Data'!M61+'Summary Data'!N61</f>
        <v>48.512936234055772</v>
      </c>
      <c r="E154" s="204">
        <f>'Summary Data'!M91+'Summary Data'!N91</f>
        <v>48.512936234055772</v>
      </c>
      <c r="F154" s="204">
        <f>'Summary Data'!M119+'Summary Data'!N119</f>
        <v>38.136887325529031</v>
      </c>
      <c r="G154" s="165">
        <f>'Summary Data'!M147+'Summary Data'!N147</f>
        <v>28.775074129428027</v>
      </c>
      <c r="H154" s="165">
        <f>'Summary Data'!M174+'Summary Data'!N174</f>
        <v>43.915833870188862</v>
      </c>
      <c r="I154" s="204">
        <f>'Summary Data'!M202+'Summary Data'!N202</f>
        <v>43.975881077892922</v>
      </c>
      <c r="J154" s="165">
        <f>'Summary Data'!M230+'Summary Data'!N230</f>
        <v>43.975881077892922</v>
      </c>
      <c r="K154" s="165">
        <f>'Summary Data'!M258+'Summary Data'!N258</f>
        <v>41.006996561353191</v>
      </c>
      <c r="L154" s="165">
        <f>'Summary Data'!M286+'Summary Data'!N286</f>
        <v>43.852554771080065</v>
      </c>
      <c r="M154" s="165">
        <f>'Summary Data'!M313+'Summary Data'!N313</f>
        <v>43.944947902940754</v>
      </c>
      <c r="N154" s="165">
        <f>'Summary Data'!M340+'Summary Data'!N340</f>
        <v>43.933062181556508</v>
      </c>
      <c r="O154" s="165">
        <f>'Summary Data'!M367+'Summary Data'!N367</f>
        <v>43.942641228326551</v>
      </c>
      <c r="P154" s="165">
        <f>'Summary Data'!M394+'Summary Data'!N394</f>
        <v>26.854453093499018</v>
      </c>
      <c r="Q154" s="165">
        <f>'Summary Data'!M421+'Summary Data'!N421</f>
        <v>26.859031184525143</v>
      </c>
      <c r="R154" s="165">
        <f>'Summary Data'!M448+'Summary Data'!N448</f>
        <v>26.863866373818446</v>
      </c>
      <c r="S154" s="165">
        <f>'Summary Data'!M475+'Summary Data'!N475</f>
        <v>43.975881077892922</v>
      </c>
      <c r="T154" s="165">
        <f>'Summary Data'!M502+'Summary Data'!N502</f>
        <v>43.970378323495744</v>
      </c>
      <c r="U154" s="165">
        <f>'Summary Data'!M529+'Summary Data'!N529</f>
        <v>44.057175155213301</v>
      </c>
      <c r="V154" s="165">
        <f>'Summary Data'!M556+'Summary Data'!N556</f>
        <v>42.0787086548209</v>
      </c>
    </row>
    <row r="155" spans="1:22" x14ac:dyDescent="0.2">
      <c r="A155" s="2">
        <v>2024</v>
      </c>
      <c r="B155" s="204">
        <f>'Summary Data'!M5+'Summary Data'!N5</f>
        <v>37.701306652877037</v>
      </c>
      <c r="C155" s="204">
        <f>'Summary Data'!M33+'Summary Data'!N33</f>
        <v>46.114318907145886</v>
      </c>
      <c r="D155" s="204">
        <f>'Summary Data'!M62+'Summary Data'!N62</f>
        <v>46.141328569870467</v>
      </c>
      <c r="E155" s="204">
        <f>'Summary Data'!M92+'Summary Data'!N92</f>
        <v>46.141328569870467</v>
      </c>
      <c r="F155" s="204">
        <f>'Summary Data'!M120+'Summary Data'!N120</f>
        <v>36.958983809028553</v>
      </c>
      <c r="G155" s="165">
        <f>'Summary Data'!M148+'Summary Data'!N148</f>
        <v>29.174947843563473</v>
      </c>
      <c r="H155" s="165">
        <f>'Summary Data'!M175+'Summary Data'!N175</f>
        <v>37.408343579804956</v>
      </c>
      <c r="I155" s="204">
        <f>'Summary Data'!M203+'Summary Data'!N203</f>
        <v>42.293366569870372</v>
      </c>
      <c r="J155" s="165">
        <f>'Summary Data'!M231+'Summary Data'!N231</f>
        <v>37.701306652877037</v>
      </c>
      <c r="K155" s="165">
        <f>'Summary Data'!M259+'Summary Data'!N259</f>
        <v>40.187180772878826</v>
      </c>
      <c r="L155" s="165">
        <f>'Summary Data'!M287+'Summary Data'!N287</f>
        <v>37.545117147248547</v>
      </c>
      <c r="M155" s="165">
        <f>'Summary Data'!M314+'Summary Data'!N314</f>
        <v>37.634064287674292</v>
      </c>
      <c r="N155" s="165">
        <f>'Summary Data'!M341+'Summary Data'!N341</f>
        <v>37.612964526323992</v>
      </c>
      <c r="O155" s="165">
        <f>'Summary Data'!M368+'Summary Data'!N368</f>
        <v>37.672531916753861</v>
      </c>
      <c r="P155" s="165">
        <f>'Summary Data'!M395+'Summary Data'!N395</f>
        <v>24.80697035642207</v>
      </c>
      <c r="Q155" s="165">
        <f>'Summary Data'!M422+'Summary Data'!N422</f>
        <v>24.826155620784796</v>
      </c>
      <c r="R155" s="165">
        <f>'Summary Data'!M449+'Summary Data'!N449</f>
        <v>24.836453776368636</v>
      </c>
      <c r="S155" s="165">
        <f>'Summary Data'!M476+'Summary Data'!N476</f>
        <v>37.701306652877037</v>
      </c>
      <c r="T155" s="165">
        <f>'Summary Data'!M503+'Summary Data'!N503</f>
        <v>37.672909110479381</v>
      </c>
      <c r="U155" s="165">
        <f>'Summary Data'!M530+'Summary Data'!N530</f>
        <v>37.775806918652179</v>
      </c>
      <c r="V155" s="165">
        <f>'Summary Data'!M557+'Summary Data'!N557</f>
        <v>40.542730198770343</v>
      </c>
    </row>
    <row r="156" spans="1:22" x14ac:dyDescent="0.2">
      <c r="A156" s="2">
        <v>2025</v>
      </c>
      <c r="B156" s="204">
        <f>'Summary Data'!M6+'Summary Data'!N6</f>
        <v>45.776245550838944</v>
      </c>
      <c r="C156" s="204">
        <f>'Summary Data'!M34+'Summary Data'!N34</f>
        <v>57.573653665569928</v>
      </c>
      <c r="D156" s="204">
        <f>'Summary Data'!M63+'Summary Data'!N63</f>
        <v>57.586508817552968</v>
      </c>
      <c r="E156" s="204">
        <f>'Summary Data'!M93+'Summary Data'!N93</f>
        <v>57.574100468802847</v>
      </c>
      <c r="F156" s="204">
        <f>'Summary Data'!M121+'Summary Data'!N121</f>
        <v>38.571837706927901</v>
      </c>
      <c r="G156" s="165">
        <f>'Summary Data'!M149+'Summary Data'!N149</f>
        <v>31.218591608476117</v>
      </c>
      <c r="H156" s="165">
        <f>'Summary Data'!M176+'Summary Data'!N176</f>
        <v>45.410868510284338</v>
      </c>
      <c r="I156" s="204">
        <f>'Summary Data'!M204+'Summary Data'!N204</f>
        <v>51.563660433354961</v>
      </c>
      <c r="J156" s="165">
        <f>'Summary Data'!M232+'Summary Data'!N232</f>
        <v>45.776245550838944</v>
      </c>
      <c r="K156" s="165">
        <f>'Summary Data'!M260+'Summary Data'!N260</f>
        <v>48.915102804137369</v>
      </c>
      <c r="L156" s="165">
        <f>'Summary Data'!M288+'Summary Data'!N288</f>
        <v>45.381623253206115</v>
      </c>
      <c r="M156" s="165">
        <f>'Summary Data'!M315+'Summary Data'!N315</f>
        <v>45.660965162271296</v>
      </c>
      <c r="N156" s="165">
        <f>'Summary Data'!M342+'Summary Data'!N342</f>
        <v>45.571713686553622</v>
      </c>
      <c r="O156" s="165">
        <f>'Summary Data'!M369+'Summary Data'!N369</f>
        <v>45.719598792298513</v>
      </c>
      <c r="P156" s="165">
        <f>'Summary Data'!M396+'Summary Data'!N396</f>
        <v>28.192144851504302</v>
      </c>
      <c r="Q156" s="165">
        <f>'Summary Data'!M423+'Summary Data'!N423</f>
        <v>28.23421989127845</v>
      </c>
      <c r="R156" s="165">
        <f>'Summary Data'!M450+'Summary Data'!N450</f>
        <v>28.245123873863051</v>
      </c>
      <c r="S156" s="165">
        <f>'Summary Data'!M477+'Summary Data'!N477</f>
        <v>45.776245550838944</v>
      </c>
      <c r="T156" s="165">
        <f>'Summary Data'!M504+'Summary Data'!N504</f>
        <v>45.755314151769518</v>
      </c>
      <c r="U156" s="165">
        <f>'Summary Data'!M531+'Summary Data'!N531</f>
        <v>45.950167841892117</v>
      </c>
      <c r="V156" s="165">
        <f>'Summary Data'!M558+'Summary Data'!N558</f>
        <v>48.516268776337306</v>
      </c>
    </row>
    <row r="157" spans="1:22" x14ac:dyDescent="0.2">
      <c r="A157" s="2">
        <v>2026</v>
      </c>
      <c r="B157" s="204">
        <f>'Summary Data'!M7+'Summary Data'!N7</f>
        <v>53.10320755008496</v>
      </c>
      <c r="C157" s="204">
        <f>'Summary Data'!M35+'Summary Data'!N35</f>
        <v>67.698460450893776</v>
      </c>
      <c r="D157" s="204">
        <f>'Summary Data'!M64+'Summary Data'!N64</f>
        <v>67.736494904583481</v>
      </c>
      <c r="E157" s="204">
        <f>'Summary Data'!M94+'Summary Data'!N94</f>
        <v>69.662676080083202</v>
      </c>
      <c r="F157" s="204">
        <f>'Summary Data'!M122+'Summary Data'!N122</f>
        <v>41.291452091921315</v>
      </c>
      <c r="G157" s="165">
        <f>'Summary Data'!M150+'Summary Data'!N150</f>
        <v>39.557634474118707</v>
      </c>
      <c r="H157" s="165">
        <f>'Summary Data'!M177+'Summary Data'!N177</f>
        <v>53.801401659082721</v>
      </c>
      <c r="I157" s="204">
        <f>'Summary Data'!M205+'Summary Data'!N205</f>
        <v>54.384479117156253</v>
      </c>
      <c r="J157" s="165">
        <f>'Summary Data'!M233+'Summary Data'!N233</f>
        <v>51.76288312886799</v>
      </c>
      <c r="K157" s="165">
        <f>'Summary Data'!M261+'Summary Data'!N261</f>
        <v>56.516802064496005</v>
      </c>
      <c r="L157" s="165">
        <f>'Summary Data'!M289+'Summary Data'!N289</f>
        <v>46.245310645179572</v>
      </c>
      <c r="M157" s="165">
        <f>'Summary Data'!M316+'Summary Data'!N316</f>
        <v>46.680610698972579</v>
      </c>
      <c r="N157" s="165">
        <f>'Summary Data'!M343+'Summary Data'!N343</f>
        <v>46.428682273668997</v>
      </c>
      <c r="O157" s="165">
        <f>'Summary Data'!M370+'Summary Data'!N370</f>
        <v>53.021162314479518</v>
      </c>
      <c r="P157" s="165">
        <f>'Summary Data'!M397+'Summary Data'!N397</f>
        <v>53.10320755008496</v>
      </c>
      <c r="Q157" s="165">
        <f>'Summary Data'!M424+'Summary Data'!N424</f>
        <v>45.884356923955401</v>
      </c>
      <c r="R157" s="165">
        <f>'Summary Data'!M451+'Summary Data'!N451</f>
        <v>45.906793105145574</v>
      </c>
      <c r="S157" s="165">
        <f>'Summary Data'!M478+'Summary Data'!N478</f>
        <v>53.10320755008496</v>
      </c>
      <c r="T157" s="165">
        <f>'Summary Data'!M505+'Summary Data'!N505</f>
        <v>53.059087803363873</v>
      </c>
      <c r="U157" s="165">
        <f>'Summary Data'!M532+'Summary Data'!N532</f>
        <v>53.37673986903885</v>
      </c>
      <c r="V157" s="165">
        <f>'Summary Data'!M559+'Summary Data'!N559</f>
        <v>54.980202909926398</v>
      </c>
    </row>
    <row r="158" spans="1:22" x14ac:dyDescent="0.2">
      <c r="A158" s="2">
        <v>2027</v>
      </c>
      <c r="B158" s="204">
        <f>'Summary Data'!M8+'Summary Data'!N8</f>
        <v>68.011077156724085</v>
      </c>
      <c r="C158" s="204">
        <f>'Summary Data'!M36+'Summary Data'!N36</f>
        <v>83.265981164476472</v>
      </c>
      <c r="D158" s="204">
        <f>'Summary Data'!M65+'Summary Data'!N65</f>
        <v>83.253123671949467</v>
      </c>
      <c r="E158" s="204">
        <f>'Summary Data'!M95+'Summary Data'!N95</f>
        <v>84.555696978662141</v>
      </c>
      <c r="F158" s="204">
        <f>'Summary Data'!M123+'Summary Data'!N123</f>
        <v>35.925073952416348</v>
      </c>
      <c r="G158" s="165">
        <f>'Summary Data'!M151+'Summary Data'!N151</f>
        <v>38.742181938798993</v>
      </c>
      <c r="H158" s="165">
        <f>'Summary Data'!M178+'Summary Data'!N178</f>
        <v>59.833158036324605</v>
      </c>
      <c r="I158" s="204">
        <f>'Summary Data'!M206+'Summary Data'!N206</f>
        <v>67.660016980202954</v>
      </c>
      <c r="J158" s="165">
        <f>'Summary Data'!M234+'Summary Data'!N234</f>
        <v>65.432262876950048</v>
      </c>
      <c r="K158" s="165">
        <f>'Summary Data'!M262+'Summary Data'!N262</f>
        <v>70.308549313145818</v>
      </c>
      <c r="L158" s="165">
        <f>'Summary Data'!M290+'Summary Data'!N290</f>
        <v>60.121243507120425</v>
      </c>
      <c r="M158" s="165">
        <f>'Summary Data'!M317+'Summary Data'!N317</f>
        <v>60.478481204910238</v>
      </c>
      <c r="N158" s="165">
        <f>'Summary Data'!M344+'Summary Data'!N344</f>
        <v>60.493233050599883</v>
      </c>
      <c r="O158" s="165">
        <f>'Summary Data'!M371+'Summary Data'!N371</f>
        <v>67.788038662406677</v>
      </c>
      <c r="P158" s="165">
        <f>'Summary Data'!M398+'Summary Data'!N398</f>
        <v>68.011077156724085</v>
      </c>
      <c r="Q158" s="165">
        <f>'Summary Data'!M425+'Summary Data'!N425</f>
        <v>59.53208268267494</v>
      </c>
      <c r="R158" s="165">
        <f>'Summary Data'!M452+'Summary Data'!N452</f>
        <v>59.57740599955865</v>
      </c>
      <c r="S158" s="165">
        <f>'Summary Data'!M479+'Summary Data'!N479</f>
        <v>68.011077156724085</v>
      </c>
      <c r="T158" s="165">
        <f>'Summary Data'!M506+'Summary Data'!N506</f>
        <v>60.569669345318673</v>
      </c>
      <c r="U158" s="165">
        <f>'Summary Data'!M533+'Summary Data'!N533</f>
        <v>68.458101544619723</v>
      </c>
      <c r="V158" s="165">
        <f>'Summary Data'!M560+'Summary Data'!N560</f>
        <v>68.810768534654386</v>
      </c>
    </row>
    <row r="159" spans="1:22" x14ac:dyDescent="0.2">
      <c r="A159" s="2">
        <v>2028</v>
      </c>
      <c r="B159" s="204">
        <f>'Summary Data'!M9+'Summary Data'!N9</f>
        <v>56.518949052902457</v>
      </c>
      <c r="C159" s="204">
        <f>'Summary Data'!M37+'Summary Data'!N37</f>
        <v>77.761557054401635</v>
      </c>
      <c r="D159" s="204">
        <f>'Summary Data'!M66+'Summary Data'!N66</f>
        <v>77.868210791465259</v>
      </c>
      <c r="E159" s="204">
        <f>'Summary Data'!M96+'Summary Data'!N96</f>
        <v>78.807615022862791</v>
      </c>
      <c r="F159" s="204">
        <f>'Summary Data'!M124+'Summary Data'!N124</f>
        <v>34.139721517894586</v>
      </c>
      <c r="G159" s="165">
        <f>'Summary Data'!M152+'Summary Data'!N152</f>
        <v>36.498563232144022</v>
      </c>
      <c r="H159" s="165">
        <f>'Summary Data'!M179+'Summary Data'!N179</f>
        <v>55.366193971913532</v>
      </c>
      <c r="I159" s="204">
        <f>'Summary Data'!M207+'Summary Data'!N207</f>
        <v>63.13047584328811</v>
      </c>
      <c r="J159" s="165">
        <f>'Summary Data'!M235+'Summary Data'!N235</f>
        <v>54.135408223489094</v>
      </c>
      <c r="K159" s="165">
        <f>'Summary Data'!M263+'Summary Data'!N263</f>
        <v>61.208438996318847</v>
      </c>
      <c r="L159" s="165">
        <f>'Summary Data'!M291+'Summary Data'!N291</f>
        <v>48.94791592692799</v>
      </c>
      <c r="M159" s="165">
        <f>'Summary Data'!M318+'Summary Data'!N318</f>
        <v>49.289272370740591</v>
      </c>
      <c r="N159" s="165">
        <f>'Summary Data'!M345+'Summary Data'!N345</f>
        <v>49.34325600941942</v>
      </c>
      <c r="O159" s="165">
        <f>'Summary Data'!M372+'Summary Data'!N372</f>
        <v>56.470806340234986</v>
      </c>
      <c r="P159" s="165">
        <f>'Summary Data'!M399+'Summary Data'!N399</f>
        <v>56.518949052902457</v>
      </c>
      <c r="Q159" s="165">
        <f>'Summary Data'!M426+'Summary Data'!N426</f>
        <v>46.857419175109072</v>
      </c>
      <c r="R159" s="165">
        <f>'Summary Data'!M453+'Summary Data'!N453</f>
        <v>46.88707925096044</v>
      </c>
      <c r="S159" s="165">
        <f>'Summary Data'!M480+'Summary Data'!N480</f>
        <v>56.518949052902457</v>
      </c>
      <c r="T159" s="165">
        <f>'Summary Data'!M507+'Summary Data'!N507</f>
        <v>56.465856232130548</v>
      </c>
      <c r="U159" s="165">
        <f>'Summary Data'!M534+'Summary Data'!N534</f>
        <v>56.738525976919775</v>
      </c>
      <c r="V159" s="165">
        <f>'Summary Data'!M561+'Summary Data'!N561</f>
        <v>59.846638662348312</v>
      </c>
    </row>
    <row r="160" spans="1:22" x14ac:dyDescent="0.2">
      <c r="A160" s="2">
        <v>2029</v>
      </c>
      <c r="B160" s="204">
        <f>'Summary Data'!M10+'Summary Data'!N10</f>
        <v>59.112392092959197</v>
      </c>
      <c r="C160" s="204">
        <f>'Summary Data'!M38+'Summary Data'!N38</f>
        <v>83.245017624392887</v>
      </c>
      <c r="D160" s="204">
        <f>'Summary Data'!M67+'Summary Data'!N67</f>
        <v>83.346220491346315</v>
      </c>
      <c r="E160" s="204">
        <f>'Summary Data'!M97+'Summary Data'!N97</f>
        <v>84.762572274739384</v>
      </c>
      <c r="F160" s="204">
        <f>'Summary Data'!M125+'Summary Data'!N125</f>
        <v>35.111941344313394</v>
      </c>
      <c r="G160" s="165">
        <f>'Summary Data'!M153+'Summary Data'!N153</f>
        <v>36.790281446304242</v>
      </c>
      <c r="H160" s="165">
        <f>'Summary Data'!M180+'Summary Data'!N180</f>
        <v>57.440737218368625</v>
      </c>
      <c r="I160" s="204">
        <f>'Summary Data'!M208+'Summary Data'!N208</f>
        <v>66.080665027055787</v>
      </c>
      <c r="J160" s="165">
        <f>'Summary Data'!M236+'Summary Data'!N236</f>
        <v>55.785123688313234</v>
      </c>
      <c r="K160" s="165">
        <f>'Summary Data'!M264+'Summary Data'!N264</f>
        <v>64.946740519352716</v>
      </c>
      <c r="L160" s="165">
        <f>'Summary Data'!M292+'Summary Data'!N292</f>
        <v>51.51310328610775</v>
      </c>
      <c r="M160" s="165">
        <f>'Summary Data'!M319+'Summary Data'!N319</f>
        <v>52.224497203145688</v>
      </c>
      <c r="N160" s="165">
        <f>'Summary Data'!M346+'Summary Data'!N346</f>
        <v>51.882029477418385</v>
      </c>
      <c r="O160" s="165">
        <f>'Summary Data'!M373+'Summary Data'!N373</f>
        <v>58.951602230836514</v>
      </c>
      <c r="P160" s="165">
        <f>'Summary Data'!M400+'Summary Data'!N400</f>
        <v>59.112392092959197</v>
      </c>
      <c r="Q160" s="165">
        <f>'Summary Data'!M427+'Summary Data'!N427</f>
        <v>49.967249929321397</v>
      </c>
      <c r="R160" s="165">
        <f>'Summary Data'!M454+'Summary Data'!N454</f>
        <v>50.027453812129664</v>
      </c>
      <c r="S160" s="165">
        <f>'Summary Data'!M481+'Summary Data'!N481</f>
        <v>59.112392092959197</v>
      </c>
      <c r="T160" s="165">
        <f>'Summary Data'!M508+'Summary Data'!N508</f>
        <v>58.990700950848037</v>
      </c>
      <c r="U160" s="165">
        <f>'Summary Data'!M535+'Summary Data'!N535</f>
        <v>59.783084585733135</v>
      </c>
      <c r="V160" s="165">
        <f>'Summary Data'!M562+'Summary Data'!N562</f>
        <v>61.124047153057035</v>
      </c>
    </row>
    <row r="161" spans="1:22" x14ac:dyDescent="0.2">
      <c r="A161" s="2">
        <v>2030</v>
      </c>
      <c r="B161" s="204">
        <f>'Summary Data'!M11+'Summary Data'!N11</f>
        <v>66.636467800416725</v>
      </c>
      <c r="C161" s="204">
        <f>'Summary Data'!M39+'Summary Data'!N39</f>
        <v>89.078824125290168</v>
      </c>
      <c r="D161" s="204">
        <f>'Summary Data'!M68+'Summary Data'!N68</f>
        <v>89.224525202450323</v>
      </c>
      <c r="E161" s="204">
        <f>'Summary Data'!M98+'Summary Data'!N98</f>
        <v>90.362252633528612</v>
      </c>
      <c r="F161" s="204">
        <f>'Summary Data'!M126+'Summary Data'!N126</f>
        <v>42.474693712217146</v>
      </c>
      <c r="G161" s="165">
        <f>'Summary Data'!M154+'Summary Data'!N154</f>
        <v>40.903496005199408</v>
      </c>
      <c r="H161" s="165">
        <f>'Summary Data'!M181+'Summary Data'!N181</f>
        <v>64.983114935579778</v>
      </c>
      <c r="I161" s="204">
        <f>'Summary Data'!M209+'Summary Data'!N209</f>
        <v>73.239512377066262</v>
      </c>
      <c r="J161" s="165">
        <f>'Summary Data'!M237+'Summary Data'!N237</f>
        <v>63.887521415041817</v>
      </c>
      <c r="K161" s="165">
        <f>'Summary Data'!M265+'Summary Data'!N265</f>
        <v>71.022803202364699</v>
      </c>
      <c r="L161" s="165">
        <f>'Summary Data'!M293+'Summary Data'!N293</f>
        <v>57.693434240630879</v>
      </c>
      <c r="M161" s="165">
        <f>'Summary Data'!M320+'Summary Data'!N320</f>
        <v>58.464516286528905</v>
      </c>
      <c r="N161" s="165">
        <f>'Summary Data'!M347+'Summary Data'!N347</f>
        <v>58.826069867467837</v>
      </c>
      <c r="O161" s="165">
        <f>'Summary Data'!M374+'Summary Data'!N374</f>
        <v>66.501775748311175</v>
      </c>
      <c r="P161" s="165">
        <f>'Summary Data'!M401+'Summary Data'!N401</f>
        <v>66.636467800416725</v>
      </c>
      <c r="Q161" s="165">
        <f>'Summary Data'!M428+'Summary Data'!N428</f>
        <v>57.571689714785677</v>
      </c>
      <c r="R161" s="165">
        <f>'Summary Data'!M455+'Summary Data'!N455</f>
        <v>57.622889310697872</v>
      </c>
      <c r="S161" s="165">
        <f>'Summary Data'!M482+'Summary Data'!N482</f>
        <v>66.636467800416725</v>
      </c>
      <c r="T161" s="165">
        <f>'Summary Data'!M509+'Summary Data'!N509</f>
        <v>66.474245468870436</v>
      </c>
      <c r="U161" s="165">
        <f>'Summary Data'!M536+'Summary Data'!N536</f>
        <v>67.306063454346884</v>
      </c>
      <c r="V161" s="165">
        <f>'Summary Data'!M563+'Summary Data'!N563</f>
        <v>66.456908170366134</v>
      </c>
    </row>
    <row r="162" spans="1:22" x14ac:dyDescent="0.2">
      <c r="A162" s="2">
        <v>2031</v>
      </c>
      <c r="B162" s="204">
        <f>'Summary Data'!M12+'Summary Data'!N12</f>
        <v>84.693595102042579</v>
      </c>
      <c r="C162" s="204">
        <f>'Summary Data'!M40+'Summary Data'!N40</f>
        <v>115.04141148744679</v>
      </c>
      <c r="D162" s="204">
        <f>'Summary Data'!M69+'Summary Data'!N69</f>
        <v>115.1769234154182</v>
      </c>
      <c r="E162" s="204">
        <f>'Summary Data'!M99+'Summary Data'!N99</f>
        <v>122.360609415724</v>
      </c>
      <c r="F162" s="204">
        <f>'Summary Data'!M127+'Summary Data'!N127</f>
        <v>45.169095541499431</v>
      </c>
      <c r="G162" s="165">
        <f>'Summary Data'!M155+'Summary Data'!N155</f>
        <v>45.874173686053794</v>
      </c>
      <c r="H162" s="165">
        <f>'Summary Data'!M182+'Summary Data'!N182</f>
        <v>84.38027205645605</v>
      </c>
      <c r="I162" s="204">
        <f>'Summary Data'!M210+'Summary Data'!N210</f>
        <v>94.606110691625744</v>
      </c>
      <c r="J162" s="165">
        <f>'Summary Data'!M238+'Summary Data'!N238</f>
        <v>81.776171979426834</v>
      </c>
      <c r="K162" s="165">
        <f>'Summary Data'!M266+'Summary Data'!N266</f>
        <v>92.624238283689252</v>
      </c>
      <c r="L162" s="165">
        <f>'Summary Data'!M294+'Summary Data'!N294</f>
        <v>71.67464043785904</v>
      </c>
      <c r="M162" s="165">
        <f>'Summary Data'!M321+'Summary Data'!N321</f>
        <v>73.331504601779017</v>
      </c>
      <c r="N162" s="165">
        <f>'Summary Data'!M348+'Summary Data'!N348</f>
        <v>72.827657666313499</v>
      </c>
      <c r="O162" s="165">
        <f>'Summary Data'!M375+'Summary Data'!N375</f>
        <v>84.386029850382172</v>
      </c>
      <c r="P162" s="165">
        <f>'Summary Data'!M402+'Summary Data'!N402</f>
        <v>84.693595102042579</v>
      </c>
      <c r="Q162" s="165">
        <f>'Summary Data'!M429+'Summary Data'!N429</f>
        <v>72.008122316539101</v>
      </c>
      <c r="R162" s="165">
        <f>'Summary Data'!M456+'Summary Data'!N456</f>
        <v>72.081352366887202</v>
      </c>
      <c r="S162" s="165">
        <f>'Summary Data'!M483+'Summary Data'!N483</f>
        <v>84.693595102042579</v>
      </c>
      <c r="T162" s="165">
        <f>'Summary Data'!M510+'Summary Data'!N510</f>
        <v>75.028414310878162</v>
      </c>
      <c r="U162" s="165">
        <f>'Summary Data'!M537+'Summary Data'!N537</f>
        <v>85.913291378533572</v>
      </c>
      <c r="V162" s="165">
        <f>'Summary Data'!M564+'Summary Data'!N564</f>
        <v>78.954155725333166</v>
      </c>
    </row>
    <row r="163" spans="1:22" x14ac:dyDescent="0.2">
      <c r="A163" s="2">
        <v>2032</v>
      </c>
      <c r="B163" s="204">
        <f>'Summary Data'!M13+'Summary Data'!N13</f>
        <v>73.726509694606577</v>
      </c>
      <c r="C163" s="204">
        <f>'Summary Data'!M41+'Summary Data'!N41</f>
        <v>100.20249360210094</v>
      </c>
      <c r="D163" s="204">
        <f>'Summary Data'!M70+'Summary Data'!N70</f>
        <v>100.40019422472417</v>
      </c>
      <c r="E163" s="204">
        <f>'Summary Data'!M100+'Summary Data'!N100</f>
        <v>107.08423412573107</v>
      </c>
      <c r="F163" s="204">
        <f>'Summary Data'!M128+'Summary Data'!N128</f>
        <v>41.256167883290914</v>
      </c>
      <c r="G163" s="165">
        <f>'Summary Data'!M156+'Summary Data'!N156</f>
        <v>42.08146901754133</v>
      </c>
      <c r="H163" s="165">
        <f>'Summary Data'!M183+'Summary Data'!N183</f>
        <v>70.535106117550896</v>
      </c>
      <c r="I163" s="204">
        <f>'Summary Data'!M211+'Summary Data'!N211</f>
        <v>82.11068950912977</v>
      </c>
      <c r="J163" s="165">
        <f>'Summary Data'!M239+'Summary Data'!N239</f>
        <v>71.355674114620712</v>
      </c>
      <c r="K163" s="165">
        <f>'Summary Data'!M267+'Summary Data'!N267</f>
        <v>79.953106070884573</v>
      </c>
      <c r="L163" s="165">
        <f>'Summary Data'!M295+'Summary Data'!N295</f>
        <v>62.563608757012489</v>
      </c>
      <c r="M163" s="165">
        <f>'Summary Data'!M322+'Summary Data'!N322</f>
        <v>65.196362397664274</v>
      </c>
      <c r="N163" s="165">
        <f>'Summary Data'!M349+'Summary Data'!N349</f>
        <v>63.955297685325959</v>
      </c>
      <c r="O163" s="165">
        <f>'Summary Data'!M376+'Summary Data'!N376</f>
        <v>73.490248143686557</v>
      </c>
      <c r="P163" s="165">
        <f>'Summary Data'!M403+'Summary Data'!N403</f>
        <v>73.726509694606577</v>
      </c>
      <c r="Q163" s="165">
        <f>'Summary Data'!M430+'Summary Data'!N430</f>
        <v>62.491501588620807</v>
      </c>
      <c r="R163" s="165">
        <f>'Summary Data'!M457+'Summary Data'!N457</f>
        <v>62.568779539778092</v>
      </c>
      <c r="S163" s="165">
        <f>'Summary Data'!M484+'Summary Data'!N484</f>
        <v>73.726509694606577</v>
      </c>
      <c r="T163" s="165">
        <f>'Summary Data'!M511+'Summary Data'!N511</f>
        <v>65.911828275519781</v>
      </c>
      <c r="U163" s="165">
        <f>'Summary Data'!M538+'Summary Data'!N538</f>
        <v>74.448350039459712</v>
      </c>
      <c r="V163" s="165">
        <f>'Summary Data'!M565+'Summary Data'!N565</f>
        <v>64.37186426137157</v>
      </c>
    </row>
    <row r="164" spans="1:22" x14ac:dyDescent="0.2">
      <c r="A164" s="2">
        <v>2033</v>
      </c>
      <c r="B164" s="204">
        <f>'Summary Data'!M14+'Summary Data'!N14</f>
        <v>78.754778204020326</v>
      </c>
      <c r="C164" s="204">
        <f>'Summary Data'!M42+'Summary Data'!N42</f>
        <v>107.35732540241466</v>
      </c>
      <c r="D164" s="204">
        <f>'Summary Data'!M71+'Summary Data'!N71</f>
        <v>107.63981383796454</v>
      </c>
      <c r="E164" s="204">
        <f>'Summary Data'!M101+'Summary Data'!N101</f>
        <v>112.68222919234182</v>
      </c>
      <c r="F164" s="204">
        <f>'Summary Data'!M129+'Summary Data'!N129</f>
        <v>40.505830333099183</v>
      </c>
      <c r="G164" s="165">
        <f>'Summary Data'!M157+'Summary Data'!N157</f>
        <v>39.913159543812448</v>
      </c>
      <c r="H164" s="165">
        <f>'Summary Data'!M184+'Summary Data'!N184</f>
        <v>75.877759280898232</v>
      </c>
      <c r="I164" s="204">
        <f>'Summary Data'!M212+'Summary Data'!N212</f>
        <v>87.659191331126308</v>
      </c>
      <c r="J164" s="165">
        <f>'Summary Data'!M240+'Summary Data'!N240</f>
        <v>72.945079862794657</v>
      </c>
      <c r="K164" s="165">
        <f>'Summary Data'!M268+'Summary Data'!N268</f>
        <v>85.477592179097101</v>
      </c>
      <c r="L164" s="165">
        <f>'Summary Data'!M296+'Summary Data'!N296</f>
        <v>66.626526588289636</v>
      </c>
      <c r="M164" s="165">
        <f>'Summary Data'!M323+'Summary Data'!N323</f>
        <v>67.344527503405146</v>
      </c>
      <c r="N164" s="165">
        <f>'Summary Data'!M350+'Summary Data'!N350</f>
        <v>66.669490239146313</v>
      </c>
      <c r="O164" s="165">
        <f>'Summary Data'!M377+'Summary Data'!N377</f>
        <v>78.400243542041309</v>
      </c>
      <c r="P164" s="165">
        <f>'Summary Data'!M404+'Summary Data'!N404</f>
        <v>78.754778204020326</v>
      </c>
      <c r="Q164" s="165">
        <f>'Summary Data'!M431+'Summary Data'!N431</f>
        <v>66.026135681548709</v>
      </c>
      <c r="R164" s="165">
        <f>'Summary Data'!M458+'Summary Data'!N458</f>
        <v>66.1092980515416</v>
      </c>
      <c r="S164" s="165">
        <f>'Summary Data'!M485+'Summary Data'!N485</f>
        <v>78.754778204020326</v>
      </c>
      <c r="T164" s="165">
        <f>'Summary Data'!M512+'Summary Data'!N512</f>
        <v>68.767871508956034</v>
      </c>
      <c r="U164" s="165">
        <f>'Summary Data'!M539+'Summary Data'!N539</f>
        <v>79.971962247212986</v>
      </c>
      <c r="V164" s="165">
        <f>'Summary Data'!M566+'Summary Data'!N566</f>
        <v>67.679863902539765</v>
      </c>
    </row>
    <row r="165" spans="1:22" x14ac:dyDescent="0.2">
      <c r="A165" s="2">
        <v>2034</v>
      </c>
      <c r="B165" s="204">
        <f>'Summary Data'!M15+'Summary Data'!N15</f>
        <v>101.44490188523254</v>
      </c>
      <c r="C165" s="204">
        <f>'Summary Data'!M43+'Summary Data'!N43</f>
        <v>137.12441586831198</v>
      </c>
      <c r="D165" s="204">
        <f>'Summary Data'!M72+'Summary Data'!N72</f>
        <v>137.51805204817302</v>
      </c>
      <c r="E165" s="204">
        <f>'Summary Data'!M102+'Summary Data'!N102</f>
        <v>145.97866084386635</v>
      </c>
      <c r="F165" s="204">
        <f>'Summary Data'!M130+'Summary Data'!N130</f>
        <v>51.459711403436664</v>
      </c>
      <c r="G165" s="165">
        <f>'Summary Data'!M158+'Summary Data'!N158</f>
        <v>48.922317434688331</v>
      </c>
      <c r="H165" s="165">
        <f>'Summary Data'!M185+'Summary Data'!N185</f>
        <v>98.23728320994212</v>
      </c>
      <c r="I165" s="204">
        <f>'Summary Data'!M213+'Summary Data'!N213</f>
        <v>113.38112148376229</v>
      </c>
      <c r="J165" s="165">
        <f>'Summary Data'!M241+'Summary Data'!N241</f>
        <v>93.11246708446339</v>
      </c>
      <c r="K165" s="165">
        <f>'Summary Data'!M269+'Summary Data'!N269</f>
        <v>111.72926849880163</v>
      </c>
      <c r="L165" s="165">
        <f>'Summary Data'!M297+'Summary Data'!N297</f>
        <v>79.299958082703995</v>
      </c>
      <c r="M165" s="165">
        <f>'Summary Data'!M324+'Summary Data'!N324</f>
        <v>83.387575764798655</v>
      </c>
      <c r="N165" s="165">
        <f>'Summary Data'!M351+'Summary Data'!N351</f>
        <v>81.306494647095576</v>
      </c>
      <c r="O165" s="165">
        <f>'Summary Data'!M378+'Summary Data'!N378</f>
        <v>100.49369256316218</v>
      </c>
      <c r="P165" s="165">
        <f>'Summary Data'!M405+'Summary Data'!N405</f>
        <v>101.44490188523254</v>
      </c>
      <c r="Q165" s="165">
        <f>'Summary Data'!M432+'Summary Data'!N432</f>
        <v>86.010054720156276</v>
      </c>
      <c r="R165" s="165">
        <f>'Summary Data'!M459+'Summary Data'!N459</f>
        <v>86.182319402634675</v>
      </c>
      <c r="S165" s="165">
        <f>'Summary Data'!M486+'Summary Data'!N486</f>
        <v>101.44490188523254</v>
      </c>
      <c r="T165" s="165">
        <f>'Summary Data'!M513+'Summary Data'!N513</f>
        <v>86.271313047466606</v>
      </c>
      <c r="U165" s="165">
        <f>'Summary Data'!M540+'Summary Data'!N540</f>
        <v>104.31457075298262</v>
      </c>
      <c r="V165" s="165">
        <f>'Summary Data'!M567+'Summary Data'!N567</f>
        <v>82.872591057272373</v>
      </c>
    </row>
    <row r="166" spans="1:22" x14ac:dyDescent="0.2">
      <c r="A166" s="2">
        <v>2035</v>
      </c>
      <c r="B166" s="204">
        <f>'Summary Data'!M16+'Summary Data'!N16</f>
        <v>82.655887786531707</v>
      </c>
      <c r="C166" s="204">
        <f>'Summary Data'!M44+'Summary Data'!N44</f>
        <v>111.86941811617723</v>
      </c>
      <c r="D166" s="204">
        <f>'Summary Data'!M73+'Summary Data'!N73</f>
        <v>112.10601307261416</v>
      </c>
      <c r="E166" s="204">
        <f>'Summary Data'!M103+'Summary Data'!N103</f>
        <v>116.36821749209631</v>
      </c>
      <c r="F166" s="204">
        <f>'Summary Data'!M131+'Summary Data'!N131</f>
        <v>44.245337023818017</v>
      </c>
      <c r="G166" s="165">
        <f>'Summary Data'!M159+'Summary Data'!N159</f>
        <v>43.581374906424919</v>
      </c>
      <c r="H166" s="165">
        <f>'Summary Data'!M186+'Summary Data'!N186</f>
        <v>79.782465123281085</v>
      </c>
      <c r="I166" s="204">
        <f>'Summary Data'!M214+'Summary Data'!N214</f>
        <v>90.801967794876802</v>
      </c>
      <c r="J166" s="165">
        <f>'Summary Data'!M242+'Summary Data'!N242</f>
        <v>76.229144717122082</v>
      </c>
      <c r="K166" s="165">
        <f>'Summary Data'!M270+'Summary Data'!N270</f>
        <v>90.289152351428854</v>
      </c>
      <c r="L166" s="165">
        <f>'Summary Data'!M298+'Summary Data'!N298</f>
        <v>63.314527451608811</v>
      </c>
      <c r="M166" s="165">
        <f>'Summary Data'!M325+'Summary Data'!N325</f>
        <v>69.528293472720151</v>
      </c>
      <c r="N166" s="165">
        <f>'Summary Data'!M352+'Summary Data'!N352</f>
        <v>64.959273270862468</v>
      </c>
      <c r="O166" s="165">
        <f>'Summary Data'!M379+'Summary Data'!N379</f>
        <v>81.979861109806492</v>
      </c>
      <c r="P166" s="165">
        <f>'Summary Data'!M406+'Summary Data'!N406</f>
        <v>82.655887786531707</v>
      </c>
      <c r="Q166" s="165">
        <f>'Summary Data'!M433+'Summary Data'!N433</f>
        <v>70.074513570992053</v>
      </c>
      <c r="R166" s="165">
        <f>'Summary Data'!M460+'Summary Data'!N460</f>
        <v>70.130824043227335</v>
      </c>
      <c r="S166" s="165">
        <f>'Summary Data'!M487+'Summary Data'!N487</f>
        <v>82.655887786531707</v>
      </c>
      <c r="T166" s="165">
        <f>'Summary Data'!M514+'Summary Data'!N514</f>
        <v>72.060434629540424</v>
      </c>
      <c r="U166" s="165">
        <f>'Summary Data'!M541+'Summary Data'!N541</f>
        <v>83.828486880985849</v>
      </c>
      <c r="V166" s="165">
        <f>'Summary Data'!M568+'Summary Data'!N568</f>
        <v>64.046510858923597</v>
      </c>
    </row>
    <row r="167" spans="1:22" x14ac:dyDescent="0.2">
      <c r="A167" s="2">
        <v>2036</v>
      </c>
      <c r="B167" s="204">
        <f>'Summary Data'!M17+'Summary Data'!N17</f>
        <v>99.272561505762468</v>
      </c>
      <c r="C167" s="204">
        <f>'Summary Data'!M45+'Summary Data'!N45</f>
        <v>133.6540738826485</v>
      </c>
      <c r="D167" s="204">
        <f>'Summary Data'!M74+'Summary Data'!N74</f>
        <v>133.97042588867265</v>
      </c>
      <c r="E167" s="204">
        <f>'Summary Data'!M104+'Summary Data'!N104</f>
        <v>140.88472517956691</v>
      </c>
      <c r="F167" s="204">
        <f>'Summary Data'!M132+'Summary Data'!N132</f>
        <v>56.090637940498432</v>
      </c>
      <c r="G167" s="165">
        <f>'Summary Data'!M160+'Summary Data'!N160</f>
        <v>52.075198550893774</v>
      </c>
      <c r="H167" s="165">
        <f>'Summary Data'!M187+'Summary Data'!N187</f>
        <v>95.766524703288027</v>
      </c>
      <c r="I167" s="204">
        <f>'Summary Data'!M215+'Summary Data'!N215</f>
        <v>109.39313077980533</v>
      </c>
      <c r="J167" s="165">
        <f>'Summary Data'!M243+'Summary Data'!N243</f>
        <v>93.266681654540875</v>
      </c>
      <c r="K167" s="165">
        <f>'Summary Data'!M271+'Summary Data'!N271</f>
        <v>109.60257257960329</v>
      </c>
      <c r="L167" s="165">
        <f>'Summary Data'!M299+'Summary Data'!N299</f>
        <v>75.854604012782133</v>
      </c>
      <c r="M167" s="165">
        <f>'Summary Data'!M326+'Summary Data'!N326</f>
        <v>85.255155914022097</v>
      </c>
      <c r="N167" s="165">
        <f>'Summary Data'!M353+'Summary Data'!N353</f>
        <v>79.029339195461802</v>
      </c>
      <c r="O167" s="165">
        <f>'Summary Data'!M380+'Summary Data'!N380</f>
        <v>98.696023746735975</v>
      </c>
      <c r="P167" s="165">
        <f>'Summary Data'!M407+'Summary Data'!N407</f>
        <v>99.272561505762468</v>
      </c>
      <c r="Q167" s="165">
        <f>'Summary Data'!M434+'Summary Data'!N434</f>
        <v>98.849267088542007</v>
      </c>
      <c r="R167" s="165">
        <f>'Summary Data'!M461+'Summary Data'!N461</f>
        <v>83.828737308403234</v>
      </c>
      <c r="S167" s="165">
        <f>'Summary Data'!M488+'Summary Data'!N488</f>
        <v>83.965583540638804</v>
      </c>
      <c r="T167" s="165">
        <f>'Summary Data'!M515+'Summary Data'!N515</f>
        <v>88.570853603046487</v>
      </c>
      <c r="U167" s="165">
        <f>'Summary Data'!M542+'Summary Data'!N542</f>
        <v>101.41818956690391</v>
      </c>
      <c r="V167" s="165">
        <f>'Summary Data'!M569+'Summary Data'!N569</f>
        <v>78.718062969190541</v>
      </c>
    </row>
    <row r="168" spans="1:22" x14ac:dyDescent="0.2">
      <c r="A168" s="2">
        <v>2037</v>
      </c>
      <c r="B168" s="204">
        <f>'Summary Data'!M18+'Summary Data'!N18</f>
        <v>114.12836890681552</v>
      </c>
      <c r="C168" s="204">
        <f>'Summary Data'!M46+'Summary Data'!N46</f>
        <v>159.29115433423939</v>
      </c>
      <c r="D168" s="204">
        <f>'Summary Data'!M75+'Summary Data'!N75</f>
        <v>159.77946219269467</v>
      </c>
      <c r="E168" s="204">
        <f>'Summary Data'!M105+'Summary Data'!N105</f>
        <v>169.19098148473728</v>
      </c>
      <c r="F168" s="204">
        <f>'Summary Data'!M133+'Summary Data'!N133</f>
        <v>56.761549424326844</v>
      </c>
      <c r="G168" s="165">
        <f>'Summary Data'!M161+'Summary Data'!N161</f>
        <v>54.739417753426174</v>
      </c>
      <c r="H168" s="165">
        <f>'Summary Data'!M188+'Summary Data'!N188</f>
        <v>108.40187470429747</v>
      </c>
      <c r="I168" s="204">
        <f>'Summary Data'!M216+'Summary Data'!N216</f>
        <v>128.04859759292071</v>
      </c>
      <c r="J168" s="165">
        <f>'Summary Data'!M244+'Summary Data'!N244</f>
        <v>106.51662997142849</v>
      </c>
      <c r="K168" s="165">
        <f>'Summary Data'!M272+'Summary Data'!N272</f>
        <v>128.25373643953108</v>
      </c>
      <c r="L168" s="165">
        <f>'Summary Data'!M300+'Summary Data'!N300</f>
        <v>85.54433246718439</v>
      </c>
      <c r="M168" s="165">
        <f>'Summary Data'!M327+'Summary Data'!N327</f>
        <v>92.615616530164516</v>
      </c>
      <c r="N168" s="165">
        <f>'Summary Data'!M354+'Summary Data'!N354</f>
        <v>86.720928688190241</v>
      </c>
      <c r="O168" s="165">
        <f>'Summary Data'!M381+'Summary Data'!N381</f>
        <v>113.19646011651179</v>
      </c>
      <c r="P168" s="165">
        <f>'Summary Data'!M408+'Summary Data'!N408</f>
        <v>114.12836890681552</v>
      </c>
      <c r="Q168" s="165">
        <f>'Summary Data'!M435+'Summary Data'!N435</f>
        <v>114.29776810786315</v>
      </c>
      <c r="R168" s="165">
        <f>'Summary Data'!M462+'Summary Data'!N462</f>
        <v>94.660049472220379</v>
      </c>
      <c r="S168" s="165">
        <f>'Summary Data'!M489+'Summary Data'!N489</f>
        <v>89.812822042809259</v>
      </c>
      <c r="T168" s="165">
        <f>'Summary Data'!M516+'Summary Data'!N516</f>
        <v>98.850009854530626</v>
      </c>
      <c r="U168" s="165">
        <f>'Summary Data'!M543+'Summary Data'!N543</f>
        <v>117.35461280475127</v>
      </c>
      <c r="V168" s="165">
        <f>'Summary Data'!M570+'Summary Data'!N570</f>
        <v>86.483528996400963</v>
      </c>
    </row>
    <row r="169" spans="1:22" x14ac:dyDescent="0.2">
      <c r="A169" s="2">
        <v>2038</v>
      </c>
      <c r="B169" s="204">
        <f>'Summary Data'!M19+'Summary Data'!N19</f>
        <v>106.3813089808874</v>
      </c>
      <c r="C169" s="204">
        <f>'Summary Data'!M47+'Summary Data'!N47</f>
        <v>148.38960682885829</v>
      </c>
      <c r="D169" s="204">
        <f>'Summary Data'!M76+'Summary Data'!N76</f>
        <v>148.68847940435325</v>
      </c>
      <c r="E169" s="204">
        <f>'Summary Data'!M106+'Summary Data'!N106</f>
        <v>156.9095896442322</v>
      </c>
      <c r="F169" s="204">
        <f>'Summary Data'!M134+'Summary Data'!N134</f>
        <v>55.560457716438897</v>
      </c>
      <c r="G169" s="165">
        <f>'Summary Data'!M162+'Summary Data'!N162</f>
        <v>55.884841024516163</v>
      </c>
      <c r="H169" s="165">
        <f>'Summary Data'!M189+'Summary Data'!N189</f>
        <v>102.43266051412978</v>
      </c>
      <c r="I169" s="204">
        <f>'Summary Data'!M217+'Summary Data'!N217</f>
        <v>117.11456910859859</v>
      </c>
      <c r="J169" s="165">
        <f>'Summary Data'!M245+'Summary Data'!N245</f>
        <v>94.439014031006792</v>
      </c>
      <c r="K169" s="165">
        <f>'Summary Data'!M273+'Summary Data'!N273</f>
        <v>118.14890169741756</v>
      </c>
      <c r="L169" s="165">
        <f>'Summary Data'!M301+'Summary Data'!N301</f>
        <v>72.152222576510809</v>
      </c>
      <c r="M169" s="165">
        <f>'Summary Data'!M328+'Summary Data'!N328</f>
        <v>82.810707835470907</v>
      </c>
      <c r="N169" s="165">
        <f>'Summary Data'!M355+'Summary Data'!N355</f>
        <v>75.480294471865506</v>
      </c>
      <c r="O169" s="165">
        <f>'Summary Data'!M382+'Summary Data'!N382</f>
        <v>105.66816099334075</v>
      </c>
      <c r="P169" s="165">
        <f>'Summary Data'!M409+'Summary Data'!N409</f>
        <v>106.3813089808874</v>
      </c>
      <c r="Q169" s="165">
        <f>'Summary Data'!M436+'Summary Data'!N436</f>
        <v>106.58757442360326</v>
      </c>
      <c r="R169" s="165">
        <f>'Summary Data'!M463+'Summary Data'!N463</f>
        <v>89.719970269209057</v>
      </c>
      <c r="S169" s="165">
        <f>'Summary Data'!M490+'Summary Data'!N490</f>
        <v>71.756317124812284</v>
      </c>
      <c r="T169" s="165">
        <f>'Summary Data'!M517+'Summary Data'!N517</f>
        <v>100.08729146350811</v>
      </c>
      <c r="U169" s="165">
        <f>'Summary Data'!M544+'Summary Data'!N544</f>
        <v>107.80853201638577</v>
      </c>
      <c r="V169" s="165">
        <f>'Summary Data'!M571+'Summary Data'!N571</f>
        <v>79.547187457632333</v>
      </c>
    </row>
    <row r="170" spans="1:22" x14ac:dyDescent="0.2">
      <c r="A170" s="2">
        <v>2039</v>
      </c>
      <c r="B170" s="204">
        <f>'Summary Data'!M20+'Summary Data'!N20</f>
        <v>111.06106642518833</v>
      </c>
      <c r="C170" s="204">
        <f>'Summary Data'!M48+'Summary Data'!N48</f>
        <v>156.83946883961855</v>
      </c>
      <c r="D170" s="204">
        <f>'Summary Data'!M77+'Summary Data'!N77</f>
        <v>156.79870378923434</v>
      </c>
      <c r="E170" s="204">
        <f>'Summary Data'!M107+'Summary Data'!N107</f>
        <v>165.44561348763852</v>
      </c>
      <c r="F170" s="204">
        <f>'Summary Data'!M135+'Summary Data'!N135</f>
        <v>63.65317994008489</v>
      </c>
      <c r="G170" s="165">
        <f>'Summary Data'!M163+'Summary Data'!N163</f>
        <v>57.148670069634107</v>
      </c>
      <c r="H170" s="165">
        <f>'Summary Data'!M190+'Summary Data'!N190</f>
        <v>105.7649780320408</v>
      </c>
      <c r="I170" s="204">
        <f>'Summary Data'!M218+'Summary Data'!N218</f>
        <v>122.64569260436585</v>
      </c>
      <c r="J170" s="165">
        <f>'Summary Data'!M246+'Summary Data'!N246</f>
        <v>97.85312099202082</v>
      </c>
      <c r="K170" s="165">
        <f>'Summary Data'!M274+'Summary Data'!N274</f>
        <v>122.14855806274645</v>
      </c>
      <c r="L170" s="165">
        <f>'Summary Data'!M302+'Summary Data'!N302</f>
        <v>73.609101133857763</v>
      </c>
      <c r="M170" s="165">
        <f>'Summary Data'!M329+'Summary Data'!N329</f>
        <v>83.343042714639495</v>
      </c>
      <c r="N170" s="165">
        <f>'Summary Data'!M356+'Summary Data'!N356</f>
        <v>74.491129542434663</v>
      </c>
      <c r="O170" s="165">
        <f>'Summary Data'!M383+'Summary Data'!N383</f>
        <v>109.98533509158152</v>
      </c>
      <c r="P170" s="165">
        <f>'Summary Data'!M410+'Summary Data'!N410</f>
        <v>111.06106642518833</v>
      </c>
      <c r="Q170" s="165">
        <f>'Summary Data'!M437+'Summary Data'!N437</f>
        <v>110.29295369797441</v>
      </c>
      <c r="R170" s="165">
        <f>'Summary Data'!M464+'Summary Data'!N464</f>
        <v>94.386080882020551</v>
      </c>
      <c r="S170" s="165">
        <f>'Summary Data'!M491+'Summary Data'!N491</f>
        <v>73.150836678594999</v>
      </c>
      <c r="T170" s="165">
        <f>'Summary Data'!M518+'Summary Data'!N518</f>
        <v>103.74521963462286</v>
      </c>
      <c r="U170" s="165">
        <f>'Summary Data'!M545+'Summary Data'!N545</f>
        <v>113.59317576940892</v>
      </c>
      <c r="V170" s="165">
        <f>'Summary Data'!M572+'Summary Data'!N572</f>
        <v>85.931308630027758</v>
      </c>
    </row>
    <row r="171" spans="1:22" x14ac:dyDescent="0.2">
      <c r="A171" s="2">
        <v>2040</v>
      </c>
      <c r="B171" s="204">
        <f>'Summary Data'!M21+'Summary Data'!N21</f>
        <v>122.91850405937079</v>
      </c>
      <c r="C171" s="204">
        <f>'Summary Data'!M49+'Summary Data'!N49</f>
        <v>173.37206964526604</v>
      </c>
      <c r="D171" s="204">
        <f>'Summary Data'!M78+'Summary Data'!N78</f>
        <v>173.61944715746407</v>
      </c>
      <c r="E171" s="204">
        <f>'Summary Data'!M108+'Summary Data'!N108</f>
        <v>183.63498647247761</v>
      </c>
      <c r="F171" s="204">
        <f>'Summary Data'!M136+'Summary Data'!N136</f>
        <v>65.997015266460977</v>
      </c>
      <c r="G171" s="165">
        <f>'Summary Data'!M164+'Summary Data'!N164</f>
        <v>58.8008438024846</v>
      </c>
      <c r="H171" s="165">
        <f>'Summary Data'!M191+'Summary Data'!N191</f>
        <v>117.28748105843883</v>
      </c>
      <c r="I171" s="204">
        <f>'Summary Data'!M219+'Summary Data'!N219</f>
        <v>137.57984722265823</v>
      </c>
      <c r="J171" s="165">
        <f>'Summary Data'!M247+'Summary Data'!N247</f>
        <v>99.913063347005391</v>
      </c>
      <c r="K171" s="165">
        <f>'Summary Data'!M275+'Summary Data'!N275</f>
        <v>135.01531930894589</v>
      </c>
      <c r="L171" s="165">
        <f>'Summary Data'!M303+'Summary Data'!N303</f>
        <v>82.419591639616442</v>
      </c>
      <c r="M171" s="165">
        <f>'Summary Data'!M330+'Summary Data'!N330</f>
        <v>92.248254541798815</v>
      </c>
      <c r="N171" s="165">
        <f>'Summary Data'!M357+'Summary Data'!N357</f>
        <v>83.380927216557154</v>
      </c>
      <c r="O171" s="165">
        <f>'Summary Data'!M384+'Summary Data'!N384</f>
        <v>121.29135699905079</v>
      </c>
      <c r="P171" s="165">
        <f>'Summary Data'!M411+'Summary Data'!N411</f>
        <v>122.91850405937079</v>
      </c>
      <c r="Q171" s="165">
        <f>'Summary Data'!M438+'Summary Data'!N438</f>
        <v>121.61386013353606</v>
      </c>
      <c r="R171" s="165">
        <f>'Summary Data'!M465+'Summary Data'!N465</f>
        <v>105.05128488309326</v>
      </c>
      <c r="S171" s="165">
        <f>'Summary Data'!M492+'Summary Data'!N492</f>
        <v>81.887614251422235</v>
      </c>
      <c r="T171" s="165">
        <f>'Summary Data'!M519+'Summary Data'!N519</f>
        <v>113.84769075789193</v>
      </c>
      <c r="U171" s="165">
        <f>'Summary Data'!M546+'Summary Data'!N546</f>
        <v>126.70095079006668</v>
      </c>
      <c r="V171" s="165">
        <f>'Summary Data'!M573+'Summary Data'!N573</f>
        <v>93.631328947096989</v>
      </c>
    </row>
    <row r="172" spans="1:22" x14ac:dyDescent="0.2">
      <c r="A172" s="2">
        <v>2041</v>
      </c>
      <c r="B172" s="204">
        <f>'Summary Data'!M22+'Summary Data'!N22</f>
        <v>139.46070395732735</v>
      </c>
      <c r="C172" s="204">
        <f>'Summary Data'!M50+'Summary Data'!N50</f>
        <v>216.42205397584752</v>
      </c>
      <c r="D172" s="204">
        <f>'Summary Data'!M79+'Summary Data'!N79</f>
        <v>216.55534324546664</v>
      </c>
      <c r="E172" s="204">
        <f>'Summary Data'!M109+'Summary Data'!N109</f>
        <v>230.97735010948026</v>
      </c>
      <c r="F172" s="204">
        <f>'Summary Data'!M137+'Summary Data'!N137</f>
        <v>73.582126974284137</v>
      </c>
      <c r="G172" s="165">
        <f>'Summary Data'!M165+'Summary Data'!N165</f>
        <v>66.724730411782247</v>
      </c>
      <c r="H172" s="165">
        <f>'Summary Data'!M192+'Summary Data'!N192</f>
        <v>131.52062440611144</v>
      </c>
      <c r="I172" s="204">
        <f>'Summary Data'!M220+'Summary Data'!N220</f>
        <v>156.32388284831273</v>
      </c>
      <c r="J172" s="165">
        <f>'Summary Data'!M248+'Summary Data'!N248</f>
        <v>121.7951616093541</v>
      </c>
      <c r="K172" s="165">
        <f>'Summary Data'!M276+'Summary Data'!N276</f>
        <v>152.00443613695896</v>
      </c>
      <c r="L172" s="165">
        <f>'Summary Data'!M304+'Summary Data'!N304</f>
        <v>96.218013306263856</v>
      </c>
      <c r="M172" s="165">
        <f>'Summary Data'!M331+'Summary Data'!N331</f>
        <v>104.23428100159958</v>
      </c>
      <c r="N172" s="165">
        <f>'Summary Data'!M358+'Summary Data'!N358</f>
        <v>97.746357216133134</v>
      </c>
      <c r="O172" s="165">
        <f>'Summary Data'!M385+'Summary Data'!N385</f>
        <v>138.36021698561487</v>
      </c>
      <c r="P172" s="165">
        <f>'Summary Data'!M412+'Summary Data'!N412</f>
        <v>139.46070395732735</v>
      </c>
      <c r="Q172" s="165">
        <f>'Summary Data'!M439+'Summary Data'!N439</f>
        <v>139.57177646986159</v>
      </c>
      <c r="R172" s="165">
        <f>'Summary Data'!M466+'Summary Data'!N466</f>
        <v>119.69033539973361</v>
      </c>
      <c r="S172" s="165">
        <f>'Summary Data'!M493+'Summary Data'!N493</f>
        <v>96.87394732056535</v>
      </c>
      <c r="T172" s="165">
        <f>'Summary Data'!M520+'Summary Data'!N520</f>
        <v>131.85679869711925</v>
      </c>
      <c r="U172" s="165">
        <f>'Summary Data'!M547+'Summary Data'!N547</f>
        <v>143.5996039560651</v>
      </c>
      <c r="V172" s="165">
        <f>'Summary Data'!M574+'Summary Data'!N574</f>
        <v>111.32015550185699</v>
      </c>
    </row>
    <row r="173" spans="1:22" x14ac:dyDescent="0.2">
      <c r="A173" s="2">
        <v>2042</v>
      </c>
      <c r="B173" s="204">
        <f>'Summary Data'!M23+'Summary Data'!N23</f>
        <v>142.79643784976702</v>
      </c>
      <c r="C173" s="204">
        <f>'Summary Data'!M51+'Summary Data'!N51</f>
        <v>224.60212740730017</v>
      </c>
      <c r="D173" s="204">
        <f>'Summary Data'!M80+'Summary Data'!N80</f>
        <v>224.4853032493919</v>
      </c>
      <c r="E173" s="204">
        <f>'Summary Data'!M110+'Summary Data'!N110</f>
        <v>245.06664829549959</v>
      </c>
      <c r="F173" s="204">
        <f>'Summary Data'!M138+'Summary Data'!N138</f>
        <v>78.353908783084563</v>
      </c>
      <c r="G173" s="165">
        <f>'Summary Data'!M166+'Summary Data'!N166</f>
        <v>66.618278231631848</v>
      </c>
      <c r="H173" s="165">
        <f>'Summary Data'!M193+'Summary Data'!N193</f>
        <v>133.22255162097508</v>
      </c>
      <c r="I173" s="204">
        <f>'Summary Data'!M221+'Summary Data'!N221</f>
        <v>151.86380700970602</v>
      </c>
      <c r="J173" s="165">
        <f>'Summary Data'!M249+'Summary Data'!N249</f>
        <v>122.40127663840261</v>
      </c>
      <c r="K173" s="165">
        <f>'Summary Data'!M277+'Summary Data'!N277</f>
        <v>152.5445296219284</v>
      </c>
      <c r="L173" s="165">
        <f>'Summary Data'!M305+'Summary Data'!N305</f>
        <v>98.432350969000737</v>
      </c>
      <c r="M173" s="165">
        <f>'Summary Data'!M332+'Summary Data'!N332</f>
        <v>100.79940660865537</v>
      </c>
      <c r="N173" s="165">
        <f>'Summary Data'!M359+'Summary Data'!N359</f>
        <v>97.255416907535789</v>
      </c>
      <c r="O173" s="165">
        <f>'Summary Data'!M386+'Summary Data'!N386</f>
        <v>142.27418231619825</v>
      </c>
      <c r="P173" s="165">
        <f>'Summary Data'!M413+'Summary Data'!N413</f>
        <v>142.79643784976702</v>
      </c>
      <c r="Q173" s="165">
        <f>'Summary Data'!M440+'Summary Data'!N440</f>
        <v>141.62707366665649</v>
      </c>
      <c r="R173" s="165">
        <f>'Summary Data'!M467+'Summary Data'!N467</f>
        <v>120.15191510634723</v>
      </c>
      <c r="S173" s="165">
        <f>'Summary Data'!M494+'Summary Data'!N494</f>
        <v>115.11220909138996</v>
      </c>
      <c r="T173" s="165">
        <f>'Summary Data'!M521+'Summary Data'!N521</f>
        <v>146.85611799907949</v>
      </c>
      <c r="U173" s="165">
        <f>'Summary Data'!M548+'Summary Data'!N548</f>
        <v>146.87728021466853</v>
      </c>
      <c r="V173" s="165">
        <f>'Summary Data'!M575+'Summary Data'!N575</f>
        <v>116.92806703286431</v>
      </c>
    </row>
    <row r="174" spans="1:22" x14ac:dyDescent="0.2">
      <c r="A174" s="2">
        <v>2043</v>
      </c>
      <c r="B174" s="204">
        <f>'Summary Data'!M24+'Summary Data'!N24</f>
        <v>128.62594304498458</v>
      </c>
      <c r="C174" s="204">
        <f>'Summary Data'!M52+'Summary Data'!N52</f>
        <v>211.12438803604289</v>
      </c>
      <c r="D174" s="204">
        <f>'Summary Data'!M81+'Summary Data'!N81</f>
        <v>211.10986098949633</v>
      </c>
      <c r="E174" s="204">
        <f>'Summary Data'!M111+'Summary Data'!N111</f>
        <v>224.44818249747658</v>
      </c>
      <c r="F174" s="204">
        <f>'Summary Data'!M139+'Summary Data'!N139</f>
        <v>83.121969349191772</v>
      </c>
      <c r="G174" s="165">
        <f>'Summary Data'!M167+'Summary Data'!N167</f>
        <v>67.639377506510385</v>
      </c>
      <c r="H174" s="165">
        <f>'Summary Data'!M194+'Summary Data'!N194</f>
        <v>124.19302229444232</v>
      </c>
      <c r="I174" s="204">
        <f>'Summary Data'!M222+'Summary Data'!N222</f>
        <v>142.71796139520256</v>
      </c>
      <c r="J174" s="165">
        <f>'Summary Data'!M250+'Summary Data'!N250</f>
        <v>111.0999031633426</v>
      </c>
      <c r="K174" s="165">
        <f>'Summary Data'!M278+'Summary Data'!N278</f>
        <v>134.13801164120866</v>
      </c>
      <c r="L174" s="165">
        <f>'Summary Data'!M306+'Summary Data'!N306</f>
        <v>97.035473311843219</v>
      </c>
      <c r="M174" s="165">
        <f>'Summary Data'!M333+'Summary Data'!N333</f>
        <v>95.801266363701302</v>
      </c>
      <c r="N174" s="165">
        <f>'Summary Data'!M360+'Summary Data'!N360</f>
        <v>96.075331130048767</v>
      </c>
      <c r="O174" s="165">
        <f>'Summary Data'!M387+'Summary Data'!N387</f>
        <v>128.09428343364726</v>
      </c>
      <c r="P174" s="165">
        <f>'Summary Data'!M414+'Summary Data'!N414</f>
        <v>128.62594304498458</v>
      </c>
      <c r="Q174" s="165">
        <f>'Summary Data'!M441+'Summary Data'!N441</f>
        <v>127.45075716125152</v>
      </c>
      <c r="R174" s="165">
        <f>'Summary Data'!M468+'Summary Data'!N468</f>
        <v>111.81966384594764</v>
      </c>
      <c r="S174" s="165">
        <f>'Summary Data'!M495+'Summary Data'!N495</f>
        <v>108.10519678129502</v>
      </c>
      <c r="T174" s="165">
        <f>'Summary Data'!M522+'Summary Data'!N522</f>
        <v>130.64117715051776</v>
      </c>
      <c r="U174" s="165">
        <f>'Summary Data'!M549+'Summary Data'!N549</f>
        <v>130.14458787414668</v>
      </c>
      <c r="V174" s="165">
        <f>'Summary Data'!M576+'Summary Data'!N576</f>
        <v>112.15811540239818</v>
      </c>
    </row>
    <row r="175" spans="1:22" x14ac:dyDescent="0.2">
      <c r="A175" s="2">
        <v>2044</v>
      </c>
      <c r="B175" s="204">
        <f>'Summary Data'!M25+'Summary Data'!N25</f>
        <v>168.14483784404544</v>
      </c>
      <c r="C175" s="204">
        <f>'Summary Data'!M53+'Summary Data'!N53</f>
        <v>272.13841080132374</v>
      </c>
      <c r="D175" s="204">
        <f>'Summary Data'!M82+'Summary Data'!N82</f>
        <v>271.95344229508078</v>
      </c>
      <c r="E175" s="204">
        <f>'Summary Data'!M112+'Summary Data'!N112</f>
        <v>287.1943254951434</v>
      </c>
      <c r="F175" s="204">
        <f>'Summary Data'!M140+'Summary Data'!N140</f>
        <v>96.23099473662802</v>
      </c>
      <c r="G175" s="165">
        <f>'Summary Data'!M168+'Summary Data'!N168</f>
        <v>83.509023762614646</v>
      </c>
      <c r="H175" s="165">
        <f>'Summary Data'!M195+'Summary Data'!N195</f>
        <v>158.83455264225032</v>
      </c>
      <c r="I175" s="204">
        <f>'Summary Data'!M223+'Summary Data'!N223</f>
        <v>188.89974685258753</v>
      </c>
      <c r="J175" s="165">
        <f>'Summary Data'!M251+'Summary Data'!N251</f>
        <v>138.73231522118346</v>
      </c>
      <c r="K175" s="165">
        <f>'Summary Data'!M279+'Summary Data'!N279</f>
        <v>180.42122492921726</v>
      </c>
      <c r="L175" s="165">
        <f>'Summary Data'!M307+'Summary Data'!N307</f>
        <v>124.63742724445355</v>
      </c>
      <c r="M175" s="165">
        <f>'Summary Data'!M334+'Summary Data'!N334</f>
        <v>119.87090458871954</v>
      </c>
      <c r="N175" s="165">
        <f>'Summary Data'!M361+'Summary Data'!N361</f>
        <v>123.74080822913311</v>
      </c>
      <c r="O175" s="165">
        <f>'Summary Data'!M388+'Summary Data'!N388</f>
        <v>166.94032189136834</v>
      </c>
      <c r="P175" s="165">
        <f>'Summary Data'!M415+'Summary Data'!N415</f>
        <v>168.14483784404544</v>
      </c>
      <c r="Q175" s="165">
        <f>'Summary Data'!M442+'Summary Data'!N442</f>
        <v>166.88062605898179</v>
      </c>
      <c r="R175" s="165">
        <f>'Summary Data'!M469+'Summary Data'!N469</f>
        <v>143.02789080556445</v>
      </c>
      <c r="S175" s="165">
        <f>'Summary Data'!M496+'Summary Data'!N496</f>
        <v>148.14106386390517</v>
      </c>
      <c r="T175" s="165">
        <f>'Summary Data'!M523+'Summary Data'!N523</f>
        <v>167.78861112539633</v>
      </c>
      <c r="U175" s="165">
        <f>'Summary Data'!M550+'Summary Data'!N550</f>
        <v>171.46221077955863</v>
      </c>
      <c r="V175" s="165">
        <f>'Summary Data'!M577+'Summary Data'!N577</f>
        <v>138.40629579747363</v>
      </c>
    </row>
    <row r="176" spans="1:22" x14ac:dyDescent="0.2">
      <c r="A176" s="2">
        <v>2045</v>
      </c>
      <c r="B176" s="204">
        <f>'Summary Data'!M26+'Summary Data'!N26</f>
        <v>150.13245948630802</v>
      </c>
      <c r="C176" s="204">
        <f>'Summary Data'!M54+'Summary Data'!N54</f>
        <v>254.01959974987042</v>
      </c>
      <c r="D176" s="204">
        <f>'Summary Data'!M83+'Summary Data'!N83</f>
        <v>253.37996803328704</v>
      </c>
      <c r="E176" s="204">
        <f>'Summary Data'!M113+'Summary Data'!N113</f>
        <v>275.83490719719509</v>
      </c>
      <c r="F176" s="204">
        <f>'Summary Data'!M141+'Summary Data'!N141</f>
        <v>99.93270897815286</v>
      </c>
      <c r="G176" s="165">
        <f>'Summary Data'!M169+'Summary Data'!N169</f>
        <v>48.372636488446688</v>
      </c>
      <c r="H176" s="165">
        <f>'Summary Data'!M196+'Summary Data'!N196</f>
        <v>143.35299428176222</v>
      </c>
      <c r="I176" s="204">
        <f>'Summary Data'!M224+'Summary Data'!N224</f>
        <v>178.2927435076611</v>
      </c>
      <c r="J176" s="165">
        <f>'Summary Data'!M252+'Summary Data'!N252</f>
        <v>121.60844843275402</v>
      </c>
      <c r="K176" s="165">
        <f>'Summary Data'!M280+'Summary Data'!N280</f>
        <v>171.03680019735901</v>
      </c>
      <c r="L176" s="165">
        <f>'Summary Data'!M308+'Summary Data'!N308</f>
        <v>132.16595386849048</v>
      </c>
      <c r="M176" s="165">
        <f>'Summary Data'!M335+'Summary Data'!N335</f>
        <v>114.61502562412804</v>
      </c>
      <c r="N176" s="165">
        <f>'Summary Data'!M362+'Summary Data'!N362</f>
        <v>129.39729893759832</v>
      </c>
      <c r="O176" s="165">
        <f>'Summary Data'!M389+'Summary Data'!N389</f>
        <v>147.18618277171126</v>
      </c>
      <c r="P176" s="165">
        <f>'Summary Data'!M416+'Summary Data'!N416</f>
        <v>150.13245948630805</v>
      </c>
      <c r="Q176" s="165">
        <f>'Summary Data'!M443+'Summary Data'!N443</f>
        <v>148.27287966787804</v>
      </c>
      <c r="R176" s="165">
        <f>'Summary Data'!M470+'Summary Data'!N470</f>
        <v>127.02292130641092</v>
      </c>
      <c r="S176" s="165">
        <f>'Summary Data'!M497+'Summary Data'!N497</f>
        <v>162.47239910873654</v>
      </c>
      <c r="T176" s="165">
        <f>'Summary Data'!M524+'Summary Data'!N524</f>
        <v>147.73460464181744</v>
      </c>
      <c r="U176" s="165">
        <f>'Summary Data'!M551+'Summary Data'!N551</f>
        <v>154.43709706147081</v>
      </c>
      <c r="V176" s="165">
        <f>'Summary Data'!M578+'Summary Data'!N578</f>
        <v>124.67884919883753</v>
      </c>
    </row>
    <row r="178" spans="1:22" x14ac:dyDescent="0.2">
      <c r="A178" s="159" t="s">
        <v>144</v>
      </c>
      <c r="B178" s="175">
        <f>-PMT($A$1,25,NPV($A$1,B153:B176))</f>
        <v>74.009370856921223</v>
      </c>
      <c r="C178" s="175">
        <f t="shared" ref="C178:U178" si="67">-PMT($A$1,25,NPV($A$1,C153:C176))</f>
        <v>101.54290187370611</v>
      </c>
      <c r="D178" s="175">
        <f t="shared" si="67"/>
        <v>101.63522329018819</v>
      </c>
      <c r="E178" s="175">
        <f t="shared" si="67"/>
        <v>106.14356363508838</v>
      </c>
      <c r="F178" s="175">
        <f t="shared" si="67"/>
        <v>46.277968968963975</v>
      </c>
      <c r="G178" s="175">
        <f t="shared" si="67"/>
        <v>41.836780142611069</v>
      </c>
      <c r="H178" s="175">
        <f t="shared" si="67"/>
        <v>71.413490567304038</v>
      </c>
      <c r="I178" s="175">
        <f t="shared" si="67"/>
        <v>81.020843812889936</v>
      </c>
      <c r="J178" s="175">
        <f t="shared" si="67"/>
        <v>68.025453700894147</v>
      </c>
      <c r="K178" s="175">
        <f t="shared" si="67"/>
        <v>79.5907427779605</v>
      </c>
      <c r="L178" s="175">
        <f t="shared" si="67"/>
        <v>60.756163058358979</v>
      </c>
      <c r="M178" s="175">
        <f t="shared" si="67"/>
        <v>62.593878658712661</v>
      </c>
      <c r="N178" s="175">
        <f t="shared" si="67"/>
        <v>61.339814014776387</v>
      </c>
      <c r="O178" s="175">
        <f t="shared" si="67"/>
        <v>73.617524970370198</v>
      </c>
      <c r="P178" s="175">
        <f t="shared" si="67"/>
        <v>69.858886421281113</v>
      </c>
      <c r="Q178" s="175">
        <f t="shared" si="67"/>
        <v>64.921367391483443</v>
      </c>
      <c r="R178" s="175">
        <f t="shared" si="67"/>
        <v>60.555333226288475</v>
      </c>
      <c r="S178" s="175">
        <f t="shared" si="67"/>
        <v>67.717693724471644</v>
      </c>
      <c r="T178" s="175">
        <f t="shared" si="67"/>
        <v>70.065148575596453</v>
      </c>
      <c r="U178" s="175">
        <f t="shared" si="67"/>
        <v>75.135477689938227</v>
      </c>
      <c r="V178" s="175">
        <f t="shared" ref="V178" si="68">-PMT($A$1,25,NPV($A$1,V153:V176))</f>
        <v>66.176188916860639</v>
      </c>
    </row>
    <row r="179" spans="1:22" x14ac:dyDescent="0.2">
      <c r="A179" s="159" t="s">
        <v>168</v>
      </c>
      <c r="B179" s="205">
        <f>NPV($A$1,B153:B176)</f>
        <v>887.91843512420473</v>
      </c>
      <c r="C179" s="205">
        <f t="shared" ref="C179:U179" si="69">NPV($A$1,C153:C176)</f>
        <v>1218.2486283254229</v>
      </c>
      <c r="D179" s="205">
        <f t="shared" si="69"/>
        <v>1219.356243303122</v>
      </c>
      <c r="E179" s="205">
        <f t="shared" si="69"/>
        <v>1273.444508852494</v>
      </c>
      <c r="F179" s="205">
        <f t="shared" si="69"/>
        <v>555.21431018631938</v>
      </c>
      <c r="G179" s="205">
        <f t="shared" si="69"/>
        <v>501.93168682217816</v>
      </c>
      <c r="H179" s="205">
        <f t="shared" si="69"/>
        <v>856.77467673470744</v>
      </c>
      <c r="I179" s="205">
        <f t="shared" si="69"/>
        <v>972.03773005801952</v>
      </c>
      <c r="J179" s="205">
        <f t="shared" si="69"/>
        <v>816.12711605780908</v>
      </c>
      <c r="K179" s="205">
        <f t="shared" si="69"/>
        <v>954.8802666408676</v>
      </c>
      <c r="L179" s="205">
        <f t="shared" si="69"/>
        <v>728.91468475284501</v>
      </c>
      <c r="M179" s="205">
        <f t="shared" si="69"/>
        <v>750.96245439574534</v>
      </c>
      <c r="N179" s="205">
        <f t="shared" si="69"/>
        <v>735.91696619208017</v>
      </c>
      <c r="O179" s="205">
        <f t="shared" si="69"/>
        <v>883.21731170742999</v>
      </c>
      <c r="P179" s="205">
        <f t="shared" si="69"/>
        <v>838.12350236865507</v>
      </c>
      <c r="Q179" s="205">
        <f t="shared" si="69"/>
        <v>778.88621769007659</v>
      </c>
      <c r="R179" s="205">
        <f t="shared" si="69"/>
        <v>726.50525324229966</v>
      </c>
      <c r="S179" s="205">
        <f t="shared" si="69"/>
        <v>812.43480313182545</v>
      </c>
      <c r="T179" s="205">
        <f t="shared" si="69"/>
        <v>840.59810750533552</v>
      </c>
      <c r="U179" s="205">
        <f t="shared" si="69"/>
        <v>901.42876503753655</v>
      </c>
      <c r="V179" s="205">
        <f t="shared" ref="V179" si="70">NPV($A$1,V153:V176)</f>
        <v>793.9407864868723</v>
      </c>
    </row>
  </sheetData>
  <mergeCells count="9">
    <mergeCell ref="AV68:AW68"/>
    <mergeCell ref="AX68:AY68"/>
    <mergeCell ref="AV67:AY67"/>
    <mergeCell ref="BA68:BC68"/>
    <mergeCell ref="BH67:BK67"/>
    <mergeCell ref="BH68:BI68"/>
    <mergeCell ref="BJ68:BK68"/>
    <mergeCell ref="BD68:BF68"/>
    <mergeCell ref="BA67:BF67"/>
  </mergeCells>
  <pageMargins left="0.7" right="0.7" top="0.75" bottom="0.75" header="0.3" footer="0.3"/>
  <pageSetup orientation="portrait" horizontalDpi="90" verticalDpi="9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V32"/>
  <sheetViews>
    <sheetView workbookViewId="0">
      <selection activeCell="J7" sqref="J7"/>
    </sheetView>
  </sheetViews>
  <sheetFormatPr defaultRowHeight="15" x14ac:dyDescent="0.25"/>
  <cols>
    <col min="1" max="1" width="34.7109375" style="194" bestFit="1" customWidth="1"/>
    <col min="2" max="10" width="11" style="194" customWidth="1"/>
    <col min="11" max="11" width="11.28515625" style="194" customWidth="1"/>
    <col min="12" max="16384" width="9.140625" style="194"/>
  </cols>
  <sheetData>
    <row r="2" spans="1:17" x14ac:dyDescent="0.25">
      <c r="B2" s="195"/>
      <c r="C2" s="195"/>
      <c r="N2" s="194">
        <v>2045</v>
      </c>
      <c r="O2" s="194">
        <v>2045</v>
      </c>
    </row>
    <row r="3" spans="1:17" s="196" customFormat="1" ht="45" x14ac:dyDescent="0.25">
      <c r="A3" s="153" t="s">
        <v>34</v>
      </c>
      <c r="B3" s="193" t="s">
        <v>176</v>
      </c>
      <c r="C3" s="193" t="s">
        <v>175</v>
      </c>
      <c r="D3" s="193" t="s">
        <v>177</v>
      </c>
      <c r="E3" s="193" t="s">
        <v>178</v>
      </c>
      <c r="F3" s="193" t="s">
        <v>179</v>
      </c>
      <c r="G3" s="193" t="s">
        <v>180</v>
      </c>
      <c r="H3" s="193" t="s">
        <v>181</v>
      </c>
      <c r="I3" s="193" t="s">
        <v>182</v>
      </c>
      <c r="J3" s="193" t="s">
        <v>183</v>
      </c>
      <c r="K3" s="193" t="s">
        <v>185</v>
      </c>
      <c r="N3" s="196" t="s">
        <v>191</v>
      </c>
      <c r="O3" s="196" t="s">
        <v>192</v>
      </c>
      <c r="Q3" s="196" t="s">
        <v>195</v>
      </c>
    </row>
    <row r="4" spans="1:17" x14ac:dyDescent="0.25">
      <c r="A4" s="48" t="str">
        <f>'Scenario List'!A3</f>
        <v>1- Preferred Resource Strategy</v>
      </c>
      <c r="B4" s="154">
        <f>HLOOKUP($A4,'Annual Summaries'!$B$3:$U$29,27,FALSE)</f>
        <v>8702.8311346612863</v>
      </c>
      <c r="C4" s="154">
        <f>HLOOKUP($A4,'Annual Summaries'!$Z$3:$AS$29,27,FALSE)</f>
        <v>4542.8695615682736</v>
      </c>
      <c r="D4" s="197">
        <f>HLOOKUP($A4,'Annual Summaries'!$B$38:$U$62,10,FALSE)</f>
        <v>0.12653918399064093</v>
      </c>
      <c r="E4" s="197">
        <f>HLOOKUP($A4,'Annual Summaries'!$B$38:$U$62,25,FALSE)</f>
        <v>0.17328516252112264</v>
      </c>
      <c r="F4" s="197">
        <f>HLOOKUP($A4,'Annual Summaries'!$Z$38:$AS$62,10,FALSE)</f>
        <v>0.10982380967820123</v>
      </c>
      <c r="G4" s="197">
        <f>HLOOKUP($A4,'Annual Summaries'!$Z$38:$AS$62,25,FALSE)</f>
        <v>0.15258078786299334</v>
      </c>
      <c r="H4" s="154">
        <f>'Cost vs Risk'!E3</f>
        <v>39.714593917561615</v>
      </c>
      <c r="I4" s="154">
        <f>'Cost vs Risk'!F3</f>
        <v>86.520161540181135</v>
      </c>
      <c r="J4" s="154">
        <f>'Cost vs Risk'!G3</f>
        <v>150.13245948630802</v>
      </c>
      <c r="K4" s="198">
        <f>HLOOKUP($A4,'Annual Summaries'!$B$95:$U$119,25,FALSE)</f>
        <v>0.53725079261187458</v>
      </c>
      <c r="Q4" s="195">
        <f>C4+B4</f>
        <v>13245.70069622956</v>
      </c>
    </row>
    <row r="5" spans="1:17" x14ac:dyDescent="0.25">
      <c r="A5" s="48" t="str">
        <f>'Scenario List'!A4</f>
        <v>2- Baseline 1</v>
      </c>
      <c r="B5" s="154">
        <f>HLOOKUP($A5,'Annual Summaries'!$B$3:$U$29,27,FALSE)</f>
        <v>8418.2411009678544</v>
      </c>
      <c r="C5" s="154">
        <f>HLOOKUP($A5,'Annual Summaries'!$Z$3:$AS$29,27,FALSE)</f>
        <v>4578.4054814773153</v>
      </c>
      <c r="D5" s="197">
        <f>HLOOKUP($A5,'Annual Summaries'!$B$38:$U$62,10,FALSE)</f>
        <v>0.1212535177548596</v>
      </c>
      <c r="E5" s="197">
        <f>HLOOKUP($A5,'Annual Summaries'!$B$38:$U$62,25,FALSE)</f>
        <v>0.16764840549884338</v>
      </c>
      <c r="F5" s="197">
        <f>HLOOKUP($A5,'Annual Summaries'!$Z$38:$AS$62,10,FALSE)</f>
        <v>0.11040774344342327</v>
      </c>
      <c r="G5" s="197">
        <f>HLOOKUP($A5,'Annual Summaries'!$Z$38:$AS$62,25,FALSE)</f>
        <v>0.15155760053254894</v>
      </c>
      <c r="H5" s="154">
        <f>'Cost vs Risk'!E4</f>
        <v>54.456128010477471</v>
      </c>
      <c r="I5" s="154">
        <f>'Cost vs Risk'!F4</f>
        <v>147.97265724562448</v>
      </c>
      <c r="J5" s="154">
        <f>'Cost vs Risk'!G4</f>
        <v>254.01959974987042</v>
      </c>
      <c r="K5" s="198">
        <f>HLOOKUP($A5,'Annual Summaries'!$B$95:$U$119,25,FALSE)</f>
        <v>0.56101275108327209</v>
      </c>
      <c r="N5" s="199">
        <f>(E5-E$4)/E$4</f>
        <v>-3.2528792080465399E-2</v>
      </c>
      <c r="O5" s="199">
        <f>(G5-G$4)/G$4</f>
        <v>-6.7058726381931649E-3</v>
      </c>
      <c r="Q5" s="195">
        <f t="shared" ref="Q5:Q23" si="0">C5+B5</f>
        <v>12996.64658244517</v>
      </c>
    </row>
    <row r="6" spans="1:17" x14ac:dyDescent="0.25">
      <c r="A6" s="48" t="str">
        <f>'Scenario List'!A5</f>
        <v>3- Baseline 2</v>
      </c>
      <c r="B6" s="154">
        <f>HLOOKUP($A6,'Annual Summaries'!$B$3:$U$29,27,FALSE)</f>
        <v>8418.1047245975296</v>
      </c>
      <c r="C6" s="154">
        <f>HLOOKUP($A6,'Annual Summaries'!$Z$3:$AS$29,27,FALSE)</f>
        <v>4579.8688759899269</v>
      </c>
      <c r="D6" s="197">
        <f>HLOOKUP($A6,'Annual Summaries'!$B$38:$U$62,10,FALSE)</f>
        <v>0.12128292651160719</v>
      </c>
      <c r="E6" s="197">
        <f>HLOOKUP($A6,'Annual Summaries'!$B$38:$U$62,25,FALSE)</f>
        <v>0.16784954905345884</v>
      </c>
      <c r="F6" s="197">
        <f>HLOOKUP($A6,'Annual Summaries'!$Z$38:$AS$62,10,FALSE)</f>
        <v>0.11002784634944066</v>
      </c>
      <c r="G6" s="197">
        <f>HLOOKUP($A6,'Annual Summaries'!$Z$38:$AS$62,25,FALSE)</f>
        <v>0.15126004220481024</v>
      </c>
      <c r="H6" s="154">
        <f>'Cost vs Risk'!E5</f>
        <v>54.546751511702865</v>
      </c>
      <c r="I6" s="154">
        <f>'Cost vs Risk'!F5</f>
        <v>147.60262192534887</v>
      </c>
      <c r="J6" s="154">
        <f>'Cost vs Risk'!G5</f>
        <v>253.37996803328704</v>
      </c>
      <c r="K6" s="198">
        <f>HLOOKUP($A6,'Annual Summaries'!$B$95:$U$119,25,FALSE)</f>
        <v>0.56232185477445884</v>
      </c>
      <c r="N6" s="199">
        <f t="shared" ref="N6:N23" si="1">(E6-E$4)/E$4</f>
        <v>-3.1368025909322889E-2</v>
      </c>
      <c r="O6" s="199">
        <f t="shared" ref="O6:O23" si="2">(G6-G$4)/G$4</f>
        <v>-8.6560416726189585E-3</v>
      </c>
      <c r="Q6" s="195">
        <f t="shared" si="0"/>
        <v>12997.973600587457</v>
      </c>
    </row>
    <row r="7" spans="1:17" x14ac:dyDescent="0.25">
      <c r="A7" s="48" t="str">
        <f>'Scenario List'!A6</f>
        <v>4- Baseline 3</v>
      </c>
      <c r="B7" s="154">
        <f>HLOOKUP($A7,'Annual Summaries'!$B$3:$U$29,27,FALSE)</f>
        <v>8125.0106585262483</v>
      </c>
      <c r="C7" s="154">
        <f>HLOOKUP($A7,'Annual Summaries'!$Z$3:$AS$29,27,FALSE)</f>
        <v>4404.7778847426334</v>
      </c>
      <c r="D7" s="197">
        <f>HLOOKUP($A7,'Annual Summaries'!$B$38:$U$62,10,FALSE)</f>
        <v>0.11688630725938155</v>
      </c>
      <c r="E7" s="197">
        <f>HLOOKUP($A7,'Annual Summaries'!$B$38:$U$62,25,FALSE)</f>
        <v>0.15787330473671879</v>
      </c>
      <c r="F7" s="197">
        <f>HLOOKUP($A7,'Annual Summaries'!$Z$38:$AS$62,10,FALSE)</f>
        <v>0.10562129738199175</v>
      </c>
      <c r="G7" s="197">
        <f>HLOOKUP($A7,'Annual Summaries'!$Z$38:$AS$62,25,FALSE)</f>
        <v>0.14140901063063097</v>
      </c>
      <c r="H7" s="154">
        <f>'Cost vs Risk'!E6</f>
        <v>55.348780972137391</v>
      </c>
      <c r="I7" s="154">
        <f>'Cost vs Risk'!F6</f>
        <v>161.5873843029147</v>
      </c>
      <c r="J7" s="154">
        <f>'Cost vs Risk'!G6</f>
        <v>275.83490719719509</v>
      </c>
      <c r="K7" s="198">
        <f>HLOOKUP($A7,'Annual Summaries'!$B$95:$U$119,25,FALSE)</f>
        <v>0.33381641990459893</v>
      </c>
      <c r="N7" s="199">
        <f t="shared" si="1"/>
        <v>-8.8939281125844899E-2</v>
      </c>
      <c r="O7" s="199">
        <f t="shared" si="2"/>
        <v>-7.3218767505603868E-2</v>
      </c>
      <c r="Q7" s="195">
        <f t="shared" si="0"/>
        <v>12529.788543268882</v>
      </c>
    </row>
    <row r="8" spans="1:17" x14ac:dyDescent="0.25">
      <c r="A8" s="48" t="str">
        <f>'Scenario List'!A7</f>
        <v>5- Clean Resource Plan (2027)</v>
      </c>
      <c r="B8" s="154">
        <f>HLOOKUP($A8,'Annual Summaries'!$B$3:$U$29,27,FALSE)</f>
        <v>8800.0480807355052</v>
      </c>
      <c r="C8" s="154">
        <f>HLOOKUP($A8,'Annual Summaries'!$Z$3:$AS$29,27,FALSE)</f>
        <v>4909.6313433928344</v>
      </c>
      <c r="D8" s="197">
        <f>HLOOKUP($A8,'Annual Summaries'!$B$38:$U$62,10,FALSE)</f>
        <v>0.12886819685617446</v>
      </c>
      <c r="E8" s="197">
        <f>HLOOKUP($A8,'Annual Summaries'!$B$38:$U$62,25,FALSE)</f>
        <v>0.17623797665184812</v>
      </c>
      <c r="F8" s="197">
        <f>HLOOKUP($A8,'Annual Summaries'!$Z$38:$AS$62,10,FALSE)</f>
        <v>0.1214440982842319</v>
      </c>
      <c r="G8" s="197">
        <f>HLOOKUP($A8,'Annual Summaries'!$Z$38:$AS$62,25,FALSE)</f>
        <v>0.16629072685907681</v>
      </c>
      <c r="H8" s="154">
        <f>'Cost vs Risk'!E7</f>
        <v>23.633803521696649</v>
      </c>
      <c r="I8" s="154">
        <f>'Cost vs Risk'!F7</f>
        <v>55.624454691502791</v>
      </c>
      <c r="J8" s="154">
        <f>'Cost vs Risk'!G7</f>
        <v>99.93270897815286</v>
      </c>
      <c r="K8" s="198">
        <f>HLOOKUP($A8,'Annual Summaries'!$B$95:$U$119,25,FALSE)</f>
        <v>0.50003701792018496</v>
      </c>
      <c r="N8" s="199">
        <f t="shared" si="1"/>
        <v>1.7040201756255674E-2</v>
      </c>
      <c r="O8" s="199">
        <f t="shared" si="2"/>
        <v>8.9853638771311223E-2</v>
      </c>
      <c r="Q8" s="195">
        <f t="shared" si="0"/>
        <v>13709.679424128339</v>
      </c>
    </row>
    <row r="9" spans="1:17" x14ac:dyDescent="0.25">
      <c r="A9" s="48" t="str">
        <f>'Scenario List'!A8</f>
        <v>6- Clean Resource Plan (2045)</v>
      </c>
      <c r="B9" s="154">
        <f>HLOOKUP($A9,'Annual Summaries'!$B$3:$U$29,27,FALSE)</f>
        <v>8965.187907812202</v>
      </c>
      <c r="C9" s="154">
        <f>HLOOKUP($A9,'Annual Summaries'!$Z$3:$AS$29,27,FALSE)</f>
        <v>4951.3106713085363</v>
      </c>
      <c r="D9" s="197">
        <f>HLOOKUP($A9,'Annual Summaries'!$B$38:$U$62,10,FALSE)</f>
        <v>0.1303952603892061</v>
      </c>
      <c r="E9" s="197">
        <f>HLOOKUP($A9,'Annual Summaries'!$B$38:$U$62,25,FALSE)</f>
        <v>0.20851448932825578</v>
      </c>
      <c r="F9" s="197">
        <f>HLOOKUP($A9,'Annual Summaries'!$Z$38:$AS$62,10,FALSE)</f>
        <v>0.12190328163610564</v>
      </c>
      <c r="G9" s="197">
        <f>HLOOKUP($A9,'Annual Summaries'!$Z$38:$AS$62,25,FALSE)</f>
        <v>0.19556089008898747</v>
      </c>
      <c r="H9" s="154">
        <f>'Cost vs Risk'!E8</f>
        <v>25.025139998168957</v>
      </c>
      <c r="I9" s="154">
        <f>'Cost vs Risk'!F8</f>
        <v>34.648090864370488</v>
      </c>
      <c r="J9" s="154">
        <f>'Cost vs Risk'!G8</f>
        <v>48.372636488446688</v>
      </c>
      <c r="K9" s="198">
        <f>HLOOKUP($A9,'Annual Summaries'!$B$95:$U$119,25,FALSE)</f>
        <v>0</v>
      </c>
      <c r="N9" s="199">
        <f>(E9-E$4)/E$4</f>
        <v>0.20330261572648411</v>
      </c>
      <c r="O9" s="199">
        <f t="shared" si="2"/>
        <v>0.28168751012471632</v>
      </c>
      <c r="Q9" s="195">
        <f t="shared" si="0"/>
        <v>13916.498579120738</v>
      </c>
    </row>
    <row r="10" spans="1:17" x14ac:dyDescent="0.25">
      <c r="A10" s="48" t="str">
        <f>'Scenario List'!A9</f>
        <v>7- SCC Idaho</v>
      </c>
      <c r="B10" s="154">
        <f>HLOOKUP($A10,'Annual Summaries'!$B$3:$U$29,27,FALSE)</f>
        <v>8731.5190383519985</v>
      </c>
      <c r="C10" s="154">
        <f>HLOOKUP($A10,'Annual Summaries'!$Z$3:$AS$29,27,FALSE)</f>
        <v>4567.8705280009226</v>
      </c>
      <c r="D10" s="197">
        <f>HLOOKUP($A10,'Annual Summaries'!$B$38:$U$62,10,FALSE)</f>
        <v>0.12640012590377303</v>
      </c>
      <c r="E10" s="197">
        <f>HLOOKUP($A10,'Annual Summaries'!$B$38:$U$62,25,FALSE)</f>
        <v>0.17469200021892592</v>
      </c>
      <c r="F10" s="197">
        <f>HLOOKUP($A10,'Annual Summaries'!$Z$38:$AS$62,10,FALSE)</f>
        <v>0.11224000597625729</v>
      </c>
      <c r="G10" s="197">
        <f>HLOOKUP($A10,'Annual Summaries'!$Z$38:$AS$62,25,FALSE)</f>
        <v>0.16120536265268356</v>
      </c>
      <c r="H10" s="154">
        <f>'Cost vs Risk'!E9</f>
        <v>38.605102997812828</v>
      </c>
      <c r="I10" s="154">
        <f>'Cost vs Risk'!F9</f>
        <v>82.178913765519241</v>
      </c>
      <c r="J10" s="154">
        <f>'Cost vs Risk'!G9</f>
        <v>143.35299428176222</v>
      </c>
      <c r="K10" s="198">
        <f>HLOOKUP($A10,'Annual Summaries'!$B$95:$U$119,25,FALSE)</f>
        <v>0.49973155767739608</v>
      </c>
      <c r="N10" s="199">
        <f t="shared" si="1"/>
        <v>8.1186275693499992E-3</v>
      </c>
      <c r="O10" s="199">
        <f t="shared" si="2"/>
        <v>5.6524644488233203E-2</v>
      </c>
      <c r="Q10" s="195">
        <f t="shared" si="0"/>
        <v>13299.389566352922</v>
      </c>
    </row>
    <row r="11" spans="1:17" x14ac:dyDescent="0.25">
      <c r="A11" s="48" t="str">
        <f>'Scenario List'!A10</f>
        <v>8- Low Load Forecast</v>
      </c>
      <c r="B11" s="154">
        <f>HLOOKUP($A11,'Annual Summaries'!$B$3:$U$29,27,FALSE)</f>
        <v>8575.4219373626802</v>
      </c>
      <c r="C11" s="154">
        <f>HLOOKUP($A11,'Annual Summaries'!$Z$3:$AS$29,27,FALSE)</f>
        <v>4491.744394053133</v>
      </c>
      <c r="D11" s="197">
        <f>HLOOKUP($A11,'Annual Summaries'!$B$38:$U$62,10,FALSE)</f>
        <v>0.13028904509679082</v>
      </c>
      <c r="E11" s="197">
        <f>HLOOKUP($A11,'Annual Summaries'!$B$38:$U$62,25,FALSE)</f>
        <v>0.18606787844677716</v>
      </c>
      <c r="F11" s="197">
        <f>HLOOKUP($A11,'Annual Summaries'!$Z$38:$AS$62,10,FALSE)</f>
        <v>0.11298016495148271</v>
      </c>
      <c r="G11" s="197">
        <f>HLOOKUP($A11,'Annual Summaries'!$Z$38:$AS$62,25,FALSE)</f>
        <v>0.16292592837662964</v>
      </c>
      <c r="H11" s="154">
        <f>'Cost vs Risk'!E10</f>
        <v>44.104105668654654</v>
      </c>
      <c r="I11" s="154">
        <f>'Cost vs Risk'!F10</f>
        <v>101.28457611789676</v>
      </c>
      <c r="J11" s="154">
        <f>'Cost vs Risk'!G10</f>
        <v>178.2927435076611</v>
      </c>
      <c r="K11" s="198">
        <f>HLOOKUP($A11,'Annual Summaries'!$B$95:$U$119,25,FALSE)</f>
        <v>0.47596388385970495</v>
      </c>
      <c r="N11" s="199">
        <f t="shared" si="1"/>
        <v>7.3766938494208192E-2</v>
      </c>
      <c r="O11" s="199">
        <f t="shared" si="2"/>
        <v>6.7801068919145321E-2</v>
      </c>
      <c r="Q11" s="195">
        <f t="shared" si="0"/>
        <v>13067.166331415814</v>
      </c>
    </row>
    <row r="12" spans="1:17" x14ac:dyDescent="0.25">
      <c r="A12" s="48" t="str">
        <f>'Scenario List'!A11</f>
        <v>9- High Load Forecast</v>
      </c>
      <c r="B12" s="154">
        <f>HLOOKUP($A12,'Annual Summaries'!$B$3:$U$29,27,FALSE)</f>
        <v>8916.4491147598146</v>
      </c>
      <c r="C12" s="154">
        <f>HLOOKUP($A12,'Annual Summaries'!$Z$3:$AS$29,27,FALSE)</f>
        <v>4576.4138058567205</v>
      </c>
      <c r="D12" s="197">
        <f>HLOOKUP($A12,'Annual Summaries'!$B$38:$U$62,10,FALSE)</f>
        <v>0.12250391347617239</v>
      </c>
      <c r="E12" s="197">
        <f>HLOOKUP($A12,'Annual Summaries'!$B$38:$U$62,25,FALSE)</f>
        <v>0.16429209869498793</v>
      </c>
      <c r="F12" s="197">
        <f>HLOOKUP($A12,'Annual Summaries'!$Z$38:$AS$62,10,FALSE)</f>
        <v>0.10388827883794585</v>
      </c>
      <c r="G12" s="197">
        <f>HLOOKUP($A12,'Annual Summaries'!$Z$38:$AS$62,25,FALSE)</f>
        <v>0.14177619214831771</v>
      </c>
      <c r="H12" s="154">
        <f>'Cost vs Risk'!E11</f>
        <v>37.698442858844786</v>
      </c>
      <c r="I12" s="154">
        <f>'Cost vs Risk'!F11</f>
        <v>70.218658650002354</v>
      </c>
      <c r="J12" s="154">
        <f>'Cost vs Risk'!G11</f>
        <v>121.60844843275402</v>
      </c>
      <c r="K12" s="198">
        <f>HLOOKUP($A12,'Annual Summaries'!$B$95:$U$119,25,FALSE)</f>
        <v>0.55954252716501884</v>
      </c>
      <c r="N12" s="199">
        <f t="shared" si="1"/>
        <v>-5.1897483288787058E-2</v>
      </c>
      <c r="O12" s="199">
        <f t="shared" si="2"/>
        <v>-7.081229469320463E-2</v>
      </c>
      <c r="Q12" s="195">
        <f t="shared" si="0"/>
        <v>13492.862920616535</v>
      </c>
    </row>
    <row r="13" spans="1:17" x14ac:dyDescent="0.25">
      <c r="A13" s="48" t="str">
        <f>'Scenario List'!A12</f>
        <v>10- RA Market</v>
      </c>
      <c r="B13" s="154">
        <f>HLOOKUP($A13,'Annual Summaries'!$B$3:$U$29,27,FALSE)</f>
        <v>8663.1545635871989</v>
      </c>
      <c r="C13" s="154">
        <f>HLOOKUP($A13,'Annual Summaries'!$Z$3:$AS$29,27,FALSE)</f>
        <v>4530.7661833808943</v>
      </c>
      <c r="D13" s="197">
        <f>HLOOKUP($A13,'Annual Summaries'!$B$38:$U$62,10,FALSE)</f>
        <v>0.12556414846766178</v>
      </c>
      <c r="E13" s="197">
        <f>HLOOKUP($A13,'Annual Summaries'!$B$38:$U$62,25,FALSE)</f>
        <v>0.17434793837802565</v>
      </c>
      <c r="F13" s="197">
        <f>HLOOKUP($A13,'Annual Summaries'!$Z$38:$AS$62,10,FALSE)</f>
        <v>0.10944648205742676</v>
      </c>
      <c r="G13" s="197">
        <f>HLOOKUP($A13,'Annual Summaries'!$Z$38:$AS$62,25,FALSE)</f>
        <v>0.15152274988627593</v>
      </c>
      <c r="H13" s="154">
        <f>'Cost vs Risk'!E12</f>
        <v>43.405835927832257</v>
      </c>
      <c r="I13" s="154">
        <f>'Cost vs Risk'!F12</f>
        <v>94.470284753021886</v>
      </c>
      <c r="J13" s="154">
        <f>'Cost vs Risk'!G12</f>
        <v>171.03680019735901</v>
      </c>
      <c r="K13" s="198">
        <f>HLOOKUP($A13,'Annual Summaries'!$B$95:$U$119,25,FALSE)</f>
        <v>0.5041726353728837</v>
      </c>
      <c r="N13" s="199">
        <f>(E13-E$4)/E$4</f>
        <v>6.1331036162629417E-3</v>
      </c>
      <c r="O13" s="199">
        <f t="shared" si="2"/>
        <v>-6.9342804656865164E-3</v>
      </c>
      <c r="Q13" s="195">
        <f t="shared" si="0"/>
        <v>13193.920746968093</v>
      </c>
    </row>
    <row r="14" spans="1:17" x14ac:dyDescent="0.25">
      <c r="A14" s="48" t="str">
        <f>'Scenario List'!A13</f>
        <v>11- Electrification 1</v>
      </c>
      <c r="B14" s="154">
        <f>HLOOKUP($A14,'Annual Summaries'!$B$3:$U$29,27,FALSE)</f>
        <v>10116.722514563384</v>
      </c>
      <c r="C14" s="154">
        <f>HLOOKUP($A14,'Annual Summaries'!$Z$3:$AS$29,27,FALSE)</f>
        <v>4545.2664506862729</v>
      </c>
      <c r="D14" s="197">
        <f>HLOOKUP($A14,'Annual Summaries'!$B$38:$U$62,10,FALSE)</f>
        <v>0.13133470635224767</v>
      </c>
      <c r="E14" s="197">
        <f>HLOOKUP($A14,'Annual Summaries'!$B$38:$U$62,25,FALSE)</f>
        <v>0.18770524878749809</v>
      </c>
      <c r="F14" s="197">
        <f>HLOOKUP($A14,'Annual Summaries'!$Z$38:$AS$62,10,FALSE)</f>
        <v>0.10949440186035421</v>
      </c>
      <c r="G14" s="197">
        <f>HLOOKUP($A14,'Annual Summaries'!$Z$38:$AS$62,25,FALSE)</f>
        <v>0.15792197464319849</v>
      </c>
      <c r="H14" s="154">
        <f>'Cost vs Risk'!E13</f>
        <v>33.831572542904297</v>
      </c>
      <c r="I14" s="154">
        <f>'Cost vs Risk'!F13</f>
        <v>88.289681579134864</v>
      </c>
      <c r="J14" s="154">
        <f>'Cost vs Risk'!G13</f>
        <v>132.16595386849048</v>
      </c>
      <c r="K14" s="198">
        <f>HLOOKUP($A14,'Annual Summaries'!$B$95:$U$119,25,FALSE)</f>
        <v>0.56572365417359882</v>
      </c>
      <c r="N14" s="199">
        <f t="shared" si="1"/>
        <v>8.3215931800379672E-2</v>
      </c>
      <c r="O14" s="199">
        <f t="shared" si="2"/>
        <v>3.5005631148012903E-2</v>
      </c>
      <c r="Q14" s="195">
        <f t="shared" si="0"/>
        <v>14661.988965249657</v>
      </c>
    </row>
    <row r="15" spans="1:17" x14ac:dyDescent="0.25">
      <c r="A15" s="48" t="str">
        <f>'Scenario List'!A14</f>
        <v>12- Electrification 2</v>
      </c>
      <c r="B15" s="154">
        <f>HLOOKUP($A15,'Annual Summaries'!$B$3:$U$29,27,FALSE)</f>
        <v>9470.6380162691275</v>
      </c>
      <c r="C15" s="154">
        <f>HLOOKUP($A15,'Annual Summaries'!$Z$3:$AS$29,27,FALSE)</f>
        <v>4536.2630948413844</v>
      </c>
      <c r="D15" s="197">
        <f>HLOOKUP($A15,'Annual Summaries'!$B$38:$U$62,10,FALSE)</f>
        <v>0.12650898175027961</v>
      </c>
      <c r="E15" s="197">
        <f>HLOOKUP($A15,'Annual Summaries'!$B$38:$U$62,25,FALSE)</f>
        <v>0.17571255840758049</v>
      </c>
      <c r="F15" s="197">
        <f>HLOOKUP($A15,'Annual Summaries'!$Z$38:$AS$62,10,FALSE)</f>
        <v>0.10855313225760743</v>
      </c>
      <c r="G15" s="197">
        <f>HLOOKUP($A15,'Annual Summaries'!$Z$38:$AS$62,25,FALSE)</f>
        <v>0.15497287320456249</v>
      </c>
      <c r="H15" s="154">
        <f>'Cost vs Risk'!E14</f>
        <v>34.368761251897226</v>
      </c>
      <c r="I15" s="154">
        <f>'Cost vs Risk'!F14</f>
        <v>71.196655464550474</v>
      </c>
      <c r="J15" s="154">
        <f>'Cost vs Risk'!G14</f>
        <v>114.61502562412804</v>
      </c>
      <c r="K15" s="198">
        <f>HLOOKUP($A15,'Annual Summaries'!$B$95:$U$119,25,FALSE)</f>
        <v>0.56210448911135891</v>
      </c>
      <c r="N15" s="199">
        <f t="shared" si="1"/>
        <v>1.4008100007765884E-2</v>
      </c>
      <c r="O15" s="199">
        <f>(G15-G$4)/G$4</f>
        <v>1.5677500261153929E-2</v>
      </c>
      <c r="Q15" s="195">
        <f t="shared" si="0"/>
        <v>14006.901111110512</v>
      </c>
    </row>
    <row r="16" spans="1:17" x14ac:dyDescent="0.25">
      <c r="A16" s="48" t="str">
        <f>'Scenario List'!A15</f>
        <v>13- Electrification 3</v>
      </c>
      <c r="B16" s="154">
        <f>HLOOKUP($A16,'Annual Summaries'!$B$3:$U$29,27,FALSE)</f>
        <v>9893.7037571952915</v>
      </c>
      <c r="C16" s="154">
        <f>HLOOKUP($A16,'Annual Summaries'!$Z$3:$AS$29,27,FALSE)</f>
        <v>4542.6848655632302</v>
      </c>
      <c r="D16" s="197">
        <f>HLOOKUP($A16,'Annual Summaries'!$B$38:$U$62,10,FALSE)</f>
        <v>0.12815492932948069</v>
      </c>
      <c r="E16" s="197">
        <f>HLOOKUP($A16,'Annual Summaries'!$B$38:$U$62,25,FALSE)</f>
        <v>0.18146043371445894</v>
      </c>
      <c r="F16" s="197">
        <f>HLOOKUP($A16,'Annual Summaries'!$Z$38:$AS$62,10,FALSE)</f>
        <v>0.10947854196927469</v>
      </c>
      <c r="G16" s="197">
        <f>HLOOKUP($A16,'Annual Summaries'!$Z$38:$AS$62,25,FALSE)</f>
        <v>0.15750851573790514</v>
      </c>
      <c r="H16" s="154">
        <f>'Cost vs Risk'!E15</f>
        <v>34.286680281231668</v>
      </c>
      <c r="I16" s="154">
        <f>'Cost vs Risk'!F15</f>
        <v>85.450000519840728</v>
      </c>
      <c r="J16" s="154">
        <f>'Cost vs Risk'!G15</f>
        <v>129.39729893759832</v>
      </c>
      <c r="K16" s="198">
        <f>HLOOKUP($A16,'Annual Summaries'!$B$95:$U$119,25,FALSE)</f>
        <v>0.56572365417359882</v>
      </c>
      <c r="N16" s="199">
        <f t="shared" si="1"/>
        <v>4.7178137322286762E-2</v>
      </c>
      <c r="O16" s="199">
        <f t="shared" si="2"/>
        <v>3.2295860730097624E-2</v>
      </c>
      <c r="Q16" s="195">
        <f t="shared" si="0"/>
        <v>14436.388622758521</v>
      </c>
    </row>
    <row r="17" spans="1:22" x14ac:dyDescent="0.25">
      <c r="A17" s="48" t="str">
        <f>'Scenario List'!A16</f>
        <v>14- 2x SCC</v>
      </c>
      <c r="B17" s="154">
        <f>HLOOKUP($A17,'Annual Summaries'!$B$3:$U$29,27,FALSE)</f>
        <v>8717.9311493555451</v>
      </c>
      <c r="C17" s="154">
        <f>HLOOKUP($A17,'Annual Summaries'!$Z$3:$AS$29,27,FALSE)</f>
        <v>4544.3696119809465</v>
      </c>
      <c r="D17" s="197">
        <f>HLOOKUP($A17,'Annual Summaries'!$B$38:$U$62,10,FALSE)</f>
        <v>0.12701226390533632</v>
      </c>
      <c r="E17" s="197">
        <f>HLOOKUP($A17,'Annual Summaries'!$B$38:$U$62,25,FALSE)</f>
        <v>0.17416682105723605</v>
      </c>
      <c r="F17" s="197">
        <f>HLOOKUP($A17,'Annual Summaries'!$Z$38:$AS$62,10,FALSE)</f>
        <v>0.10985625449347337</v>
      </c>
      <c r="G17" s="197">
        <f>HLOOKUP($A17,'Annual Summaries'!$Z$38:$AS$62,25,FALSE)</f>
        <v>0.1524040983915913</v>
      </c>
      <c r="H17" s="154">
        <f>'Cost vs Risk'!E16</f>
        <v>39.579408070624957</v>
      </c>
      <c r="I17" s="154">
        <f>'Cost vs Risk'!F16</f>
        <v>84.774545516417973</v>
      </c>
      <c r="J17" s="154">
        <f>'Cost vs Risk'!G16</f>
        <v>147.18618277171126</v>
      </c>
      <c r="K17" s="198">
        <f>HLOOKUP($A17,'Annual Summaries'!$B$95:$U$119,25,FALSE)</f>
        <v>0.53010143713804059</v>
      </c>
      <c r="N17" s="199">
        <f t="shared" si="1"/>
        <v>5.087905526856294E-3</v>
      </c>
      <c r="O17" s="199">
        <f t="shared" si="2"/>
        <v>-1.1580060234103046E-3</v>
      </c>
      <c r="Q17" s="195">
        <f t="shared" si="0"/>
        <v>13262.300761336492</v>
      </c>
    </row>
    <row r="18" spans="1:22" x14ac:dyDescent="0.25">
      <c r="A18" s="48" t="str">
        <f>'Scenario List'!A17</f>
        <v>15- Colstrip Exit 2025</v>
      </c>
      <c r="B18" s="154">
        <f>HLOOKUP($A18,'Annual Summaries'!$B$3:$U$29,27,FALSE)</f>
        <v>8725.2107151799428</v>
      </c>
      <c r="C18" s="154">
        <f>HLOOKUP($A18,'Annual Summaries'!$Z$3:$AS$29,27,FALSE)</f>
        <v>4554.8663076279754</v>
      </c>
      <c r="D18" s="197">
        <f>HLOOKUP($A18,'Annual Summaries'!$B$38:$U$62,10,FALSE)</f>
        <v>0.12653918399064093</v>
      </c>
      <c r="E18" s="197">
        <f>HLOOKUP($A18,'Annual Summaries'!$B$38:$U$62,25,FALSE)</f>
        <v>0.17328516252112264</v>
      </c>
      <c r="F18" s="197">
        <f>HLOOKUP($A18,'Annual Summaries'!$Z$38:$AS$62,10,FALSE)</f>
        <v>0.10992507366370378</v>
      </c>
      <c r="G18" s="197">
        <f>HLOOKUP($A18,'Annual Summaries'!$Z$38:$AS$62,25,FALSE)</f>
        <v>0.15267911722504771</v>
      </c>
      <c r="H18" s="154">
        <f>'Cost vs Risk'!E17</f>
        <v>39.714593917561615</v>
      </c>
      <c r="I18" s="154">
        <f>'Cost vs Risk'!F17</f>
        <v>86.520161540181192</v>
      </c>
      <c r="J18" s="154">
        <f>'Cost vs Risk'!G17</f>
        <v>150.13245948630805</v>
      </c>
      <c r="K18" s="198">
        <f>HLOOKUP($A18,'Annual Summaries'!$B$95:$U$119,25,FALSE)</f>
        <v>0.53725079261187458</v>
      </c>
      <c r="N18" s="199">
        <f t="shared" si="1"/>
        <v>0</v>
      </c>
      <c r="O18" s="199">
        <f t="shared" si="2"/>
        <v>6.44441305039397E-4</v>
      </c>
      <c r="Q18" s="195">
        <f t="shared" si="0"/>
        <v>13280.077022807918</v>
      </c>
      <c r="S18" s="195"/>
      <c r="T18" s="195"/>
      <c r="U18" s="199"/>
      <c r="V18" s="199"/>
    </row>
    <row r="19" spans="1:22" x14ac:dyDescent="0.25">
      <c r="A19" s="48" t="str">
        <f>'Scenario List'!A18</f>
        <v>16- Colstrip Exit 2035</v>
      </c>
      <c r="B19" s="154">
        <f>HLOOKUP($A19,'Annual Summaries'!$B$3:$U$29,27,FALSE)</f>
        <v>8733.7040178925818</v>
      </c>
      <c r="C19" s="154">
        <f>HLOOKUP($A19,'Annual Summaries'!$Z$3:$AS$29,27,FALSE)</f>
        <v>4558.3562413780264</v>
      </c>
      <c r="D19" s="197">
        <f>HLOOKUP($A19,'Annual Summaries'!$B$38:$U$62,10,FALSE)</f>
        <v>0.12653206295246675</v>
      </c>
      <c r="E19" s="197">
        <f>HLOOKUP($A19,'Annual Summaries'!$B$38:$U$62,25,FALSE)</f>
        <v>0.17362127224626267</v>
      </c>
      <c r="F19" s="197">
        <f>HLOOKUP($A19,'Annual Summaries'!$Z$38:$AS$62,10,FALSE)</f>
        <v>0.10790485904479079</v>
      </c>
      <c r="G19" s="197">
        <f>HLOOKUP($A19,'Annual Summaries'!$Z$38:$AS$62,25,FALSE)</f>
        <v>0.15313636221393256</v>
      </c>
      <c r="H19" s="154">
        <f>'Cost vs Risk'!E18</f>
        <v>33.5896253722727</v>
      </c>
      <c r="I19" s="154">
        <f>'Cost vs Risk'!F18</f>
        <v>84.766125831565816</v>
      </c>
      <c r="J19" s="154">
        <f>'Cost vs Risk'!G18</f>
        <v>148.27287966787804</v>
      </c>
      <c r="K19" s="198">
        <f>HLOOKUP($A19,'Annual Summaries'!$B$95:$U$119,25,FALSE)</f>
        <v>0.5341722748764709</v>
      </c>
      <c r="N19" s="199">
        <f t="shared" si="1"/>
        <v>1.9396336088443942E-3</v>
      </c>
      <c r="O19" s="199">
        <f t="shared" si="2"/>
        <v>3.6411815584416261E-3</v>
      </c>
      <c r="Q19" s="195">
        <f t="shared" si="0"/>
        <v>13292.060259270609</v>
      </c>
      <c r="S19" s="195"/>
      <c r="T19" s="195"/>
      <c r="U19" s="199"/>
      <c r="V19" s="199"/>
    </row>
    <row r="20" spans="1:22" x14ac:dyDescent="0.25">
      <c r="A20" s="48" t="str">
        <f>'Scenario List'!A19</f>
        <v>17- Colstrip Exit 2045</v>
      </c>
      <c r="B20" s="154">
        <f>HLOOKUP($A20,'Annual Summaries'!$B$3:$U$29,27,FALSE)</f>
        <v>8729.3672719606748</v>
      </c>
      <c r="C20" s="154">
        <f>HLOOKUP($A20,'Annual Summaries'!$Z$3:$AS$29,27,FALSE)</f>
        <v>4566.7534643629124</v>
      </c>
      <c r="D20" s="197">
        <f>HLOOKUP($A20,'Annual Summaries'!$B$38:$U$62,10,FALSE)</f>
        <v>0.12651459778794494</v>
      </c>
      <c r="E20" s="197">
        <f>HLOOKUP($A20,'Annual Summaries'!$B$38:$U$62,25,FALSE)</f>
        <v>0.17336694251165605</v>
      </c>
      <c r="F20" s="197">
        <f>HLOOKUP($A20,'Annual Summaries'!$Z$38:$AS$62,10,FALSE)</f>
        <v>0.10780223067877973</v>
      </c>
      <c r="G20" s="197">
        <f>HLOOKUP($A20,'Annual Summaries'!$Z$38:$AS$62,25,FALSE)</f>
        <v>0.15357943455459178</v>
      </c>
      <c r="H20" s="154">
        <f>'Cost vs Risk'!E19</f>
        <v>33.62934289717964</v>
      </c>
      <c r="I20" s="154">
        <f>'Cost vs Risk'!F19</f>
        <v>72.432795399063423</v>
      </c>
      <c r="J20" s="154">
        <f>'Cost vs Risk'!G19</f>
        <v>127.02292130641092</v>
      </c>
      <c r="K20" s="198">
        <f>HLOOKUP($A20,'Annual Summaries'!$B$95:$U$119,25,FALSE)</f>
        <v>0.8948856487979796</v>
      </c>
      <c r="N20" s="199">
        <f t="shared" si="1"/>
        <v>4.7193879351003723E-4</v>
      </c>
      <c r="O20" s="199">
        <f t="shared" si="2"/>
        <v>6.5450356207044274E-3</v>
      </c>
      <c r="Q20" s="195">
        <f t="shared" si="0"/>
        <v>13296.120736323588</v>
      </c>
      <c r="S20" s="195"/>
      <c r="T20" s="195"/>
      <c r="U20" s="199"/>
      <c r="V20" s="199"/>
    </row>
    <row r="21" spans="1:22" x14ac:dyDescent="0.25">
      <c r="A21" s="48" t="str">
        <f>'Scenario List'!A20</f>
        <v>18- Clean Energy Delivered Each Hour</v>
      </c>
      <c r="B21" s="154">
        <f>HLOOKUP($A21,'Annual Summaries'!$B$3:$U$29,27,FALSE)</f>
        <v>9161.6278882729293</v>
      </c>
      <c r="C21" s="154">
        <f>HLOOKUP($A21,'Annual Summaries'!$Z$3:$AS$29,27,FALSE)</f>
        <v>4567.0590770361323</v>
      </c>
      <c r="D21" s="197">
        <f>HLOOKUP($A21,'Annual Summaries'!$B$38:$U$62,10,FALSE)</f>
        <v>0.12653918399064093</v>
      </c>
      <c r="E21" s="197">
        <f>HLOOKUP($A21,'Annual Summaries'!$B$38:$U$62,25,FALSE)</f>
        <v>0.20733277160772814</v>
      </c>
      <c r="F21" s="197">
        <f>HLOOKUP($A21,'Annual Summaries'!$Z$38:$AS$62,10,FALSE)</f>
        <v>0.10982380967820123</v>
      </c>
      <c r="G21" s="197">
        <f>HLOOKUP($A21,'Annual Summaries'!$Z$38:$AS$62,25,FALSE)</f>
        <v>0.15491577407440363</v>
      </c>
      <c r="H21" s="154">
        <f>'Cost vs Risk'!E20</f>
        <v>39.714593917561615</v>
      </c>
      <c r="I21" s="154">
        <f>'Cost vs Risk'!F20</f>
        <v>114.50121378809708</v>
      </c>
      <c r="J21" s="154">
        <f>'Cost vs Risk'!G20</f>
        <v>162.47239910873654</v>
      </c>
      <c r="K21" s="198">
        <f>HLOOKUP($A21,'Annual Summaries'!$B$95:$U$119,25,FALSE)</f>
        <v>0.50262899192810973</v>
      </c>
      <c r="N21" s="199">
        <f t="shared" si="1"/>
        <v>0.19648311829615109</v>
      </c>
      <c r="O21" s="199">
        <f t="shared" si="2"/>
        <v>1.5303277982198783E-2</v>
      </c>
      <c r="Q21" s="195">
        <f t="shared" si="0"/>
        <v>13728.686965309062</v>
      </c>
      <c r="S21" s="195"/>
      <c r="T21" s="195"/>
      <c r="U21" s="199"/>
      <c r="V21" s="199"/>
    </row>
    <row r="22" spans="1:22" x14ac:dyDescent="0.25">
      <c r="A22" s="48" t="str">
        <f>'Scenario List'!A21</f>
        <v>19- SCC on Net P/S</v>
      </c>
      <c r="B22" s="154">
        <f>HLOOKUP($A22,'Annual Summaries'!$B$3:$U$29,27,FALSE)</f>
        <v>8726.0455484796057</v>
      </c>
      <c r="C22" s="154">
        <f>HLOOKUP($A22,'Annual Summaries'!$Z$3:$AS$29,27,FALSE)</f>
        <v>4561.0745816734034</v>
      </c>
      <c r="D22" s="197">
        <f>HLOOKUP($A22,'Annual Summaries'!$B$38:$U$62,10,FALSE)</f>
        <v>0.12631232218647986</v>
      </c>
      <c r="E22" s="197">
        <f>HLOOKUP($A22,'Annual Summaries'!$B$38:$U$62,25,FALSE)</f>
        <v>0.17424312425790259</v>
      </c>
      <c r="F22" s="197">
        <f>HLOOKUP($A22,'Annual Summaries'!$Z$38:$AS$62,10,FALSE)</f>
        <v>0.10993699356863242</v>
      </c>
      <c r="G22" s="197">
        <f>HLOOKUP($A22,'Annual Summaries'!$Z$38:$AS$62,25,FALSE)</f>
        <v>0.15319640409673754</v>
      </c>
      <c r="H22" s="154">
        <f>'Cost vs Risk'!E21</f>
        <v>39.592881983657009</v>
      </c>
      <c r="I22" s="154">
        <f>'Cost vs Risk'!F21</f>
        <v>83.927513485776302</v>
      </c>
      <c r="J22" s="154">
        <f>'Cost vs Risk'!G21</f>
        <v>147.73460464181744</v>
      </c>
      <c r="K22" s="198">
        <f>HLOOKUP($A22,'Annual Summaries'!$B$95:$U$119,25,FALSE)</f>
        <v>0.54251558346100959</v>
      </c>
      <c r="N22" s="199">
        <f t="shared" si="1"/>
        <v>5.5282386722705053E-3</v>
      </c>
      <c r="O22" s="199">
        <f t="shared" si="2"/>
        <v>4.0346903589001219E-3</v>
      </c>
      <c r="Q22" s="195">
        <f t="shared" si="0"/>
        <v>13287.120130153009</v>
      </c>
      <c r="S22" s="195"/>
      <c r="T22" s="195"/>
      <c r="U22" s="199"/>
      <c r="V22" s="199"/>
    </row>
    <row r="23" spans="1:22" x14ac:dyDescent="0.25">
      <c r="A23" s="48" t="str">
        <f>'Scenario List'!A22</f>
        <v>20- Use Avg Mrkt for EE SCC</v>
      </c>
      <c r="B23" s="154">
        <f>HLOOKUP($A23,'Annual Summaries'!$B$3:$V$29,27,FALSE)</f>
        <v>8670.6516328720281</v>
      </c>
      <c r="C23" s="154">
        <f>HLOOKUP($A23,'Annual Summaries'!$Z$3:$AT$29,27,FALSE)</f>
        <v>4543.497176786711</v>
      </c>
      <c r="D23" s="197">
        <f>HLOOKUP($A23,'Annual Summaries'!$B$38:$V$62,10,FALSE)</f>
        <v>0.12611338217868998</v>
      </c>
      <c r="E23" s="197">
        <f>HLOOKUP($A23,'Annual Summaries'!$B$38:$V$62,25,FALSE)</f>
        <v>0.17214550429616893</v>
      </c>
      <c r="F23" s="197">
        <f>HLOOKUP($A23,'Annual Summaries'!$Z$38:$AT$62,10,FALSE)</f>
        <v>0.10846956106028355</v>
      </c>
      <c r="G23" s="197">
        <f>HLOOKUP($A23,'Annual Summaries'!$Z$38:$AT$62,25,FALSE)</f>
        <v>0.15301581672864639</v>
      </c>
      <c r="H23" s="154">
        <f>'Cost vs Risk'!E22</f>
        <v>40.22265510685429</v>
      </c>
      <c r="I23" s="154">
        <f>'Cost vs Risk'!F22</f>
        <v>88.093007395696333</v>
      </c>
      <c r="J23" s="154">
        <f>'Cost vs Risk'!G22</f>
        <v>154.43709706147081</v>
      </c>
      <c r="K23" s="198">
        <f>HLOOKUP($A23,'Annual Summaries'!$B$95:$V$119,25,FALSE)</f>
        <v>0.53617734319678245</v>
      </c>
      <c r="N23" s="199">
        <f t="shared" si="1"/>
        <v>-6.5767790408182885E-3</v>
      </c>
      <c r="O23" s="199">
        <f t="shared" si="2"/>
        <v>2.8511378905952309E-3</v>
      </c>
      <c r="Q23" s="195">
        <f t="shared" si="0"/>
        <v>13214.148809658738</v>
      </c>
    </row>
    <row r="24" spans="1:22" x14ac:dyDescent="0.25">
      <c r="A24" s="48" t="str">
        <f>'Scenario List'!$A$25</f>
        <v>21- Maximum WA Customer Benefit</v>
      </c>
      <c r="B24" s="154">
        <f>HLOOKUP($A24,'Annual Summaries'!$B$3:$V$29,27,FALSE)</f>
        <v>10763.836494792879</v>
      </c>
      <c r="C24" s="154">
        <f>HLOOKUP($A24,'Annual Summaries'!$Z$3:$AT$29,27,FALSE)</f>
        <v>4569.4936398325417</v>
      </c>
      <c r="D24" s="197">
        <f>HLOOKUP($A24,'Annual Summaries'!$B$38:$V$62,10,FALSE)</f>
        <v>0.16553004357384249</v>
      </c>
      <c r="E24" s="197">
        <f>HLOOKUP($A24,'Annual Summaries'!$B$38:$V$62,25,FALSE)</f>
        <v>0.25880386371010633</v>
      </c>
      <c r="F24" s="197">
        <f>HLOOKUP($A24,'Annual Summaries'!$Z$38:$AT$62,10,FALSE)</f>
        <v>0.10980674977275758</v>
      </c>
      <c r="G24" s="197">
        <f>HLOOKUP($A24,'Annual Summaries'!$Z$38:$AT$62,25,FALSE)</f>
        <v>0.15126464826397351</v>
      </c>
      <c r="H24" s="154">
        <f>'Cost vs Risk'!E23</f>
        <v>39.128843488203898</v>
      </c>
      <c r="I24" s="154">
        <f>'Cost vs Risk'!F23</f>
        <v>72.84064328760914</v>
      </c>
      <c r="J24" s="154">
        <f>'Cost vs Risk'!G23</f>
        <v>124.67884919883753</v>
      </c>
      <c r="K24" s="198">
        <f>HLOOKUP($A24,'Annual Summaries'!$B$95:$V$119,25,FALSE)</f>
        <v>0.43835451306420248</v>
      </c>
      <c r="L24" s="195">
        <f>(B24+C24)/1000</f>
        <v>15.333330134625418</v>
      </c>
      <c r="N24" s="199">
        <f t="shared" ref="N24:N25" si="3">(E24-E$4)/E$4</f>
        <v>0.49351427407155746</v>
      </c>
      <c r="O24" s="199">
        <f t="shared" ref="O24:O25" si="4">(G24-G$4)/G$4</f>
        <v>-8.6258539980906841E-3</v>
      </c>
    </row>
    <row r="25" spans="1:22" x14ac:dyDescent="0.25">
      <c r="A25" s="48" t="str">
        <f>'Scenario List'!A26</f>
        <v>6b- Clean Resource Plan (2045) No Colstrip</v>
      </c>
      <c r="B25" s="154">
        <f>HLOOKUP($A25,'Annual Summaries'!$B$3:$W$29,27,FALSE)</f>
        <v>9004.0203224571469</v>
      </c>
      <c r="C25" s="154">
        <f>HLOOKUP($A25,'Annual Summaries'!$Z$3:$AU$29,27,FALSE)</f>
        <v>4918.0203681000457</v>
      </c>
      <c r="D25" s="197">
        <f>HLOOKUP($A25,'Annual Summaries'!$B$38:$W$62,10,FALSE)</f>
        <v>0.13203681127134573</v>
      </c>
      <c r="E25" s="197">
        <f>HLOOKUP($A25,'Annual Summaries'!$B$38:$W$62,25,FALSE)</f>
        <v>0.20845592136136157</v>
      </c>
      <c r="F25" s="197">
        <f>HLOOKUP($A25,'Annual Summaries'!$Z$38:$AU$62,10,FALSE)</f>
        <v>0.1200772207933046</v>
      </c>
      <c r="G25" s="197">
        <f>HLOOKUP($A25,'Annual Summaries'!$Z$38:$AU$62,25,FALSE)</f>
        <v>0.18983016865847027</v>
      </c>
      <c r="H25" s="154">
        <f>'Cost vs Risk'!E24</f>
        <v>24.118283513853207</v>
      </c>
      <c r="I25" s="154">
        <f>'Cost vs Risk'!F24</f>
        <v>34.498416813849715</v>
      </c>
      <c r="J25" s="154">
        <f>'Cost vs Risk'!G24</f>
        <v>49.228018812618913</v>
      </c>
      <c r="K25" s="198">
        <f>HLOOKUP($A25,'Annual Summaries'!$B$95:$W$119,25,FALSE)</f>
        <v>0</v>
      </c>
      <c r="L25" s="195">
        <f>(B25+C25)/1000</f>
        <v>13.922040690557193</v>
      </c>
      <c r="N25" s="199">
        <f>(E25-E$4)/E$4</f>
        <v>0.20296462968058088</v>
      </c>
      <c r="O25" s="199">
        <f t="shared" si="4"/>
        <v>0.24412890585493777</v>
      </c>
    </row>
    <row r="26" spans="1:22" x14ac:dyDescent="0.25">
      <c r="A26" s="200"/>
      <c r="B26" s="200"/>
      <c r="C26" s="200"/>
      <c r="D26" s="200"/>
      <c r="E26" s="200"/>
      <c r="F26" s="200"/>
      <c r="G26" s="200"/>
      <c r="H26" s="200"/>
      <c r="I26" s="200"/>
      <c r="J26" s="200"/>
      <c r="K26" s="200"/>
    </row>
    <row r="27" spans="1:22" ht="38.25" x14ac:dyDescent="0.25">
      <c r="A27" s="153" t="s">
        <v>184</v>
      </c>
      <c r="B27" s="193" t="s">
        <v>176</v>
      </c>
      <c r="C27" s="193" t="s">
        <v>175</v>
      </c>
      <c r="D27" s="193" t="s">
        <v>177</v>
      </c>
      <c r="E27" s="193" t="s">
        <v>178</v>
      </c>
      <c r="F27" s="193" t="s">
        <v>179</v>
      </c>
      <c r="G27" s="193" t="s">
        <v>180</v>
      </c>
      <c r="H27" s="193" t="s">
        <v>185</v>
      </c>
      <c r="I27" s="200"/>
      <c r="J27" s="200"/>
      <c r="K27" s="200"/>
    </row>
    <row r="28" spans="1:22" x14ac:dyDescent="0.25">
      <c r="A28" s="48" t="str">
        <f>'Scenario List'!A3</f>
        <v>1- Preferred Resource Strategy</v>
      </c>
      <c r="B28" s="154">
        <f>'Sensitivity Data'!C29</f>
        <v>8690.1965073358151</v>
      </c>
      <c r="C28" s="154">
        <f>'Sensitivity Data'!D29</f>
        <v>4544.7146524598729</v>
      </c>
      <c r="D28" s="197">
        <f>'Sensitivity Data'!I13</f>
        <v>0.12621779121710219</v>
      </c>
      <c r="E28" s="197">
        <f>'Sensitivity Data'!I28</f>
        <v>0.17295612676052788</v>
      </c>
      <c r="F28" s="197">
        <f>'Sensitivity Data'!J13</f>
        <v>0.10974361066563249</v>
      </c>
      <c r="G28" s="197">
        <f>'Sensitivity Data'!J28</f>
        <v>0.15253338259463656</v>
      </c>
      <c r="H28" s="198">
        <f>'Sensitivity Data'!P28</f>
        <v>0.40469503473448293</v>
      </c>
      <c r="I28" s="200"/>
      <c r="J28" s="200"/>
      <c r="K28" s="200"/>
    </row>
    <row r="29" spans="1:22" x14ac:dyDescent="0.25">
      <c r="A29" s="48" t="str">
        <f>'Scenario List'!A23</f>
        <v>1a- LCP w/ Climate Shift</v>
      </c>
      <c r="B29" s="154">
        <f>'Sensitivity Data'!BT57</f>
        <v>8597.2742624627244</v>
      </c>
      <c r="C29" s="154">
        <f>'Sensitivity Data'!BU57</f>
        <v>4497.5339711663128</v>
      </c>
      <c r="D29" s="197">
        <f>'Sensitivity Data'!BZ41</f>
        <v>0.12548247444890512</v>
      </c>
      <c r="E29" s="197">
        <f>'Sensitivity Data'!BZ56</f>
        <v>0.17113054110673492</v>
      </c>
      <c r="F29" s="197">
        <f>'Sensitivity Data'!CA41</f>
        <v>0.10908841457575102</v>
      </c>
      <c r="G29" s="197">
        <f>'Sensitivity Data'!CA56</f>
        <v>0.14865166961454204</v>
      </c>
      <c r="H29" s="198">
        <f>'Sensitivity Data'!CG56</f>
        <v>0.35135051734790468</v>
      </c>
      <c r="I29" s="200"/>
      <c r="J29" s="200"/>
      <c r="K29" s="200"/>
    </row>
    <row r="30" spans="1:22" x14ac:dyDescent="0.25">
      <c r="A30" s="48" t="str">
        <f>'Scenario List'!A24</f>
        <v>1b- LCP w/ SCC</v>
      </c>
      <c r="B30" s="154">
        <f>'Sensitivity Data'!CQ85</f>
        <v>8853.5908021796913</v>
      </c>
      <c r="C30" s="154">
        <f>'Sensitivity Data'!CR85</f>
        <v>4765.6314542961063</v>
      </c>
      <c r="D30" s="197">
        <f>'Sensitivity Data'!CW69</f>
        <v>0.12808738120265514</v>
      </c>
      <c r="E30" s="197">
        <f>'Sensitivity Data'!CW84</f>
        <v>0.16819427041042129</v>
      </c>
      <c r="F30" s="197">
        <f>'Sensitivity Data'!CX69</f>
        <v>0.11901736277943434</v>
      </c>
      <c r="G30" s="197">
        <f>'Sensitivity Data'!CX84</f>
        <v>0.15937315362262655</v>
      </c>
      <c r="H30" s="198">
        <f>'Sensitivity Data'!DD84</f>
        <v>0.2306053900385599</v>
      </c>
      <c r="I30" s="200"/>
      <c r="J30" s="200"/>
      <c r="K30" s="200"/>
    </row>
    <row r="32" spans="1:22" x14ac:dyDescent="0.25">
      <c r="B32" s="194">
        <f>B25/B9</f>
        <v>1.004331466896651</v>
      </c>
      <c r="C32" s="194">
        <f>C25/C9</f>
        <v>0.99327646649171131</v>
      </c>
    </row>
  </sheetData>
  <pageMargins left="0.7" right="0.7" top="0.75" bottom="0.75" header="0.3" footer="0.3"/>
  <pageSetup orientation="portrait" horizontalDpi="90" verticalDpi="9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5E66BD1DD068E45B8F18E85004F7705" ma:contentTypeVersion="44" ma:contentTypeDescription="" ma:contentTypeScope="" ma:versionID="f8af6ba994cb313d5dbda3dc1e1da19c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Plan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Plan</CaseType>
    <IndustryCode xmlns="dc463f71-b30c-4ab2-9473-d307f9d35888">140</IndustryCode>
    <CaseStatus xmlns="dc463f71-b30c-4ab2-9473-d307f9d35888">Pending</CaseStatus>
    <OpenedDate xmlns="dc463f71-b30c-4ab2-9473-d307f9d35888">2020-04-01T07:00:00+00:00</OpenedDate>
    <SignificantOrder xmlns="dc463f71-b30c-4ab2-9473-d307f9d35888">false</SignificantOrder>
    <Date1 xmlns="dc463f71-b30c-4ab2-9473-d307f9d35888">2021-04-01T07:00:00+00:00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200301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80698B73-BB87-433B-9BF1-C247EC16148D}"/>
</file>

<file path=customXml/itemProps2.xml><?xml version="1.0" encoding="utf-8"?>
<ds:datastoreItem xmlns:ds="http://schemas.openxmlformats.org/officeDocument/2006/customXml" ds:itemID="{3EB5C9B9-14D5-46C5-A321-4A7B9CA76906}"/>
</file>

<file path=customXml/itemProps3.xml><?xml version="1.0" encoding="utf-8"?>
<ds:datastoreItem xmlns:ds="http://schemas.openxmlformats.org/officeDocument/2006/customXml" ds:itemID="{F2177A7B-F70C-4E35-A717-42F632830C33}"/>
</file>

<file path=customXml/itemProps4.xml><?xml version="1.0" encoding="utf-8"?>
<ds:datastoreItem xmlns:ds="http://schemas.openxmlformats.org/officeDocument/2006/customXml" ds:itemID="{C958861D-1D06-423F-A88B-2E50DC274E0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Scenario List</vt:lpstr>
      <vt:lpstr>Summary Data</vt:lpstr>
      <vt:lpstr>Sensitivity Summary</vt:lpstr>
      <vt:lpstr>Sensitivity Data</vt:lpstr>
      <vt:lpstr>Summary Resources</vt:lpstr>
      <vt:lpstr>PRS</vt:lpstr>
      <vt:lpstr>Existing Resources</vt:lpstr>
      <vt:lpstr>Annual Summaries</vt:lpstr>
      <vt:lpstr>Summary Table</vt:lpstr>
      <vt:lpstr>Cost vs Risk</vt:lpstr>
      <vt:lpstr>Clean Goal- LCS</vt:lpstr>
      <vt:lpstr>GHG-LCS</vt:lpstr>
      <vt:lpstr>SR-Avoided Cost</vt:lpstr>
      <vt:lpstr>EE-Avoided Cost</vt:lpstr>
    </vt:vector>
  </TitlesOfParts>
  <Company>Avista Corp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James Gall</dc:creator>
  <cp:lastModifiedBy>Gall, James</cp:lastModifiedBy>
  <dcterms:modified xsi:type="dcterms:W3CDTF">2021-02-25T23:37:03Z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0x0101006E56B4D1795A2E4DB2F0B01679ED314A00F5E66BD1DD068E45B8F18E85004F7705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