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X:\x WA Reg\RPS Filings\June 1, 2020\1. 2020 WUTC RPS Report\C. Incremental Cost Report\"/>
    </mc:Choice>
  </mc:AlternateContent>
  <bookViews>
    <workbookView xWindow="5850" yWindow="0" windowWidth="18150" windowHeight="8835" tabRatio="785" activeTab="3"/>
  </bookViews>
  <sheets>
    <sheet name="(2)(a)(i) One Time (all)" sheetId="4" r:id="rId1"/>
    <sheet name="(2)(a)(ii)Annual-2019,actual" sheetId="6" r:id="rId2"/>
    <sheet name="(2)(a)(ii)Annual-2020, estimate" sheetId="10" r:id="rId3"/>
    <sheet name="(2)(a)(iii)(A) and (B)" sheetId="12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2" l="1"/>
  <c r="C54" i="12"/>
  <c r="D17" i="4" l="1"/>
  <c r="E43" i="12" l="1"/>
  <c r="C43" i="12"/>
  <c r="F26" i="10"/>
  <c r="F17" i="10"/>
  <c r="F18" i="10"/>
  <c r="F19" i="10"/>
  <c r="F20" i="10"/>
  <c r="F21" i="10"/>
  <c r="F22" i="10"/>
  <c r="F23" i="10"/>
  <c r="F24" i="10"/>
  <c r="F25" i="10"/>
  <c r="F27" i="10"/>
  <c r="F28" i="10"/>
  <c r="F29" i="10"/>
  <c r="F30" i="10"/>
  <c r="F31" i="10"/>
  <c r="F32" i="10"/>
  <c r="F33" i="10"/>
  <c r="F34" i="10"/>
  <c r="F35" i="10"/>
  <c r="F36" i="10"/>
  <c r="F16" i="10"/>
  <c r="B30" i="10"/>
  <c r="E30" i="10" s="1"/>
  <c r="B29" i="10"/>
  <c r="E29" i="10" s="1"/>
  <c r="C38" i="6"/>
  <c r="G25" i="4"/>
  <c r="F25" i="4"/>
  <c r="E25" i="4"/>
  <c r="D25" i="4"/>
  <c r="C25" i="4" s="1"/>
  <c r="G24" i="4"/>
  <c r="F24" i="4"/>
  <c r="E24" i="4"/>
  <c r="D24" i="4"/>
  <c r="C24" i="4" s="1"/>
  <c r="G23" i="4"/>
  <c r="F23" i="4"/>
  <c r="E23" i="4"/>
  <c r="D23" i="4"/>
  <c r="C23" i="4" s="1"/>
  <c r="G22" i="4"/>
  <c r="F22" i="4"/>
  <c r="E22" i="4"/>
  <c r="D22" i="4"/>
  <c r="C22" i="4" s="1"/>
  <c r="G21" i="4"/>
  <c r="F21" i="4"/>
  <c r="E21" i="4"/>
  <c r="D21" i="4"/>
  <c r="C21" i="4" s="1"/>
  <c r="B27" i="4"/>
  <c r="D41" i="12" s="1"/>
  <c r="G20" i="4"/>
  <c r="F20" i="4"/>
  <c r="E20" i="4"/>
  <c r="D20" i="4"/>
  <c r="C20" i="4" s="1"/>
  <c r="G19" i="4"/>
  <c r="F19" i="4"/>
  <c r="E19" i="4"/>
  <c r="D19" i="4"/>
  <c r="C19" i="4" s="1"/>
  <c r="G18" i="4"/>
  <c r="F18" i="4"/>
  <c r="E18" i="4"/>
  <c r="G17" i="4"/>
  <c r="F17" i="4"/>
  <c r="E17" i="4"/>
  <c r="H22" i="4" l="1"/>
  <c r="B24" i="10"/>
  <c r="D18" i="4" l="1"/>
  <c r="H18" i="4" s="1"/>
  <c r="H17" i="4"/>
  <c r="H19" i="4"/>
  <c r="H20" i="4"/>
  <c r="H21" i="4"/>
  <c r="H23" i="4"/>
  <c r="H24" i="4"/>
  <c r="H25" i="4"/>
  <c r="G16" i="4"/>
  <c r="F16" i="4"/>
  <c r="E16" i="4"/>
  <c r="D16" i="4"/>
  <c r="C16" i="4" s="1"/>
  <c r="B25" i="4"/>
  <c r="B24" i="4"/>
  <c r="B23" i="4"/>
  <c r="B22" i="4"/>
  <c r="B21" i="4"/>
  <c r="B20" i="4"/>
  <c r="B18" i="4"/>
  <c r="C17" i="4" l="1"/>
  <c r="C18" i="4"/>
  <c r="B16" i="4" l="1"/>
  <c r="B19" i="4" l="1"/>
  <c r="B17" i="10" l="1"/>
  <c r="E17" i="10" s="1"/>
  <c r="D34" i="12"/>
  <c r="B17" i="4"/>
  <c r="B16" i="10" l="1"/>
  <c r="E16" i="10" s="1"/>
  <c r="D33" i="12"/>
  <c r="B34" i="4"/>
  <c r="B26" i="4"/>
  <c r="B32" i="4"/>
  <c r="B28" i="4"/>
  <c r="B30" i="4"/>
  <c r="B33" i="4"/>
  <c r="B29" i="4"/>
  <c r="B35" i="4"/>
  <c r="B31" i="4"/>
  <c r="B26" i="10" s="1"/>
  <c r="E26" i="10" s="1"/>
  <c r="D42" i="12" l="1"/>
  <c r="B25" i="10"/>
  <c r="D43" i="12"/>
  <c r="B43" i="12" s="1"/>
  <c r="F43" i="12" s="1"/>
  <c r="B27" i="10"/>
  <c r="D44" i="12"/>
  <c r="B28" i="10"/>
  <c r="D45" i="12"/>
  <c r="C37" i="10"/>
  <c r="C38" i="10" l="1"/>
  <c r="E28" i="10"/>
  <c r="E27" i="10"/>
  <c r="E25" i="10"/>
  <c r="E24" i="10"/>
  <c r="B23" i="10"/>
  <c r="E23" i="10" s="1"/>
  <c r="B22" i="10"/>
  <c r="E22" i="10" s="1"/>
  <c r="B21" i="10"/>
  <c r="E21" i="10" s="1"/>
  <c r="B20" i="10"/>
  <c r="E20" i="10" s="1"/>
  <c r="B19" i="10"/>
  <c r="E19" i="10" s="1"/>
  <c r="B18" i="10"/>
  <c r="E18" i="10" s="1"/>
  <c r="D5" i="12"/>
  <c r="D41" i="10" l="1"/>
  <c r="B42" i="10" s="1"/>
  <c r="C45" i="12"/>
  <c r="E45" i="12" s="1"/>
  <c r="C44" i="12"/>
  <c r="E44" i="12" s="1"/>
  <c r="C42" i="12"/>
  <c r="E42" i="12" s="1"/>
  <c r="C41" i="12"/>
  <c r="E41" i="12" s="1"/>
  <c r="C40" i="12"/>
  <c r="E40" i="12" s="1"/>
  <c r="C39" i="12"/>
  <c r="E39" i="12" s="1"/>
  <c r="C38" i="12"/>
  <c r="E38" i="12" s="1"/>
  <c r="C37" i="12"/>
  <c r="E37" i="12" s="1"/>
  <c r="C36" i="12"/>
  <c r="E36" i="12" s="1"/>
  <c r="C35" i="12"/>
  <c r="E35" i="12" s="1"/>
  <c r="C34" i="12"/>
  <c r="E34" i="12" s="1"/>
  <c r="C19" i="12"/>
  <c r="C17" i="12"/>
  <c r="C16" i="12"/>
  <c r="C15" i="12"/>
  <c r="C14" i="12"/>
  <c r="C12" i="12"/>
  <c r="C11" i="12"/>
  <c r="C10" i="12"/>
  <c r="C9" i="12"/>
  <c r="C8" i="12"/>
  <c r="C7" i="12"/>
  <c r="C6" i="12"/>
  <c r="C33" i="12" l="1"/>
  <c r="F37" i="10"/>
  <c r="C18" i="12"/>
  <c r="E33" i="12"/>
  <c r="C13" i="12"/>
  <c r="E13" i="12" s="1"/>
  <c r="C5" i="12"/>
  <c r="B30" i="6"/>
  <c r="E17" i="12"/>
  <c r="E6" i="12"/>
  <c r="E10" i="12"/>
  <c r="E14" i="12"/>
  <c r="E18" i="12"/>
  <c r="F18" i="12" s="1"/>
  <c r="B18" i="12"/>
  <c r="B29" i="6"/>
  <c r="E9" i="12"/>
  <c r="E7" i="12"/>
  <c r="E11" i="12"/>
  <c r="E15" i="12"/>
  <c r="E8" i="12"/>
  <c r="E12" i="12"/>
  <c r="E16" i="12"/>
  <c r="E19" i="12"/>
  <c r="F19" i="12" s="1"/>
  <c r="B19" i="12"/>
  <c r="G47" i="4"/>
  <c r="C39" i="6" l="1"/>
  <c r="E5" i="12"/>
  <c r="D7" i="12" l="1"/>
  <c r="D35" i="12"/>
  <c r="B35" i="12" s="1"/>
  <c r="F35" i="12" s="1"/>
  <c r="D15" i="12"/>
  <c r="B41" i="12"/>
  <c r="F41" i="12" s="1"/>
  <c r="D8" i="12"/>
  <c r="D36" i="12"/>
  <c r="B36" i="12" s="1"/>
  <c r="F36" i="12" s="1"/>
  <c r="D12" i="12"/>
  <c r="D40" i="12"/>
  <c r="B40" i="12" s="1"/>
  <c r="F40" i="12" s="1"/>
  <c r="B44" i="12"/>
  <c r="F44" i="12" s="1"/>
  <c r="D16" i="12"/>
  <c r="D39" i="12"/>
  <c r="B39" i="12" s="1"/>
  <c r="F39" i="12" s="1"/>
  <c r="D11" i="12"/>
  <c r="B33" i="12"/>
  <c r="B24" i="6"/>
  <c r="B45" i="12"/>
  <c r="F45" i="12" s="1"/>
  <c r="D14" i="12"/>
  <c r="B42" i="12"/>
  <c r="F42" i="12" s="1"/>
  <c r="D17" i="12"/>
  <c r="D37" i="12"/>
  <c r="B37" i="12" s="1"/>
  <c r="F37" i="12" s="1"/>
  <c r="D9" i="12"/>
  <c r="B34" i="12"/>
  <c r="F34" i="12" s="1"/>
  <c r="D6" i="12"/>
  <c r="D38" i="12"/>
  <c r="B38" i="12" s="1"/>
  <c r="F38" i="12" s="1"/>
  <c r="D10" i="12"/>
  <c r="D13" i="12"/>
  <c r="B22" i="6"/>
  <c r="B27" i="6"/>
  <c r="B19" i="6"/>
  <c r="B23" i="6"/>
  <c r="B26" i="6"/>
  <c r="H16" i="4"/>
  <c r="D47" i="4"/>
  <c r="B16" i="6"/>
  <c r="B18" i="6"/>
  <c r="B20" i="6"/>
  <c r="B25" i="6"/>
  <c r="B17" i="6"/>
  <c r="B21" i="6"/>
  <c r="B28" i="6"/>
  <c r="D42" i="6" l="1"/>
  <c r="B43" i="6" s="1"/>
  <c r="G41" i="10"/>
  <c r="E42" i="10" s="1"/>
  <c r="B6" i="12"/>
  <c r="F6" i="12"/>
  <c r="B16" i="12"/>
  <c r="F16" i="12"/>
  <c r="F33" i="12"/>
  <c r="B8" i="12"/>
  <c r="F8" i="12"/>
  <c r="B15" i="12"/>
  <c r="F15" i="12"/>
  <c r="B10" i="12"/>
  <c r="F10" i="12"/>
  <c r="B9" i="12"/>
  <c r="F9" i="12"/>
  <c r="B14" i="12"/>
  <c r="F14" i="12"/>
  <c r="B5" i="12"/>
  <c r="F5" i="12"/>
  <c r="B13" i="12"/>
  <c r="F13" i="12"/>
  <c r="B17" i="12"/>
  <c r="F17" i="12"/>
  <c r="B11" i="12"/>
  <c r="F11" i="12"/>
  <c r="B12" i="12"/>
  <c r="F12" i="12"/>
  <c r="B7" i="12"/>
  <c r="F7" i="12"/>
  <c r="H47" i="4"/>
  <c r="F38" i="10"/>
</calcChain>
</file>

<file path=xl/sharedStrings.xml><?xml version="1.0" encoding="utf-8"?>
<sst xmlns="http://schemas.openxmlformats.org/spreadsheetml/2006/main" count="200" uniqueCount="130">
  <si>
    <t>480-109-210(2)(a)(i) Utility must make a one-time calculation of incremental cost for each eligible resource at the time of acquisition or, for historic acquisitions, the best information available at the time of acquistion</t>
  </si>
  <si>
    <t>(A)</t>
  </si>
  <si>
    <t>Resource</t>
  </si>
  <si>
    <r>
      <t xml:space="preserve">Formula </t>
    </r>
    <r>
      <rPr>
        <b/>
        <u/>
        <sz val="12"/>
        <color theme="1"/>
        <rFont val="Calibri"/>
        <family val="2"/>
        <scheme val="minor"/>
      </rPr>
      <t>One Time Calculation</t>
    </r>
    <r>
      <rPr>
        <sz val="12"/>
        <color theme="1"/>
        <rFont val="Calibri"/>
        <family val="2"/>
        <scheme val="minor"/>
      </rPr>
      <t xml:space="preserve"> of Incremental Cost:
Energy-Levelized Incremental Cost:
[Levelized Cost Eligible Renewable Resource – Levelized Cost Alternative]
Capacity-Levelized Incremental Cost:
[Levelized Cost Eligible Renewable Resource – Levelized Cost Alternative]
Energy + Capacity = Incremental Cost
</t>
    </r>
  </si>
  <si>
    <t>One Time Calculation of Incremental Cost for Each (All) Eligible Resource(s)</t>
  </si>
  <si>
    <t>480-109-210(2)(a)(ii) Utility must annually calculate its revenue requirement ratio for 1) All Resources 2) Required Resources Target Year</t>
  </si>
  <si>
    <t>sum of incremental costs of all eligible resources</t>
  </si>
  <si>
    <t>Annual Revenue Requirement (most recent rate case)</t>
  </si>
  <si>
    <t>Total Incremental Cost (as dollar $ amt.)</t>
  </si>
  <si>
    <t>MWh</t>
  </si>
  <si>
    <t>Number of Megawatt-hours Needed for Target Year Compliance</t>
  </si>
  <si>
    <t>(B)</t>
  </si>
  <si>
    <t>Total Incremental Cost ($/MWh)</t>
  </si>
  <si>
    <t>Utility must (A) report its total incremental cost as a dollar amount and in dollars per megawatt-hour of renewable energy generated by all eligible renewable resources in the calcualtion (a)(i) of this subsection; and (B) multiply the dollars per megawatt-hour cost calculated in (a)(iii)(A) of this subsection by the number of megawatt-hours needed for target year compliance.</t>
  </si>
  <si>
    <t>RECs purchased</t>
  </si>
  <si>
    <t>Total Incremental Cost ($/MWh) Multiplied by Number of Megawatt-hours Needed for Target Year Compliance</t>
  </si>
  <si>
    <t>Levelized Cost Alternative ($/MWh)</t>
  </si>
  <si>
    <t>Energy</t>
  </si>
  <si>
    <t>Capacity</t>
  </si>
  <si>
    <t>Total Renewable Resource Cost</t>
  </si>
  <si>
    <t>$</t>
  </si>
  <si>
    <t>Total</t>
  </si>
  <si>
    <t>Total Annual Cost ($)</t>
  </si>
  <si>
    <t>Revenue from REC sales</t>
  </si>
  <si>
    <t>ALL AVAILABLE RESOURCES ESTIMATED</t>
  </si>
  <si>
    <t>Levelized Cost Alternative
 ($/kW-yr)</t>
  </si>
  <si>
    <t>Total Alternative Cost 
($)</t>
  </si>
  <si>
    <t>Incremental Cost 
($)</t>
  </si>
  <si>
    <t>Washington Share 
($)</t>
  </si>
  <si>
    <t>Top of the World</t>
  </si>
  <si>
    <t>Dunlap I</t>
  </si>
  <si>
    <t>Glenrock I</t>
  </si>
  <si>
    <t>Seven Mile Hill I</t>
  </si>
  <si>
    <t>Bennett Creek Windfarm - REC Only</t>
  </si>
  <si>
    <t>Hot Springs Wind Farm - REC Only</t>
  </si>
  <si>
    <t>Pavant</t>
  </si>
  <si>
    <t>Enterprise</t>
  </si>
  <si>
    <t xml:space="preserve">WA Share </t>
  </si>
  <si>
    <t>WA Share</t>
  </si>
  <si>
    <t>Goodnoe Hills</t>
  </si>
  <si>
    <t>Leaning Juniper</t>
  </si>
  <si>
    <t>Marengo I</t>
  </si>
  <si>
    <t>Marengo II</t>
  </si>
  <si>
    <t>Lemolo 1 (Upgrade 2003)</t>
  </si>
  <si>
    <t>Lemolo 2 (Upgrade 2009)</t>
  </si>
  <si>
    <t>JC Boyle (Upgrade 2005)</t>
  </si>
  <si>
    <t>Prospect 2 (Upgrade 1999)</t>
  </si>
  <si>
    <t>TARGET YEAR: FORCAST SUBJECT TO CHANGE</t>
  </si>
  <si>
    <t>TARGET YEAR: BASED ON EXPECTED COMPLIANCE RESOURCES</t>
  </si>
  <si>
    <r>
      <t xml:space="preserve">Formula </t>
    </r>
    <r>
      <rPr>
        <b/>
        <u/>
        <sz val="12"/>
        <color theme="1"/>
        <rFont val="Calibri"/>
        <family val="2"/>
        <scheme val="minor"/>
      </rPr>
      <t>Annual Calculation</t>
    </r>
    <r>
      <rPr>
        <sz val="12"/>
        <color theme="1"/>
        <rFont val="Calibri"/>
        <family val="2"/>
        <scheme val="minor"/>
      </rPr>
      <t xml:space="preserve"> of Incremental Cost (Revenue Requirement Ratio):
1) Total Incremental Cost All* Resources:
{[sum of incremental costs of All* eligible resources + cost of unbundled RECs] - [revenue RECs]} / annual revenue requirement</t>
    </r>
    <r>
      <rPr>
        <sz val="12"/>
        <color theme="1"/>
        <rFont val="Calibri"/>
        <family val="2"/>
        <scheme val="minor"/>
      </rPr>
      <t xml:space="preserve">
2) Total Incremental Cost Required Resources for Target Year:
{[sum of incremental costs of Target Year* eligible resources used for target year compliance + cost of unbundled RECs] - [revenue RECs]} / annual revenue requirement
</t>
    </r>
  </si>
  <si>
    <t xml:space="preserve">CALCULATION 1: </t>
  </si>
  <si>
    <t>CALCULATION 2:</t>
  </si>
  <si>
    <t xml:space="preserve">CALCULATION 1 : </t>
  </si>
  <si>
    <t>Washington Share:</t>
  </si>
  <si>
    <t>Levelized Cost Eligible Renewable Resource ($/MWh)</t>
  </si>
  <si>
    <t>Incremental Levelized Cost ($/REC/MWh)</t>
  </si>
  <si>
    <t>RECs Generated or Purchased</t>
  </si>
  <si>
    <t>TARGET YEAR: ALL AVAILABLE RESOURCES BASED ON ACTUAL RESULTS</t>
  </si>
  <si>
    <t>Adams Solar</t>
  </si>
  <si>
    <t>Bear Creek Solar</t>
  </si>
  <si>
    <t>Bly Solar</t>
  </si>
  <si>
    <t>Elbe Solar</t>
  </si>
  <si>
    <t xml:space="preserve">Campbell Hill </t>
  </si>
  <si>
    <t xml:space="preserve">Note: Washington's share of the resource varies from year to year, depending on the state's actual System Generation (SG) Allocation factor. </t>
  </si>
  <si>
    <t>TOTAL</t>
  </si>
  <si>
    <t>Pavant Solar</t>
  </si>
  <si>
    <t>Enterprise Solar</t>
  </si>
  <si>
    <t xml:space="preserve">Adams Solar </t>
  </si>
  <si>
    <t>Pavant I</t>
  </si>
  <si>
    <t>Bennett Creek</t>
  </si>
  <si>
    <t>Hot Springs</t>
  </si>
  <si>
    <t>1.25-1.50 (varies by vintage)</t>
  </si>
  <si>
    <t>2019 Estimated Data: Annual Calculation of Revenue Requirement Ratio</t>
  </si>
  <si>
    <r>
      <t xml:space="preserve">Formula </t>
    </r>
    <r>
      <rPr>
        <b/>
        <u/>
        <sz val="12"/>
        <rFont val="Calibri"/>
        <family val="2"/>
        <scheme val="minor"/>
      </rPr>
      <t>Annual Calculation</t>
    </r>
    <r>
      <rPr>
        <sz val="12"/>
        <rFont val="Calibri"/>
        <family val="2"/>
        <scheme val="minor"/>
      </rPr>
      <t xml:space="preserve"> of Incremental Cost (Revenue Requirement Ratio):
1) Total Incremental Cost All* Resources:
{[sum of incremental costs of All* eligible resources + cost of unbundled RECs] - [revenue RECs]} / annual revenue requirement
2) Total Incremental Cost Required Resources for Target Year:
{[sum of incremental costs of Target Year* eligible resources used for target year compliance + cost of unbundled RECs] - [revenue RECs]} / annual revenue requirement
</t>
    </r>
  </si>
  <si>
    <t>2019 Actual Data: Annual Calculation of Revenue Requirement Ratio</t>
  </si>
  <si>
    <t xml:space="preserve">2020 ALL RESOURCES TOTAL INCREMENTAL COST =                 ENERGY + CAPACITY                                        </t>
  </si>
  <si>
    <r>
      <t xml:space="preserve">Goodnoe Hills - </t>
    </r>
    <r>
      <rPr>
        <i/>
        <sz val="11"/>
        <rFont val="Calibri"/>
        <family val="2"/>
        <scheme val="minor"/>
      </rPr>
      <t>Repowered</t>
    </r>
  </si>
  <si>
    <r>
      <t xml:space="preserve">Leaning Juniper - </t>
    </r>
    <r>
      <rPr>
        <i/>
        <sz val="11"/>
        <rFont val="Calibri"/>
        <family val="2"/>
        <scheme val="minor"/>
      </rPr>
      <t>Repowered</t>
    </r>
  </si>
  <si>
    <t>Granite Mountain East</t>
  </si>
  <si>
    <t>Granite Mountain West</t>
  </si>
  <si>
    <t xml:space="preserve">Top of the World </t>
  </si>
  <si>
    <t>(iii)(A) &amp; (B) Annual Reporting Summary Data: 2019 and 2020</t>
  </si>
  <si>
    <r>
      <t xml:space="preserve">Goodnoe Hills - </t>
    </r>
    <r>
      <rPr>
        <i/>
        <sz val="11"/>
        <color theme="1"/>
        <rFont val="Times New Roman"/>
        <family val="1"/>
      </rPr>
      <t>Repowered</t>
    </r>
  </si>
  <si>
    <r>
      <t xml:space="preserve">Leaning Juniper - </t>
    </r>
    <r>
      <rPr>
        <i/>
        <sz val="11"/>
        <color theme="1"/>
        <rFont val="Times New Roman"/>
        <family val="1"/>
      </rPr>
      <t>Repowered</t>
    </r>
  </si>
  <si>
    <r>
      <t xml:space="preserve">Top of the World </t>
    </r>
    <r>
      <rPr>
        <i/>
        <sz val="11"/>
        <rFont val="Calibri"/>
        <family val="2"/>
        <scheme val="minor"/>
      </rPr>
      <t>- WCA Repowered weighted average</t>
    </r>
  </si>
  <si>
    <r>
      <t xml:space="preserve">Dunlap I  - </t>
    </r>
    <r>
      <rPr>
        <i/>
        <sz val="11"/>
        <rFont val="Calibri"/>
        <family val="2"/>
        <scheme val="minor"/>
      </rPr>
      <t>WCA Repowered weighted average</t>
    </r>
  </si>
  <si>
    <r>
      <t xml:space="preserve">Seven Mile Hill I - </t>
    </r>
    <r>
      <rPr>
        <i/>
        <sz val="11"/>
        <rFont val="Calibri"/>
        <family val="2"/>
        <scheme val="minor"/>
      </rPr>
      <t>WCA Repowered weighted average</t>
    </r>
  </si>
  <si>
    <r>
      <t xml:space="preserve">Glenrock I - </t>
    </r>
    <r>
      <rPr>
        <i/>
        <sz val="11"/>
        <rFont val="Calibri"/>
        <family val="2"/>
        <scheme val="minor"/>
      </rPr>
      <t>WCA Repowered weighted average</t>
    </r>
  </si>
  <si>
    <r>
      <t xml:space="preserve">Campbell Hill - </t>
    </r>
    <r>
      <rPr>
        <i/>
        <sz val="11"/>
        <rFont val="Calibri"/>
        <family val="2"/>
        <scheme val="minor"/>
      </rPr>
      <t>WCA Repowered weighted average</t>
    </r>
  </si>
  <si>
    <r>
      <t xml:space="preserve">Campbell Hill - </t>
    </r>
    <r>
      <rPr>
        <i/>
        <sz val="11"/>
        <color theme="1"/>
        <rFont val="Times New Roman"/>
        <family val="1"/>
      </rPr>
      <t>WCA Repowered weighted average</t>
    </r>
  </si>
  <si>
    <r>
      <t xml:space="preserve">Glenrock I - </t>
    </r>
    <r>
      <rPr>
        <i/>
        <sz val="11"/>
        <color theme="1"/>
        <rFont val="Times New Roman"/>
        <family val="1"/>
      </rPr>
      <t>WCA Repowered weighted average</t>
    </r>
  </si>
  <si>
    <r>
      <t xml:space="preserve">Dunlap I - </t>
    </r>
    <r>
      <rPr>
        <i/>
        <sz val="11"/>
        <color theme="1"/>
        <rFont val="Times New Roman"/>
        <family val="1"/>
      </rPr>
      <t>WCA Repowered weighted average</t>
    </r>
  </si>
  <si>
    <r>
      <t xml:space="preserve">Top of the World - </t>
    </r>
    <r>
      <rPr>
        <i/>
        <sz val="11"/>
        <color theme="1"/>
        <rFont val="Times New Roman"/>
        <family val="1"/>
      </rPr>
      <t>WCA Repowered weighted average</t>
    </r>
  </si>
  <si>
    <t xml:space="preserve">Glenrock I </t>
  </si>
  <si>
    <t xml:space="preserve">Dunlap I </t>
  </si>
  <si>
    <r>
      <t xml:space="preserve">Goodnoe Hills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</si>
  <si>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Goodnoe Hills - </t>
    </r>
    <r>
      <rPr>
        <i/>
        <sz val="11"/>
        <color theme="1"/>
        <rFont val="Calibri"/>
        <family val="2"/>
        <scheme val="minor"/>
      </rPr>
      <t xml:space="preserve">Repowered 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</si>
  <si>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r>
      <t xml:space="preserve">Leaning Juniper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</si>
  <si>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Leaning Juniper - </t>
    </r>
    <r>
      <rPr>
        <i/>
        <sz val="11"/>
        <color theme="1"/>
        <rFont val="Calibri"/>
        <family val="2"/>
        <scheme val="minor"/>
      </rPr>
      <t xml:space="preserve">Repowered 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</si>
  <si>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r>
      <t xml:space="preserve">Marengo I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</si>
  <si>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Marengo II 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</si>
  <si>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Lemolo 1 (Upgrade 2003) </t>
  </si>
  <si>
    <r>
      <t xml:space="preserve">Top of the World </t>
    </r>
    <r>
      <rPr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</si>
  <si>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Incremental cost for post-repowered resources applied to 2020 RPS resources, (see (2)(a)(ii) Annual-2020, estimate tab)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</si>
  <si>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Incremental cost for pre-repowered resources applied to 2019 RPS resources, (see (2)(a)(i) Annual-2019, actual tab)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</si>
  <si>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Incremental cost applied to 2019 and 2020 RPS resources</t>
    </r>
  </si>
  <si>
    <r>
      <t xml:space="preserve">Top of the World - WCA Repowered weighted average </t>
    </r>
    <r>
      <rPr>
        <vertAlign val="superscript"/>
        <sz val="11"/>
        <rFont val="Calibri"/>
        <family val="2"/>
        <scheme val="minor"/>
      </rPr>
      <t>2</t>
    </r>
  </si>
  <si>
    <r>
      <t xml:space="preserve">Dunlap I </t>
    </r>
    <r>
      <rPr>
        <vertAlign val="superscript"/>
        <sz val="11"/>
        <rFont val="Calibri"/>
        <family val="2"/>
        <scheme val="minor"/>
      </rPr>
      <t>1</t>
    </r>
  </si>
  <si>
    <r>
      <t xml:space="preserve">Dunlap I - WCA Repowered weighted average </t>
    </r>
    <r>
      <rPr>
        <vertAlign val="superscript"/>
        <sz val="11"/>
        <rFont val="Calibri"/>
        <family val="2"/>
        <scheme val="minor"/>
      </rPr>
      <t>2</t>
    </r>
  </si>
  <si>
    <r>
      <t xml:space="preserve">Seven Mile Hill I </t>
    </r>
    <r>
      <rPr>
        <vertAlign val="superscript"/>
        <sz val="11"/>
        <rFont val="Calibri"/>
        <family val="2"/>
        <scheme val="minor"/>
      </rPr>
      <t>1</t>
    </r>
  </si>
  <si>
    <r>
      <t xml:space="preserve">Seven Mile Hill I - WCA Repowered weighted average </t>
    </r>
    <r>
      <rPr>
        <vertAlign val="superscript"/>
        <sz val="11"/>
        <rFont val="Calibri"/>
        <family val="2"/>
        <scheme val="minor"/>
      </rPr>
      <t>2</t>
    </r>
  </si>
  <si>
    <r>
      <t xml:space="preserve">Glenrock I </t>
    </r>
    <r>
      <rPr>
        <vertAlign val="superscript"/>
        <sz val="11"/>
        <rFont val="Calibri"/>
        <family val="2"/>
        <scheme val="minor"/>
      </rPr>
      <t>1</t>
    </r>
  </si>
  <si>
    <r>
      <t xml:space="preserve">Glenrock I - WCA Repowered weighted average </t>
    </r>
    <r>
      <rPr>
        <vertAlign val="superscript"/>
        <sz val="11"/>
        <rFont val="Calibri"/>
        <family val="2"/>
        <scheme val="minor"/>
      </rPr>
      <t>2</t>
    </r>
  </si>
  <si>
    <r>
      <t xml:space="preserve">Campbell Hill </t>
    </r>
    <r>
      <rPr>
        <vertAlign val="superscript"/>
        <sz val="11"/>
        <rFont val="Calibri"/>
        <family val="2"/>
        <scheme val="minor"/>
      </rPr>
      <t>1</t>
    </r>
  </si>
  <si>
    <r>
      <t xml:space="preserve">Campbell Hill - WCA Repowered weighted average </t>
    </r>
    <r>
      <rPr>
        <vertAlign val="superscript"/>
        <sz val="11"/>
        <rFont val="Calibri"/>
        <family val="2"/>
        <scheme val="minor"/>
      </rPr>
      <t>2</t>
    </r>
  </si>
  <si>
    <r>
      <t xml:space="preserve">Granite Mountain East </t>
    </r>
    <r>
      <rPr>
        <vertAlign val="superscript"/>
        <sz val="11"/>
        <rFont val="Calibri"/>
        <family val="2"/>
        <scheme val="minor"/>
      </rPr>
      <t>4</t>
    </r>
  </si>
  <si>
    <r>
      <t xml:space="preserve">Granite Mountain West </t>
    </r>
    <r>
      <rPr>
        <vertAlign val="superscript"/>
        <sz val="1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</si>
  <si>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New resources for 2020 compliance; REC purchase executed November 6, 2019; Projects were operational 9/21/16 and 9/30/16, respectively.  </t>
    </r>
  </si>
  <si>
    <t>*includes 2018 vintage RECs carried forward for 2019 compliance</t>
  </si>
  <si>
    <t>Bennett Creek Windfarm - Bennett Creek Windfarm *</t>
  </si>
  <si>
    <t>Hot Springs Windfarm - Hot Springs Windfarm *</t>
  </si>
  <si>
    <t>Adams Solar *</t>
  </si>
  <si>
    <t>Bear Creek Solar *</t>
  </si>
  <si>
    <t>Bly Solar *</t>
  </si>
  <si>
    <t>Elbe Solar *</t>
  </si>
  <si>
    <t>Pavant Solar *</t>
  </si>
  <si>
    <t>Enterprise Solar *</t>
  </si>
  <si>
    <t>Facilities located in Salt Lake County, Utah - a state in which PacifiCorp serves retail electrical customers.</t>
  </si>
  <si>
    <t>PacifiCorp also purchases the energy for these facilities under a long-term (&gt; 12 months) Qualifying Facility (QF) power purchase agreement. (WAC 480-109-060 (12)( e))</t>
  </si>
  <si>
    <r>
      <t xml:space="preserve">Seven Mile Hill I - </t>
    </r>
    <r>
      <rPr>
        <i/>
        <sz val="11"/>
        <color theme="1"/>
        <rFont val="Times New Roman"/>
        <family val="1"/>
      </rPr>
      <t>WCA Repowered weighted average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</si>
</sst>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20"/>
      <name val="Times New Roman"/>
      <family val="1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Times New Roman"/>
      <family val="1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7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0" xfId="0" applyFont="1" applyBorder="1" applyAlignment="1"/>
    <xf numFmtId="0" fontId="3" fillId="0" borderId="0" xfId="0" applyFont="1"/>
    <xf numFmtId="0" fontId="0" fillId="0" borderId="0" xfId="0"/>
    <xf numFmtId="164" fontId="0" fillId="0" borderId="4" xfId="0" applyNumberFormat="1" applyBorder="1"/>
    <xf numFmtId="164" fontId="0" fillId="0" borderId="13" xfId="1" applyNumberFormat="1" applyFont="1" applyBorder="1"/>
    <xf numFmtId="0" fontId="0" fillId="0" borderId="18" xfId="0" applyFill="1" applyBorder="1"/>
    <xf numFmtId="0" fontId="3" fillId="0" borderId="1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0" fillId="0" borderId="0" xfId="0" applyFont="1"/>
    <xf numFmtId="0" fontId="9" fillId="0" borderId="0" xfId="0" applyFont="1"/>
    <xf numFmtId="0" fontId="1" fillId="0" borderId="18" xfId="0" applyFont="1" applyFill="1" applyBorder="1" applyAlignment="1">
      <alignment horizontal="left" indent="1"/>
    </xf>
    <xf numFmtId="0" fontId="0" fillId="0" borderId="7" xfId="0" applyFill="1" applyBorder="1"/>
    <xf numFmtId="164" fontId="0" fillId="0" borderId="8" xfId="0" applyNumberFormat="1" applyBorder="1"/>
    <xf numFmtId="16" fontId="0" fillId="0" borderId="17" xfId="0" applyNumberFormat="1" applyBorder="1"/>
    <xf numFmtId="37" fontId="0" fillId="0" borderId="17" xfId="1" applyNumberFormat="1" applyFont="1" applyBorder="1"/>
    <xf numFmtId="37" fontId="0" fillId="0" borderId="17" xfId="0" applyNumberFormat="1" applyBorder="1"/>
    <xf numFmtId="37" fontId="0" fillId="0" borderId="15" xfId="1" applyNumberFormat="1" applyFont="1" applyBorder="1"/>
    <xf numFmtId="37" fontId="0" fillId="0" borderId="15" xfId="0" applyNumberFormat="1" applyBorder="1"/>
    <xf numFmtId="37" fontId="0" fillId="0" borderId="16" xfId="0" applyNumberFormat="1" applyBorder="1"/>
    <xf numFmtId="37" fontId="0" fillId="0" borderId="20" xfId="0" applyNumberFormat="1" applyBorder="1"/>
    <xf numFmtId="37" fontId="1" fillId="0" borderId="20" xfId="0" applyNumberFormat="1" applyFont="1" applyBorder="1"/>
    <xf numFmtId="37" fontId="0" fillId="0" borderId="16" xfId="1" applyNumberFormat="1" applyFont="1" applyBorder="1"/>
    <xf numFmtId="0" fontId="0" fillId="0" borderId="18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16" fontId="0" fillId="0" borderId="24" xfId="0" applyNumberFormat="1" applyFont="1" applyFill="1" applyBorder="1"/>
    <xf numFmtId="16" fontId="0" fillId="0" borderId="15" xfId="0" applyNumberFormat="1" applyBorder="1"/>
    <xf numFmtId="0" fontId="1" fillId="0" borderId="18" xfId="0" applyFont="1" applyBorder="1" applyAlignment="1">
      <alignment wrapText="1"/>
    </xf>
    <xf numFmtId="164" fontId="0" fillId="0" borderId="13" xfId="1" applyNumberFormat="1" applyFont="1" applyFill="1" applyBorder="1"/>
    <xf numFmtId="0" fontId="0" fillId="0" borderId="0" xfId="0" applyFont="1" applyAlignment="1">
      <alignment horizontal="right"/>
    </xf>
    <xf numFmtId="43" fontId="0" fillId="0" borderId="0" xfId="0" applyNumberFormat="1" applyFont="1" applyBorder="1" applyAlignment="1">
      <alignment horizontal="right"/>
    </xf>
    <xf numFmtId="164" fontId="0" fillId="0" borderId="0" xfId="0" applyNumberFormat="1" applyFont="1"/>
    <xf numFmtId="3" fontId="0" fillId="0" borderId="0" xfId="0" applyNumberFormat="1" applyFont="1"/>
    <xf numFmtId="0" fontId="0" fillId="0" borderId="0" xfId="0" applyBorder="1" applyAlignment="1"/>
    <xf numFmtId="10" fontId="10" fillId="0" borderId="19" xfId="0" applyNumberFormat="1" applyFont="1" applyFill="1" applyBorder="1"/>
    <xf numFmtId="43" fontId="0" fillId="0" borderId="0" xfId="0" applyNumberFormat="1" applyFont="1"/>
    <xf numFmtId="0" fontId="0" fillId="0" borderId="22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center" wrapText="1"/>
    </xf>
    <xf numFmtId="0" fontId="0" fillId="0" borderId="23" xfId="0" applyFont="1" applyBorder="1" applyAlignment="1">
      <alignment horizontal="center"/>
    </xf>
    <xf numFmtId="164" fontId="0" fillId="0" borderId="29" xfId="1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4" fontId="0" fillId="0" borderId="20" xfId="0" applyNumberFormat="1" applyFont="1" applyBorder="1" applyAlignment="1">
      <alignment horizontal="center" wrapText="1"/>
    </xf>
    <xf numFmtId="164" fontId="0" fillId="0" borderId="19" xfId="0" applyNumberFormat="1" applyFont="1" applyBorder="1" applyAlignment="1">
      <alignment horizontal="center"/>
    </xf>
    <xf numFmtId="164" fontId="0" fillId="3" borderId="16" xfId="1" applyNumberFormat="1" applyFont="1" applyFill="1" applyBorder="1" applyAlignment="1">
      <alignment horizontal="center"/>
    </xf>
    <xf numFmtId="37" fontId="0" fillId="0" borderId="15" xfId="0" applyNumberFormat="1" applyFill="1" applyBorder="1"/>
    <xf numFmtId="37" fontId="0" fillId="0" borderId="16" xfId="0" applyNumberFormat="1" applyFill="1" applyBorder="1"/>
    <xf numFmtId="37" fontId="0" fillId="0" borderId="0" xfId="0" applyNumberFormat="1"/>
    <xf numFmtId="0" fontId="1" fillId="4" borderId="0" xfId="0" applyFont="1" applyFill="1" applyAlignment="1">
      <alignment horizontal="left"/>
    </xf>
    <xf numFmtId="164" fontId="10" fillId="3" borderId="15" xfId="1" applyNumberFormat="1" applyFont="1" applyFill="1" applyBorder="1" applyAlignment="1">
      <alignment horizontal="center"/>
    </xf>
    <xf numFmtId="164" fontId="10" fillId="0" borderId="29" xfId="1" applyNumberFormat="1" applyFont="1" applyBorder="1" applyAlignment="1">
      <alignment horizontal="center"/>
    </xf>
    <xf numFmtId="164" fontId="10" fillId="0" borderId="25" xfId="0" applyNumberFormat="1" applyFont="1" applyBorder="1" applyAlignment="1">
      <alignment horizontal="center"/>
    </xf>
    <xf numFmtId="37" fontId="10" fillId="0" borderId="17" xfId="1" applyNumberFormat="1" applyFont="1" applyBorder="1"/>
    <xf numFmtId="37" fontId="10" fillId="0" borderId="16" xfId="0" applyNumberFormat="1" applyFont="1" applyFill="1" applyBorder="1"/>
    <xf numFmtId="37" fontId="10" fillId="0" borderId="15" xfId="0" applyNumberFormat="1" applyFont="1" applyBorder="1"/>
    <xf numFmtId="16" fontId="0" fillId="0" borderId="0" xfId="0" applyNumberFormat="1" applyFont="1" applyFill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0" borderId="17" xfId="0" applyFont="1" applyFill="1" applyBorder="1" applyAlignment="1">
      <alignment horizontal="left" vertical="center"/>
    </xf>
    <xf numFmtId="16" fontId="3" fillId="0" borderId="15" xfId="0" applyNumberFormat="1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7" fontId="12" fillId="0" borderId="17" xfId="1" applyNumberFormat="1" applyFont="1" applyBorder="1" applyAlignment="1">
      <alignment horizontal="right" wrapText="1"/>
    </xf>
    <xf numFmtId="16" fontId="3" fillId="0" borderId="32" xfId="0" applyNumberFormat="1" applyFont="1" applyBorder="1" applyAlignment="1">
      <alignment horizontal="left" vertical="center"/>
    </xf>
    <xf numFmtId="16" fontId="3" fillId="0" borderId="15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37" fontId="12" fillId="0" borderId="0" xfId="1" applyNumberFormat="1" applyFont="1" applyBorder="1" applyAlignment="1">
      <alignment horizontal="right" wrapText="1"/>
    </xf>
    <xf numFmtId="37" fontId="12" fillId="0" borderId="0" xfId="1" applyNumberFormat="1" applyFont="1" applyBorder="1" applyAlignment="1">
      <alignment horizontal="right" vertical="center" wrapText="1"/>
    </xf>
    <xf numFmtId="37" fontId="11" fillId="0" borderId="15" xfId="1" applyNumberFormat="1" applyFont="1" applyBorder="1" applyAlignment="1">
      <alignment horizontal="right" wrapText="1"/>
    </xf>
    <xf numFmtId="37" fontId="11" fillId="3" borderId="15" xfId="1" applyNumberFormat="1" applyFont="1" applyFill="1" applyBorder="1" applyAlignment="1">
      <alignment horizontal="right" vertical="center"/>
    </xf>
    <xf numFmtId="37" fontId="11" fillId="3" borderId="32" xfId="1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164" fontId="10" fillId="3" borderId="16" xfId="1" applyNumberFormat="1" applyFont="1" applyFill="1" applyBorder="1" applyAlignment="1">
      <alignment horizontal="center"/>
    </xf>
    <xf numFmtId="37" fontId="13" fillId="0" borderId="20" xfId="0" applyNumberFormat="1" applyFont="1" applyBorder="1"/>
    <xf numFmtId="37" fontId="10" fillId="0" borderId="20" xfId="0" applyNumberFormat="1" applyFont="1" applyBorder="1"/>
    <xf numFmtId="37" fontId="13" fillId="0" borderId="20" xfId="0" applyNumberFormat="1" applyFont="1" applyFill="1" applyBorder="1"/>
    <xf numFmtId="0" fontId="10" fillId="0" borderId="0" xfId="0" applyFont="1"/>
    <xf numFmtId="16" fontId="10" fillId="0" borderId="17" xfId="0" applyNumberFormat="1" applyFont="1" applyBorder="1"/>
    <xf numFmtId="3" fontId="10" fillId="0" borderId="17" xfId="0" applyNumberFormat="1" applyFont="1" applyFill="1" applyBorder="1"/>
    <xf numFmtId="3" fontId="10" fillId="0" borderId="15" xfId="0" applyNumberFormat="1" applyFont="1" applyFill="1" applyBorder="1"/>
    <xf numFmtId="16" fontId="10" fillId="0" borderId="15" xfId="0" applyNumberFormat="1" applyFont="1" applyBorder="1"/>
    <xf numFmtId="3" fontId="10" fillId="0" borderId="16" xfId="0" applyNumberFormat="1" applyFont="1" applyFill="1" applyBorder="1"/>
    <xf numFmtId="3" fontId="10" fillId="0" borderId="16" xfId="1" applyNumberFormat="1" applyFont="1" applyFill="1" applyBorder="1"/>
    <xf numFmtId="37" fontId="10" fillId="0" borderId="16" xfId="0" applyNumberFormat="1" applyFont="1" applyBorder="1"/>
    <xf numFmtId="3" fontId="10" fillId="0" borderId="15" xfId="1" applyNumberFormat="1" applyFont="1" applyFill="1" applyBorder="1"/>
    <xf numFmtId="0" fontId="10" fillId="0" borderId="18" xfId="0" applyFont="1" applyFill="1" applyBorder="1"/>
    <xf numFmtId="0" fontId="13" fillId="3" borderId="18" xfId="0" applyFont="1" applyFill="1" applyBorder="1" applyAlignment="1">
      <alignment horizontal="left" indent="1"/>
    </xf>
    <xf numFmtId="0" fontId="10" fillId="0" borderId="7" xfId="0" applyFont="1" applyFill="1" applyBorder="1"/>
    <xf numFmtId="164" fontId="10" fillId="0" borderId="8" xfId="0" applyNumberFormat="1" applyFont="1" applyBorder="1"/>
    <xf numFmtId="37" fontId="10" fillId="0" borderId="14" xfId="1" applyNumberFormat="1" applyFont="1" applyFill="1" applyBorder="1"/>
    <xf numFmtId="37" fontId="10" fillId="0" borderId="14" xfId="0" applyNumberFormat="1" applyFont="1" applyFill="1" applyBorder="1"/>
    <xf numFmtId="0" fontId="10" fillId="0" borderId="10" xfId="0" applyFont="1" applyBorder="1" applyAlignment="1"/>
    <xf numFmtId="0" fontId="10" fillId="0" borderId="11" xfId="0" applyFont="1" applyBorder="1" applyAlignment="1"/>
    <xf numFmtId="164" fontId="10" fillId="0" borderId="13" xfId="1" applyNumberFormat="1" applyFont="1" applyFill="1" applyBorder="1"/>
    <xf numFmtId="0" fontId="10" fillId="0" borderId="2" xfId="0" applyFont="1" applyBorder="1"/>
    <xf numFmtId="0" fontId="10" fillId="0" borderId="3" xfId="0" applyFont="1" applyBorder="1"/>
    <xf numFmtId="164" fontId="10" fillId="0" borderId="4" xfId="0" applyNumberFormat="1" applyFont="1" applyBorder="1"/>
    <xf numFmtId="0" fontId="0" fillId="0" borderId="0" xfId="0" applyAlignment="1">
      <alignment wrapText="1"/>
    </xf>
    <xf numFmtId="43" fontId="10" fillId="3" borderId="15" xfId="1" applyNumberFormat="1" applyFont="1" applyFill="1" applyBorder="1" applyAlignment="1">
      <alignment horizontal="center"/>
    </xf>
    <xf numFmtId="43" fontId="10" fillId="3" borderId="16" xfId="1" applyNumberFormat="1" applyFont="1" applyFill="1" applyBorder="1" applyAlignment="1">
      <alignment horizontal="center"/>
    </xf>
    <xf numFmtId="43" fontId="17" fillId="3" borderId="16" xfId="1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/>
    </xf>
    <xf numFmtId="16" fontId="10" fillId="0" borderId="24" xfId="0" applyNumberFormat="1" applyFont="1" applyFill="1" applyBorder="1"/>
    <xf numFmtId="43" fontId="0" fillId="0" borderId="0" xfId="0" applyNumberFormat="1"/>
    <xf numFmtId="164" fontId="0" fillId="0" borderId="0" xfId="0" applyNumberFormat="1"/>
    <xf numFmtId="164" fontId="18" fillId="3" borderId="15" xfId="1" applyNumberFormat="1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" fontId="10" fillId="0" borderId="33" xfId="0" applyNumberFormat="1" applyFont="1" applyFill="1" applyBorder="1"/>
    <xf numFmtId="164" fontId="0" fillId="0" borderId="27" xfId="1" applyNumberFormat="1" applyFon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0" fillId="0" borderId="14" xfId="0" applyNumberFormat="1" applyFont="1" applyBorder="1"/>
    <xf numFmtId="37" fontId="18" fillId="0" borderId="17" xfId="1" applyNumberFormat="1" applyFont="1" applyFill="1" applyBorder="1"/>
    <xf numFmtId="39" fontId="11" fillId="0" borderId="15" xfId="1" applyNumberFormat="1" applyFont="1" applyBorder="1" applyAlignment="1">
      <alignment horizontal="right" wrapText="1"/>
    </xf>
    <xf numFmtId="0" fontId="11" fillId="0" borderId="0" xfId="0" applyFont="1" applyAlignment="1">
      <alignment horizontal="left" vertical="center"/>
    </xf>
    <xf numFmtId="37" fontId="12" fillId="0" borderId="0" xfId="1" applyNumberFormat="1" applyFont="1" applyBorder="1" applyAlignment="1">
      <alignment horizontal="left"/>
    </xf>
    <xf numFmtId="37" fontId="11" fillId="0" borderId="15" xfId="1" applyNumberFormat="1" applyFont="1" applyFill="1" applyBorder="1"/>
    <xf numFmtId="37" fontId="19" fillId="0" borderId="17" xfId="1" applyNumberFormat="1" applyFont="1" applyFill="1" applyBorder="1"/>
    <xf numFmtId="37" fontId="11" fillId="0" borderId="32" xfId="1" applyNumberFormat="1" applyFont="1" applyFill="1" applyBorder="1"/>
    <xf numFmtId="0" fontId="3" fillId="0" borderId="15" xfId="0" applyFont="1" applyFill="1" applyBorder="1" applyAlignment="1">
      <alignment horizontal="left" vertical="center"/>
    </xf>
    <xf numFmtId="37" fontId="11" fillId="0" borderId="15" xfId="1" applyNumberFormat="1" applyFont="1" applyBorder="1" applyAlignment="1">
      <alignment wrapText="1"/>
    </xf>
    <xf numFmtId="39" fontId="11" fillId="0" borderId="17" xfId="1" applyNumberFormat="1" applyFont="1" applyBorder="1" applyAlignment="1">
      <alignment horizontal="right" wrapText="1"/>
    </xf>
    <xf numFmtId="0" fontId="3" fillId="0" borderId="32" xfId="0" applyFont="1" applyBorder="1" applyAlignment="1">
      <alignment horizontal="left" vertical="center"/>
    </xf>
    <xf numFmtId="37" fontId="12" fillId="0" borderId="17" xfId="1" applyNumberFormat="1" applyFont="1" applyFill="1" applyBorder="1" applyAlignment="1">
      <alignment horizontal="right" wrapText="1"/>
    </xf>
    <xf numFmtId="43" fontId="18" fillId="3" borderId="15" xfId="1" applyNumberFormat="1" applyFont="1" applyFill="1" applyBorder="1" applyAlignment="1">
      <alignment horizontal="center"/>
    </xf>
    <xf numFmtId="164" fontId="18" fillId="0" borderId="29" xfId="1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43" fontId="18" fillId="3" borderId="16" xfId="1" applyNumberFormat="1" applyFont="1" applyFill="1" applyBorder="1" applyAlignment="1">
      <alignment horizontal="center"/>
    </xf>
    <xf numFmtId="164" fontId="18" fillId="3" borderId="16" xfId="1" applyNumberFormat="1" applyFont="1" applyFill="1" applyBorder="1" applyAlignment="1">
      <alignment horizontal="center"/>
    </xf>
    <xf numFmtId="0" fontId="0" fillId="0" borderId="0" xfId="0" applyFont="1" applyFill="1"/>
    <xf numFmtId="43" fontId="10" fillId="0" borderId="16" xfId="1" applyNumberFormat="1" applyFont="1" applyFill="1" applyBorder="1" applyAlignment="1">
      <alignment horizontal="center"/>
    </xf>
    <xf numFmtId="37" fontId="10" fillId="0" borderId="15" xfId="0" applyNumberFormat="1" applyFont="1" applyFill="1" applyBorder="1"/>
    <xf numFmtId="37" fontId="11" fillId="0" borderId="15" xfId="1" applyNumberFormat="1" applyFont="1" applyFill="1" applyBorder="1" applyAlignment="1">
      <alignment horizontal="right" wrapText="1"/>
    </xf>
    <xf numFmtId="39" fontId="11" fillId="0" borderId="15" xfId="1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37" fontId="11" fillId="5" borderId="15" xfId="1" applyNumberFormat="1" applyFont="1" applyFill="1" applyBorder="1" applyAlignment="1">
      <alignment horizontal="right" wrapText="1"/>
    </xf>
    <xf numFmtId="37" fontId="11" fillId="5" borderId="32" xfId="1" applyNumberFormat="1" applyFont="1" applyFill="1" applyBorder="1" applyAlignment="1">
      <alignment horizontal="right" wrapText="1"/>
    </xf>
    <xf numFmtId="39" fontId="11" fillId="5" borderId="15" xfId="1" applyNumberFormat="1" applyFont="1" applyFill="1" applyBorder="1" applyAlignment="1">
      <alignment horizontal="right" wrapText="1"/>
    </xf>
    <xf numFmtId="39" fontId="11" fillId="5" borderId="32" xfId="1" applyNumberFormat="1" applyFont="1" applyFill="1" applyBorder="1" applyAlignment="1">
      <alignment horizontal="right" wrapText="1"/>
    </xf>
    <xf numFmtId="37" fontId="11" fillId="5" borderId="15" xfId="1" applyNumberFormat="1" applyFont="1" applyFill="1" applyBorder="1"/>
    <xf numFmtId="37" fontId="11" fillId="5" borderId="32" xfId="1" applyNumberFormat="1" applyFont="1" applyFill="1" applyBorder="1"/>
    <xf numFmtId="37" fontId="11" fillId="5" borderId="15" xfId="1" applyNumberFormat="1" applyFont="1" applyFill="1" applyBorder="1" applyAlignment="1">
      <alignment wrapText="1"/>
    </xf>
    <xf numFmtId="37" fontId="11" fillId="5" borderId="32" xfId="1" applyNumberFormat="1" applyFont="1" applyFill="1" applyBorder="1" applyAlignment="1">
      <alignment wrapText="1"/>
    </xf>
    <xf numFmtId="37" fontId="10" fillId="5" borderId="17" xfId="1" applyNumberFormat="1" applyFont="1" applyFill="1" applyBorder="1"/>
    <xf numFmtId="37" fontId="10" fillId="5" borderId="15" xfId="0" applyNumberFormat="1" applyFont="1" applyFill="1" applyBorder="1"/>
    <xf numFmtId="43" fontId="10" fillId="5" borderId="16" xfId="1" applyNumberFormat="1" applyFont="1" applyFill="1" applyBorder="1" applyAlignment="1">
      <alignment horizontal="center"/>
    </xf>
    <xf numFmtId="0" fontId="6" fillId="0" borderId="12" xfId="0" applyFont="1" applyBorder="1" applyAlignment="1">
      <alignment wrapText="1" shrinkToFit="1"/>
    </xf>
    <xf numFmtId="0" fontId="6" fillId="0" borderId="13" xfId="0" applyFont="1" applyBorder="1" applyAlignment="1">
      <alignment wrapText="1" shrinkToFit="1"/>
    </xf>
    <xf numFmtId="164" fontId="0" fillId="0" borderId="6" xfId="0" applyNumberFormat="1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0" fillId="0" borderId="25" xfId="0" applyFont="1" applyBorder="1" applyAlignment="1">
      <alignment horizontal="center" vertical="top" wrapText="1"/>
    </xf>
    <xf numFmtId="0" fontId="0" fillId="0" borderId="21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27" xfId="0" applyFont="1" applyBorder="1" applyAlignment="1">
      <alignment horizontal="center" vertical="top" wrapText="1"/>
    </xf>
    <xf numFmtId="0" fontId="0" fillId="0" borderId="28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0" fontId="0" fillId="0" borderId="5" xfId="2" applyNumberFormat="1" applyFont="1" applyBorder="1" applyAlignment="1">
      <alignment wrapText="1"/>
    </xf>
    <xf numFmtId="10" fontId="0" fillId="0" borderId="0" xfId="2" applyNumberFormat="1" applyFont="1" applyBorder="1" applyAlignment="1">
      <alignment wrapText="1"/>
    </xf>
    <xf numFmtId="10" fontId="0" fillId="0" borderId="6" xfId="2" applyNumberFormat="1" applyFont="1" applyBorder="1" applyAlignment="1">
      <alignment wrapText="1"/>
    </xf>
    <xf numFmtId="10" fontId="0" fillId="0" borderId="7" xfId="2" applyNumberFormat="1" applyFont="1" applyBorder="1" applyAlignment="1">
      <alignment wrapText="1"/>
    </xf>
    <xf numFmtId="10" fontId="0" fillId="0" borderId="8" xfId="2" applyNumberFormat="1" applyFont="1" applyBorder="1" applyAlignment="1">
      <alignment wrapText="1"/>
    </xf>
    <xf numFmtId="10" fontId="0" fillId="0" borderId="9" xfId="2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165" fontId="0" fillId="0" borderId="5" xfId="2" applyNumberFormat="1" applyFont="1" applyBorder="1" applyAlignment="1">
      <alignment wrapText="1"/>
    </xf>
    <xf numFmtId="165" fontId="0" fillId="0" borderId="0" xfId="2" applyNumberFormat="1" applyFont="1" applyBorder="1" applyAlignment="1">
      <alignment wrapText="1"/>
    </xf>
    <xf numFmtId="165" fontId="0" fillId="0" borderId="6" xfId="2" applyNumberFormat="1" applyFont="1" applyBorder="1" applyAlignment="1">
      <alignment wrapText="1"/>
    </xf>
    <xf numFmtId="165" fontId="0" fillId="0" borderId="7" xfId="2" applyNumberFormat="1" applyFont="1" applyBorder="1" applyAlignment="1">
      <alignment wrapText="1"/>
    </xf>
    <xf numFmtId="165" fontId="0" fillId="0" borderId="8" xfId="2" applyNumberFormat="1" applyFont="1" applyBorder="1" applyAlignment="1">
      <alignment wrapText="1"/>
    </xf>
    <xf numFmtId="165" fontId="0" fillId="0" borderId="9" xfId="2" applyNumberFormat="1" applyFont="1" applyBorder="1" applyAlignment="1">
      <alignment wrapText="1"/>
    </xf>
    <xf numFmtId="165" fontId="10" fillId="0" borderId="5" xfId="2" applyNumberFormat="1" applyFont="1" applyFill="1" applyBorder="1" applyAlignment="1">
      <alignment wrapText="1"/>
    </xf>
    <xf numFmtId="165" fontId="10" fillId="0" borderId="0" xfId="2" applyNumberFormat="1" applyFont="1" applyFill="1" applyBorder="1" applyAlignment="1">
      <alignment wrapText="1"/>
    </xf>
    <xf numFmtId="165" fontId="10" fillId="0" borderId="6" xfId="2" applyNumberFormat="1" applyFont="1" applyFill="1" applyBorder="1" applyAlignment="1">
      <alignment wrapText="1"/>
    </xf>
    <xf numFmtId="165" fontId="10" fillId="0" borderId="7" xfId="2" applyNumberFormat="1" applyFont="1" applyFill="1" applyBorder="1" applyAlignment="1">
      <alignment wrapText="1"/>
    </xf>
    <xf numFmtId="165" fontId="10" fillId="0" borderId="8" xfId="2" applyNumberFormat="1" applyFont="1" applyFill="1" applyBorder="1" applyAlignment="1">
      <alignment wrapText="1"/>
    </xf>
    <xf numFmtId="165" fontId="10" fillId="0" borderId="9" xfId="2" applyNumberFormat="1" applyFont="1" applyFill="1" applyBorder="1" applyAlignment="1">
      <alignment wrapText="1"/>
    </xf>
    <xf numFmtId="165" fontId="10" fillId="0" borderId="5" xfId="2" applyNumberFormat="1" applyFont="1" applyBorder="1" applyAlignment="1">
      <alignment wrapText="1"/>
    </xf>
    <xf numFmtId="165" fontId="10" fillId="0" borderId="0" xfId="2" applyNumberFormat="1" applyFont="1" applyBorder="1" applyAlignment="1">
      <alignment wrapText="1"/>
    </xf>
    <xf numFmtId="165" fontId="10" fillId="0" borderId="6" xfId="2" applyNumberFormat="1" applyFont="1" applyBorder="1" applyAlignment="1">
      <alignment wrapText="1"/>
    </xf>
    <xf numFmtId="165" fontId="10" fillId="0" borderId="7" xfId="2" applyNumberFormat="1" applyFont="1" applyBorder="1" applyAlignment="1">
      <alignment wrapText="1"/>
    </xf>
    <xf numFmtId="165" fontId="10" fillId="0" borderId="8" xfId="2" applyNumberFormat="1" applyFont="1" applyBorder="1" applyAlignment="1">
      <alignment wrapText="1"/>
    </xf>
    <xf numFmtId="165" fontId="10" fillId="0" borderId="9" xfId="2" applyNumberFormat="1" applyFont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5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lings\_WA\2020\1.%202020%20WUTC%20-%20RPS%20Report\Workpapers%20-%202020%20WUTC\WORKPAPERS%202%20PacifiCorp%20Resource%20Cost%20Analysis\CONF%20PacifiCorp%20-%202020%20WA%20RPS%20Report%20-%20Cos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aper Index"/>
      <sheetName val="(1.1)_Summary"/>
      <sheetName val="(1.2)_Lvl_Resource_Cost"/>
      <sheetName val="(2.1)_Resources"/>
      <sheetName val="(2.2)_Forward_Price_Curve"/>
      <sheetName val="(3.1a)_Goodnoe_Hills-orig"/>
      <sheetName val="(3.1b)_Goodnoe_Hills - Repower"/>
      <sheetName val="(3.2)_Marengo"/>
      <sheetName val="(3.3)_Marengo 2"/>
      <sheetName val="(3.4a)_Leaning Juniper-orig"/>
      <sheetName val="(3.4b)_Leaning Juniper -Repower"/>
      <sheetName val="(3.5)_Lemolo 1 (2003IRP)"/>
      <sheetName val="(3.6)_Lemolo 2 (2008 IRP)"/>
      <sheetName val="(3.7)_JC Boyle (2004 IRP)"/>
      <sheetName val="(3.8)_Prospect 2 (2003 IRP)"/>
      <sheetName val="(3.9)_WCA Wind Weighted Average"/>
    </sheetNames>
    <sheetDataSet>
      <sheetData sheetId="0"/>
      <sheetData sheetId="1"/>
      <sheetData sheetId="2">
        <row r="20">
          <cell r="E20">
            <v>14.131675601963146</v>
          </cell>
          <cell r="G20">
            <v>17.08953726360841</v>
          </cell>
          <cell r="I20">
            <v>6.4704515517312311</v>
          </cell>
          <cell r="K20">
            <v>12.106425175599828</v>
          </cell>
          <cell r="M20">
            <v>3.5839563567065311</v>
          </cell>
          <cell r="O20">
            <v>18.285241636752332</v>
          </cell>
          <cell r="Q20">
            <v>-45.230021351870242</v>
          </cell>
          <cell r="S20">
            <v>-65.946274804512385</v>
          </cell>
          <cell r="U20">
            <v>-66.436339352473794</v>
          </cell>
          <cell r="W20">
            <v>-40.273516972999651</v>
          </cell>
        </row>
      </sheetData>
      <sheetData sheetId="3"/>
      <sheetData sheetId="4"/>
      <sheetData sheetId="5">
        <row r="54">
          <cell r="G54">
            <v>267074.61582954036</v>
          </cell>
          <cell r="S54">
            <v>23998.180081300361</v>
          </cell>
          <cell r="AT54">
            <v>2522.4232461058341</v>
          </cell>
          <cell r="AV54">
            <v>17701.545002772535</v>
          </cell>
          <cell r="AX54">
            <v>20223.968248878362</v>
          </cell>
        </row>
      </sheetData>
      <sheetData sheetId="6">
        <row r="71">
          <cell r="G71">
            <v>272164.26617445686</v>
          </cell>
          <cell r="S71">
            <v>20279.851149041704</v>
          </cell>
          <cell r="AT71">
            <v>3126.0648819911435</v>
          </cell>
          <cell r="AV71">
            <v>12502.624898439542</v>
          </cell>
          <cell r="AX71">
            <v>15628.68978043069</v>
          </cell>
        </row>
      </sheetData>
      <sheetData sheetId="7">
        <row r="54">
          <cell r="G54">
            <v>393434.95185324195</v>
          </cell>
          <cell r="S54">
            <v>31977.637511687299</v>
          </cell>
          <cell r="AT54">
            <v>3651.5343914440459</v>
          </cell>
          <cell r="AV54">
            <v>25780.401325519142</v>
          </cell>
          <cell r="AX54">
            <v>29431.93571696318</v>
          </cell>
        </row>
      </sheetData>
      <sheetData sheetId="8">
        <row r="54">
          <cell r="G54">
            <v>187414.22444855821</v>
          </cell>
          <cell r="S54">
            <v>16471.141688628581</v>
          </cell>
          <cell r="AT54">
            <v>1780.5276024278494</v>
          </cell>
          <cell r="AV54">
            <v>12421.69780107119</v>
          </cell>
          <cell r="AX54">
            <v>14202.225403499042</v>
          </cell>
        </row>
      </sheetData>
      <sheetData sheetId="9">
        <row r="54">
          <cell r="G54">
            <v>305620.97890622105</v>
          </cell>
          <cell r="S54">
            <v>23505.013714272351</v>
          </cell>
          <cell r="AT54">
            <v>2769.1125319600128</v>
          </cell>
          <cell r="AV54">
            <v>19640.568932218514</v>
          </cell>
          <cell r="AX54">
            <v>22409.681464178528</v>
          </cell>
        </row>
      </sheetData>
      <sheetData sheetId="10">
        <row r="73">
          <cell r="G73">
            <v>280574.27984254091</v>
          </cell>
          <cell r="S73">
            <v>21752.206130388346</v>
          </cell>
          <cell r="AT73">
            <v>3284.9800927859933</v>
          </cell>
          <cell r="AV73">
            <v>13825.72499993539</v>
          </cell>
          <cell r="AX73">
            <v>17110.705092721386</v>
          </cell>
        </row>
      </sheetData>
      <sheetData sheetId="11">
        <row r="66">
          <cell r="G66">
            <v>13140.000000000005</v>
          </cell>
          <cell r="S66">
            <v>51.351375492717658</v>
          </cell>
          <cell r="AT66">
            <v>149.44895901850032</v>
          </cell>
          <cell r="AV66">
            <v>496.22489703779212</v>
          </cell>
          <cell r="AX66">
            <v>645.67385605629227</v>
          </cell>
        </row>
      </sheetData>
      <sheetData sheetId="12">
        <row r="58">
          <cell r="G58">
            <v>17202.000000000022</v>
          </cell>
          <cell r="S58">
            <v>886.73874951453615</v>
          </cell>
          <cell r="AT58">
            <v>423.56654167180881</v>
          </cell>
          <cell r="AV58">
            <v>1597.5800270299487</v>
          </cell>
          <cell r="AX58">
            <v>2021.1465687017583</v>
          </cell>
        </row>
      </sheetData>
      <sheetData sheetId="13">
        <row r="47">
          <cell r="G47">
            <v>34831.910590686253</v>
          </cell>
          <cell r="S47">
            <v>113.44495737553754</v>
          </cell>
          <cell r="AT47">
            <v>978.52533132031351</v>
          </cell>
          <cell r="AV47">
            <v>1358.344595164464</v>
          </cell>
          <cell r="AX47">
            <v>2336.8699264847774</v>
          </cell>
        </row>
      </sheetData>
      <sheetData sheetId="14">
        <row r="66">
          <cell r="G66">
            <v>9057.4425184090578</v>
          </cell>
          <cell r="S66">
            <v>39.061852998687137</v>
          </cell>
          <cell r="AT66">
            <v>94.81864540137947</v>
          </cell>
          <cell r="AV66">
            <v>316.34511127690826</v>
          </cell>
          <cell r="AX66">
            <v>411.16375667828771</v>
          </cell>
        </row>
      </sheetData>
      <sheetData sheetId="15">
        <row r="14">
          <cell r="L14">
            <v>7.4964844822952106</v>
          </cell>
        </row>
        <row r="25">
          <cell r="L25">
            <v>12.539416130506225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85"/>
  <sheetViews>
    <sheetView topLeftCell="A40" zoomScale="87" zoomScaleNormal="87" workbookViewId="0">
      <selection activeCell="H47" sqref="H47"/>
    </sheetView>
  </sheetViews>
  <sheetFormatPr defaultRowHeight="15" x14ac:dyDescent="0.25"/>
  <cols>
    <col min="1" max="1" width="50.85546875" style="11" customWidth="1"/>
    <col min="2" max="2" width="25.28515625" style="11" customWidth="1"/>
    <col min="3" max="3" width="22" style="11" customWidth="1"/>
    <col min="4" max="6" width="18.85546875" style="11" customWidth="1"/>
    <col min="7" max="7" width="21.28515625" style="11" customWidth="1"/>
    <col min="8" max="8" width="18.85546875" style="11" customWidth="1"/>
    <col min="9" max="9" width="18" style="11" customWidth="1"/>
    <col min="10" max="10" width="17.140625" style="31" customWidth="1"/>
    <col min="11" max="16384" width="9.140625" style="11"/>
  </cols>
  <sheetData>
    <row r="1" spans="1:10" ht="33" customHeight="1" thickBot="1" x14ac:dyDescent="0.45">
      <c r="A1" s="12" t="s">
        <v>4</v>
      </c>
    </row>
    <row r="2" spans="1:10" ht="15" customHeight="1" x14ac:dyDescent="0.25">
      <c r="A2" s="156" t="s">
        <v>0</v>
      </c>
      <c r="B2" s="157"/>
      <c r="C2" s="157"/>
      <c r="D2" s="157"/>
      <c r="E2" s="157"/>
      <c r="F2" s="157"/>
      <c r="G2" s="157"/>
      <c r="H2" s="157"/>
      <c r="I2" s="158"/>
    </row>
    <row r="3" spans="1:10" x14ac:dyDescent="0.25">
      <c r="A3" s="159"/>
      <c r="B3" s="160"/>
      <c r="C3" s="160"/>
      <c r="D3" s="160"/>
      <c r="E3" s="160"/>
      <c r="F3" s="160"/>
      <c r="G3" s="160"/>
      <c r="H3" s="160"/>
      <c r="I3" s="161"/>
    </row>
    <row r="4" spans="1:10" ht="0.75" customHeight="1" thickBot="1" x14ac:dyDescent="0.3">
      <c r="A4" s="159"/>
      <c r="B4" s="160"/>
      <c r="C4" s="160"/>
      <c r="D4" s="160"/>
      <c r="E4" s="160"/>
      <c r="F4" s="160"/>
      <c r="G4" s="160"/>
      <c r="H4" s="160"/>
      <c r="I4" s="161"/>
    </row>
    <row r="5" spans="1:10" ht="15.75" hidden="1" customHeight="1" thickBot="1" x14ac:dyDescent="0.3">
      <c r="A5" s="159"/>
      <c r="B5" s="160"/>
      <c r="C5" s="160"/>
      <c r="D5" s="160"/>
      <c r="E5" s="160"/>
      <c r="F5" s="160"/>
      <c r="G5" s="160"/>
      <c r="H5" s="160"/>
      <c r="I5" s="161"/>
    </row>
    <row r="6" spans="1:10" ht="15" customHeight="1" x14ac:dyDescent="0.25">
      <c r="A6" s="162" t="s">
        <v>3</v>
      </c>
      <c r="B6" s="163"/>
      <c r="C6" s="163"/>
      <c r="D6" s="163"/>
      <c r="E6" s="163"/>
      <c r="F6" s="163"/>
      <c r="G6" s="163"/>
      <c r="H6" s="163"/>
      <c r="I6" s="164"/>
    </row>
    <row r="7" spans="1:10" x14ac:dyDescent="0.25">
      <c r="A7" s="165"/>
      <c r="B7" s="166"/>
      <c r="C7" s="166"/>
      <c r="D7" s="166"/>
      <c r="E7" s="166"/>
      <c r="F7" s="166"/>
      <c r="G7" s="166"/>
      <c r="H7" s="166"/>
      <c r="I7" s="167"/>
    </row>
    <row r="8" spans="1:10" x14ac:dyDescent="0.25">
      <c r="A8" s="165"/>
      <c r="B8" s="166"/>
      <c r="C8" s="166"/>
      <c r="D8" s="166"/>
      <c r="E8" s="166"/>
      <c r="F8" s="166"/>
      <c r="G8" s="166"/>
      <c r="H8" s="166"/>
      <c r="I8" s="167"/>
    </row>
    <row r="9" spans="1:10" x14ac:dyDescent="0.25">
      <c r="A9" s="165"/>
      <c r="B9" s="166"/>
      <c r="C9" s="166"/>
      <c r="D9" s="166"/>
      <c r="E9" s="166"/>
      <c r="F9" s="166"/>
      <c r="G9" s="166"/>
      <c r="H9" s="166"/>
      <c r="I9" s="167"/>
    </row>
    <row r="10" spans="1:10" x14ac:dyDescent="0.25">
      <c r="A10" s="165"/>
      <c r="B10" s="166"/>
      <c r="C10" s="166"/>
      <c r="D10" s="166"/>
      <c r="E10" s="166"/>
      <c r="F10" s="166"/>
      <c r="G10" s="166"/>
      <c r="H10" s="166"/>
      <c r="I10" s="167"/>
    </row>
    <row r="11" spans="1:10" ht="86.25" customHeight="1" thickBot="1" x14ac:dyDescent="0.3">
      <c r="A11" s="168"/>
      <c r="B11" s="169"/>
      <c r="C11" s="169"/>
      <c r="D11" s="169"/>
      <c r="E11" s="169"/>
      <c r="F11" s="169"/>
      <c r="G11" s="169"/>
      <c r="H11" s="169"/>
      <c r="I11" s="170"/>
    </row>
    <row r="12" spans="1:10" ht="15.75" thickBo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32"/>
    </row>
    <row r="13" spans="1:10" x14ac:dyDescent="0.25">
      <c r="A13" s="172" t="s">
        <v>2</v>
      </c>
      <c r="B13" s="38"/>
      <c r="C13" s="38"/>
      <c r="D13" s="38" t="s">
        <v>20</v>
      </c>
      <c r="E13" s="38" t="s">
        <v>17</v>
      </c>
      <c r="F13" s="38" t="s">
        <v>18</v>
      </c>
      <c r="G13" s="38" t="s">
        <v>18</v>
      </c>
      <c r="H13" s="39" t="s">
        <v>20</v>
      </c>
      <c r="I13" s="40" t="s">
        <v>20</v>
      </c>
      <c r="J13" s="32"/>
    </row>
    <row r="14" spans="1:10" ht="15" customHeight="1" x14ac:dyDescent="0.25">
      <c r="A14" s="173"/>
      <c r="B14" s="175" t="s">
        <v>55</v>
      </c>
      <c r="C14" s="175" t="s">
        <v>54</v>
      </c>
      <c r="D14" s="177" t="s">
        <v>22</v>
      </c>
      <c r="E14" s="74" t="s">
        <v>16</v>
      </c>
      <c r="F14" s="74" t="s">
        <v>25</v>
      </c>
      <c r="G14" s="178" t="s">
        <v>26</v>
      </c>
      <c r="H14" s="180" t="s">
        <v>27</v>
      </c>
      <c r="I14" s="171" t="s">
        <v>28</v>
      </c>
      <c r="J14" s="32"/>
    </row>
    <row r="15" spans="1:10" ht="32.25" customHeight="1" x14ac:dyDescent="0.25">
      <c r="A15" s="174"/>
      <c r="B15" s="176"/>
      <c r="C15" s="176"/>
      <c r="D15" s="177"/>
      <c r="E15" s="75"/>
      <c r="F15" s="75"/>
      <c r="G15" s="179"/>
      <c r="H15" s="181"/>
      <c r="I15" s="171"/>
      <c r="J15" s="32"/>
    </row>
    <row r="16" spans="1:10" ht="17.25" x14ac:dyDescent="0.25">
      <c r="A16" s="27" t="s">
        <v>95</v>
      </c>
      <c r="B16" s="102">
        <f>'[1](1.2)_Lvl_Resource_Cost'!$E$20</f>
        <v>14.131675601963146</v>
      </c>
      <c r="C16" s="102">
        <f>D16/'[1](3.1a)_Goodnoe_Hills-orig'!$G$54</f>
        <v>89.85571319371337</v>
      </c>
      <c r="D16" s="51">
        <f>'[1](3.1a)_Goodnoe_Hills-orig'!$S$54*1000</f>
        <v>23998180.081300359</v>
      </c>
      <c r="E16" s="102">
        <f>'[1](3.1a)_Goodnoe_Hills-orig'!$AV$54*1000/'[1](3.1a)_Goodnoe_Hills-orig'!$G$54</f>
        <v>66.279398915509432</v>
      </c>
      <c r="F16" s="102">
        <f>'[1](3.1a)_Goodnoe_Hills-orig'!$AT$54*1000/'[1](3.1a)_Goodnoe_Hills-orig'!$G$54</f>
        <v>9.4446386762408139</v>
      </c>
      <c r="G16" s="51">
        <f>'[1](3.1a)_Goodnoe_Hills-orig'!$AX$54*1000</f>
        <v>20223968.248878364</v>
      </c>
      <c r="H16" s="52">
        <f>D16-G16</f>
        <v>3774211.8324219957</v>
      </c>
      <c r="I16" s="53">
        <v>0</v>
      </c>
      <c r="J16" s="32"/>
    </row>
    <row r="17" spans="1:10" ht="17.25" x14ac:dyDescent="0.25">
      <c r="A17" s="27" t="s">
        <v>96</v>
      </c>
      <c r="B17" s="102">
        <f>'[1](1.2)_Lvl_Resource_Cost'!$G$20</f>
        <v>17.08953726360841</v>
      </c>
      <c r="C17" s="102">
        <f>D17/'[1](3.1b)_Goodnoe_Hills - Repower'!$G$71</f>
        <v>74.513276243407915</v>
      </c>
      <c r="D17" s="51">
        <f>'[1](3.1b)_Goodnoe_Hills - Repower'!$S$71*1000</f>
        <v>20279851.149041705</v>
      </c>
      <c r="E17" s="102">
        <f>'[1](3.1b)_Goodnoe_Hills - Repower'!$AV$71*1000/'[1](3.1b)_Goodnoe_Hills - Repower'!$G$71</f>
        <v>45.937789975798587</v>
      </c>
      <c r="F17" s="102">
        <f>'[1](3.1b)_Goodnoe_Hills - Repower'!$AT$71*1000/'[1](3.1b)_Goodnoe_Hills - Repower'!$G$71</f>
        <v>11.485949004000917</v>
      </c>
      <c r="G17" s="51">
        <f>'[1](3.1b)_Goodnoe_Hills - Repower'!$AX$71*1000</f>
        <v>15628689.780430689</v>
      </c>
      <c r="H17" s="52">
        <f t="shared" ref="H17:H25" si="0">D17-G17</f>
        <v>4651161.3686110154</v>
      </c>
      <c r="I17" s="53"/>
      <c r="J17" s="32"/>
    </row>
    <row r="18" spans="1:10" ht="17.25" x14ac:dyDescent="0.25">
      <c r="A18" s="27" t="s">
        <v>97</v>
      </c>
      <c r="B18" s="102">
        <f>'[1](1.2)_Lvl_Resource_Cost'!$M$20</f>
        <v>3.5839563567065311</v>
      </c>
      <c r="C18" s="102">
        <f>D18/'[1](3.4a)_Leaning Juniper-orig'!$G$54</f>
        <v>76.909032221524285</v>
      </c>
      <c r="D18" s="51">
        <f>'[1](3.4a)_Leaning Juniper-orig'!$S$54*1000</f>
        <v>23505013.71427235</v>
      </c>
      <c r="E18" s="102">
        <f>'[1](3.4a)_Leaning Juniper-orig'!$AV$54*1000/'[1](3.4a)_Leaning Juniper-orig'!$G$54</f>
        <v>64.264465752677168</v>
      </c>
      <c r="F18" s="102">
        <f>'[1](3.4a)_Leaning Juniper-orig'!$AT$54*1000/'[1](3.4a)_Leaning Juniper-orig'!$G$54</f>
        <v>9.0606101121405924</v>
      </c>
      <c r="G18" s="51">
        <f>'[1](3.4a)_Leaning Juniper-orig'!$AX$54*1000</f>
        <v>22409681.464178529</v>
      </c>
      <c r="H18" s="52">
        <f t="shared" si="0"/>
        <v>1095332.2500938214</v>
      </c>
      <c r="I18" s="53">
        <v>0</v>
      </c>
      <c r="J18" s="32"/>
    </row>
    <row r="19" spans="1:10" ht="17.25" x14ac:dyDescent="0.25">
      <c r="A19" s="27" t="s">
        <v>98</v>
      </c>
      <c r="B19" s="102">
        <f>'[1](1.2)_Lvl_Resource_Cost'!$O$20</f>
        <v>18.285241636752332</v>
      </c>
      <c r="C19" s="102">
        <f>D19/'[1](3.4b)_Leaning Juniper -Repower'!$G$73</f>
        <v>77.527441726289894</v>
      </c>
      <c r="D19" s="51">
        <f>'[1](3.4b)_Leaning Juniper -Repower'!$S$73*1000</f>
        <v>21752206.130388346</v>
      </c>
      <c r="E19" s="102">
        <f>'[1](3.4b)_Leaning Juniper -Repower'!$AV$73*1000/'[1](3.4b)_Leaning Juniper -Repower'!$G$73</f>
        <v>49.276523164184638</v>
      </c>
      <c r="F19" s="102">
        <f>'[1](3.4b)_Leaning Juniper -Repower'!$AT$73*1000/'[1](3.4b)_Leaning Juniper -Repower'!$G$73</f>
        <v>11.708058538471642</v>
      </c>
      <c r="G19" s="51">
        <f>'[1](3.4b)_Leaning Juniper -Repower'!$AX$73*1000</f>
        <v>17110705.092721388</v>
      </c>
      <c r="H19" s="52">
        <f t="shared" si="0"/>
        <v>4641501.0376669578</v>
      </c>
      <c r="I19" s="53"/>
      <c r="J19" s="32"/>
    </row>
    <row r="20" spans="1:10" ht="17.25" x14ac:dyDescent="0.25">
      <c r="A20" s="27" t="s">
        <v>99</v>
      </c>
      <c r="B20" s="102">
        <f>'[1](1.2)_Lvl_Resource_Cost'!$I$20</f>
        <v>6.4704515517312311</v>
      </c>
      <c r="C20" s="102">
        <f>D20/'[1](3.2)_Marengo'!$G$54</f>
        <v>81.278080051249518</v>
      </c>
      <c r="D20" s="51">
        <f>'[1](3.2)_Marengo'!$S$54*1000</f>
        <v>31977637.511687297</v>
      </c>
      <c r="E20" s="102">
        <f>'[1](3.2)_Marengo'!$AV$54*1000/'[1](3.2)_Marengo'!$G$54</f>
        <v>65.526464296277567</v>
      </c>
      <c r="F20" s="102">
        <f>'[1](3.2)_Marengo'!$AT$54*1000/'[1](3.2)_Marengo'!$G$54</f>
        <v>9.2811642032407224</v>
      </c>
      <c r="G20" s="51">
        <f>'[1](3.2)_Marengo'!$AX$54*1000</f>
        <v>29431935.716963179</v>
      </c>
      <c r="H20" s="52">
        <f t="shared" si="0"/>
        <v>2545701.794724118</v>
      </c>
      <c r="I20" s="53">
        <v>0</v>
      </c>
      <c r="J20" s="32"/>
    </row>
    <row r="21" spans="1:10" ht="17.25" x14ac:dyDescent="0.25">
      <c r="A21" s="27" t="s">
        <v>100</v>
      </c>
      <c r="B21" s="102">
        <f>'[1](1.2)_Lvl_Resource_Cost'!$K$20</f>
        <v>12.106425175599828</v>
      </c>
      <c r="C21" s="102">
        <f>D21/'[1](3.3)_Marengo 2'!$G$54</f>
        <v>87.886294314600491</v>
      </c>
      <c r="D21" s="51">
        <f>'[1](3.3)_Marengo 2'!$S$54*1000</f>
        <v>16471141.68862858</v>
      </c>
      <c r="E21" s="102">
        <f>'[1](3.3)_Marengo 2'!$AV$54*1000/'[1](3.3)_Marengo 2'!$G$54</f>
        <v>66.279375739063596</v>
      </c>
      <c r="F21" s="102">
        <f>'[1](3.3)_Marengo 2'!$AT$54*1000/'[1](3.3)_Marengo 2'!$G$54</f>
        <v>9.5004933999370564</v>
      </c>
      <c r="G21" s="51">
        <f>'[1](3.3)_Marengo 2'!$AX$54*1000</f>
        <v>14202225.403499043</v>
      </c>
      <c r="H21" s="52">
        <f t="shared" si="0"/>
        <v>2268916.2851295378</v>
      </c>
      <c r="I21" s="53">
        <v>0</v>
      </c>
      <c r="J21" s="32"/>
    </row>
    <row r="22" spans="1:10" x14ac:dyDescent="0.25">
      <c r="A22" s="27" t="s">
        <v>101</v>
      </c>
      <c r="B22" s="102">
        <f>'[1](1.2)_Lvl_Resource_Cost'!$Q$20</f>
        <v>-45.230021351870242</v>
      </c>
      <c r="C22" s="102">
        <f>D22/'[1](3.5)_Lemolo 1 (2003IRP)'!$G$66</f>
        <v>3.9080194438902311</v>
      </c>
      <c r="D22" s="51">
        <f>'[1](3.5)_Lemolo 1 (2003IRP)'!$S$66*1000</f>
        <v>51351.375492717656</v>
      </c>
      <c r="E22" s="102">
        <f>'[1](3.5)_Lemolo 1 (2003IRP)'!$AV$66*1000/'[1](3.5)_Lemolo 1 (2003IRP)'!$G$66</f>
        <v>37.764451829360119</v>
      </c>
      <c r="F22" s="102">
        <f>'[1](3.5)_Lemolo 1 (2003IRP)'!$AT$66*1000/'[1](3.5)_Lemolo 1 (2003IRP)'!$G$66</f>
        <v>11.373588966400323</v>
      </c>
      <c r="G22" s="51">
        <f>'[1](3.5)_Lemolo 1 (2003IRP)'!$AX$66*1000</f>
        <v>645673.85605629231</v>
      </c>
      <c r="H22" s="52">
        <f t="shared" si="0"/>
        <v>-594322.4805635747</v>
      </c>
      <c r="I22" s="53">
        <v>0</v>
      </c>
      <c r="J22" s="32"/>
    </row>
    <row r="23" spans="1:10" x14ac:dyDescent="0.25">
      <c r="A23" s="27" t="s">
        <v>44</v>
      </c>
      <c r="B23" s="102">
        <f>'[1](1.2)_Lvl_Resource_Cost'!$S$20</f>
        <v>-65.946274804512385</v>
      </c>
      <c r="C23" s="102">
        <f>D23/'[1](3.6)_Lemolo 2 (2008 IRP)'!$G$58</f>
        <v>51.54858443870102</v>
      </c>
      <c r="D23" s="51">
        <f>'[1](3.6)_Lemolo 2 (2008 IRP)'!$S$58*1000</f>
        <v>886738.74951453612</v>
      </c>
      <c r="E23" s="102">
        <f>'[1](3.6)_Lemolo 2 (2008 IRP)'!$AV$58*1000/'[1](3.6)_Lemolo 2 (2008 IRP)'!$G$58</f>
        <v>92.871760669105143</v>
      </c>
      <c r="F23" s="102">
        <f>'[1](3.6)_Lemolo 2 (2008 IRP)'!$AT$58*1000/'[1](3.6)_Lemolo 2 (2008 IRP)'!$G$58</f>
        <v>24.623098574108141</v>
      </c>
      <c r="G23" s="51">
        <f>'[1](3.6)_Lemolo 2 (2008 IRP)'!$AX$58*1000</f>
        <v>2021146.5687017583</v>
      </c>
      <c r="H23" s="52">
        <f t="shared" si="0"/>
        <v>-1134407.819187222</v>
      </c>
      <c r="I23" s="53">
        <v>0</v>
      </c>
      <c r="J23" s="32"/>
    </row>
    <row r="24" spans="1:10" x14ac:dyDescent="0.25">
      <c r="A24" s="27" t="s">
        <v>45</v>
      </c>
      <c r="B24" s="102">
        <f>'[1](1.2)_Lvl_Resource_Cost'!$U$20</f>
        <v>-66.436339352473794</v>
      </c>
      <c r="C24" s="102">
        <f>D24/'[1](3.7)_JC Boyle (2004 IRP)'!$G$47</f>
        <v>3.2569260615256557</v>
      </c>
      <c r="D24" s="51">
        <f>'[1](3.7)_JC Boyle (2004 IRP)'!$S$47*1000</f>
        <v>113444.95737553755</v>
      </c>
      <c r="E24" s="102">
        <f>'[1](3.7)_JC Boyle (2004 IRP)'!$AV$47*1000/'[1](3.7)_JC Boyle (2004 IRP)'!$G$47</f>
        <v>38.997131427171077</v>
      </c>
      <c r="F24" s="102">
        <f>'[1](3.7)_JC Boyle (2004 IRP)'!$AT$47*1000/'[1](3.7)_JC Boyle (2004 IRP)'!$G$47</f>
        <v>28.092783735554335</v>
      </c>
      <c r="G24" s="51">
        <f>'[1](3.7)_JC Boyle (2004 IRP)'!$AX$47*1000</f>
        <v>2336869.9264847771</v>
      </c>
      <c r="H24" s="52">
        <f t="shared" si="0"/>
        <v>-2223424.9691092395</v>
      </c>
      <c r="I24" s="53">
        <v>0</v>
      </c>
      <c r="J24" s="32"/>
    </row>
    <row r="25" spans="1:10" x14ac:dyDescent="0.25">
      <c r="A25" s="108" t="s">
        <v>46</v>
      </c>
      <c r="B25" s="102">
        <f>'[1](1.2)_Lvl_Resource_Cost'!$W$20</f>
        <v>-40.273516972999651</v>
      </c>
      <c r="C25" s="102">
        <f>D25/'[1](3.8)_Prospect 2 (2003 IRP)'!$G$66</f>
        <v>4.3126801985543661</v>
      </c>
      <c r="D25" s="51">
        <f>'[1](3.8)_Prospect 2 (2003 IRP)'!$S$66*1000</f>
        <v>39061.852998687136</v>
      </c>
      <c r="E25" s="102">
        <f>'[1](3.8)_Prospect 2 (2003 IRP)'!$AV$66*1000/'[1](3.8)_Prospect 2 (2003 IRP)'!$G$66</f>
        <v>34.926538107632879</v>
      </c>
      <c r="F25" s="102">
        <f>'[1](3.8)_Prospect 2 (2003 IRP)'!$AT$66*1000/'[1](3.8)_Prospect 2 (2003 IRP)'!$G$66</f>
        <v>10.468589252282044</v>
      </c>
      <c r="G25" s="51">
        <f>'[1](3.8)_Prospect 2 (2003 IRP)'!$AX$66*1000</f>
        <v>411163.7566782877</v>
      </c>
      <c r="H25" s="52">
        <f t="shared" si="0"/>
        <v>-372101.90367960057</v>
      </c>
      <c r="I25" s="53">
        <v>0</v>
      </c>
      <c r="J25" s="32"/>
    </row>
    <row r="26" spans="1:10" ht="17.25" x14ac:dyDescent="0.25">
      <c r="A26" s="108" t="s">
        <v>102</v>
      </c>
      <c r="B26" s="103">
        <f>'[1](3.9)_WCA Wind Weighted Average'!$L$14</f>
        <v>7.4964844822952106</v>
      </c>
      <c r="C26" s="132"/>
      <c r="D26" s="133"/>
      <c r="E26" s="132"/>
      <c r="F26" s="132"/>
      <c r="G26" s="133"/>
      <c r="H26" s="130"/>
      <c r="I26" s="131"/>
      <c r="J26" s="32"/>
    </row>
    <row r="27" spans="1:10" ht="17.25" x14ac:dyDescent="0.25">
      <c r="A27" s="108" t="s">
        <v>106</v>
      </c>
      <c r="B27" s="103">
        <f>'[1](3.9)_WCA Wind Weighted Average'!$L$25</f>
        <v>12.539416130506225</v>
      </c>
      <c r="C27" s="132"/>
      <c r="D27" s="133"/>
      <c r="E27" s="132"/>
      <c r="F27" s="132"/>
      <c r="G27" s="133"/>
      <c r="H27" s="130"/>
      <c r="I27" s="131"/>
      <c r="J27" s="32"/>
    </row>
    <row r="28" spans="1:10" ht="17.25" x14ac:dyDescent="0.25">
      <c r="A28" s="108" t="s">
        <v>107</v>
      </c>
      <c r="B28" s="103">
        <f>'[1](3.9)_WCA Wind Weighted Average'!$L$14</f>
        <v>7.4964844822952106</v>
      </c>
      <c r="C28" s="132"/>
      <c r="D28" s="133"/>
      <c r="E28" s="132"/>
      <c r="F28" s="129"/>
      <c r="G28" s="133"/>
      <c r="H28" s="130"/>
      <c r="I28" s="131"/>
      <c r="J28" s="32"/>
    </row>
    <row r="29" spans="1:10" ht="17.25" x14ac:dyDescent="0.25">
      <c r="A29" s="108" t="s">
        <v>108</v>
      </c>
      <c r="B29" s="103">
        <f>'[1](3.9)_WCA Wind Weighted Average'!$L$25</f>
        <v>12.539416130506225</v>
      </c>
      <c r="C29" s="132"/>
      <c r="D29" s="133"/>
      <c r="E29" s="132"/>
      <c r="F29" s="129"/>
      <c r="G29" s="133"/>
      <c r="H29" s="130"/>
      <c r="I29" s="131"/>
      <c r="J29" s="32"/>
    </row>
    <row r="30" spans="1:10" ht="17.25" x14ac:dyDescent="0.25">
      <c r="A30" s="108" t="s">
        <v>109</v>
      </c>
      <c r="B30" s="103">
        <f>'[1](3.9)_WCA Wind Weighted Average'!$L$14</f>
        <v>7.4964844822952106</v>
      </c>
      <c r="C30" s="132"/>
      <c r="D30" s="133"/>
      <c r="E30" s="132"/>
      <c r="F30" s="129"/>
      <c r="G30" s="111"/>
      <c r="H30" s="130"/>
      <c r="I30" s="131"/>
      <c r="J30" s="32"/>
    </row>
    <row r="31" spans="1:10" ht="17.25" x14ac:dyDescent="0.25">
      <c r="A31" s="108" t="s">
        <v>110</v>
      </c>
      <c r="B31" s="103">
        <f>'[1](3.9)_WCA Wind Weighted Average'!$L$25</f>
        <v>12.539416130506225</v>
      </c>
      <c r="C31" s="132"/>
      <c r="D31" s="133"/>
      <c r="E31" s="132"/>
      <c r="F31" s="129"/>
      <c r="G31" s="111"/>
      <c r="H31" s="130"/>
      <c r="I31" s="131"/>
      <c r="J31" s="32"/>
    </row>
    <row r="32" spans="1:10" ht="17.25" x14ac:dyDescent="0.25">
      <c r="A32" s="108" t="s">
        <v>111</v>
      </c>
      <c r="B32" s="103">
        <f>'[1](3.9)_WCA Wind Weighted Average'!$L$14</f>
        <v>7.4964844822952106</v>
      </c>
      <c r="C32" s="132"/>
      <c r="D32" s="133"/>
      <c r="E32" s="132"/>
      <c r="F32" s="129"/>
      <c r="G32" s="111"/>
      <c r="H32" s="130"/>
      <c r="I32" s="131"/>
      <c r="J32" s="32"/>
    </row>
    <row r="33" spans="1:10" ht="17.25" x14ac:dyDescent="0.25">
      <c r="A33" s="108" t="s">
        <v>112</v>
      </c>
      <c r="B33" s="103">
        <f>'[1](3.9)_WCA Wind Weighted Average'!$L$25</f>
        <v>12.539416130506225</v>
      </c>
      <c r="C33" s="132"/>
      <c r="D33" s="133"/>
      <c r="E33" s="132"/>
      <c r="F33" s="129"/>
      <c r="G33" s="111"/>
      <c r="H33" s="130"/>
      <c r="I33" s="131"/>
      <c r="J33" s="32"/>
    </row>
    <row r="34" spans="1:10" ht="17.25" x14ac:dyDescent="0.25">
      <c r="A34" s="108" t="s">
        <v>113</v>
      </c>
      <c r="B34" s="103">
        <f>'[1](3.9)_WCA Wind Weighted Average'!$L$14</f>
        <v>7.4964844822952106</v>
      </c>
      <c r="C34" s="132"/>
      <c r="D34" s="133"/>
      <c r="E34" s="132"/>
      <c r="F34" s="129"/>
      <c r="G34" s="111"/>
      <c r="H34" s="130"/>
      <c r="I34" s="131"/>
      <c r="J34" s="32"/>
    </row>
    <row r="35" spans="1:10" ht="17.25" x14ac:dyDescent="0.25">
      <c r="A35" s="108" t="s">
        <v>114</v>
      </c>
      <c r="B35" s="103">
        <f>'[1](3.9)_WCA Wind Weighted Average'!$L$25</f>
        <v>12.539416130506225</v>
      </c>
      <c r="C35" s="132"/>
      <c r="D35" s="133"/>
      <c r="E35" s="132"/>
      <c r="F35" s="132"/>
      <c r="G35" s="133"/>
      <c r="H35" s="130"/>
      <c r="I35" s="131"/>
      <c r="J35" s="32"/>
    </row>
    <row r="36" spans="1:10" x14ac:dyDescent="0.25">
      <c r="A36" s="108" t="s">
        <v>69</v>
      </c>
      <c r="B36" s="135" t="s">
        <v>71</v>
      </c>
      <c r="C36" s="103"/>
      <c r="D36" s="76"/>
      <c r="E36" s="104"/>
      <c r="F36" s="104"/>
      <c r="G36" s="46"/>
      <c r="H36" s="41"/>
      <c r="I36" s="42"/>
      <c r="J36" s="32"/>
    </row>
    <row r="37" spans="1:10" x14ac:dyDescent="0.25">
      <c r="A37" s="108" t="s">
        <v>70</v>
      </c>
      <c r="B37" s="135" t="s">
        <v>71</v>
      </c>
      <c r="C37" s="103"/>
      <c r="D37" s="76"/>
      <c r="E37" s="104"/>
      <c r="F37" s="104"/>
      <c r="G37" s="46"/>
      <c r="H37" s="41"/>
      <c r="I37" s="42"/>
      <c r="J37" s="32"/>
    </row>
    <row r="38" spans="1:10" x14ac:dyDescent="0.25">
      <c r="A38" s="108" t="s">
        <v>68</v>
      </c>
      <c r="B38" s="150"/>
      <c r="C38" s="103"/>
      <c r="D38" s="76"/>
      <c r="E38" s="103"/>
      <c r="F38" s="102"/>
      <c r="G38" s="51"/>
      <c r="H38" s="52"/>
      <c r="I38" s="42"/>
      <c r="J38" s="32"/>
    </row>
    <row r="39" spans="1:10" x14ac:dyDescent="0.25">
      <c r="A39" s="108" t="s">
        <v>36</v>
      </c>
      <c r="B39" s="150"/>
      <c r="C39" s="103"/>
      <c r="D39" s="76"/>
      <c r="E39" s="103"/>
      <c r="F39" s="102"/>
      <c r="G39" s="51"/>
      <c r="H39" s="52"/>
      <c r="I39" s="42"/>
      <c r="J39" s="32"/>
    </row>
    <row r="40" spans="1:10" x14ac:dyDescent="0.25">
      <c r="A40" s="108" t="s">
        <v>67</v>
      </c>
      <c r="B40" s="150"/>
      <c r="C40" s="103"/>
      <c r="D40" s="76"/>
      <c r="E40" s="103"/>
      <c r="F40" s="102"/>
      <c r="G40" s="51"/>
      <c r="H40" s="52"/>
      <c r="I40" s="42"/>
      <c r="J40" s="32"/>
    </row>
    <row r="41" spans="1:10" x14ac:dyDescent="0.25">
      <c r="A41" s="108" t="s">
        <v>59</v>
      </c>
      <c r="B41" s="150"/>
      <c r="C41" s="103"/>
      <c r="D41" s="76"/>
      <c r="E41" s="103"/>
      <c r="F41" s="102"/>
      <c r="G41" s="51"/>
      <c r="H41" s="52"/>
      <c r="I41" s="42"/>
      <c r="J41" s="32"/>
    </row>
    <row r="42" spans="1:10" x14ac:dyDescent="0.25">
      <c r="A42" s="108" t="s">
        <v>60</v>
      </c>
      <c r="B42" s="150"/>
      <c r="C42" s="103"/>
      <c r="D42" s="76"/>
      <c r="E42" s="103"/>
      <c r="F42" s="104"/>
      <c r="G42" s="51"/>
      <c r="H42" s="52"/>
      <c r="I42" s="42"/>
      <c r="J42" s="32"/>
    </row>
    <row r="43" spans="1:10" x14ac:dyDescent="0.25">
      <c r="A43" s="108" t="s">
        <v>61</v>
      </c>
      <c r="B43" s="150"/>
      <c r="C43" s="103"/>
      <c r="D43" s="76"/>
      <c r="E43" s="103"/>
      <c r="F43" s="104"/>
      <c r="G43" s="46"/>
      <c r="H43" s="41"/>
      <c r="I43" s="42"/>
      <c r="J43" s="32"/>
    </row>
    <row r="44" spans="1:10" ht="17.25" x14ac:dyDescent="0.25">
      <c r="A44" s="113" t="s">
        <v>115</v>
      </c>
      <c r="B44" s="150"/>
      <c r="C44" s="103"/>
      <c r="D44" s="76"/>
      <c r="E44" s="103"/>
      <c r="F44" s="104"/>
      <c r="G44" s="46"/>
      <c r="H44" s="114"/>
      <c r="I44" s="115"/>
      <c r="J44" s="32"/>
    </row>
    <row r="45" spans="1:10" ht="17.25" x14ac:dyDescent="0.25">
      <c r="A45" s="113" t="s">
        <v>116</v>
      </c>
      <c r="B45" s="150"/>
      <c r="C45" s="103"/>
      <c r="D45" s="76"/>
      <c r="E45" s="103"/>
      <c r="F45" s="104"/>
      <c r="G45" s="46"/>
      <c r="H45" s="114"/>
      <c r="I45" s="115"/>
      <c r="J45" s="32"/>
    </row>
    <row r="46" spans="1:10" ht="15.75" thickBot="1" x14ac:dyDescent="0.3">
      <c r="A46" s="113"/>
      <c r="B46" s="105"/>
      <c r="C46" s="105"/>
      <c r="D46" s="105"/>
      <c r="E46" s="105"/>
      <c r="F46" s="105"/>
      <c r="G46" s="43"/>
      <c r="H46" s="114"/>
      <c r="I46" s="115"/>
      <c r="J46" s="32"/>
    </row>
    <row r="47" spans="1:10" ht="31.5" customHeight="1" thickBot="1" x14ac:dyDescent="0.3">
      <c r="A47" s="25" t="s">
        <v>19</v>
      </c>
      <c r="B47" s="106"/>
      <c r="C47" s="106"/>
      <c r="D47" s="107">
        <f>SUM(D16:D25)</f>
        <v>139074627.21070009</v>
      </c>
      <c r="E47" s="106"/>
      <c r="F47" s="106"/>
      <c r="G47" s="116">
        <f>SUM(G16:G25)</f>
        <v>124422059.81459229</v>
      </c>
      <c r="H47" s="44">
        <f>SUM(H16:H25)</f>
        <v>14652567.396107808</v>
      </c>
      <c r="I47" s="45">
        <v>0</v>
      </c>
      <c r="J47" s="32"/>
    </row>
    <row r="48" spans="1:10" ht="31.5" customHeight="1" thickBot="1" x14ac:dyDescent="0.3">
      <c r="A48" s="26"/>
      <c r="B48" s="80"/>
      <c r="C48" s="80"/>
      <c r="D48" s="112"/>
      <c r="E48" s="80"/>
      <c r="F48" s="80"/>
      <c r="G48" s="33"/>
    </row>
    <row r="49" spans="1:8" ht="15.75" thickBot="1" x14ac:dyDescent="0.3">
      <c r="A49" s="57" t="s">
        <v>63</v>
      </c>
      <c r="C49" s="37"/>
      <c r="E49" s="3"/>
      <c r="F49" s="3"/>
      <c r="G49" s="29" t="s">
        <v>53</v>
      </c>
      <c r="H49" s="36"/>
    </row>
    <row r="50" spans="1:8" ht="17.25" x14ac:dyDescent="0.25">
      <c r="A50" s="134" t="s">
        <v>104</v>
      </c>
      <c r="G50" s="151" t="s">
        <v>75</v>
      </c>
      <c r="H50" s="153">
        <v>0</v>
      </c>
    </row>
    <row r="51" spans="1:8" ht="17.25" x14ac:dyDescent="0.25">
      <c r="A51" s="134" t="s">
        <v>103</v>
      </c>
      <c r="G51" s="151"/>
      <c r="H51" s="154"/>
    </row>
    <row r="52" spans="1:8" ht="24" customHeight="1" thickBot="1" x14ac:dyDescent="0.3">
      <c r="A52" s="11" t="s">
        <v>105</v>
      </c>
      <c r="G52" s="152"/>
      <c r="H52" s="155"/>
    </row>
    <row r="53" spans="1:8" ht="17.25" x14ac:dyDescent="0.25">
      <c r="A53" s="11" t="s">
        <v>117</v>
      </c>
    </row>
    <row r="54" spans="1:8" x14ac:dyDescent="0.25">
      <c r="A54" s="11" t="s">
        <v>127</v>
      </c>
    </row>
    <row r="55" spans="1:8" x14ac:dyDescent="0.25">
      <c r="A55" s="11" t="s">
        <v>128</v>
      </c>
      <c r="B55" s="33"/>
      <c r="C55" s="33"/>
    </row>
    <row r="56" spans="1:8" x14ac:dyDescent="0.25">
      <c r="B56" s="33"/>
      <c r="C56" s="33"/>
    </row>
    <row r="57" spans="1:8" x14ac:dyDescent="0.25">
      <c r="B57" s="33"/>
      <c r="C57" s="33"/>
    </row>
    <row r="58" spans="1:8" x14ac:dyDescent="0.25">
      <c r="B58" s="33"/>
      <c r="C58" s="33"/>
    </row>
    <row r="59" spans="1:8" x14ac:dyDescent="0.25">
      <c r="B59" s="33"/>
      <c r="C59" s="33"/>
    </row>
    <row r="60" spans="1:8" x14ac:dyDescent="0.25">
      <c r="B60" s="33"/>
      <c r="C60" s="33"/>
    </row>
    <row r="61" spans="1:8" x14ac:dyDescent="0.25">
      <c r="B61" s="33"/>
      <c r="C61" s="33"/>
    </row>
    <row r="62" spans="1:8" x14ac:dyDescent="0.25">
      <c r="B62" s="33"/>
      <c r="C62" s="33"/>
      <c r="D62" s="34"/>
    </row>
    <row r="63" spans="1:8" x14ac:dyDescent="0.25">
      <c r="B63" s="33"/>
      <c r="C63" s="33"/>
      <c r="D63" s="34"/>
    </row>
    <row r="64" spans="1:8" x14ac:dyDescent="0.25">
      <c r="B64" s="33"/>
      <c r="C64" s="33"/>
      <c r="D64" s="34"/>
    </row>
    <row r="65" spans="2:4" x14ac:dyDescent="0.25">
      <c r="B65" s="33"/>
      <c r="C65" s="33"/>
      <c r="D65" s="34"/>
    </row>
    <row r="66" spans="2:4" x14ac:dyDescent="0.25">
      <c r="B66" s="33"/>
      <c r="C66" s="33"/>
    </row>
    <row r="67" spans="2:4" x14ac:dyDescent="0.25">
      <c r="B67" s="33"/>
      <c r="C67" s="33"/>
    </row>
    <row r="68" spans="2:4" x14ac:dyDescent="0.25">
      <c r="B68" s="33"/>
      <c r="C68" s="33"/>
    </row>
    <row r="69" spans="2:4" x14ac:dyDescent="0.25">
      <c r="B69" s="33"/>
      <c r="C69" s="33"/>
    </row>
    <row r="70" spans="2:4" x14ac:dyDescent="0.25">
      <c r="B70" s="33"/>
      <c r="C70" s="33"/>
    </row>
    <row r="71" spans="2:4" x14ac:dyDescent="0.25">
      <c r="B71" s="33"/>
      <c r="C71" s="33"/>
    </row>
    <row r="72" spans="2:4" x14ac:dyDescent="0.25">
      <c r="B72" s="33"/>
      <c r="C72" s="33"/>
    </row>
    <row r="73" spans="2:4" x14ac:dyDescent="0.25">
      <c r="B73" s="33"/>
      <c r="C73" s="33"/>
    </row>
    <row r="74" spans="2:4" x14ac:dyDescent="0.25">
      <c r="B74" s="33"/>
      <c r="C74" s="33"/>
    </row>
    <row r="75" spans="2:4" x14ac:dyDescent="0.25">
      <c r="B75" s="33"/>
      <c r="C75" s="33"/>
    </row>
    <row r="76" spans="2:4" x14ac:dyDescent="0.25">
      <c r="B76" s="33"/>
      <c r="C76" s="33"/>
    </row>
    <row r="77" spans="2:4" x14ac:dyDescent="0.25">
      <c r="B77" s="33"/>
      <c r="C77" s="33"/>
    </row>
    <row r="78" spans="2:4" x14ac:dyDescent="0.25">
      <c r="B78" s="33"/>
      <c r="C78" s="33"/>
    </row>
    <row r="79" spans="2:4" x14ac:dyDescent="0.25">
      <c r="B79" s="33"/>
      <c r="C79" s="33"/>
    </row>
    <row r="80" spans="2:4" x14ac:dyDescent="0.25">
      <c r="B80" s="33"/>
      <c r="C80" s="33"/>
    </row>
    <row r="81" spans="2:3" x14ac:dyDescent="0.25">
      <c r="B81" s="33"/>
      <c r="C81" s="33"/>
    </row>
    <row r="82" spans="2:3" x14ac:dyDescent="0.25">
      <c r="B82" s="33"/>
      <c r="C82" s="33"/>
    </row>
    <row r="83" spans="2:3" x14ac:dyDescent="0.25">
      <c r="B83" s="33"/>
      <c r="C83" s="33"/>
    </row>
    <row r="84" spans="2:3" x14ac:dyDescent="0.25">
      <c r="B84" s="33"/>
      <c r="C84" s="33"/>
    </row>
    <row r="85" spans="2:3" x14ac:dyDescent="0.25">
      <c r="B85" s="33"/>
      <c r="C85" s="33"/>
    </row>
  </sheetData>
  <mergeCells count="11">
    <mergeCell ref="G50:G52"/>
    <mergeCell ref="H50:H52"/>
    <mergeCell ref="A2:I5"/>
    <mergeCell ref="A6:I11"/>
    <mergeCell ref="I14:I15"/>
    <mergeCell ref="A13:A15"/>
    <mergeCell ref="B14:B15"/>
    <mergeCell ref="D14:D15"/>
    <mergeCell ref="G14:G15"/>
    <mergeCell ref="H14:H15"/>
    <mergeCell ref="C14:C15"/>
  </mergeCells>
  <pageMargins left="0.25" right="0.25" top="0.75" bottom="0.75" header="0.3" footer="0.3"/>
  <pageSetup scale="75" orientation="landscape" r:id="rId1"/>
  <ignoredErrors>
    <ignoredError sqref="B27:B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4"/>
  <sheetViews>
    <sheetView topLeftCell="A18" zoomScale="89" zoomScaleNormal="89" workbookViewId="0">
      <selection activeCell="B16" sqref="B16:B30"/>
    </sheetView>
  </sheetViews>
  <sheetFormatPr defaultRowHeight="15" x14ac:dyDescent="0.25"/>
  <cols>
    <col min="1" max="1" width="44.140625" customWidth="1"/>
    <col min="2" max="2" width="24" customWidth="1"/>
    <col min="3" max="3" width="23.42578125" customWidth="1"/>
    <col min="4" max="4" width="22.85546875" customWidth="1"/>
    <col min="5" max="5" width="20.140625" customWidth="1"/>
    <col min="6" max="6" width="17.140625" customWidth="1"/>
    <col min="7" max="7" width="19" customWidth="1"/>
    <col min="8" max="8" width="12.28515625" bestFit="1" customWidth="1"/>
  </cols>
  <sheetData>
    <row r="1" spans="1:7" s="5" customFormat="1" ht="32.25" customHeight="1" thickBot="1" x14ac:dyDescent="0.4">
      <c r="A1" s="182" t="s">
        <v>74</v>
      </c>
      <c r="B1" s="183"/>
      <c r="C1" s="183"/>
      <c r="D1" s="183"/>
      <c r="E1" s="183"/>
      <c r="F1" s="183"/>
      <c r="G1" s="183"/>
    </row>
    <row r="2" spans="1:7" s="5" customFormat="1" x14ac:dyDescent="0.25">
      <c r="A2" s="184" t="s">
        <v>5</v>
      </c>
      <c r="B2" s="157"/>
      <c r="C2" s="157"/>
      <c r="D2" s="157"/>
      <c r="E2" s="157"/>
      <c r="F2" s="157"/>
      <c r="G2" s="158"/>
    </row>
    <row r="3" spans="1:7" s="5" customFormat="1" x14ac:dyDescent="0.25">
      <c r="A3" s="159"/>
      <c r="B3" s="160"/>
      <c r="C3" s="160"/>
      <c r="D3" s="160"/>
      <c r="E3" s="160"/>
      <c r="F3" s="160"/>
      <c r="G3" s="161"/>
    </row>
    <row r="4" spans="1:7" s="5" customFormat="1" ht="0.75" customHeight="1" thickBot="1" x14ac:dyDescent="0.3">
      <c r="A4" s="159"/>
      <c r="B4" s="160"/>
      <c r="C4" s="160"/>
      <c r="D4" s="160"/>
      <c r="E4" s="160"/>
      <c r="F4" s="160"/>
      <c r="G4" s="161"/>
    </row>
    <row r="5" spans="1:7" s="5" customFormat="1" ht="15.75" hidden="1" thickBot="1" x14ac:dyDescent="0.3">
      <c r="A5" s="185"/>
      <c r="B5" s="186"/>
      <c r="C5" s="186"/>
      <c r="D5" s="186"/>
      <c r="E5" s="186"/>
      <c r="F5" s="186"/>
      <c r="G5" s="187"/>
    </row>
    <row r="6" spans="1:7" s="5" customFormat="1" x14ac:dyDescent="0.25">
      <c r="A6" s="188" t="s">
        <v>49</v>
      </c>
      <c r="B6" s="189"/>
      <c r="C6" s="189"/>
      <c r="D6" s="189"/>
      <c r="E6" s="189"/>
      <c r="F6" s="189"/>
      <c r="G6" s="190"/>
    </row>
    <row r="7" spans="1:7" s="5" customFormat="1" x14ac:dyDescent="0.25">
      <c r="A7" s="191"/>
      <c r="B7" s="192"/>
      <c r="C7" s="192"/>
      <c r="D7" s="192"/>
      <c r="E7" s="192"/>
      <c r="F7" s="192"/>
      <c r="G7" s="193"/>
    </row>
    <row r="8" spans="1:7" s="5" customFormat="1" x14ac:dyDescent="0.25">
      <c r="A8" s="191"/>
      <c r="B8" s="192"/>
      <c r="C8" s="192"/>
      <c r="D8" s="192"/>
      <c r="E8" s="192"/>
      <c r="F8" s="192"/>
      <c r="G8" s="193"/>
    </row>
    <row r="9" spans="1:7" s="5" customFormat="1" x14ac:dyDescent="0.25">
      <c r="A9" s="191"/>
      <c r="B9" s="192"/>
      <c r="C9" s="192"/>
      <c r="D9" s="192"/>
      <c r="E9" s="192"/>
      <c r="F9" s="192"/>
      <c r="G9" s="193"/>
    </row>
    <row r="10" spans="1:7" s="5" customFormat="1" x14ac:dyDescent="0.25">
      <c r="A10" s="191"/>
      <c r="B10" s="192"/>
      <c r="C10" s="192"/>
      <c r="D10" s="192"/>
      <c r="E10" s="192"/>
      <c r="F10" s="192"/>
      <c r="G10" s="193"/>
    </row>
    <row r="11" spans="1:7" s="5" customFormat="1" ht="40.5" customHeight="1" thickBot="1" x14ac:dyDescent="0.3">
      <c r="A11" s="194"/>
      <c r="B11" s="195"/>
      <c r="C11" s="195"/>
      <c r="D11" s="195"/>
      <c r="E11" s="195"/>
      <c r="F11" s="195"/>
      <c r="G11" s="196"/>
    </row>
    <row r="12" spans="1:7" ht="15.75" thickBot="1" x14ac:dyDescent="0.3"/>
    <row r="13" spans="1:7" ht="15.75" customHeight="1" thickBot="1" x14ac:dyDescent="0.3">
      <c r="A13" s="203" t="s">
        <v>2</v>
      </c>
      <c r="B13" s="204" t="s">
        <v>57</v>
      </c>
      <c r="C13" s="204"/>
      <c r="D13" s="204"/>
      <c r="E13" s="204" t="s">
        <v>47</v>
      </c>
      <c r="F13" s="204"/>
      <c r="G13" s="204"/>
    </row>
    <row r="14" spans="1:7" ht="15" customHeight="1" thickBot="1" x14ac:dyDescent="0.3">
      <c r="A14" s="203"/>
      <c r="B14" s="205" t="s">
        <v>6</v>
      </c>
      <c r="C14" s="205" t="s">
        <v>56</v>
      </c>
      <c r="D14" s="205" t="s">
        <v>23</v>
      </c>
      <c r="E14" s="205" t="s">
        <v>6</v>
      </c>
      <c r="F14" s="205" t="s">
        <v>14</v>
      </c>
      <c r="G14" s="205" t="s">
        <v>23</v>
      </c>
    </row>
    <row r="15" spans="1:7" ht="15.75" thickBot="1" x14ac:dyDescent="0.3">
      <c r="A15" s="203"/>
      <c r="B15" s="205"/>
      <c r="C15" s="205"/>
      <c r="D15" s="205"/>
      <c r="E15" s="205"/>
      <c r="F15" s="205"/>
      <c r="G15" s="205"/>
    </row>
    <row r="16" spans="1:7" s="5" customFormat="1" x14ac:dyDescent="0.25">
      <c r="A16" s="28" t="s">
        <v>39</v>
      </c>
      <c r="B16" s="54">
        <f>C16*'(2)(a)(i) One Time (all)'!B16</f>
        <v>62476.137836279064</v>
      </c>
      <c r="C16" s="20">
        <v>4421</v>
      </c>
      <c r="D16" s="20">
        <v>0</v>
      </c>
      <c r="E16" s="17"/>
      <c r="F16" s="20"/>
      <c r="G16" s="20"/>
    </row>
    <row r="17" spans="1:9" s="5" customFormat="1" x14ac:dyDescent="0.25">
      <c r="A17" s="28" t="s">
        <v>40</v>
      </c>
      <c r="B17" s="54">
        <f>C17*'(2)(a)(i) One Time (all)'!B18</f>
        <v>45971.408187474677</v>
      </c>
      <c r="C17" s="20">
        <v>12827</v>
      </c>
      <c r="D17" s="20">
        <v>0</v>
      </c>
      <c r="E17" s="17"/>
      <c r="F17" s="18"/>
      <c r="G17" s="18"/>
    </row>
    <row r="18" spans="1:9" s="5" customFormat="1" x14ac:dyDescent="0.25">
      <c r="A18" s="28" t="s">
        <v>41</v>
      </c>
      <c r="B18" s="54">
        <f>C18*'(2)(a)(i) One Time (all)'!B20</f>
        <v>72294.355187493042</v>
      </c>
      <c r="C18" s="20">
        <v>11173</v>
      </c>
      <c r="D18" s="20">
        <v>0</v>
      </c>
      <c r="E18" s="17"/>
      <c r="F18" s="20"/>
      <c r="G18" s="20"/>
    </row>
    <row r="19" spans="1:9" s="5" customFormat="1" x14ac:dyDescent="0.25">
      <c r="A19" s="28" t="s">
        <v>42</v>
      </c>
      <c r="B19" s="54">
        <f>C19*'(2)(a)(i) One Time (all)'!B21</f>
        <v>84866.040480954791</v>
      </c>
      <c r="C19" s="20">
        <v>7010</v>
      </c>
      <c r="D19" s="20">
        <v>0</v>
      </c>
      <c r="E19" s="17"/>
      <c r="F19" s="18"/>
      <c r="G19" s="18"/>
    </row>
    <row r="20" spans="1:9" s="5" customFormat="1" x14ac:dyDescent="0.25">
      <c r="A20" s="28" t="s">
        <v>43</v>
      </c>
      <c r="B20" s="54">
        <f>C20*'(2)(a)(i) One Time (all)'!B22</f>
        <v>-40390.409067220127</v>
      </c>
      <c r="C20" s="20">
        <v>893</v>
      </c>
      <c r="D20" s="20">
        <v>0</v>
      </c>
      <c r="E20" s="17"/>
      <c r="F20" s="20"/>
      <c r="G20" s="20"/>
    </row>
    <row r="21" spans="1:9" s="5" customFormat="1" x14ac:dyDescent="0.25">
      <c r="A21" s="28" t="s">
        <v>44</v>
      </c>
      <c r="B21" s="54">
        <f>C21*'(2)(a)(i) One Time (all)'!B23</f>
        <v>-5737.3259079925774</v>
      </c>
      <c r="C21" s="20">
        <v>87</v>
      </c>
      <c r="D21" s="20">
        <v>0</v>
      </c>
      <c r="E21" s="17"/>
      <c r="F21" s="18"/>
      <c r="G21" s="18"/>
    </row>
    <row r="22" spans="1:9" s="5" customFormat="1" x14ac:dyDescent="0.25">
      <c r="A22" s="28" t="s">
        <v>45</v>
      </c>
      <c r="B22" s="54">
        <f>C22*'(2)(a)(i) One Time (all)'!B24</f>
        <v>-15546.103408478868</v>
      </c>
      <c r="C22" s="20">
        <v>234</v>
      </c>
      <c r="D22" s="20">
        <v>0</v>
      </c>
      <c r="E22" s="17"/>
      <c r="F22" s="20"/>
      <c r="G22" s="20"/>
    </row>
    <row r="23" spans="1:9" s="5" customFormat="1" x14ac:dyDescent="0.25">
      <c r="A23" s="28" t="s">
        <v>46</v>
      </c>
      <c r="B23" s="54">
        <f>C23*'(2)(a)(i) One Time (all)'!B25</f>
        <v>-9867.011658384914</v>
      </c>
      <c r="C23" s="20">
        <v>245</v>
      </c>
      <c r="D23" s="20">
        <v>0</v>
      </c>
      <c r="E23" s="17"/>
      <c r="F23" s="18"/>
      <c r="G23" s="18"/>
      <c r="I23" s="49"/>
    </row>
    <row r="24" spans="1:9" s="5" customFormat="1" x14ac:dyDescent="0.25">
      <c r="A24" s="28" t="s">
        <v>29</v>
      </c>
      <c r="B24" s="54">
        <f>C24*'(2)(a)(i) One Time (all)'!B26</f>
        <v>319222.79870957695</v>
      </c>
      <c r="C24" s="20">
        <v>42583</v>
      </c>
      <c r="D24" s="47">
        <v>0</v>
      </c>
      <c r="E24" s="17"/>
      <c r="F24" s="20"/>
      <c r="G24" s="20"/>
    </row>
    <row r="25" spans="1:9" s="5" customFormat="1" x14ac:dyDescent="0.25">
      <c r="A25" s="28" t="s">
        <v>30</v>
      </c>
      <c r="B25" s="54">
        <f>C25*'(2)(a)(i) One Time (all)'!B28</f>
        <v>221333.70433976609</v>
      </c>
      <c r="C25" s="20">
        <v>29525</v>
      </c>
      <c r="D25" s="47">
        <v>0</v>
      </c>
      <c r="E25" s="17"/>
      <c r="F25" s="20"/>
      <c r="G25" s="19"/>
    </row>
    <row r="26" spans="1:9" s="5" customFormat="1" x14ac:dyDescent="0.25">
      <c r="A26" s="28" t="s">
        <v>32</v>
      </c>
      <c r="B26" s="54">
        <f>C26*'(2)(a)(i) One Time (all)'!B30</f>
        <v>202352.60563059463</v>
      </c>
      <c r="C26" s="20">
        <v>26993</v>
      </c>
      <c r="D26" s="47">
        <v>0</v>
      </c>
      <c r="E26" s="17"/>
      <c r="F26" s="21"/>
      <c r="G26" s="24"/>
    </row>
    <row r="27" spans="1:9" s="5" customFormat="1" x14ac:dyDescent="0.25">
      <c r="A27" s="28" t="s">
        <v>31</v>
      </c>
      <c r="B27" s="54">
        <f>C27*'(2)(a)(i) One Time (all)'!B32</f>
        <v>184938.27217822283</v>
      </c>
      <c r="C27" s="20">
        <v>24670</v>
      </c>
      <c r="D27" s="47">
        <v>0</v>
      </c>
      <c r="E27" s="17"/>
      <c r="F27" s="21"/>
      <c r="G27" s="24"/>
    </row>
    <row r="28" spans="1:9" s="5" customFormat="1" x14ac:dyDescent="0.25">
      <c r="A28" s="28" t="s">
        <v>62</v>
      </c>
      <c r="B28" s="54">
        <f>C28*'(2)(a)(i) One Time (all)'!B34</f>
        <v>186714.93900052682</v>
      </c>
      <c r="C28" s="20">
        <v>24907</v>
      </c>
      <c r="D28" s="47">
        <v>0</v>
      </c>
      <c r="E28" s="17"/>
      <c r="F28" s="21"/>
      <c r="G28" s="24"/>
    </row>
    <row r="29" spans="1:9" s="5" customFormat="1" x14ac:dyDescent="0.25">
      <c r="A29" s="28" t="s">
        <v>33</v>
      </c>
      <c r="B29" s="136">
        <f>C29*1.5</f>
        <v>4824</v>
      </c>
      <c r="C29" s="20">
        <v>3216</v>
      </c>
      <c r="D29" s="20">
        <v>0</v>
      </c>
      <c r="E29" s="17"/>
      <c r="F29" s="20"/>
      <c r="G29" s="20"/>
    </row>
    <row r="30" spans="1:9" s="5" customFormat="1" x14ac:dyDescent="0.25">
      <c r="A30" s="28" t="s">
        <v>34</v>
      </c>
      <c r="B30" s="136">
        <f>C30*1.5</f>
        <v>2884.5</v>
      </c>
      <c r="C30" s="20">
        <v>1923</v>
      </c>
      <c r="D30" s="20">
        <v>0</v>
      </c>
      <c r="E30" s="17"/>
      <c r="F30" s="20"/>
      <c r="G30" s="19"/>
    </row>
    <row r="31" spans="1:9" s="5" customFormat="1" x14ac:dyDescent="0.25">
      <c r="A31" s="81" t="s">
        <v>58</v>
      </c>
      <c r="B31" s="149"/>
      <c r="C31" s="20">
        <v>5205</v>
      </c>
      <c r="D31" s="20">
        <v>0</v>
      </c>
      <c r="E31" s="17"/>
      <c r="F31" s="20"/>
      <c r="G31" s="20"/>
    </row>
    <row r="32" spans="1:9" s="5" customFormat="1" x14ac:dyDescent="0.25">
      <c r="A32" s="81" t="s">
        <v>59</v>
      </c>
      <c r="B32" s="149"/>
      <c r="C32" s="20">
        <v>5719</v>
      </c>
      <c r="D32" s="20">
        <v>0</v>
      </c>
      <c r="E32" s="17"/>
      <c r="F32" s="20"/>
      <c r="G32" s="19"/>
    </row>
    <row r="33" spans="1:8" s="5" customFormat="1" x14ac:dyDescent="0.25">
      <c r="A33" s="84" t="s">
        <v>60</v>
      </c>
      <c r="B33" s="149"/>
      <c r="C33" s="20">
        <v>4141</v>
      </c>
      <c r="D33" s="20">
        <v>0</v>
      </c>
      <c r="E33" s="17"/>
      <c r="F33" s="20"/>
      <c r="G33" s="20"/>
    </row>
    <row r="34" spans="1:8" s="5" customFormat="1" x14ac:dyDescent="0.25">
      <c r="A34" s="84" t="s">
        <v>61</v>
      </c>
      <c r="B34" s="149"/>
      <c r="C34" s="20">
        <v>5261</v>
      </c>
      <c r="D34" s="20">
        <v>0</v>
      </c>
      <c r="E34" s="17"/>
      <c r="F34" s="20"/>
      <c r="G34" s="19"/>
    </row>
    <row r="35" spans="1:8" s="5" customFormat="1" x14ac:dyDescent="0.25">
      <c r="A35" s="28" t="s">
        <v>35</v>
      </c>
      <c r="B35" s="149"/>
      <c r="C35" s="47">
        <v>56100</v>
      </c>
      <c r="D35" s="19">
        <v>0</v>
      </c>
      <c r="E35" s="17"/>
      <c r="F35" s="20"/>
      <c r="G35" s="19"/>
    </row>
    <row r="36" spans="1:8" s="5" customFormat="1" x14ac:dyDescent="0.25">
      <c r="A36" s="28" t="s">
        <v>36</v>
      </c>
      <c r="B36" s="149"/>
      <c r="C36" s="48">
        <v>100536</v>
      </c>
      <c r="D36" s="24">
        <v>0</v>
      </c>
      <c r="E36" s="17"/>
      <c r="F36" s="21"/>
      <c r="G36" s="24"/>
      <c r="H36" s="109"/>
    </row>
    <row r="37" spans="1:8" s="5" customFormat="1" ht="15.75" thickBot="1" x14ac:dyDescent="0.3">
      <c r="A37" s="16"/>
      <c r="B37" s="117"/>
      <c r="C37" s="48"/>
      <c r="D37" s="24">
        <v>0</v>
      </c>
      <c r="E37" s="17"/>
      <c r="F37" s="21"/>
      <c r="G37" s="24"/>
    </row>
    <row r="38" spans="1:8" s="5" customFormat="1" ht="15.75" thickBot="1" x14ac:dyDescent="0.3">
      <c r="A38" s="8" t="s">
        <v>21</v>
      </c>
      <c r="B38" s="78">
        <v>1619962.7115088124</v>
      </c>
      <c r="C38" s="22">
        <f>SUM(C16:C36)</f>
        <v>367669</v>
      </c>
      <c r="D38" s="22">
        <v>0</v>
      </c>
      <c r="E38" s="22"/>
      <c r="F38" s="22"/>
      <c r="G38" s="22"/>
    </row>
    <row r="39" spans="1:8" s="5" customFormat="1" ht="15.75" thickBot="1" x14ac:dyDescent="0.3">
      <c r="A39" s="13" t="s">
        <v>37</v>
      </c>
      <c r="B39" s="23">
        <v>1619962.7115088124</v>
      </c>
      <c r="C39" s="23">
        <f>C38</f>
        <v>367669</v>
      </c>
      <c r="D39" s="23">
        <v>0</v>
      </c>
      <c r="E39" s="23"/>
      <c r="F39" s="23"/>
      <c r="G39" s="23"/>
    </row>
    <row r="40" spans="1:8" s="5" customFormat="1" ht="15.75" thickBot="1" x14ac:dyDescent="0.3">
      <c r="A40" s="14"/>
      <c r="B40" s="15"/>
      <c r="C40" s="15"/>
      <c r="D40" s="15"/>
      <c r="E40" s="15"/>
      <c r="F40" s="15"/>
      <c r="G40" s="15"/>
    </row>
    <row r="41" spans="1:8" ht="15.75" customHeight="1" thickBot="1" x14ac:dyDescent="0.3">
      <c r="A41" s="194" t="s">
        <v>7</v>
      </c>
      <c r="B41" s="195"/>
      <c r="C41" s="196"/>
      <c r="D41" s="30">
        <v>330209153</v>
      </c>
      <c r="E41" s="35"/>
      <c r="F41" s="35"/>
      <c r="G41" s="7"/>
    </row>
    <row r="42" spans="1:8" x14ac:dyDescent="0.25">
      <c r="B42" s="1" t="s">
        <v>52</v>
      </c>
      <c r="C42" s="2"/>
      <c r="D42" s="6">
        <f>B39</f>
        <v>1619962.7115088124</v>
      </c>
      <c r="E42" s="1" t="s">
        <v>51</v>
      </c>
      <c r="F42" s="2"/>
      <c r="G42" s="6"/>
    </row>
    <row r="43" spans="1:8" ht="15" customHeight="1" x14ac:dyDescent="0.25">
      <c r="B43" s="197">
        <f>D42/D41</f>
        <v>4.9058685890176167E-3</v>
      </c>
      <c r="C43" s="198"/>
      <c r="D43" s="199"/>
      <c r="E43" s="206"/>
      <c r="F43" s="207"/>
      <c r="G43" s="208"/>
    </row>
    <row r="44" spans="1:8" ht="15.75" thickBot="1" x14ac:dyDescent="0.3">
      <c r="B44" s="200"/>
      <c r="C44" s="201"/>
      <c r="D44" s="202"/>
      <c r="E44" s="209"/>
      <c r="F44" s="210"/>
      <c r="G44" s="211"/>
    </row>
  </sheetData>
  <mergeCells count="15">
    <mergeCell ref="A1:G1"/>
    <mergeCell ref="A2:G5"/>
    <mergeCell ref="A6:G11"/>
    <mergeCell ref="A41:C41"/>
    <mergeCell ref="B43:D44"/>
    <mergeCell ref="A13:A15"/>
    <mergeCell ref="B13:D13"/>
    <mergeCell ref="B14:B15"/>
    <mergeCell ref="C14:C15"/>
    <mergeCell ref="D14:D15"/>
    <mergeCell ref="E13:G13"/>
    <mergeCell ref="E14:E15"/>
    <mergeCell ref="E43:G44"/>
    <mergeCell ref="F14:F15"/>
    <mergeCell ref="G14:G15"/>
  </mergeCells>
  <pageMargins left="0.25" right="0.25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46"/>
  <sheetViews>
    <sheetView topLeftCell="A25" zoomScale="85" zoomScaleNormal="85" workbookViewId="0">
      <selection activeCell="B38" sqref="B38"/>
    </sheetView>
  </sheetViews>
  <sheetFormatPr defaultRowHeight="15" x14ac:dyDescent="0.25"/>
  <cols>
    <col min="1" max="1" width="63.5703125" style="5" bestFit="1" customWidth="1"/>
    <col min="2" max="2" width="23" style="5" customWidth="1"/>
    <col min="3" max="3" width="23.42578125" style="5" customWidth="1"/>
    <col min="4" max="4" width="22.85546875" style="5" customWidth="1"/>
    <col min="5" max="5" width="24.28515625" style="5" customWidth="1"/>
    <col min="6" max="6" width="19.42578125" style="5" customWidth="1"/>
    <col min="7" max="7" width="27.5703125" style="5" customWidth="1"/>
    <col min="8" max="8" width="16" style="5" customWidth="1"/>
    <col min="9" max="16384" width="9.140625" style="5"/>
  </cols>
  <sheetData>
    <row r="1" spans="1:8" ht="32.25" customHeight="1" thickBot="1" x14ac:dyDescent="0.4">
      <c r="A1" s="225" t="s">
        <v>72</v>
      </c>
      <c r="B1" s="226"/>
      <c r="C1" s="226"/>
      <c r="D1" s="226"/>
      <c r="E1" s="226"/>
      <c r="F1" s="226"/>
      <c r="G1" s="226"/>
    </row>
    <row r="2" spans="1:8" ht="15" customHeight="1" x14ac:dyDescent="0.25">
      <c r="A2" s="227" t="s">
        <v>5</v>
      </c>
      <c r="B2" s="228"/>
      <c r="C2" s="228"/>
      <c r="D2" s="228"/>
      <c r="E2" s="228"/>
      <c r="F2" s="228"/>
      <c r="G2" s="229"/>
    </row>
    <row r="3" spans="1:8" x14ac:dyDescent="0.25">
      <c r="A3" s="230"/>
      <c r="B3" s="231"/>
      <c r="C3" s="231"/>
      <c r="D3" s="231"/>
      <c r="E3" s="231"/>
      <c r="F3" s="231"/>
      <c r="G3" s="232"/>
    </row>
    <row r="4" spans="1:8" ht="0.75" customHeight="1" thickBot="1" x14ac:dyDescent="0.3">
      <c r="A4" s="230"/>
      <c r="B4" s="231"/>
      <c r="C4" s="231"/>
      <c r="D4" s="231"/>
      <c r="E4" s="231"/>
      <c r="F4" s="231"/>
      <c r="G4" s="232"/>
    </row>
    <row r="5" spans="1:8" ht="15.75" hidden="1" customHeight="1" thickBot="1" x14ac:dyDescent="0.3">
      <c r="A5" s="233"/>
      <c r="B5" s="234"/>
      <c r="C5" s="234"/>
      <c r="D5" s="234"/>
      <c r="E5" s="234"/>
      <c r="F5" s="234"/>
      <c r="G5" s="235"/>
    </row>
    <row r="6" spans="1:8" ht="15" customHeight="1" x14ac:dyDescent="0.25">
      <c r="A6" s="236" t="s">
        <v>73</v>
      </c>
      <c r="B6" s="237"/>
      <c r="C6" s="237"/>
      <c r="D6" s="237"/>
      <c r="E6" s="237"/>
      <c r="F6" s="237"/>
      <c r="G6" s="238"/>
    </row>
    <row r="7" spans="1:8" x14ac:dyDescent="0.25">
      <c r="A7" s="239"/>
      <c r="B7" s="240"/>
      <c r="C7" s="240"/>
      <c r="D7" s="240"/>
      <c r="E7" s="240"/>
      <c r="F7" s="240"/>
      <c r="G7" s="241"/>
    </row>
    <row r="8" spans="1:8" x14ac:dyDescent="0.25">
      <c r="A8" s="239"/>
      <c r="B8" s="240"/>
      <c r="C8" s="240"/>
      <c r="D8" s="240"/>
      <c r="E8" s="240"/>
      <c r="F8" s="240"/>
      <c r="G8" s="241"/>
    </row>
    <row r="9" spans="1:8" x14ac:dyDescent="0.25">
      <c r="A9" s="239"/>
      <c r="B9" s="240"/>
      <c r="C9" s="240"/>
      <c r="D9" s="240"/>
      <c r="E9" s="240"/>
      <c r="F9" s="240"/>
      <c r="G9" s="241"/>
    </row>
    <row r="10" spans="1:8" x14ac:dyDescent="0.25">
      <c r="A10" s="239"/>
      <c r="B10" s="240"/>
      <c r="C10" s="240"/>
      <c r="D10" s="240"/>
      <c r="E10" s="240"/>
      <c r="F10" s="240"/>
      <c r="G10" s="241"/>
    </row>
    <row r="11" spans="1:8" ht="19.5" customHeight="1" thickBot="1" x14ac:dyDescent="0.3">
      <c r="A11" s="242"/>
      <c r="B11" s="226"/>
      <c r="C11" s="226"/>
      <c r="D11" s="226"/>
      <c r="E11" s="226"/>
      <c r="F11" s="226"/>
      <c r="G11" s="243"/>
    </row>
    <row r="12" spans="1:8" ht="15.75" thickBot="1" x14ac:dyDescent="0.3">
      <c r="A12" s="80"/>
      <c r="B12" s="80"/>
      <c r="C12" s="80"/>
      <c r="D12" s="80"/>
      <c r="E12" s="80"/>
      <c r="F12" s="80"/>
      <c r="G12" s="80"/>
    </row>
    <row r="13" spans="1:8" ht="15.75" customHeight="1" thickBot="1" x14ac:dyDescent="0.3">
      <c r="A13" s="245" t="s">
        <v>2</v>
      </c>
      <c r="B13" s="224" t="s">
        <v>24</v>
      </c>
      <c r="C13" s="224"/>
      <c r="D13" s="224"/>
      <c r="E13" s="224" t="s">
        <v>48</v>
      </c>
      <c r="F13" s="224"/>
      <c r="G13" s="224"/>
    </row>
    <row r="14" spans="1:8" ht="15" customHeight="1" thickBot="1" x14ac:dyDescent="0.3">
      <c r="A14" s="245"/>
      <c r="B14" s="244" t="s">
        <v>6</v>
      </c>
      <c r="C14" s="244" t="s">
        <v>56</v>
      </c>
      <c r="D14" s="244" t="s">
        <v>23</v>
      </c>
      <c r="E14" s="244" t="s">
        <v>6</v>
      </c>
      <c r="F14" s="244" t="s">
        <v>56</v>
      </c>
      <c r="G14" s="244" t="s">
        <v>23</v>
      </c>
    </row>
    <row r="15" spans="1:8" ht="15.75" customHeight="1" thickBot="1" x14ac:dyDescent="0.3">
      <c r="A15" s="245"/>
      <c r="B15" s="244"/>
      <c r="C15" s="244"/>
      <c r="D15" s="244"/>
      <c r="E15" s="244"/>
      <c r="F15" s="244"/>
      <c r="G15" s="244"/>
    </row>
    <row r="16" spans="1:8" x14ac:dyDescent="0.25">
      <c r="A16" s="81" t="s">
        <v>76</v>
      </c>
      <c r="B16" s="54">
        <f>C16*'(2)(a)(i) One Time (all)'!B17</f>
        <v>535005.05357452482</v>
      </c>
      <c r="C16" s="56">
        <v>31306</v>
      </c>
      <c r="D16" s="82">
        <v>0</v>
      </c>
      <c r="E16" s="54">
        <f>B16</f>
        <v>535005.05357452482</v>
      </c>
      <c r="F16" s="56">
        <f>C16</f>
        <v>31306</v>
      </c>
      <c r="G16" s="56">
        <v>0</v>
      </c>
      <c r="H16" s="110"/>
    </row>
    <row r="17" spans="1:7" x14ac:dyDescent="0.25">
      <c r="A17" s="81" t="s">
        <v>77</v>
      </c>
      <c r="B17" s="54">
        <f>C17*'(2)(a)(i) One Time (all)'!$B19</f>
        <v>626214.67033385707</v>
      </c>
      <c r="C17" s="56">
        <v>34247</v>
      </c>
      <c r="D17" s="83">
        <v>0</v>
      </c>
      <c r="E17" s="54">
        <f t="shared" ref="E17:E30" si="0">B17</f>
        <v>626214.67033385707</v>
      </c>
      <c r="F17" s="56">
        <f t="shared" ref="F17:F36" si="1">C17</f>
        <v>34247</v>
      </c>
      <c r="G17" s="56">
        <v>0</v>
      </c>
    </row>
    <row r="18" spans="1:7" x14ac:dyDescent="0.25">
      <c r="A18" s="81" t="s">
        <v>41</v>
      </c>
      <c r="B18" s="54">
        <f>C18*'(2)(a)(i) One Time (all)'!$B20</f>
        <v>309080.52972309745</v>
      </c>
      <c r="C18" s="56">
        <v>47768</v>
      </c>
      <c r="D18" s="83">
        <v>0</v>
      </c>
      <c r="E18" s="54">
        <f t="shared" si="0"/>
        <v>309080.52972309745</v>
      </c>
      <c r="F18" s="56">
        <f t="shared" si="1"/>
        <v>47768</v>
      </c>
      <c r="G18" s="56">
        <v>0</v>
      </c>
    </row>
    <row r="19" spans="1:7" x14ac:dyDescent="0.25">
      <c r="A19" s="81" t="s">
        <v>42</v>
      </c>
      <c r="B19" s="54">
        <f>C19*'(2)(a)(i) One Time (all)'!$B21</f>
        <v>235046.24478427065</v>
      </c>
      <c r="C19" s="56">
        <v>19415</v>
      </c>
      <c r="D19" s="83">
        <v>0</v>
      </c>
      <c r="E19" s="54">
        <f t="shared" si="0"/>
        <v>235046.24478427065</v>
      </c>
      <c r="F19" s="56">
        <f t="shared" si="1"/>
        <v>19415</v>
      </c>
      <c r="G19" s="56">
        <v>0</v>
      </c>
    </row>
    <row r="20" spans="1:7" x14ac:dyDescent="0.25">
      <c r="A20" s="81" t="s">
        <v>43</v>
      </c>
      <c r="B20" s="54">
        <f>C20*'(2)(a)(i) One Time (all)'!$B22</f>
        <v>-53190.505109799407</v>
      </c>
      <c r="C20" s="56">
        <v>1176</v>
      </c>
      <c r="D20" s="83">
        <v>0</v>
      </c>
      <c r="E20" s="54">
        <f t="shared" si="0"/>
        <v>-53190.505109799407</v>
      </c>
      <c r="F20" s="56">
        <f t="shared" si="1"/>
        <v>1176</v>
      </c>
      <c r="G20" s="56">
        <v>0</v>
      </c>
    </row>
    <row r="21" spans="1:7" x14ac:dyDescent="0.25">
      <c r="A21" s="81" t="s">
        <v>44</v>
      </c>
      <c r="B21" s="54">
        <f>C21*'(2)(a)(i) One Time (all)'!$B23</f>
        <v>-7188.1439536918497</v>
      </c>
      <c r="C21" s="56">
        <v>109</v>
      </c>
      <c r="D21" s="83">
        <v>0</v>
      </c>
      <c r="E21" s="54">
        <f t="shared" si="0"/>
        <v>-7188.1439536918497</v>
      </c>
      <c r="F21" s="56">
        <f t="shared" si="1"/>
        <v>109</v>
      </c>
      <c r="G21" s="56">
        <v>0</v>
      </c>
    </row>
    <row r="22" spans="1:7" x14ac:dyDescent="0.25">
      <c r="A22" s="81" t="s">
        <v>45</v>
      </c>
      <c r="B22" s="54">
        <f>C22*'(2)(a)(i) One Time (all)'!$B24</f>
        <v>-863.67241158215938</v>
      </c>
      <c r="C22" s="56">
        <v>13</v>
      </c>
      <c r="D22" s="83">
        <v>0</v>
      </c>
      <c r="E22" s="54">
        <f t="shared" si="0"/>
        <v>-863.67241158215938</v>
      </c>
      <c r="F22" s="56">
        <f t="shared" si="1"/>
        <v>13</v>
      </c>
      <c r="G22" s="56">
        <v>0</v>
      </c>
    </row>
    <row r="23" spans="1:7" x14ac:dyDescent="0.25">
      <c r="A23" s="84" t="s">
        <v>46</v>
      </c>
      <c r="B23" s="54">
        <f>C23*'(2)(a)(i) One Time (all)'!$B25</f>
        <v>-11437.678820331901</v>
      </c>
      <c r="C23" s="56">
        <v>284</v>
      </c>
      <c r="D23" s="83">
        <v>0</v>
      </c>
      <c r="E23" s="54">
        <f t="shared" si="0"/>
        <v>-11437.678820331901</v>
      </c>
      <c r="F23" s="56">
        <f t="shared" si="1"/>
        <v>284</v>
      </c>
      <c r="G23" s="56">
        <v>0</v>
      </c>
    </row>
    <row r="24" spans="1:7" x14ac:dyDescent="0.25">
      <c r="A24" s="108" t="s">
        <v>84</v>
      </c>
      <c r="B24" s="54">
        <f>C24*'(2)(a)(i) One Time (all)'!$B27</f>
        <v>710508.39678674378</v>
      </c>
      <c r="C24" s="56">
        <v>56662</v>
      </c>
      <c r="D24" s="83">
        <v>0</v>
      </c>
      <c r="E24" s="54">
        <f t="shared" si="0"/>
        <v>710508.39678674378</v>
      </c>
      <c r="F24" s="56">
        <f t="shared" si="1"/>
        <v>56662</v>
      </c>
      <c r="G24" s="56">
        <v>0</v>
      </c>
    </row>
    <row r="25" spans="1:7" x14ac:dyDescent="0.25">
      <c r="A25" s="84" t="s">
        <v>85</v>
      </c>
      <c r="B25" s="54">
        <f>C25*'(2)(a)(i) One Time (all)'!$B29</f>
        <v>509451.39855020691</v>
      </c>
      <c r="C25" s="56">
        <v>40628</v>
      </c>
      <c r="D25" s="83">
        <v>0</v>
      </c>
      <c r="E25" s="54">
        <f t="shared" si="0"/>
        <v>509451.39855020691</v>
      </c>
      <c r="F25" s="56">
        <f t="shared" si="1"/>
        <v>40628</v>
      </c>
      <c r="G25" s="56">
        <v>0</v>
      </c>
    </row>
    <row r="26" spans="1:7" x14ac:dyDescent="0.25">
      <c r="A26" s="84" t="s">
        <v>86</v>
      </c>
      <c r="B26" s="54">
        <f>C26*'(2)(a)(i) One Time (all)'!B31</f>
        <v>385047.85111945466</v>
      </c>
      <c r="C26" s="56">
        <v>30707</v>
      </c>
      <c r="D26" s="85"/>
      <c r="E26" s="54">
        <f t="shared" ref="E26" si="2">B26</f>
        <v>385047.85111945466</v>
      </c>
      <c r="F26" s="56">
        <f t="shared" ref="F26" si="3">C26</f>
        <v>30707</v>
      </c>
      <c r="G26" s="56"/>
    </row>
    <row r="27" spans="1:7" x14ac:dyDescent="0.25">
      <c r="A27" s="84" t="s">
        <v>87</v>
      </c>
      <c r="B27" s="54">
        <f>C27*'(2)(a)(i) One Time (all)'!$B33</f>
        <v>591634.73186954472</v>
      </c>
      <c r="C27" s="56">
        <v>47182</v>
      </c>
      <c r="D27" s="86">
        <v>0</v>
      </c>
      <c r="E27" s="54">
        <f t="shared" si="0"/>
        <v>591634.73186954472</v>
      </c>
      <c r="F27" s="56">
        <f t="shared" si="1"/>
        <v>47182</v>
      </c>
      <c r="G27" s="56">
        <v>0</v>
      </c>
    </row>
    <row r="28" spans="1:7" x14ac:dyDescent="0.25">
      <c r="A28" s="84" t="s">
        <v>88</v>
      </c>
      <c r="B28" s="54">
        <f>C28*'(2)(a)(i) One Time (all)'!$B35</f>
        <v>567483.81640218978</v>
      </c>
      <c r="C28" s="56">
        <v>45256</v>
      </c>
      <c r="D28" s="86">
        <v>0</v>
      </c>
      <c r="E28" s="54">
        <f t="shared" si="0"/>
        <v>567483.81640218978</v>
      </c>
      <c r="F28" s="56">
        <f t="shared" si="1"/>
        <v>45256</v>
      </c>
      <c r="G28" s="56">
        <v>0</v>
      </c>
    </row>
    <row r="29" spans="1:7" x14ac:dyDescent="0.25">
      <c r="A29" s="81" t="s">
        <v>78</v>
      </c>
      <c r="B29" s="54">
        <f>C29*'(2)(a)(i) One Time (all)'!B44</f>
        <v>0</v>
      </c>
      <c r="C29" s="87">
        <v>75000</v>
      </c>
      <c r="D29" s="86">
        <v>0</v>
      </c>
      <c r="E29" s="54">
        <f t="shared" si="0"/>
        <v>0</v>
      </c>
      <c r="F29" s="56">
        <f t="shared" si="1"/>
        <v>75000</v>
      </c>
      <c r="G29" s="56">
        <v>0</v>
      </c>
    </row>
    <row r="30" spans="1:7" x14ac:dyDescent="0.25">
      <c r="A30" s="81" t="s">
        <v>79</v>
      </c>
      <c r="B30" s="54">
        <f>C30*'(2)(a)(i) One Time (all)'!B45</f>
        <v>0</v>
      </c>
      <c r="C30" s="87">
        <v>75000</v>
      </c>
      <c r="D30" s="86">
        <v>0</v>
      </c>
      <c r="E30" s="54">
        <f t="shared" si="0"/>
        <v>0</v>
      </c>
      <c r="F30" s="56">
        <f t="shared" si="1"/>
        <v>75000</v>
      </c>
      <c r="G30" s="56">
        <v>0</v>
      </c>
    </row>
    <row r="31" spans="1:7" x14ac:dyDescent="0.25">
      <c r="A31" s="81" t="s">
        <v>58</v>
      </c>
      <c r="B31" s="149"/>
      <c r="C31" s="55">
        <v>4591</v>
      </c>
      <c r="D31" s="85">
        <v>0</v>
      </c>
      <c r="E31" s="148"/>
      <c r="F31" s="56">
        <f t="shared" si="1"/>
        <v>4591</v>
      </c>
      <c r="G31" s="87">
        <v>0</v>
      </c>
    </row>
    <row r="32" spans="1:7" x14ac:dyDescent="0.25">
      <c r="A32" s="81" t="s">
        <v>59</v>
      </c>
      <c r="B32" s="149"/>
      <c r="C32" s="55">
        <v>4455</v>
      </c>
      <c r="D32" s="85">
        <v>0</v>
      </c>
      <c r="E32" s="148"/>
      <c r="F32" s="56">
        <f t="shared" si="1"/>
        <v>4455</v>
      </c>
      <c r="G32" s="87">
        <v>0</v>
      </c>
    </row>
    <row r="33" spans="1:7" x14ac:dyDescent="0.25">
      <c r="A33" s="84" t="s">
        <v>60</v>
      </c>
      <c r="B33" s="149"/>
      <c r="C33" s="55">
        <v>4283</v>
      </c>
      <c r="D33" s="86">
        <v>0</v>
      </c>
      <c r="E33" s="148"/>
      <c r="F33" s="56">
        <f t="shared" si="1"/>
        <v>4283</v>
      </c>
      <c r="G33" s="87">
        <v>0</v>
      </c>
    </row>
    <row r="34" spans="1:7" x14ac:dyDescent="0.25">
      <c r="A34" s="84" t="s">
        <v>61</v>
      </c>
      <c r="B34" s="149"/>
      <c r="C34" s="55">
        <v>4451</v>
      </c>
      <c r="D34" s="83">
        <v>0</v>
      </c>
      <c r="E34" s="148"/>
      <c r="F34" s="56">
        <f t="shared" si="1"/>
        <v>4451</v>
      </c>
      <c r="G34" s="87">
        <v>0</v>
      </c>
    </row>
    <row r="35" spans="1:7" x14ac:dyDescent="0.25">
      <c r="A35" s="84" t="s">
        <v>35</v>
      </c>
      <c r="B35" s="149"/>
      <c r="C35" s="55">
        <v>32987</v>
      </c>
      <c r="D35" s="83">
        <v>0</v>
      </c>
      <c r="E35" s="148"/>
      <c r="F35" s="56">
        <f t="shared" si="1"/>
        <v>32987</v>
      </c>
      <c r="G35" s="87">
        <v>0</v>
      </c>
    </row>
    <row r="36" spans="1:7" ht="17.25" customHeight="1" thickBot="1" x14ac:dyDescent="0.3">
      <c r="A36" s="84" t="s">
        <v>36</v>
      </c>
      <c r="B36" s="149"/>
      <c r="C36" s="55">
        <v>51508</v>
      </c>
      <c r="D36" s="88">
        <v>0</v>
      </c>
      <c r="E36" s="148"/>
      <c r="F36" s="56">
        <f t="shared" si="1"/>
        <v>51508</v>
      </c>
      <c r="G36" s="87">
        <v>0</v>
      </c>
    </row>
    <row r="37" spans="1:7" ht="15.75" thickBot="1" x14ac:dyDescent="0.3">
      <c r="A37" s="89" t="s">
        <v>21</v>
      </c>
      <c r="B37" s="79">
        <v>4824030.3928484861</v>
      </c>
      <c r="C37" s="79">
        <f>SUM(C16:C36)</f>
        <v>607028</v>
      </c>
      <c r="D37" s="78">
        <v>0</v>
      </c>
      <c r="E37" s="79">
        <v>4824030.3928484861</v>
      </c>
      <c r="F37" s="79">
        <f>SUM(F16:F36)</f>
        <v>607028</v>
      </c>
      <c r="G37" s="78">
        <v>0</v>
      </c>
    </row>
    <row r="38" spans="1:7" ht="15.75" thickBot="1" x14ac:dyDescent="0.3">
      <c r="A38" s="90" t="s">
        <v>38</v>
      </c>
      <c r="B38" s="77">
        <v>4824030.3928484861</v>
      </c>
      <c r="C38" s="77">
        <f>C37</f>
        <v>607028</v>
      </c>
      <c r="D38" s="77"/>
      <c r="E38" s="77">
        <v>4824030.3928484861</v>
      </c>
      <c r="F38" s="77">
        <f>F37</f>
        <v>607028</v>
      </c>
      <c r="G38" s="77"/>
    </row>
    <row r="39" spans="1:7" ht="15" customHeight="1" thickBot="1" x14ac:dyDescent="0.3">
      <c r="A39" s="91"/>
      <c r="B39" s="92"/>
      <c r="C39" s="92"/>
      <c r="D39" s="92"/>
      <c r="E39" s="93"/>
      <c r="F39" s="94"/>
      <c r="G39" s="94"/>
    </row>
    <row r="40" spans="1:7" ht="15.75" thickBot="1" x14ac:dyDescent="0.3">
      <c r="A40" s="242" t="s">
        <v>7</v>
      </c>
      <c r="B40" s="226"/>
      <c r="C40" s="243"/>
      <c r="D40" s="97">
        <v>330209153</v>
      </c>
      <c r="E40" s="95"/>
      <c r="F40" s="96"/>
      <c r="G40" s="97">
        <v>330209153</v>
      </c>
    </row>
    <row r="41" spans="1:7" x14ac:dyDescent="0.25">
      <c r="A41" s="80"/>
      <c r="B41" s="98" t="s">
        <v>50</v>
      </c>
      <c r="C41" s="99"/>
      <c r="D41" s="100">
        <f>B38</f>
        <v>4824030.3928484861</v>
      </c>
      <c r="E41" s="98" t="s">
        <v>51</v>
      </c>
      <c r="F41" s="99"/>
      <c r="G41" s="100">
        <f>E38</f>
        <v>4824030.3928484861</v>
      </c>
    </row>
    <row r="42" spans="1:7" x14ac:dyDescent="0.25">
      <c r="A42" s="80"/>
      <c r="B42" s="212">
        <f>D41/D40</f>
        <v>1.4609014768432195E-2</v>
      </c>
      <c r="C42" s="213"/>
      <c r="D42" s="214"/>
      <c r="E42" s="218">
        <f>G41/G40</f>
        <v>1.4609014768432195E-2</v>
      </c>
      <c r="F42" s="219"/>
      <c r="G42" s="220"/>
    </row>
    <row r="43" spans="1:7" ht="15.75" thickBot="1" x14ac:dyDescent="0.3">
      <c r="A43" s="80"/>
      <c r="B43" s="215"/>
      <c r="C43" s="216"/>
      <c r="D43" s="217"/>
      <c r="E43" s="221"/>
      <c r="F43" s="222"/>
      <c r="G43" s="223"/>
    </row>
    <row r="44" spans="1:7" x14ac:dyDescent="0.25">
      <c r="E44" s="80"/>
    </row>
    <row r="46" spans="1:7" x14ac:dyDescent="0.25">
      <c r="F46" s="101"/>
    </row>
  </sheetData>
  <mergeCells count="15">
    <mergeCell ref="B42:D43"/>
    <mergeCell ref="E42:G43"/>
    <mergeCell ref="E13:G13"/>
    <mergeCell ref="A1:G1"/>
    <mergeCell ref="A2:G5"/>
    <mergeCell ref="A6:G11"/>
    <mergeCell ref="E14:E15"/>
    <mergeCell ref="F14:F15"/>
    <mergeCell ref="G14:G15"/>
    <mergeCell ref="A13:A15"/>
    <mergeCell ref="B13:D13"/>
    <mergeCell ref="B14:B15"/>
    <mergeCell ref="C14:C15"/>
    <mergeCell ref="D14:D15"/>
    <mergeCell ref="A40:C40"/>
  </mergeCells>
  <pageMargins left="0.25" right="0.25" top="0.75" bottom="0.75" header="0.3" footer="0.3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topLeftCell="A36" zoomScale="90" zoomScaleNormal="90" workbookViewId="0">
      <selection activeCell="C45" sqref="C45"/>
    </sheetView>
  </sheetViews>
  <sheetFormatPr defaultRowHeight="15" x14ac:dyDescent="0.25"/>
  <cols>
    <col min="1" max="1" width="66.140625" style="59" bestFit="1" customWidth="1"/>
    <col min="2" max="2" width="21.28515625" style="4" customWidth="1"/>
    <col min="3" max="3" width="18.28515625" style="59" customWidth="1"/>
    <col min="4" max="4" width="23.42578125" style="4" customWidth="1"/>
    <col min="5" max="5" width="32.28515625" style="4" customWidth="1"/>
    <col min="6" max="6" width="52.85546875" style="4" customWidth="1"/>
    <col min="7" max="16384" width="9.140625" style="4"/>
  </cols>
  <sheetData>
    <row r="1" spans="1:6" ht="31.5" customHeight="1" thickBot="1" x14ac:dyDescent="0.4">
      <c r="A1" s="246" t="s">
        <v>81</v>
      </c>
      <c r="B1" s="247"/>
      <c r="C1" s="247"/>
      <c r="D1" s="247"/>
      <c r="E1" s="247"/>
      <c r="F1" s="247"/>
    </row>
    <row r="2" spans="1:6" ht="50.25" customHeight="1" thickBot="1" x14ac:dyDescent="0.3">
      <c r="A2" s="139">
        <v>2019</v>
      </c>
      <c r="B2" s="247" t="s">
        <v>13</v>
      </c>
      <c r="C2" s="254"/>
      <c r="D2" s="254"/>
      <c r="E2" s="254"/>
      <c r="F2" s="254"/>
    </row>
    <row r="3" spans="1:6" ht="15.75" customHeight="1" thickBot="1" x14ac:dyDescent="0.3">
      <c r="A3" s="63"/>
      <c r="B3" s="248" t="s">
        <v>1</v>
      </c>
      <c r="C3" s="249"/>
      <c r="D3" s="250"/>
      <c r="E3" s="248" t="s">
        <v>11</v>
      </c>
      <c r="F3" s="250"/>
    </row>
    <row r="4" spans="1:6" ht="33" customHeight="1" x14ac:dyDescent="0.25">
      <c r="A4" s="62" t="s">
        <v>2</v>
      </c>
      <c r="B4" s="10" t="s">
        <v>8</v>
      </c>
      <c r="C4" s="67" t="s">
        <v>9</v>
      </c>
      <c r="D4" s="10" t="s">
        <v>12</v>
      </c>
      <c r="E4" s="10" t="s">
        <v>10</v>
      </c>
      <c r="F4" s="10" t="s">
        <v>15</v>
      </c>
    </row>
    <row r="5" spans="1:6" x14ac:dyDescent="0.25">
      <c r="A5" s="66" t="s">
        <v>39</v>
      </c>
      <c r="B5" s="71">
        <f t="shared" ref="B5:B14" si="0">C5*D5</f>
        <v>62476.137836279064</v>
      </c>
      <c r="C5" s="72">
        <f>'(2)(a)(ii)Annual-2019,actual'!C16</f>
        <v>4421</v>
      </c>
      <c r="D5" s="118">
        <f>'(2)(a)(i) One Time (all)'!$B$16</f>
        <v>14.131675601963146</v>
      </c>
      <c r="E5" s="72">
        <f>C5</f>
        <v>4421</v>
      </c>
      <c r="F5" s="71">
        <f>D5*E5</f>
        <v>62476.137836279064</v>
      </c>
    </row>
    <row r="6" spans="1:6" x14ac:dyDescent="0.25">
      <c r="A6" s="66" t="s">
        <v>40</v>
      </c>
      <c r="B6" s="71">
        <f t="shared" si="0"/>
        <v>45971.408187474677</v>
      </c>
      <c r="C6" s="72">
        <f>'(2)(a)(ii)Annual-2019,actual'!C17</f>
        <v>12827</v>
      </c>
      <c r="D6" s="118">
        <f>'(2)(a)(i) One Time (all)'!B18</f>
        <v>3.5839563567065311</v>
      </c>
      <c r="E6" s="72">
        <f t="shared" ref="E6:E19" si="1">C6</f>
        <v>12827</v>
      </c>
      <c r="F6" s="71">
        <f t="shared" ref="F6:F19" si="2">D6*E6</f>
        <v>45971.408187474677</v>
      </c>
    </row>
    <row r="7" spans="1:6" x14ac:dyDescent="0.25">
      <c r="A7" s="66" t="s">
        <v>41</v>
      </c>
      <c r="B7" s="71">
        <f t="shared" si="0"/>
        <v>72294.355187493042</v>
      </c>
      <c r="C7" s="72">
        <f>'(2)(a)(ii)Annual-2019,actual'!C18</f>
        <v>11173</v>
      </c>
      <c r="D7" s="118">
        <f>'(2)(a)(i) One Time (all)'!B20</f>
        <v>6.4704515517312311</v>
      </c>
      <c r="E7" s="72">
        <f t="shared" si="1"/>
        <v>11173</v>
      </c>
      <c r="F7" s="71">
        <f t="shared" si="2"/>
        <v>72294.355187493042</v>
      </c>
    </row>
    <row r="8" spans="1:6" x14ac:dyDescent="0.25">
      <c r="A8" s="66" t="s">
        <v>42</v>
      </c>
      <c r="B8" s="71">
        <f t="shared" si="0"/>
        <v>84866.040480954791</v>
      </c>
      <c r="C8" s="72">
        <f>'(2)(a)(ii)Annual-2019,actual'!C19</f>
        <v>7010</v>
      </c>
      <c r="D8" s="118">
        <f>'(2)(a)(i) One Time (all)'!B21</f>
        <v>12.106425175599828</v>
      </c>
      <c r="E8" s="72">
        <f t="shared" si="1"/>
        <v>7010</v>
      </c>
      <c r="F8" s="71">
        <f t="shared" si="2"/>
        <v>84866.040480954791</v>
      </c>
    </row>
    <row r="9" spans="1:6" x14ac:dyDescent="0.25">
      <c r="A9" s="66" t="s">
        <v>43</v>
      </c>
      <c r="B9" s="71">
        <f t="shared" si="0"/>
        <v>-40390.409067220127</v>
      </c>
      <c r="C9" s="72">
        <f>'(2)(a)(ii)Annual-2019,actual'!C20</f>
        <v>893</v>
      </c>
      <c r="D9" s="118">
        <f>'(2)(a)(i) One Time (all)'!B22</f>
        <v>-45.230021351870242</v>
      </c>
      <c r="E9" s="72">
        <f t="shared" si="1"/>
        <v>893</v>
      </c>
      <c r="F9" s="71">
        <f t="shared" si="2"/>
        <v>-40390.409067220127</v>
      </c>
    </row>
    <row r="10" spans="1:6" x14ac:dyDescent="0.25">
      <c r="A10" s="66" t="s">
        <v>44</v>
      </c>
      <c r="B10" s="71">
        <f t="shared" si="0"/>
        <v>-5737.3259079925774</v>
      </c>
      <c r="C10" s="72">
        <f>'(2)(a)(ii)Annual-2019,actual'!C21</f>
        <v>87</v>
      </c>
      <c r="D10" s="118">
        <f>'(2)(a)(i) One Time (all)'!B23</f>
        <v>-65.946274804512385</v>
      </c>
      <c r="E10" s="72">
        <f t="shared" si="1"/>
        <v>87</v>
      </c>
      <c r="F10" s="71">
        <f t="shared" si="2"/>
        <v>-5737.3259079925774</v>
      </c>
    </row>
    <row r="11" spans="1:6" x14ac:dyDescent="0.25">
      <c r="A11" s="66" t="s">
        <v>45</v>
      </c>
      <c r="B11" s="71">
        <f t="shared" si="0"/>
        <v>-15546.103408478868</v>
      </c>
      <c r="C11" s="72">
        <f>'(2)(a)(ii)Annual-2019,actual'!C22</f>
        <v>234</v>
      </c>
      <c r="D11" s="118">
        <f>'(2)(a)(i) One Time (all)'!B24</f>
        <v>-66.436339352473794</v>
      </c>
      <c r="E11" s="72">
        <f t="shared" si="1"/>
        <v>234</v>
      </c>
      <c r="F11" s="71">
        <f t="shared" si="2"/>
        <v>-15546.103408478868</v>
      </c>
    </row>
    <row r="12" spans="1:6" x14ac:dyDescent="0.25">
      <c r="A12" s="66" t="s">
        <v>46</v>
      </c>
      <c r="B12" s="71">
        <f t="shared" si="0"/>
        <v>-9867.011658384914</v>
      </c>
      <c r="C12" s="72">
        <f>'(2)(a)(ii)Annual-2019,actual'!C23</f>
        <v>245</v>
      </c>
      <c r="D12" s="118">
        <f>'(2)(a)(i) One Time (all)'!B25</f>
        <v>-40.273516972999651</v>
      </c>
      <c r="E12" s="72">
        <f t="shared" si="1"/>
        <v>245</v>
      </c>
      <c r="F12" s="71">
        <f t="shared" si="2"/>
        <v>-9867.011658384914</v>
      </c>
    </row>
    <row r="13" spans="1:6" x14ac:dyDescent="0.25">
      <c r="A13" s="66" t="s">
        <v>80</v>
      </c>
      <c r="B13" s="71">
        <f>C13*D13</f>
        <v>319222.79870957695</v>
      </c>
      <c r="C13" s="72">
        <f>'(2)(a)(ii)Annual-2019,actual'!C24</f>
        <v>42583</v>
      </c>
      <c r="D13" s="118">
        <f>'(2)(a)(i) One Time (all)'!B34</f>
        <v>7.4964844822952106</v>
      </c>
      <c r="E13" s="72">
        <f>C13</f>
        <v>42583</v>
      </c>
      <c r="F13" s="71">
        <f>D13*E13</f>
        <v>319222.79870957695</v>
      </c>
    </row>
    <row r="14" spans="1:6" x14ac:dyDescent="0.25">
      <c r="A14" s="66" t="s">
        <v>94</v>
      </c>
      <c r="B14" s="71">
        <f t="shared" si="0"/>
        <v>221333.70433976609</v>
      </c>
      <c r="C14" s="72">
        <f>'(2)(a)(ii)Annual-2019,actual'!C25</f>
        <v>29525</v>
      </c>
      <c r="D14" s="118">
        <f>'(2)(a)(i) One Time (all)'!B26</f>
        <v>7.4964844822952106</v>
      </c>
      <c r="E14" s="72">
        <f t="shared" si="1"/>
        <v>29525</v>
      </c>
      <c r="F14" s="71">
        <f t="shared" si="2"/>
        <v>221333.70433976609</v>
      </c>
    </row>
    <row r="15" spans="1:6" x14ac:dyDescent="0.25">
      <c r="A15" s="61" t="s">
        <v>32</v>
      </c>
      <c r="B15" s="71">
        <f>C15*D15</f>
        <v>202352.60563059463</v>
      </c>
      <c r="C15" s="72">
        <f>'(2)(a)(ii)Annual-2019,actual'!C26</f>
        <v>26993</v>
      </c>
      <c r="D15" s="118">
        <f>'(2)(a)(i) One Time (all)'!B32</f>
        <v>7.4964844822952106</v>
      </c>
      <c r="E15" s="72">
        <f>C15</f>
        <v>26993</v>
      </c>
      <c r="F15" s="71">
        <f>D15*E15</f>
        <v>202352.60563059463</v>
      </c>
    </row>
    <row r="16" spans="1:6" x14ac:dyDescent="0.25">
      <c r="A16" s="66" t="s">
        <v>93</v>
      </c>
      <c r="B16" s="71">
        <f>C16*D16</f>
        <v>184938.27217822283</v>
      </c>
      <c r="C16" s="72">
        <f>'(2)(a)(ii)Annual-2019,actual'!C27</f>
        <v>24670</v>
      </c>
      <c r="D16" s="118">
        <f>'(2)(a)(i) One Time (all)'!B30</f>
        <v>7.4964844822952106</v>
      </c>
      <c r="E16" s="72">
        <f>C16</f>
        <v>24670</v>
      </c>
      <c r="F16" s="71">
        <f>D16*E16</f>
        <v>184938.27217822283</v>
      </c>
    </row>
    <row r="17" spans="1:6" x14ac:dyDescent="0.25">
      <c r="A17" s="66" t="s">
        <v>62</v>
      </c>
      <c r="B17" s="71">
        <f t="shared" ref="B17:B19" si="3">C17*D17</f>
        <v>186714.93900052682</v>
      </c>
      <c r="C17" s="72">
        <f>'(2)(a)(ii)Annual-2019,actual'!C28</f>
        <v>24907</v>
      </c>
      <c r="D17" s="118">
        <f>'(2)(a)(i) One Time (all)'!B28</f>
        <v>7.4964844822952106</v>
      </c>
      <c r="E17" s="72">
        <f t="shared" si="1"/>
        <v>24907</v>
      </c>
      <c r="F17" s="71">
        <f t="shared" si="2"/>
        <v>186714.93900052682</v>
      </c>
    </row>
    <row r="18" spans="1:6" x14ac:dyDescent="0.25">
      <c r="A18" s="66" t="s">
        <v>119</v>
      </c>
      <c r="B18" s="137">
        <f t="shared" si="3"/>
        <v>4824</v>
      </c>
      <c r="C18" s="72">
        <f>'(2)(a)(ii)Annual-2019,actual'!C29</f>
        <v>3216</v>
      </c>
      <c r="D18" s="138">
        <v>1.5</v>
      </c>
      <c r="E18" s="72">
        <f t="shared" si="1"/>
        <v>3216</v>
      </c>
      <c r="F18" s="137">
        <f t="shared" si="2"/>
        <v>4824</v>
      </c>
    </row>
    <row r="19" spans="1:6" x14ac:dyDescent="0.25">
      <c r="A19" s="66" t="s">
        <v>120</v>
      </c>
      <c r="B19" s="137">
        <f t="shared" si="3"/>
        <v>2884.5</v>
      </c>
      <c r="C19" s="72">
        <f>'(2)(a)(ii)Annual-2019,actual'!C30</f>
        <v>1923</v>
      </c>
      <c r="D19" s="138">
        <v>1.5</v>
      </c>
      <c r="E19" s="72">
        <f t="shared" si="1"/>
        <v>1923</v>
      </c>
      <c r="F19" s="137">
        <f t="shared" si="2"/>
        <v>2884.5</v>
      </c>
    </row>
    <row r="20" spans="1:6" x14ac:dyDescent="0.25">
      <c r="A20" s="66" t="s">
        <v>121</v>
      </c>
      <c r="B20" s="140"/>
      <c r="C20" s="72">
        <v>5205</v>
      </c>
      <c r="D20" s="142"/>
      <c r="E20" s="72">
        <v>5205</v>
      </c>
      <c r="F20" s="140"/>
    </row>
    <row r="21" spans="1:6" x14ac:dyDescent="0.25">
      <c r="A21" s="66" t="s">
        <v>122</v>
      </c>
      <c r="B21" s="140"/>
      <c r="C21" s="72">
        <v>5719</v>
      </c>
      <c r="D21" s="142"/>
      <c r="E21" s="72">
        <v>5719</v>
      </c>
      <c r="F21" s="140"/>
    </row>
    <row r="22" spans="1:6" x14ac:dyDescent="0.25">
      <c r="A22" s="66" t="s">
        <v>123</v>
      </c>
      <c r="B22" s="140"/>
      <c r="C22" s="72">
        <v>4141</v>
      </c>
      <c r="D22" s="142"/>
      <c r="E22" s="72">
        <v>4141</v>
      </c>
      <c r="F22" s="140"/>
    </row>
    <row r="23" spans="1:6" x14ac:dyDescent="0.25">
      <c r="A23" s="66" t="s">
        <v>124</v>
      </c>
      <c r="B23" s="140"/>
      <c r="C23" s="72">
        <v>5261</v>
      </c>
      <c r="D23" s="142"/>
      <c r="E23" s="72">
        <v>5261</v>
      </c>
      <c r="F23" s="140"/>
    </row>
    <row r="24" spans="1:6" x14ac:dyDescent="0.25">
      <c r="A24" s="66" t="s">
        <v>125</v>
      </c>
      <c r="B24" s="140"/>
      <c r="C24" s="72">
        <v>56100</v>
      </c>
      <c r="D24" s="142"/>
      <c r="E24" s="72">
        <v>56100</v>
      </c>
      <c r="F24" s="140"/>
    </row>
    <row r="25" spans="1:6" ht="15.75" thickBot="1" x14ac:dyDescent="0.3">
      <c r="A25" s="65" t="s">
        <v>126</v>
      </c>
      <c r="B25" s="141"/>
      <c r="C25" s="73">
        <v>100536</v>
      </c>
      <c r="D25" s="143"/>
      <c r="E25" s="73">
        <v>100536</v>
      </c>
      <c r="F25" s="141"/>
    </row>
    <row r="26" spans="1:6" ht="15.75" thickTop="1" x14ac:dyDescent="0.25">
      <c r="A26" s="60" t="s">
        <v>64</v>
      </c>
      <c r="B26" s="128">
        <v>1619962.7115088124</v>
      </c>
      <c r="C26" s="64">
        <v>367669</v>
      </c>
      <c r="D26" s="64"/>
      <c r="E26" s="64">
        <v>367669</v>
      </c>
      <c r="F26" s="64">
        <v>1619962.7115088124</v>
      </c>
    </row>
    <row r="27" spans="1:6" x14ac:dyDescent="0.25">
      <c r="A27" s="68" t="s">
        <v>118</v>
      </c>
      <c r="B27" s="69"/>
      <c r="C27" s="70"/>
      <c r="D27" s="120"/>
      <c r="E27" s="119"/>
    </row>
    <row r="28" spans="1:6" x14ac:dyDescent="0.25">
      <c r="A28" s="58"/>
      <c r="E28" s="58"/>
    </row>
    <row r="29" spans="1:6" x14ac:dyDescent="0.25">
      <c r="A29" s="58"/>
      <c r="E29" s="58"/>
    </row>
    <row r="30" spans="1:6" ht="52.5" customHeight="1" thickBot="1" x14ac:dyDescent="0.3">
      <c r="A30" s="139">
        <v>2020</v>
      </c>
      <c r="B30" s="255" t="s">
        <v>13</v>
      </c>
      <c r="C30" s="256"/>
      <c r="D30" s="256"/>
      <c r="E30" s="256"/>
      <c r="F30" s="256"/>
    </row>
    <row r="31" spans="1:6" ht="18" customHeight="1" x14ac:dyDescent="0.25">
      <c r="A31" s="63"/>
      <c r="B31" s="251" t="s">
        <v>1</v>
      </c>
      <c r="C31" s="252"/>
      <c r="D31" s="253"/>
      <c r="E31" s="251" t="s">
        <v>11</v>
      </c>
      <c r="F31" s="253"/>
    </row>
    <row r="32" spans="1:6" ht="36" customHeight="1" x14ac:dyDescent="0.25">
      <c r="A32" s="62" t="s">
        <v>2</v>
      </c>
      <c r="B32" s="9" t="s">
        <v>8</v>
      </c>
      <c r="C32" s="62" t="s">
        <v>9</v>
      </c>
      <c r="D32" s="9" t="s">
        <v>12</v>
      </c>
      <c r="E32" s="9" t="s">
        <v>10</v>
      </c>
      <c r="F32" s="9" t="s">
        <v>15</v>
      </c>
    </row>
    <row r="33" spans="1:6" x14ac:dyDescent="0.25">
      <c r="A33" s="61" t="s">
        <v>82</v>
      </c>
      <c r="B33" s="121">
        <f>C33*D33</f>
        <v>535005.05357452482</v>
      </c>
      <c r="C33" s="72">
        <f>'(2)(a)(ii)Annual-2020, estimate'!F16</f>
        <v>31306</v>
      </c>
      <c r="D33" s="118">
        <f>'(2)(a)(i) One Time (all)'!B17</f>
        <v>17.08953726360841</v>
      </c>
      <c r="E33" s="121">
        <f>C33</f>
        <v>31306</v>
      </c>
      <c r="F33" s="125">
        <f>B33</f>
        <v>535005.05357452482</v>
      </c>
    </row>
    <row r="34" spans="1:6" x14ac:dyDescent="0.25">
      <c r="A34" s="61" t="s">
        <v>83</v>
      </c>
      <c r="B34" s="121">
        <f t="shared" ref="B34:B45" si="4">C34*D34</f>
        <v>626214.67033385707</v>
      </c>
      <c r="C34" s="72">
        <f>'(2)(a)(ii)Annual-2020, estimate'!F17</f>
        <v>34247</v>
      </c>
      <c r="D34" s="118">
        <f>'(2)(a)(i) One Time (all)'!B19</f>
        <v>18.285241636752332</v>
      </c>
      <c r="E34" s="121">
        <f t="shared" ref="E34:E45" si="5">C34</f>
        <v>34247</v>
      </c>
      <c r="F34" s="125">
        <f t="shared" ref="F34:F45" si="6">B34</f>
        <v>626214.67033385707</v>
      </c>
    </row>
    <row r="35" spans="1:6" x14ac:dyDescent="0.25">
      <c r="A35" s="61" t="s">
        <v>41</v>
      </c>
      <c r="B35" s="121">
        <f t="shared" si="4"/>
        <v>309080.52972309745</v>
      </c>
      <c r="C35" s="72">
        <f>'(2)(a)(ii)Annual-2020, estimate'!F18</f>
        <v>47768</v>
      </c>
      <c r="D35" s="118">
        <f>'(2)(a)(i) One Time (all)'!$B20</f>
        <v>6.4704515517312311</v>
      </c>
      <c r="E35" s="121">
        <f t="shared" si="5"/>
        <v>47768</v>
      </c>
      <c r="F35" s="125">
        <f t="shared" si="6"/>
        <v>309080.52972309745</v>
      </c>
    </row>
    <row r="36" spans="1:6" x14ac:dyDescent="0.25">
      <c r="A36" s="61" t="s">
        <v>42</v>
      </c>
      <c r="B36" s="121">
        <f t="shared" si="4"/>
        <v>235046.24478427065</v>
      </c>
      <c r="C36" s="72">
        <f>'(2)(a)(ii)Annual-2020, estimate'!F19</f>
        <v>19415</v>
      </c>
      <c r="D36" s="118">
        <f>'(2)(a)(i) One Time (all)'!$B21</f>
        <v>12.106425175599828</v>
      </c>
      <c r="E36" s="121">
        <f t="shared" si="5"/>
        <v>19415</v>
      </c>
      <c r="F36" s="125">
        <f t="shared" si="6"/>
        <v>235046.24478427065</v>
      </c>
    </row>
    <row r="37" spans="1:6" x14ac:dyDescent="0.25">
      <c r="A37" s="61" t="s">
        <v>43</v>
      </c>
      <c r="B37" s="121">
        <f t="shared" si="4"/>
        <v>-53190.505109799407</v>
      </c>
      <c r="C37" s="72">
        <f>'(2)(a)(ii)Annual-2020, estimate'!F20</f>
        <v>1176</v>
      </c>
      <c r="D37" s="118">
        <f>'(2)(a)(i) One Time (all)'!$B22</f>
        <v>-45.230021351870242</v>
      </c>
      <c r="E37" s="121">
        <f t="shared" si="5"/>
        <v>1176</v>
      </c>
      <c r="F37" s="125">
        <f t="shared" si="6"/>
        <v>-53190.505109799407</v>
      </c>
    </row>
    <row r="38" spans="1:6" x14ac:dyDescent="0.25">
      <c r="A38" s="61" t="s">
        <v>44</v>
      </c>
      <c r="B38" s="121">
        <f t="shared" si="4"/>
        <v>-7188.1439536918497</v>
      </c>
      <c r="C38" s="72">
        <f>'(2)(a)(ii)Annual-2020, estimate'!F21</f>
        <v>109</v>
      </c>
      <c r="D38" s="118">
        <f>'(2)(a)(i) One Time (all)'!$B23</f>
        <v>-65.946274804512385</v>
      </c>
      <c r="E38" s="121">
        <f t="shared" si="5"/>
        <v>109</v>
      </c>
      <c r="F38" s="125">
        <f t="shared" si="6"/>
        <v>-7188.1439536918497</v>
      </c>
    </row>
    <row r="39" spans="1:6" x14ac:dyDescent="0.25">
      <c r="A39" s="61" t="s">
        <v>45</v>
      </c>
      <c r="B39" s="121">
        <f t="shared" si="4"/>
        <v>-863.67241158215938</v>
      </c>
      <c r="C39" s="72">
        <f>'(2)(a)(ii)Annual-2020, estimate'!F22</f>
        <v>13</v>
      </c>
      <c r="D39" s="118">
        <f>'(2)(a)(i) One Time (all)'!$B24</f>
        <v>-66.436339352473794</v>
      </c>
      <c r="E39" s="121">
        <f t="shared" si="5"/>
        <v>13</v>
      </c>
      <c r="F39" s="125">
        <f t="shared" si="6"/>
        <v>-863.67241158215938</v>
      </c>
    </row>
    <row r="40" spans="1:6" x14ac:dyDescent="0.25">
      <c r="A40" s="61" t="s">
        <v>46</v>
      </c>
      <c r="B40" s="121">
        <f t="shared" si="4"/>
        <v>-11437.678820331901</v>
      </c>
      <c r="C40" s="72">
        <f>'(2)(a)(ii)Annual-2020, estimate'!F23</f>
        <v>284</v>
      </c>
      <c r="D40" s="118">
        <f>'(2)(a)(i) One Time (all)'!$B25</f>
        <v>-40.273516972999651</v>
      </c>
      <c r="E40" s="121">
        <f t="shared" si="5"/>
        <v>284</v>
      </c>
      <c r="F40" s="125">
        <f t="shared" si="6"/>
        <v>-11437.678820331901</v>
      </c>
    </row>
    <row r="41" spans="1:6" x14ac:dyDescent="0.25">
      <c r="A41" s="61" t="s">
        <v>92</v>
      </c>
      <c r="B41" s="121">
        <f>C41*D41</f>
        <v>710508.39678674378</v>
      </c>
      <c r="C41" s="72">
        <f>'(2)(a)(ii)Annual-2020, estimate'!F24</f>
        <v>56662</v>
      </c>
      <c r="D41" s="118">
        <f>'(2)(a)(i) One Time (all)'!B27</f>
        <v>12.539416130506225</v>
      </c>
      <c r="E41" s="121">
        <f>C41</f>
        <v>56662</v>
      </c>
      <c r="F41" s="125">
        <f>B41</f>
        <v>710508.39678674378</v>
      </c>
    </row>
    <row r="42" spans="1:6" x14ac:dyDescent="0.25">
      <c r="A42" s="61" t="s">
        <v>91</v>
      </c>
      <c r="B42" s="121">
        <f>C42*D42</f>
        <v>509451.39855020691</v>
      </c>
      <c r="C42" s="72">
        <f>'(2)(a)(ii)Annual-2020, estimate'!F25</f>
        <v>40628</v>
      </c>
      <c r="D42" s="118">
        <f>'(2)(a)(i) One Time (all)'!B29</f>
        <v>12.539416130506225</v>
      </c>
      <c r="E42" s="121">
        <f>C42</f>
        <v>40628</v>
      </c>
      <c r="F42" s="125">
        <f>B42</f>
        <v>509451.39855020691</v>
      </c>
    </row>
    <row r="43" spans="1:6" x14ac:dyDescent="0.25">
      <c r="A43" s="61" t="s">
        <v>129</v>
      </c>
      <c r="B43" s="121">
        <f>C43*D43</f>
        <v>385047.85111945466</v>
      </c>
      <c r="C43" s="72">
        <f>'(2)(a)(ii)Annual-2020, estimate'!F26</f>
        <v>30707</v>
      </c>
      <c r="D43" s="118">
        <f>'(2)(a)(i) One Time (all)'!B29</f>
        <v>12.539416130506225</v>
      </c>
      <c r="E43" s="121">
        <f>'(2)(a)(ii)Annual-2020, estimate'!C26</f>
        <v>30707</v>
      </c>
      <c r="F43" s="125">
        <f>B43</f>
        <v>385047.85111945466</v>
      </c>
    </row>
    <row r="44" spans="1:6" x14ac:dyDescent="0.25">
      <c r="A44" s="61" t="s">
        <v>90</v>
      </c>
      <c r="B44" s="121">
        <f>C44*D44</f>
        <v>591634.73186954472</v>
      </c>
      <c r="C44" s="72">
        <f>'(2)(a)(ii)Annual-2020, estimate'!F27</f>
        <v>47182</v>
      </c>
      <c r="D44" s="118">
        <f>'(2)(a)(i) One Time (all)'!B33</f>
        <v>12.539416130506225</v>
      </c>
      <c r="E44" s="121">
        <f>C44</f>
        <v>47182</v>
      </c>
      <c r="F44" s="125">
        <f>B44</f>
        <v>591634.73186954472</v>
      </c>
    </row>
    <row r="45" spans="1:6" x14ac:dyDescent="0.25">
      <c r="A45" s="61" t="s">
        <v>89</v>
      </c>
      <c r="B45" s="121">
        <f t="shared" si="4"/>
        <v>567483.81640218978</v>
      </c>
      <c r="C45" s="72">
        <f>'(2)(a)(ii)Annual-2020, estimate'!F28</f>
        <v>45256</v>
      </c>
      <c r="D45" s="118">
        <f>'(2)(a)(i) One Time (all)'!B35</f>
        <v>12.539416130506225</v>
      </c>
      <c r="E45" s="121">
        <f t="shared" si="5"/>
        <v>45256</v>
      </c>
      <c r="F45" s="125">
        <f t="shared" si="6"/>
        <v>567483.81640218978</v>
      </c>
    </row>
    <row r="46" spans="1:6" x14ac:dyDescent="0.25">
      <c r="A46" s="66" t="s">
        <v>78</v>
      </c>
      <c r="B46" s="144"/>
      <c r="C46" s="72">
        <v>75000</v>
      </c>
      <c r="D46" s="142"/>
      <c r="E46" s="121">
        <v>75000</v>
      </c>
      <c r="F46" s="146"/>
    </row>
    <row r="47" spans="1:6" x14ac:dyDescent="0.25">
      <c r="A47" s="66" t="s">
        <v>79</v>
      </c>
      <c r="B47" s="144"/>
      <c r="C47" s="72">
        <v>75000</v>
      </c>
      <c r="D47" s="142"/>
      <c r="E47" s="121">
        <v>75000</v>
      </c>
      <c r="F47" s="146"/>
    </row>
    <row r="48" spans="1:6" x14ac:dyDescent="0.25">
      <c r="A48" s="66" t="s">
        <v>58</v>
      </c>
      <c r="B48" s="144"/>
      <c r="C48" s="72">
        <v>4591</v>
      </c>
      <c r="D48" s="142"/>
      <c r="E48" s="121">
        <v>4591</v>
      </c>
      <c r="F48" s="146"/>
    </row>
    <row r="49" spans="1:6" x14ac:dyDescent="0.25">
      <c r="A49" s="66" t="s">
        <v>59</v>
      </c>
      <c r="B49" s="144"/>
      <c r="C49" s="72">
        <v>4455</v>
      </c>
      <c r="D49" s="142"/>
      <c r="E49" s="121">
        <v>4455</v>
      </c>
      <c r="F49" s="146"/>
    </row>
    <row r="50" spans="1:6" x14ac:dyDescent="0.25">
      <c r="A50" s="66" t="s">
        <v>60</v>
      </c>
      <c r="B50" s="144"/>
      <c r="C50" s="72">
        <v>4283</v>
      </c>
      <c r="D50" s="142"/>
      <c r="E50" s="121">
        <v>4283</v>
      </c>
      <c r="F50" s="146"/>
    </row>
    <row r="51" spans="1:6" x14ac:dyDescent="0.25">
      <c r="A51" s="66" t="s">
        <v>61</v>
      </c>
      <c r="B51" s="144"/>
      <c r="C51" s="72">
        <v>4451</v>
      </c>
      <c r="D51" s="142"/>
      <c r="E51" s="121">
        <v>4451</v>
      </c>
      <c r="F51" s="146"/>
    </row>
    <row r="52" spans="1:6" x14ac:dyDescent="0.25">
      <c r="A52" s="124" t="s">
        <v>65</v>
      </c>
      <c r="B52" s="144"/>
      <c r="C52" s="72">
        <v>32987</v>
      </c>
      <c r="D52" s="142"/>
      <c r="E52" s="121">
        <v>32987</v>
      </c>
      <c r="F52" s="146"/>
    </row>
    <row r="53" spans="1:6" ht="15.75" thickBot="1" x14ac:dyDescent="0.3">
      <c r="A53" s="127" t="s">
        <v>66</v>
      </c>
      <c r="B53" s="145"/>
      <c r="C53" s="73">
        <v>51508</v>
      </c>
      <c r="D53" s="143"/>
      <c r="E53" s="123">
        <v>51508</v>
      </c>
      <c r="F53" s="147"/>
    </row>
    <row r="54" spans="1:6" ht="15.75" thickTop="1" x14ac:dyDescent="0.25">
      <c r="A54" s="60" t="s">
        <v>64</v>
      </c>
      <c r="B54" s="122">
        <v>4824030.3928484861</v>
      </c>
      <c r="C54" s="122">
        <f>SUM(C33:C53)</f>
        <v>607028</v>
      </c>
      <c r="D54" s="126"/>
      <c r="E54" s="122">
        <f>SUM(E33:E53)</f>
        <v>607028</v>
      </c>
      <c r="F54" s="122">
        <v>4824030.3928484861</v>
      </c>
    </row>
    <row r="55" spans="1:6" x14ac:dyDescent="0.25">
      <c r="D55" s="120"/>
    </row>
  </sheetData>
  <mergeCells count="7">
    <mergeCell ref="A1:F1"/>
    <mergeCell ref="B3:D3"/>
    <mergeCell ref="E3:F3"/>
    <mergeCell ref="B31:D31"/>
    <mergeCell ref="E31:F31"/>
    <mergeCell ref="B2:F2"/>
    <mergeCell ref="B30:F30"/>
  </mergeCells>
  <pageMargins left="0.25" right="0.25" top="0.75" bottom="0.75" header="0.3" footer="0.3"/>
  <pageSetup scale="80" orientation="landscape" r:id="rId1"/>
  <ignoredErrors>
    <ignoredError sqref="E4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2B5673FA0501147ACAABB0ECE39764D" ma:contentTypeVersion="52" ma:contentTypeDescription="" ma:contentTypeScope="" ma:versionID="66cf1b85f12af691bb24db10aa61b647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Closed</CaseStatus>
    <OpenedDate xmlns="dc463f71-b30c-4ab2-9473-d307f9d35888">2020-06-01T07:00:00+00:00</OpenedDate>
    <Date1 xmlns="dc463f71-b30c-4ab2-9473-d307f9d35888">2020-06-01T07:00:00+00:00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DocketNumber xmlns="dc463f71-b30c-4ab2-9473-d307f9d35888">200506</DocketNumber>
    <DelegatedOrder xmlns="dc463f71-b30c-4ab2-9473-d307f9d35888">false</DelegatedOrder>
    <Visibility xmlns="dc463f71-b30c-4ab2-9473-d307f9d35888">Full Visibility</Visibility>
    <SignificantOrder xmlns="dc463f71-b30c-4ab2-9473-d307f9d35888">false</SignificantOrder>
    <Nicknam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EF5B95-1E30-4DEE-A7DE-B1C8D80737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8CCFC2-E977-4899-97F4-7B4978AFB147}"/>
</file>

<file path=customXml/itemProps3.xml><?xml version="1.0" encoding="utf-8"?>
<ds:datastoreItem xmlns:ds="http://schemas.openxmlformats.org/officeDocument/2006/customXml" ds:itemID="{245E8940-8617-4544-8B70-294C7DBE40E7}"/>
</file>

<file path=customXml/itemProps4.xml><?xml version="1.0" encoding="utf-8"?>
<ds:datastoreItem xmlns:ds="http://schemas.openxmlformats.org/officeDocument/2006/customXml" ds:itemID="{A3952347-C971-4FC1-8E45-FB0E16866E1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(2)(a)(i) One Time (all)</vt:lpstr>
      <vt:lpstr>(2)(a)(ii)Annual-2019,actual</vt:lpstr>
      <vt:lpstr>(2)(a)(ii)Annual-2020, estimate</vt:lpstr>
      <vt:lpstr>(2)(a)(iii)(A) and (B)</vt:lpstr>
    </vt:vector>
  </TitlesOfParts>
  <Company>Washington Utilities and Transportation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Scanlan, Kathi (UTC)</dc:creator>
  <cp:lastModifiedBy>Zahnow, Jessica</cp:lastModifiedBy>
  <cp:lastPrinted>2016-07-19T17:29:21Z</cp:lastPrinted>
  <dcterms:created xsi:type="dcterms:W3CDTF">2016-07-07T17:22:29Z</dcterms:created>
  <dcterms:modified xsi:type="dcterms:W3CDTF">2020-05-29T18:32:38Z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0x0101006E56B4D1795A2E4DB2F0B01679ED314A00A2B5673FA0501147ACAABB0ECE39764D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