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2-2019\To File\"/>
    </mc:Choice>
  </mc:AlternateContent>
  <bookViews>
    <workbookView xWindow="-15" yWindow="-15" windowWidth="10080" windowHeight="9540"/>
  </bookViews>
  <sheets>
    <sheet name="4-2019 SOG" sheetId="1" r:id="rId1"/>
    <sheet name="5-2019 SOG" sheetId="2" r:id="rId2"/>
    <sheet name="6-2019 SOG" sheetId="3" r:id="rId3"/>
    <sheet name="12ME 6-2019 SOG" sheetId="4" r:id="rId4"/>
  </sheets>
  <definedNames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/>
</workbook>
</file>

<file path=xl/calcChain.xml><?xml version="1.0" encoding="utf-8"?>
<calcChain xmlns="http://schemas.openxmlformats.org/spreadsheetml/2006/main">
  <c r="E66" i="2" l="1"/>
  <c r="I56" i="2"/>
  <c r="M18" i="2"/>
  <c r="G58" i="2"/>
  <c r="E58" i="2"/>
  <c r="I50" i="2"/>
  <c r="K50" i="2" s="1"/>
  <c r="O11" i="2"/>
  <c r="I32" i="2"/>
  <c r="K32" i="2" s="1"/>
  <c r="M26" i="2"/>
  <c r="I26" i="2"/>
  <c r="O25" i="2"/>
  <c r="M25" i="2"/>
  <c r="I25" i="2"/>
  <c r="K25" i="2" s="1"/>
  <c r="E28" i="2"/>
  <c r="O18" i="2"/>
  <c r="O12" i="2"/>
  <c r="I12" i="2"/>
  <c r="K12" i="2" s="1"/>
  <c r="M11" i="2"/>
  <c r="I10" i="2"/>
  <c r="K10" i="2" s="1"/>
  <c r="O10" i="2"/>
  <c r="G8" i="2"/>
  <c r="O8" i="2" s="1"/>
  <c r="M8" i="2" l="1"/>
  <c r="G20" i="2"/>
  <c r="O20" i="2" s="1"/>
  <c r="I18" i="2"/>
  <c r="K18" i="2" s="1"/>
  <c r="O26" i="2"/>
  <c r="M12" i="2"/>
  <c r="E14" i="2"/>
  <c r="M10" i="2"/>
  <c r="I17" i="2"/>
  <c r="K17" i="2" s="1"/>
  <c r="I49" i="2"/>
  <c r="K49" i="2" s="1"/>
  <c r="E20" i="2"/>
  <c r="I20" i="2" s="1"/>
  <c r="K20" i="2" s="1"/>
  <c r="M17" i="2"/>
  <c r="G66" i="2"/>
  <c r="G14" i="2"/>
  <c r="O17" i="2"/>
  <c r="G28" i="2"/>
  <c r="I28" i="2" s="1"/>
  <c r="K28" i="2" s="1"/>
  <c r="I33" i="2"/>
  <c r="K33" i="2" s="1"/>
  <c r="K56" i="2"/>
  <c r="K26" i="2"/>
  <c r="I11" i="2"/>
  <c r="K11" i="2" s="1"/>
  <c r="I64" i="2"/>
  <c r="K64" i="2" s="1"/>
  <c r="I14" i="2"/>
  <c r="E22" i="2"/>
  <c r="M28" i="2"/>
  <c r="I58" i="2"/>
  <c r="K58" i="2" s="1"/>
  <c r="M20" i="2"/>
  <c r="I48" i="2"/>
  <c r="K48" i="2" s="1"/>
  <c r="E52" i="2"/>
  <c r="G52" i="2"/>
  <c r="I55" i="2"/>
  <c r="K55" i="2" s="1"/>
  <c r="I63" i="2"/>
  <c r="K63" i="2" s="1"/>
  <c r="K14" i="2" l="1"/>
  <c r="G22" i="2"/>
  <c r="I22" i="2" s="1"/>
  <c r="I66" i="2"/>
  <c r="K66" i="2" s="1"/>
  <c r="O28" i="2"/>
  <c r="I52" i="2"/>
  <c r="K52" i="2" s="1"/>
  <c r="M14" i="2"/>
  <c r="E60" i="2"/>
  <c r="E30" i="2"/>
  <c r="O14" i="2"/>
  <c r="G60" i="2"/>
  <c r="G30" i="2"/>
  <c r="K22" i="2" l="1"/>
  <c r="I60" i="2"/>
  <c r="K60" i="2" s="1"/>
  <c r="E68" i="2"/>
  <c r="M22" i="2"/>
  <c r="I30" i="2"/>
  <c r="K30" i="2" s="1"/>
  <c r="E35" i="2"/>
  <c r="G35" i="2"/>
  <c r="O22" i="2"/>
  <c r="G68" i="2"/>
  <c r="O30" i="2" l="1"/>
  <c r="I35" i="2"/>
  <c r="K35" i="2" s="1"/>
  <c r="I68" i="2"/>
  <c r="K68" i="2" s="1"/>
  <c r="M30" i="2"/>
  <c r="I64" i="1" l="1"/>
  <c r="K64" i="1" s="1"/>
  <c r="I56" i="1"/>
  <c r="K56" i="1" s="1"/>
  <c r="I48" i="1"/>
  <c r="O18" i="1"/>
  <c r="I17" i="1"/>
  <c r="K17" i="1" s="1"/>
  <c r="M12" i="1"/>
  <c r="M11" i="1"/>
  <c r="G8" i="1"/>
  <c r="O8" i="1" s="1"/>
  <c r="I18" i="1" l="1"/>
  <c r="K18" i="1" s="1"/>
  <c r="I26" i="1"/>
  <c r="K26" i="1" s="1"/>
  <c r="I10" i="1"/>
  <c r="K10" i="1" s="1"/>
  <c r="G20" i="1"/>
  <c r="I32" i="1"/>
  <c r="K32" i="1" s="1"/>
  <c r="I49" i="1"/>
  <c r="K49" i="1" s="1"/>
  <c r="M17" i="1"/>
  <c r="M8" i="1"/>
  <c r="M10" i="1"/>
  <c r="I12" i="1"/>
  <c r="K12" i="1" s="1"/>
  <c r="G14" i="1"/>
  <c r="I25" i="1"/>
  <c r="K25" i="1" s="1"/>
  <c r="I50" i="1"/>
  <c r="K50" i="1" s="1"/>
  <c r="I33" i="1"/>
  <c r="K33" i="1" s="1"/>
  <c r="E58" i="1"/>
  <c r="E66" i="1"/>
  <c r="O11" i="1"/>
  <c r="M25" i="1"/>
  <c r="E52" i="1"/>
  <c r="I11" i="1"/>
  <c r="K11" i="1" s="1"/>
  <c r="E14" i="1"/>
  <c r="M26" i="1"/>
  <c r="O17" i="1"/>
  <c r="G58" i="1"/>
  <c r="O25" i="1"/>
  <c r="G66" i="1"/>
  <c r="M18" i="1"/>
  <c r="G28" i="1"/>
  <c r="O26" i="1"/>
  <c r="O10" i="1"/>
  <c r="K48" i="1"/>
  <c r="O12" i="1"/>
  <c r="G52" i="1"/>
  <c r="I55" i="1"/>
  <c r="K55" i="1" s="1"/>
  <c r="I63" i="1"/>
  <c r="K63" i="1" s="1"/>
  <c r="E20" i="1"/>
  <c r="E28" i="1"/>
  <c r="G22" i="1" l="1"/>
  <c r="I28" i="1"/>
  <c r="K28" i="1" s="1"/>
  <c r="G60" i="1"/>
  <c r="O14" i="1"/>
  <c r="O28" i="1"/>
  <c r="M14" i="1"/>
  <c r="I52" i="1"/>
  <c r="K52" i="1" s="1"/>
  <c r="E60" i="1"/>
  <c r="I20" i="1"/>
  <c r="K20" i="1" s="1"/>
  <c r="G30" i="1"/>
  <c r="I58" i="1"/>
  <c r="K58" i="1" s="1"/>
  <c r="M20" i="1"/>
  <c r="E22" i="1"/>
  <c r="I14" i="1"/>
  <c r="K14" i="1" s="1"/>
  <c r="O20" i="1"/>
  <c r="I66" i="1"/>
  <c r="K66" i="1" s="1"/>
  <c r="M28" i="1"/>
  <c r="G35" i="1" l="1"/>
  <c r="M22" i="1"/>
  <c r="I60" i="1"/>
  <c r="K60" i="1" s="1"/>
  <c r="E68" i="1"/>
  <c r="G68" i="1"/>
  <c r="O22" i="1"/>
  <c r="E30" i="1"/>
  <c r="I22" i="1"/>
  <c r="K22" i="1" s="1"/>
  <c r="O30" i="1" l="1"/>
  <c r="I30" i="1"/>
  <c r="K30" i="1" s="1"/>
  <c r="E35" i="1"/>
  <c r="M30" i="1"/>
  <c r="I68" i="1"/>
  <c r="K68" i="1" s="1"/>
  <c r="I35" i="1" l="1"/>
  <c r="K35" i="1" s="1"/>
  <c r="I50" i="3" l="1"/>
  <c r="I49" i="3"/>
  <c r="K49" i="3" s="1"/>
  <c r="I32" i="3"/>
  <c r="K32" i="3" s="1"/>
  <c r="G28" i="3"/>
  <c r="E28" i="3"/>
  <c r="O17" i="3"/>
  <c r="I17" i="3"/>
  <c r="K17" i="3" s="1"/>
  <c r="G20" i="3"/>
  <c r="E20" i="3"/>
  <c r="O12" i="3"/>
  <c r="I12" i="3"/>
  <c r="K12" i="3" s="1"/>
  <c r="M8" i="3"/>
  <c r="Q26" i="4"/>
  <c r="M26" i="4"/>
  <c r="I63" i="4"/>
  <c r="G66" i="4"/>
  <c r="E66" i="4"/>
  <c r="Q18" i="4"/>
  <c r="M18" i="4"/>
  <c r="I55" i="4"/>
  <c r="G58" i="4"/>
  <c r="E58" i="4"/>
  <c r="G52" i="4"/>
  <c r="E52" i="4"/>
  <c r="I50" i="4"/>
  <c r="K50" i="4" s="1"/>
  <c r="Q11" i="4"/>
  <c r="M11" i="4"/>
  <c r="I48" i="4"/>
  <c r="K48" i="4" s="1"/>
  <c r="I33" i="4"/>
  <c r="K33" i="4" s="1"/>
  <c r="O26" i="4"/>
  <c r="I26" i="4"/>
  <c r="K26" i="4" s="1"/>
  <c r="O25" i="4"/>
  <c r="Q25" i="4"/>
  <c r="I25" i="4"/>
  <c r="O18" i="4"/>
  <c r="I18" i="4"/>
  <c r="K18" i="4" s="1"/>
  <c r="O17" i="4"/>
  <c r="Q17" i="4"/>
  <c r="I17" i="4"/>
  <c r="O12" i="4"/>
  <c r="Q12" i="4"/>
  <c r="O11" i="4"/>
  <c r="I11" i="4"/>
  <c r="K11" i="4" s="1"/>
  <c r="O10" i="4"/>
  <c r="E14" i="4"/>
  <c r="I28" i="3" l="1"/>
  <c r="O25" i="3"/>
  <c r="O10" i="3"/>
  <c r="G8" i="3"/>
  <c r="O8" i="3" s="1"/>
  <c r="I10" i="3"/>
  <c r="K10" i="3" s="1"/>
  <c r="M26" i="3"/>
  <c r="I56" i="3"/>
  <c r="K56" i="3" s="1"/>
  <c r="I33" i="3"/>
  <c r="K50" i="3"/>
  <c r="M12" i="3"/>
  <c r="I25" i="3"/>
  <c r="K25" i="3" s="1"/>
  <c r="K33" i="3"/>
  <c r="O11" i="3"/>
  <c r="O18" i="3"/>
  <c r="O26" i="3"/>
  <c r="I64" i="3"/>
  <c r="K64" i="3" s="1"/>
  <c r="G14" i="3"/>
  <c r="I20" i="3"/>
  <c r="K20" i="3" s="1"/>
  <c r="G52" i="3"/>
  <c r="E58" i="3"/>
  <c r="M17" i="3"/>
  <c r="I55" i="3"/>
  <c r="K55" i="3" s="1"/>
  <c r="G66" i="3"/>
  <c r="I11" i="3"/>
  <c r="K11" i="3" s="1"/>
  <c r="M11" i="3"/>
  <c r="E14" i="3"/>
  <c r="I18" i="3"/>
  <c r="K18" i="3" s="1"/>
  <c r="M18" i="3"/>
  <c r="K28" i="3"/>
  <c r="M10" i="3"/>
  <c r="E52" i="3"/>
  <c r="I48" i="3"/>
  <c r="K48" i="3" s="1"/>
  <c r="G58" i="3"/>
  <c r="E66" i="3"/>
  <c r="M25" i="3"/>
  <c r="I63" i="3"/>
  <c r="K63" i="3" s="1"/>
  <c r="I26" i="3"/>
  <c r="K26" i="3" s="1"/>
  <c r="I58" i="4"/>
  <c r="K58" i="4" s="1"/>
  <c r="I66" i="4"/>
  <c r="K66" i="4" s="1"/>
  <c r="O20" i="4"/>
  <c r="O28" i="4"/>
  <c r="E20" i="4"/>
  <c r="E28" i="4"/>
  <c r="M28" i="4" s="1"/>
  <c r="G14" i="4"/>
  <c r="I14" i="4" s="1"/>
  <c r="K17" i="4"/>
  <c r="K25" i="4"/>
  <c r="M10" i="4"/>
  <c r="M12" i="4"/>
  <c r="M17" i="4"/>
  <c r="M25" i="4"/>
  <c r="I49" i="4"/>
  <c r="K49" i="4" s="1"/>
  <c r="I56" i="4"/>
  <c r="K56" i="4" s="1"/>
  <c r="I64" i="4"/>
  <c r="K64" i="4" s="1"/>
  <c r="G20" i="4"/>
  <c r="G28" i="4"/>
  <c r="E60" i="4"/>
  <c r="G60" i="4"/>
  <c r="I10" i="4"/>
  <c r="K10" i="4" s="1"/>
  <c r="Q10" i="4"/>
  <c r="I12" i="4"/>
  <c r="K12" i="4" s="1"/>
  <c r="M14" i="4"/>
  <c r="I32" i="4"/>
  <c r="K32" i="4" s="1"/>
  <c r="I52" i="4"/>
  <c r="K52" i="4" s="1"/>
  <c r="K55" i="4"/>
  <c r="K63" i="4"/>
  <c r="Q14" i="4" l="1"/>
  <c r="I14" i="3"/>
  <c r="K14" i="3" s="1"/>
  <c r="E22" i="3"/>
  <c r="G22" i="3"/>
  <c r="I66" i="3"/>
  <c r="K66" i="3" s="1"/>
  <c r="M28" i="3"/>
  <c r="I58" i="3"/>
  <c r="M20" i="3"/>
  <c r="O20" i="3"/>
  <c r="K58" i="3"/>
  <c r="I52" i="3"/>
  <c r="E60" i="3"/>
  <c r="M14" i="3"/>
  <c r="O28" i="3"/>
  <c r="K52" i="3"/>
  <c r="O14" i="3"/>
  <c r="G60" i="3"/>
  <c r="O14" i="4"/>
  <c r="I20" i="4"/>
  <c r="K20" i="4" s="1"/>
  <c r="G22" i="4"/>
  <c r="K14" i="4"/>
  <c r="E22" i="4"/>
  <c r="M22" i="4" s="1"/>
  <c r="M20" i="4"/>
  <c r="Q28" i="4"/>
  <c r="G68" i="4"/>
  <c r="I60" i="4"/>
  <c r="K60" i="4" s="1"/>
  <c r="E68" i="4"/>
  <c r="I28" i="4"/>
  <c r="K28" i="4" s="1"/>
  <c r="Q20" i="4"/>
  <c r="G30" i="3" l="1"/>
  <c r="I60" i="3"/>
  <c r="E68" i="3"/>
  <c r="M22" i="3"/>
  <c r="I22" i="3"/>
  <c r="K22" i="3" s="1"/>
  <c r="E30" i="3"/>
  <c r="K60" i="3"/>
  <c r="O22" i="3"/>
  <c r="G68" i="3"/>
  <c r="G30" i="4"/>
  <c r="Q30" i="4" s="1"/>
  <c r="Q22" i="4"/>
  <c r="I22" i="4"/>
  <c r="K22" i="4" s="1"/>
  <c r="E30" i="4"/>
  <c r="I68" i="4"/>
  <c r="K68" i="4" s="1"/>
  <c r="O22" i="4"/>
  <c r="G35" i="3" l="1"/>
  <c r="I30" i="3"/>
  <c r="K30" i="3" s="1"/>
  <c r="E35" i="3"/>
  <c r="I68" i="3"/>
  <c r="K68" i="3" s="1"/>
  <c r="M30" i="3"/>
  <c r="O30" i="3"/>
  <c r="E35" i="4"/>
  <c r="I30" i="4"/>
  <c r="K30" i="4" s="1"/>
  <c r="M30" i="4"/>
  <c r="G35" i="4"/>
  <c r="O30" i="4"/>
  <c r="I35" i="3" l="1"/>
  <c r="K35" i="3" s="1"/>
  <c r="I35" i="4"/>
  <c r="K35" i="4" s="1"/>
</calcChain>
</file>

<file path=xl/sharedStrings.xml><?xml version="1.0" encoding="utf-8"?>
<sst xmlns="http://schemas.openxmlformats.org/spreadsheetml/2006/main" count="285" uniqueCount="53">
  <si>
    <t>PUGET SOUND ENERGY</t>
  </si>
  <si>
    <t>SUMMARY OF GAS OPERATING REVENUE &amp; THERM SALES</t>
  </si>
  <si>
    <t>INCREASE (DECREASE)</t>
  </si>
  <si>
    <t/>
  </si>
  <si>
    <t>REVENUE PER THERM</t>
  </si>
  <si>
    <t>ACTUAL</t>
  </si>
  <si>
    <t>SALE OF GAS - REVENUE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</si>
  <si>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</si>
  <si>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</si>
  <si>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</si>
  <si>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</si>
  <si>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</si>
  <si>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</si>
  <si>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</si>
  <si>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</si>
  <si>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</si>
  <si>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</si>
  <si>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</si>
  <si>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</si>
  <si>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</si>
  <si>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</si>
  <si>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</si>
  <si>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</si>
  <si>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</si>
  <si>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</si>
  <si>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</si>
  <si>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</si>
  <si>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81 (Utility Tax &amp; FranFee) in above</t>
  </si>
  <si>
    <t>SCH. 120 (Cons. Tracker Rev) in above</t>
  </si>
  <si>
    <t>Low Income Surcharge included in above</t>
  </si>
  <si>
    <t>SCH. 132 (Merger Rate Credit) in above</t>
  </si>
  <si>
    <t>SCH. 140 (Prop Tax in BillEngy) in above</t>
  </si>
  <si>
    <t>SCH. 141 (Expedt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</si>
  <si>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</si>
  <si>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</si>
  <si>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</si>
  <si>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</si>
  <si>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</si>
  <si>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</si>
  <si>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</si>
  <si>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</si>
  <si>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SCH. 142 (Decup in BillEngy) in above</t>
  </si>
  <si>
    <t>SCH.  81 (UtilityTax &amp; FranFee) in above</t>
  </si>
  <si>
    <t>SCH. 120 (Cons. Trk Rev) in above</t>
  </si>
  <si>
    <t>Low Income Surcharge in above</t>
  </si>
  <si>
    <t>SCH. 132 (Merger Rt Cr) in above</t>
  </si>
  <si>
    <t>SCH. 141Y (TCJA Overcollection) in above</t>
  </si>
  <si>
    <t>BUDGET</t>
  </si>
  <si>
    <t>TWELVE MONTHS ENDED JUNE 30, 2019</t>
  </si>
  <si>
    <t>VARIANCE FROM 2018</t>
  </si>
  <si>
    <t>MONTH OF APRIL 2019</t>
  </si>
  <si>
    <t>MONTH OF MAY 2019</t>
  </si>
  <si>
    <t>MONTH OF 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</si>
</sst>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DM&quot;_-;\-* #,##0.00\ &quot;DM&quot;_-;_-* &quot;-&quot;??\ &quot;DM&quot;_-;_-@_-"/>
    <numFmt numFmtId="165" formatCode="_(&quot;$&quot;* #,##0_);_(&quot;$&quot;* \(#,##0\);_(&quot;$&quot;* &quot;-&quot;??_);_(@_)"/>
    <numFmt numFmtId="166" formatCode="_(#,##0_);\(#,##0\);_(#,##0_);_(@_)"/>
    <numFmt numFmtId="167" formatCode="_(#,##0.0%_);\(#,##0.0%\);_(#,##0.0%_);_(@_)"/>
    <numFmt numFmtId="168" formatCode="_(&quot;$&quot;* #,##0.000_);_(&quot;$&quot;* \(#,##0.000\);_(&quot;$&quot;* &quot;-&quot;???_);_(@_)"/>
    <numFmt numFmtId="169" formatCode="_(* #,##0.000_);_(* \(#,##0.000\);_(* &quot;-&quot;???_);_(@_)"/>
    <numFmt numFmtId="170" formatCode="_-* #,##0.00\ _D_M_-;\-* #,##0.00\ _D_M_-;_-* &quot;-&quot;??\ _D_M_-;_-@_-"/>
    <numFmt numFmtId="171" formatCode="_(#,##0.00_);\(#,##0.00\);_(#,##0.00_);_(@_)"/>
    <numFmt numFmtId="172" formatCode="0.0%;\(0.0%\)"/>
    <numFmt numFmtId="173" formatCode="0.000"/>
    <numFmt numFmtId="174" formatCode="_(* #,##0.00_);_(* \(#,##0.00\);_(* &quot;-&quot;_);_(@_)"/>
    <numFmt numFmtId="175" formatCode="00000"/>
    <numFmt numFmtId="176" formatCode="0.00_)"/>
    <numFmt numFmtId="177" formatCode="###,000"/>
    <numFmt numFmtId="178" formatCode="_-* #,##0\ _D_M_-;\-* #,##0\ _D_M_-;_-* &quot;-&quot;??\ _D_M_-;_-@_-"/>
  </numFmts>
  <fonts count="31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1">
    <xf numFmtId="0" fontId="0" fillId="0" borderId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9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75" fontId="1" fillId="0" borderId="0"/>
    <xf numFmtId="38" fontId="10" fillId="16" borderId="0" applyNumberFormat="0" applyBorder="0" applyAlignment="0" applyProtection="0"/>
    <xf numFmtId="10" fontId="10" fillId="17" borderId="3" applyNumberFormat="0" applyBorder="0" applyAlignment="0" applyProtection="0"/>
    <xf numFmtId="176" fontId="11" fillId="0" borderId="0"/>
    <xf numFmtId="10" fontId="1" fillId="0" borderId="0" applyFont="0" applyFill="0" applyBorder="0" applyAlignment="0" applyProtection="0"/>
    <xf numFmtId="4" fontId="12" fillId="18" borderId="4" applyNumberFormat="0" applyProtection="0">
      <alignment vertical="center"/>
    </xf>
    <xf numFmtId="4" fontId="13" fillId="18" borderId="4" applyNumberFormat="0" applyProtection="0">
      <alignment vertical="center"/>
    </xf>
    <xf numFmtId="4" fontId="12" fillId="18" borderId="4" applyNumberFormat="0" applyProtection="0">
      <alignment horizontal="left" vertical="center" indent="1"/>
    </xf>
    <xf numFmtId="0" fontId="12" fillId="18" borderId="4" applyNumberFormat="0" applyProtection="0">
      <alignment horizontal="left" vertical="top" indent="1"/>
    </xf>
    <xf numFmtId="4" fontId="12" fillId="19" borderId="0" applyNumberFormat="0" applyProtection="0">
      <alignment horizontal="left" vertical="center" indent="1"/>
    </xf>
    <xf numFmtId="4" fontId="14" fillId="20" borderId="4" applyNumberFormat="0" applyProtection="0">
      <alignment horizontal="right" vertical="center"/>
    </xf>
    <xf numFmtId="4" fontId="14" fillId="21" borderId="4" applyNumberFormat="0" applyProtection="0">
      <alignment horizontal="right" vertical="center"/>
    </xf>
    <xf numFmtId="4" fontId="14" fillId="22" borderId="4" applyNumberFormat="0" applyProtection="0">
      <alignment horizontal="right" vertical="center"/>
    </xf>
    <xf numFmtId="4" fontId="14" fillId="23" borderId="4" applyNumberFormat="0" applyProtection="0">
      <alignment horizontal="right" vertical="center"/>
    </xf>
    <xf numFmtId="4" fontId="14" fillId="24" borderId="4" applyNumberFormat="0" applyProtection="0">
      <alignment horizontal="right" vertical="center"/>
    </xf>
    <xf numFmtId="4" fontId="14" fillId="25" borderId="4" applyNumberFormat="0" applyProtection="0">
      <alignment horizontal="right" vertical="center"/>
    </xf>
    <xf numFmtId="4" fontId="14" fillId="26" borderId="4" applyNumberFormat="0" applyProtection="0">
      <alignment horizontal="right" vertical="center"/>
    </xf>
    <xf numFmtId="4" fontId="14" fillId="27" borderId="4" applyNumberFormat="0" applyProtection="0">
      <alignment horizontal="right" vertical="center"/>
    </xf>
    <xf numFmtId="4" fontId="14" fillId="28" borderId="4" applyNumberFormat="0" applyProtection="0">
      <alignment horizontal="right" vertical="center"/>
    </xf>
    <xf numFmtId="4" fontId="12" fillId="29" borderId="5" applyNumberFormat="0" applyProtection="0">
      <alignment horizontal="left" vertical="center" indent="1"/>
    </xf>
    <xf numFmtId="4" fontId="14" fillId="30" borderId="0" applyNumberFormat="0" applyProtection="0">
      <alignment horizontal="left" vertical="center" indent="1"/>
    </xf>
    <xf numFmtId="4" fontId="15" fillId="31" borderId="0" applyNumberFormat="0" applyProtection="0">
      <alignment horizontal="left" vertical="center" indent="1"/>
    </xf>
    <xf numFmtId="4" fontId="14" fillId="19" borderId="4" applyNumberFormat="0" applyProtection="0">
      <alignment horizontal="right" vertical="center"/>
    </xf>
    <xf numFmtId="4" fontId="14" fillId="30" borderId="0" applyNumberFormat="0" applyProtection="0">
      <alignment horizontal="left" vertical="center" indent="1"/>
    </xf>
    <xf numFmtId="4" fontId="14" fillId="19" borderId="0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0" fontId="1" fillId="31" borderId="4" applyNumberFormat="0" applyProtection="0">
      <alignment horizontal="left" vertical="top" indent="1"/>
    </xf>
    <xf numFmtId="0" fontId="1" fillId="19" borderId="4" applyNumberFormat="0" applyProtection="0">
      <alignment horizontal="left" vertical="center" indent="1"/>
    </xf>
    <xf numFmtId="0" fontId="1" fillId="19" borderId="4" applyNumberFormat="0" applyProtection="0">
      <alignment horizontal="left" vertical="top" indent="1"/>
    </xf>
    <xf numFmtId="0" fontId="1" fillId="32" borderId="4" applyNumberFormat="0" applyProtection="0">
      <alignment horizontal="left" vertical="center" indent="1"/>
    </xf>
    <xf numFmtId="0" fontId="1" fillId="32" borderId="4" applyNumberFormat="0" applyProtection="0">
      <alignment horizontal="left" vertical="top" indent="1"/>
    </xf>
    <xf numFmtId="0" fontId="1" fillId="30" borderId="4" applyNumberFormat="0" applyProtection="0">
      <alignment horizontal="left" vertical="center" indent="1"/>
    </xf>
    <xf numFmtId="0" fontId="1" fillId="30" borderId="4" applyNumberFormat="0" applyProtection="0">
      <alignment horizontal="left" vertical="top" indent="1"/>
    </xf>
    <xf numFmtId="0" fontId="1" fillId="33" borderId="3" applyNumberFormat="0">
      <protection locked="0"/>
    </xf>
    <xf numFmtId="0" fontId="16" fillId="31" borderId="6" applyBorder="0"/>
    <xf numFmtId="4" fontId="14" fillId="34" borderId="4" applyNumberFormat="0" applyProtection="0">
      <alignment vertical="center"/>
    </xf>
    <xf numFmtId="4" fontId="17" fillId="34" borderId="4" applyNumberFormat="0" applyProtection="0">
      <alignment vertical="center"/>
    </xf>
    <xf numFmtId="4" fontId="14" fillId="34" borderId="4" applyNumberFormat="0" applyProtection="0">
      <alignment horizontal="left" vertical="center" indent="1"/>
    </xf>
    <xf numFmtId="0" fontId="14" fillId="34" borderId="4" applyNumberFormat="0" applyProtection="0">
      <alignment horizontal="left" vertical="top" indent="1"/>
    </xf>
    <xf numFmtId="4" fontId="14" fillId="30" borderId="4" applyNumberFormat="0" applyProtection="0">
      <alignment horizontal="right" vertical="center"/>
    </xf>
    <xf numFmtId="4" fontId="17" fillId="30" borderId="4" applyNumberFormat="0" applyProtection="0">
      <alignment horizontal="right" vertical="center"/>
    </xf>
    <xf numFmtId="4" fontId="14" fillId="19" borderId="4" applyNumberFormat="0" applyProtection="0">
      <alignment horizontal="left" vertical="center" indent="1"/>
    </xf>
    <xf numFmtId="0" fontId="14" fillId="19" borderId="4" applyNumberFormat="0" applyProtection="0">
      <alignment horizontal="left" vertical="top" indent="1"/>
    </xf>
    <xf numFmtId="4" fontId="18" fillId="35" borderId="0" applyNumberFormat="0" applyProtection="0">
      <alignment horizontal="left" vertical="center" indent="1"/>
    </xf>
    <xf numFmtId="0" fontId="10" fillId="36" borderId="3"/>
    <xf numFmtId="4" fontId="19" fillId="30" borderId="4" applyNumberFormat="0" applyProtection="0">
      <alignment horizontal="right" vertical="center"/>
    </xf>
    <xf numFmtId="0" fontId="20" fillId="0" borderId="7" applyNumberFormat="0" applyFont="0" applyFill="0" applyAlignment="0" applyProtection="0"/>
    <xf numFmtId="177" fontId="21" fillId="0" borderId="8" applyNumberFormat="0" applyProtection="0">
      <alignment horizontal="right" vertical="center"/>
    </xf>
    <xf numFmtId="177" fontId="22" fillId="0" borderId="9" applyNumberFormat="0" applyProtection="0">
      <alignment horizontal="right" vertical="center"/>
    </xf>
    <xf numFmtId="0" fontId="22" fillId="37" borderId="7" applyNumberFormat="0" applyAlignment="0" applyProtection="0">
      <alignment horizontal="left" vertical="center" indent="1"/>
    </xf>
    <xf numFmtId="0" fontId="23" fillId="38" borderId="9" applyNumberFormat="0" applyAlignment="0" applyProtection="0">
      <alignment horizontal="left" vertical="center" indent="1"/>
    </xf>
    <xf numFmtId="0" fontId="23" fillId="38" borderId="9" applyNumberFormat="0" applyAlignment="0" applyProtection="0">
      <alignment horizontal="left" vertical="center" indent="1"/>
    </xf>
    <xf numFmtId="0" fontId="24" fillId="0" borderId="10" applyNumberFormat="0" applyFill="0" applyBorder="0" applyAlignment="0" applyProtection="0"/>
    <xf numFmtId="0" fontId="25" fillId="0" borderId="10" applyBorder="0" applyAlignment="0" applyProtection="0"/>
    <xf numFmtId="177" fontId="26" fillId="39" borderId="11" applyNumberFormat="0" applyBorder="0" applyAlignment="0" applyProtection="0">
      <alignment horizontal="right" vertical="center" indent="1"/>
    </xf>
    <xf numFmtId="177" fontId="27" fillId="40" borderId="11" applyNumberFormat="0" applyBorder="0" applyAlignment="0" applyProtection="0">
      <alignment horizontal="right" vertical="center" indent="1"/>
    </xf>
    <xf numFmtId="177" fontId="27" fillId="41" borderId="11" applyNumberFormat="0" applyBorder="0" applyAlignment="0" applyProtection="0">
      <alignment horizontal="right" vertical="center" indent="1"/>
    </xf>
    <xf numFmtId="177" fontId="28" fillId="42" borderId="11" applyNumberFormat="0" applyBorder="0" applyAlignment="0" applyProtection="0">
      <alignment horizontal="right" vertical="center" indent="1"/>
    </xf>
    <xf numFmtId="177" fontId="28" fillId="43" borderId="11" applyNumberFormat="0" applyBorder="0" applyAlignment="0" applyProtection="0">
      <alignment horizontal="right" vertical="center" indent="1"/>
    </xf>
    <xf numFmtId="177" fontId="28" fillId="44" borderId="11" applyNumberFormat="0" applyBorder="0" applyAlignment="0" applyProtection="0">
      <alignment horizontal="right" vertical="center" indent="1"/>
    </xf>
    <xf numFmtId="177" fontId="29" fillId="45" borderId="11" applyNumberFormat="0" applyBorder="0" applyAlignment="0" applyProtection="0">
      <alignment horizontal="right" vertical="center" indent="1"/>
    </xf>
    <xf numFmtId="177" fontId="29" fillId="46" borderId="11" applyNumberFormat="0" applyBorder="0" applyAlignment="0" applyProtection="0">
      <alignment horizontal="right" vertical="center" indent="1"/>
    </xf>
    <xf numFmtId="177" fontId="29" fillId="47" borderId="11" applyNumberFormat="0" applyBorder="0" applyAlignment="0" applyProtection="0">
      <alignment horizontal="right" vertical="center" indent="1"/>
    </xf>
    <xf numFmtId="0" fontId="23" fillId="48" borderId="7" applyNumberFormat="0" applyAlignment="0" applyProtection="0">
      <alignment horizontal="left" vertical="center" indent="1"/>
    </xf>
    <xf numFmtId="0" fontId="23" fillId="49" borderId="7" applyNumberFormat="0" applyAlignment="0" applyProtection="0">
      <alignment horizontal="left" vertical="center" indent="1"/>
    </xf>
    <xf numFmtId="0" fontId="23" fillId="50" borderId="7" applyNumberFormat="0" applyAlignment="0" applyProtection="0">
      <alignment horizontal="left" vertical="center" indent="1"/>
    </xf>
    <xf numFmtId="0" fontId="23" fillId="51" borderId="7" applyNumberFormat="0" applyAlignment="0" applyProtection="0">
      <alignment horizontal="left" vertical="center" indent="1"/>
    </xf>
    <xf numFmtId="0" fontId="23" fillId="52" borderId="9" applyNumberFormat="0" applyAlignment="0" applyProtection="0">
      <alignment horizontal="left" vertical="center" indent="1"/>
    </xf>
    <xf numFmtId="177" fontId="21" fillId="51" borderId="8" applyNumberFormat="0" applyBorder="0" applyProtection="0">
      <alignment horizontal="right" vertical="center"/>
    </xf>
    <xf numFmtId="177" fontId="22" fillId="51" borderId="9" applyNumberFormat="0" applyBorder="0" applyProtection="0">
      <alignment horizontal="right" vertical="center"/>
    </xf>
    <xf numFmtId="177" fontId="21" fillId="53" borderId="7" applyNumberFormat="0" applyAlignment="0" applyProtection="0">
      <alignment horizontal="left" vertical="center" indent="1"/>
    </xf>
    <xf numFmtId="0" fontId="22" fillId="37" borderId="9" applyNumberFormat="0" applyAlignment="0" applyProtection="0">
      <alignment horizontal="left" vertical="center" indent="1"/>
    </xf>
    <xf numFmtId="0" fontId="23" fillId="52" borderId="9" applyNumberFormat="0" applyAlignment="0" applyProtection="0">
      <alignment horizontal="left" vertical="center" indent="1"/>
    </xf>
    <xf numFmtId="177" fontId="22" fillId="52" borderId="9" applyNumberFormat="0" applyProtection="0">
      <alignment horizontal="right" vertical="center"/>
    </xf>
    <xf numFmtId="0" fontId="30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Protection="1"/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Fill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5" fillId="0" borderId="0" xfId="0" applyFont="1" applyProtection="1"/>
    <xf numFmtId="44" fontId="4" fillId="0" borderId="0" xfId="2" applyNumberFormat="1" applyFont="1" applyAlignment="1" applyProtection="1">
      <alignment horizontal="right"/>
    </xf>
    <xf numFmtId="165" fontId="4" fillId="0" borderId="0" xfId="2" applyNumberFormat="1" applyFont="1" applyProtection="1"/>
    <xf numFmtId="166" fontId="4" fillId="0" borderId="0" xfId="0" applyNumberFormat="1" applyFont="1" applyProtection="1"/>
    <xf numFmtId="165" fontId="4" fillId="0" borderId="0" xfId="0" applyNumberFormat="1" applyFont="1" applyProtection="1"/>
    <xf numFmtId="167" fontId="4" fillId="0" borderId="0" xfId="4" applyNumberFormat="1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169" fontId="4" fillId="0" borderId="0" xfId="0" applyNumberFormat="1" applyFont="1" applyFill="1" applyProtection="1"/>
    <xf numFmtId="171" fontId="4" fillId="0" borderId="0" xfId="1" applyNumberFormat="1" applyFont="1" applyAlignment="1" applyProtection="1">
      <alignment horizontal="right"/>
    </xf>
    <xf numFmtId="169" fontId="4" fillId="0" borderId="0" xfId="2" applyNumberFormat="1" applyFont="1" applyFill="1" applyAlignment="1" applyProtection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67" fontId="4" fillId="0" borderId="1" xfId="4" applyNumberFormat="1" applyFont="1" applyFill="1" applyBorder="1" applyAlignment="1" applyProtection="1">
      <alignment horizontal="right"/>
    </xf>
    <xf numFmtId="169" fontId="4" fillId="0" borderId="1" xfId="2" applyNumberFormat="1" applyFont="1" applyFill="1" applyBorder="1" applyAlignment="1" applyProtection="1">
      <alignment horizontal="right"/>
    </xf>
    <xf numFmtId="172" fontId="4" fillId="0" borderId="0" xfId="3" applyNumberFormat="1" applyFont="1" applyFill="1" applyProtection="1"/>
    <xf numFmtId="166" fontId="4" fillId="0" borderId="0" xfId="1" applyNumberFormat="1" applyFont="1" applyBorder="1" applyAlignment="1" applyProtection="1">
      <alignment horizontal="right"/>
    </xf>
    <xf numFmtId="166" fontId="4" fillId="0" borderId="0" xfId="2" applyNumberFormat="1" applyFont="1" applyFill="1" applyBorder="1" applyAlignment="1" applyProtection="1">
      <alignment horizontal="right"/>
    </xf>
    <xf numFmtId="166" fontId="4" fillId="0" borderId="0" xfId="0" applyNumberFormat="1" applyFont="1" applyBorder="1" applyProtection="1"/>
    <xf numFmtId="0" fontId="4" fillId="0" borderId="0" xfId="0" applyFont="1" applyBorder="1" applyProtection="1"/>
    <xf numFmtId="173" fontId="4" fillId="0" borderId="0" xfId="0" applyNumberFormat="1" applyFont="1" applyFill="1" applyProtection="1"/>
    <xf numFmtId="166" fontId="4" fillId="0" borderId="0" xfId="1" applyNumberFormat="1" applyFont="1" applyAlignment="1" applyProtection="1">
      <alignment horizontal="right"/>
    </xf>
    <xf numFmtId="172" fontId="4" fillId="0" borderId="0" xfId="3" applyNumberFormat="1" applyFont="1" applyFill="1" applyBorder="1" applyProtection="1"/>
    <xf numFmtId="44" fontId="4" fillId="0" borderId="2" xfId="2" applyNumberFormat="1" applyFont="1" applyBorder="1" applyAlignment="1" applyProtection="1">
      <alignment horizontal="right"/>
    </xf>
    <xf numFmtId="165" fontId="4" fillId="0" borderId="0" xfId="2" applyNumberFormat="1" applyFont="1" applyBorder="1" applyProtection="1"/>
    <xf numFmtId="167" fontId="4" fillId="0" borderId="2" xfId="4" applyNumberFormat="1" applyFont="1" applyFill="1" applyBorder="1" applyAlignment="1" applyProtection="1">
      <alignment horizontal="right"/>
    </xf>
    <xf numFmtId="44" fontId="4" fillId="0" borderId="0" xfId="0" applyNumberFormat="1" applyFont="1" applyProtection="1"/>
    <xf numFmtId="44" fontId="4" fillId="0" borderId="0" xfId="1" applyNumberFormat="1" applyFont="1" applyAlignment="1" applyProtection="1">
      <alignment horizontal="right"/>
    </xf>
    <xf numFmtId="43" fontId="4" fillId="0" borderId="0" xfId="1" applyNumberFormat="1" applyFont="1" applyAlignment="1" applyProtection="1">
      <alignment horizontal="right"/>
    </xf>
    <xf numFmtId="41" fontId="4" fillId="0" borderId="0" xfId="2" applyNumberFormat="1" applyFont="1" applyAlignment="1" applyProtection="1">
      <alignment horizontal="right"/>
    </xf>
    <xf numFmtId="174" fontId="4" fillId="0" borderId="0" xfId="2" applyNumberFormat="1" applyFont="1" applyAlignment="1" applyProtection="1">
      <alignment horizontal="right"/>
    </xf>
    <xf numFmtId="166" fontId="4" fillId="0" borderId="0" xfId="1" applyNumberFormat="1" applyFont="1" applyAlignment="1" applyProtection="1"/>
    <xf numFmtId="166" fontId="4" fillId="0" borderId="0" xfId="1" applyNumberFormat="1" applyFont="1" applyProtection="1"/>
    <xf numFmtId="166" fontId="4" fillId="0" borderId="1" xfId="1" applyNumberFormat="1" applyFont="1" applyBorder="1" applyAlignment="1" applyProtection="1"/>
    <xf numFmtId="166" fontId="4" fillId="0" borderId="2" xfId="1" applyNumberFormat="1" applyFont="1" applyBorder="1" applyAlignment="1" applyProtection="1"/>
    <xf numFmtId="178" fontId="4" fillId="0" borderId="0" xfId="1" applyNumberFormat="1" applyFont="1" applyProtection="1"/>
    <xf numFmtId="166" fontId="4" fillId="0" borderId="0" xfId="1" applyNumberFormat="1" applyFont="1" applyBorder="1" applyAlignment="1" applyProtection="1"/>
    <xf numFmtId="170" fontId="4" fillId="0" borderId="0" xfId="1" applyFont="1" applyAlignment="1" applyProtection="1"/>
    <xf numFmtId="39" fontId="4" fillId="0" borderId="0" xfId="1" applyNumberFormat="1" applyFont="1" applyAlignment="1" applyProtection="1">
      <alignment horizontal="right"/>
    </xf>
    <xf numFmtId="43" fontId="4" fillId="0" borderId="0" xfId="0" applyNumberFormat="1" applyFont="1" applyProtection="1"/>
    <xf numFmtId="165" fontId="4" fillId="0" borderId="0" xfId="1" applyNumberFormat="1" applyFont="1" applyAlignment="1" applyProtection="1">
      <alignment horizontal="right"/>
    </xf>
    <xf numFmtId="165" fontId="4" fillId="0" borderId="0" xfId="0" applyNumberFormat="1" applyFont="1" applyBorder="1" applyProtection="1"/>
    <xf numFmtId="44" fontId="4" fillId="0" borderId="2" xfId="1" applyNumberFormat="1" applyFont="1" applyBorder="1" applyAlignment="1" applyProtection="1">
      <alignment horizontal="right"/>
    </xf>
    <xf numFmtId="44" fontId="4" fillId="0" borderId="0" xfId="0" applyNumberFormat="1" applyFont="1" applyBorder="1" applyProtection="1"/>
    <xf numFmtId="43" fontId="4" fillId="0" borderId="1" xfId="1" applyNumberFormat="1" applyFont="1" applyBorder="1" applyAlignment="1" applyProtection="1">
      <alignment horizontal="right"/>
    </xf>
    <xf numFmtId="43" fontId="4" fillId="0" borderId="0" xfId="2" applyNumberFormat="1" applyFont="1" applyFill="1" applyBorder="1" applyAlignment="1" applyProtection="1">
      <alignment horizontal="right"/>
    </xf>
    <xf numFmtId="43" fontId="4" fillId="0" borderId="0" xfId="1" applyNumberFormat="1" applyFont="1" applyBorder="1" applyAlignment="1" applyProtection="1">
      <alignment horizontal="right"/>
    </xf>
    <xf numFmtId="43" fontId="4" fillId="0" borderId="0" xfId="0" applyNumberFormat="1" applyFont="1" applyBorder="1" applyProtection="1"/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39" fontId="1" fillId="0" borderId="0" xfId="4" applyNumberFormat="1" applyFont="1" applyFill="1" applyAlignment="1" applyProtection="1">
      <alignment wrapText="1"/>
    </xf>
    <xf numFmtId="0" fontId="0" fillId="0" borderId="0" xfId="0" applyAlignment="1">
      <alignment wrapText="1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</cellXfs>
  <cellStyles count="101">
    <cellStyle name="Accent1 - 20%" xfId="5"/>
    <cellStyle name="Accent1 - 40%" xfId="6"/>
    <cellStyle name="Accent1 - 60%" xfId="7"/>
    <cellStyle name="Accent2 - 20%" xfId="8"/>
    <cellStyle name="Accent2 - 40%" xfId="9"/>
    <cellStyle name="Accent2 - 60%" xfId="10"/>
    <cellStyle name="Accent3 - 20%" xfId="11"/>
    <cellStyle name="Accent3 - 40%" xfId="12"/>
    <cellStyle name="Accent3 - 60%" xfId="13"/>
    <cellStyle name="Accent4 - 20%" xfId="14"/>
    <cellStyle name="Accent4 - 40%" xfId="15"/>
    <cellStyle name="Accent4 - 60%" xfId="16"/>
    <cellStyle name="Accent5 - 20%" xfId="17"/>
    <cellStyle name="Accent5 - 40%" xfId="18"/>
    <cellStyle name="Accent5 - 60%" xfId="19"/>
    <cellStyle name="Accent6 - 20%" xfId="20"/>
    <cellStyle name="Accent6 - 40%" xfId="21"/>
    <cellStyle name="Accent6 - 60%" xfId="22"/>
    <cellStyle name="Comma" xfId="1" builtinId="3"/>
    <cellStyle name="Currency" xfId="2" builtinId="4"/>
    <cellStyle name="Emphasis 1" xfId="23"/>
    <cellStyle name="Emphasis 2" xfId="24"/>
    <cellStyle name="Emphasis 3" xfId="25"/>
    <cellStyle name="Entered" xfId="26"/>
    <cellStyle name="Grey" xfId="27"/>
    <cellStyle name="Input [yellow]" xfId="28"/>
    <cellStyle name="Normal" xfId="0" builtinId="0"/>
    <cellStyle name="Normal - Style1" xfId="29"/>
    <cellStyle name="Normal_Monthly" xfId="4"/>
    <cellStyle name="Percent" xfId="3" builtinId="5"/>
    <cellStyle name="Percent [2]" xfId="30"/>
    <cellStyle name="SAPBEXaggData" xfId="31"/>
    <cellStyle name="SAPBEXaggDataEmph" xfId="32"/>
    <cellStyle name="SAPBEXaggItem" xfId="33"/>
    <cellStyle name="SAPBEXaggItemX" xfId="34"/>
    <cellStyle name="SAPBEXchaText" xfId="35"/>
    <cellStyle name="SAPBEXexcBad7" xfId="36"/>
    <cellStyle name="SAPBEXexcBad8" xfId="37"/>
    <cellStyle name="SAPBEXexcBad9" xfId="38"/>
    <cellStyle name="SAPBEXexcCritical4" xfId="39"/>
    <cellStyle name="SAPBEXexcCritical5" xfId="40"/>
    <cellStyle name="SAPBEXexcCritical6" xfId="41"/>
    <cellStyle name="SAPBEXexcGood1" xfId="42"/>
    <cellStyle name="SAPBEXexcGood2" xfId="43"/>
    <cellStyle name="SAPBEXexcGood3" xfId="44"/>
    <cellStyle name="SAPBEXfilterDrill" xfId="45"/>
    <cellStyle name="SAPBEXfilterItem" xfId="46"/>
    <cellStyle name="SAPBEXfilterText" xfId="47"/>
    <cellStyle name="SAPBEXformats" xfId="48"/>
    <cellStyle name="SAPBEXheaderItem" xfId="49"/>
    <cellStyle name="SAPBEXheaderText" xfId="50"/>
    <cellStyle name="SAPBEXHLevel0" xfId="51"/>
    <cellStyle name="SAPBEXHLevel0X" xfId="52"/>
    <cellStyle name="SAPBEXHLevel1" xfId="53"/>
    <cellStyle name="SAPBEXHLevel1X" xfId="54"/>
    <cellStyle name="SAPBEXHLevel2" xfId="55"/>
    <cellStyle name="SAPBEXHLevel2X" xfId="56"/>
    <cellStyle name="SAPBEXHLevel3" xfId="57"/>
    <cellStyle name="SAPBEXHLevel3X" xfId="58"/>
    <cellStyle name="SAPBEXinputData" xfId="59"/>
    <cellStyle name="SAPBEXItemHeader" xfId="60"/>
    <cellStyle name="SAPBEXresData" xfId="61"/>
    <cellStyle name="SAPBEXresDataEmph" xfId="62"/>
    <cellStyle name="SAPBEXresItem" xfId="63"/>
    <cellStyle name="SAPBEXresItemX" xfId="64"/>
    <cellStyle name="SAPBEXstdData" xfId="65"/>
    <cellStyle name="SAPBEXstdDataEmph" xfId="66"/>
    <cellStyle name="SAPBEXstdItem" xfId="67"/>
    <cellStyle name="SAPBEXstdItemX" xfId="68"/>
    <cellStyle name="SAPBEXtitle" xfId="69"/>
    <cellStyle name="SAPBEXunassignedItem" xfId="70"/>
    <cellStyle name="SAPBEXundefined" xfId="71"/>
    <cellStyle name="SAPBorder" xfId="72"/>
    <cellStyle name="SAPDataCell" xfId="73"/>
    <cellStyle name="SAPDataTotalCell" xfId="74"/>
    <cellStyle name="SAPDimensionCell" xfId="75"/>
    <cellStyle name="SAPEditableDataCell" xfId="76"/>
    <cellStyle name="SAPEditableDataTotalCell" xfId="77"/>
    <cellStyle name="SAPEmphasized" xfId="78"/>
    <cellStyle name="SAPEmphasizedTotal" xfId="79"/>
    <cellStyle name="SAPExceptionLevel1" xfId="80"/>
    <cellStyle name="SAPExceptionLevel2" xfId="81"/>
    <cellStyle name="SAPExceptionLevel3" xfId="82"/>
    <cellStyle name="SAPExceptionLevel4" xfId="83"/>
    <cellStyle name="SAPExceptionLevel5" xfId="84"/>
    <cellStyle name="SAPExceptionLevel6" xfId="85"/>
    <cellStyle name="SAPExceptionLevel7" xfId="86"/>
    <cellStyle name="SAPExceptionLevel8" xfId="87"/>
    <cellStyle name="SAPExceptionLevel9" xfId="88"/>
    <cellStyle name="SAPHierarchyCell0" xfId="89"/>
    <cellStyle name="SAPHierarchyCell1" xfId="90"/>
    <cellStyle name="SAPHierarchyCell2" xfId="91"/>
    <cellStyle name="SAPHierarchyCell3" xfId="92"/>
    <cellStyle name="SAPHierarchyCell4" xfId="93"/>
    <cellStyle name="SAPLockedDataCell" xfId="94"/>
    <cellStyle name="SAPLockedDataTotalCell" xfId="95"/>
    <cellStyle name="SAPMemberCell" xfId="96"/>
    <cellStyle name="SAPMemberTotalCell" xfId="97"/>
    <cellStyle name="SAPReadonlyDataCell" xfId="98"/>
    <cellStyle name="SAPReadonlyDataTotalCell" xfId="99"/>
    <cellStyle name="Sheet Title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tabSelected="1"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D6" sqref="D6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10.7109375" style="6" customWidth="1"/>
    <col min="14" max="14" width="0.85546875" style="6" customWidth="1"/>
    <col min="15" max="15" width="10.7109375" style="6" customWidth="1"/>
    <col min="16" max="16384" width="9.140625" style="5"/>
  </cols>
  <sheetData>
    <row r="1" spans="1:15" s="1" customFormat="1" ht="15" x14ac:dyDescent="0.25">
      <c r="E1" s="62" t="s">
        <v>0</v>
      </c>
      <c r="F1" s="62"/>
      <c r="G1" s="62"/>
      <c r="H1" s="62"/>
      <c r="I1" s="62"/>
      <c r="J1" s="62"/>
      <c r="K1" s="62"/>
      <c r="M1" s="2"/>
      <c r="N1" s="2"/>
      <c r="O1" s="2"/>
    </row>
    <row r="2" spans="1:15" s="1" customFormat="1" ht="15" x14ac:dyDescent="0.25">
      <c r="E2" s="62" t="s">
        <v>1</v>
      </c>
      <c r="F2" s="62"/>
      <c r="G2" s="62"/>
      <c r="H2" s="62"/>
      <c r="I2" s="62"/>
      <c r="J2" s="62"/>
      <c r="K2" s="62"/>
      <c r="M2" s="2"/>
      <c r="N2" s="2"/>
      <c r="O2" s="2"/>
    </row>
    <row r="3" spans="1:15" s="1" customFormat="1" ht="15" x14ac:dyDescent="0.25">
      <c r="E3" s="62" t="s">
        <v>50</v>
      </c>
      <c r="F3" s="62"/>
      <c r="G3" s="62"/>
      <c r="H3" s="62"/>
      <c r="I3" s="62"/>
      <c r="J3" s="62"/>
      <c r="K3" s="62"/>
      <c r="M3" s="2"/>
      <c r="N3" s="2"/>
      <c r="O3" s="2"/>
    </row>
    <row r="4" spans="1:15" s="3" customFormat="1" ht="12.75" x14ac:dyDescent="0.2">
      <c r="E4" s="63" t="s">
        <v>2</v>
      </c>
      <c r="F4" s="63"/>
      <c r="G4" s="63"/>
      <c r="H4" s="63"/>
      <c r="I4" s="63"/>
      <c r="J4" s="63"/>
      <c r="K4" s="63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64" t="s">
        <v>49</v>
      </c>
      <c r="J6" s="64"/>
      <c r="K6" s="64"/>
      <c r="M6" s="59" t="s">
        <v>4</v>
      </c>
      <c r="N6" s="59"/>
      <c r="O6" s="59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58">
        <v>2019</v>
      </c>
      <c r="G8" s="58">
        <f>E8-1</f>
        <v>2018</v>
      </c>
      <c r="I8" s="58" t="s">
        <v>7</v>
      </c>
      <c r="K8" s="57" t="s">
        <v>8</v>
      </c>
      <c r="M8" s="57">
        <f>E8</f>
        <v>2019</v>
      </c>
      <c r="N8" s="10"/>
      <c r="O8" s="57">
        <f>G8</f>
        <v>2018</v>
      </c>
    </row>
    <row r="9" spans="1:15" x14ac:dyDescent="0.2">
      <c r="B9" s="11" t="s">
        <v>9</v>
      </c>
    </row>
    <row r="10" spans="1:15" x14ac:dyDescent="0.2">
      <c r="C10" s="5" t="s">
        <v>10</v>
      </c>
      <c r="E10" s="12">
        <v>46200857.270000003</v>
      </c>
      <c r="F10" s="13"/>
      <c r="G10" s="12">
        <v>54831686.189999998</v>
      </c>
      <c r="H10" s="14"/>
      <c r="I10" s="12">
        <f>E10-G10</f>
        <v>-8630828.9199999943</v>
      </c>
      <c r="K10" s="16">
        <f>IF(G10=0,"n/a",IF(AND(I10/G10&lt;1,I10/G10&gt;-1),I10/G10,"n/a"))</f>
        <v>-0.15740586364776163</v>
      </c>
      <c r="M10" s="17">
        <f>IF(E48=0,"n/a",E10/E48)</f>
        <v>1.0192078120432126</v>
      </c>
      <c r="N10" s="18"/>
      <c r="O10" s="17">
        <f>IF(G48=0,"n/a",G10/G48)</f>
        <v>1.0566922773529384</v>
      </c>
    </row>
    <row r="11" spans="1:15" x14ac:dyDescent="0.2">
      <c r="C11" s="5" t="s">
        <v>11</v>
      </c>
      <c r="E11" s="19">
        <v>16333241.92</v>
      </c>
      <c r="F11" s="14"/>
      <c r="G11" s="19">
        <v>19545948.449999999</v>
      </c>
      <c r="H11" s="14"/>
      <c r="I11" s="19">
        <f>E11-G11</f>
        <v>-3212706.5299999993</v>
      </c>
      <c r="K11" s="16">
        <f>IF(G11=0,"n/a",IF(AND(I11/G11&lt;1,I11/G11&gt;-1),I11/G11,"n/a"))</f>
        <v>-0.16436687829287708</v>
      </c>
      <c r="M11" s="20">
        <f>IF(E49=0,"n/a",E11/E49)</f>
        <v>0.74391356137569453</v>
      </c>
      <c r="N11" s="18"/>
      <c r="O11" s="20">
        <f>IF(G49=0,"n/a",G11/G49)</f>
        <v>0.8780037185662295</v>
      </c>
    </row>
    <row r="12" spans="1:15" x14ac:dyDescent="0.2">
      <c r="C12" s="5" t="s">
        <v>12</v>
      </c>
      <c r="E12" s="21">
        <v>1332692.76</v>
      </c>
      <c r="F12" s="14"/>
      <c r="G12" s="21">
        <v>1483333.8</v>
      </c>
      <c r="H12" s="14"/>
      <c r="I12" s="21">
        <f>E12-G12</f>
        <v>-150641.04000000004</v>
      </c>
      <c r="K12" s="22">
        <f>IF(G12=0,"n/a",IF(AND(I12/G12&lt;1,I12/G12&gt;-1),I12/G12,"n/a"))</f>
        <v>-0.10155572535325497</v>
      </c>
      <c r="M12" s="23">
        <f>IF(E50=0,"n/a",E12/E50)</f>
        <v>0.63661669848891689</v>
      </c>
      <c r="N12" s="18"/>
      <c r="O12" s="23">
        <f>IF(G50=0,"n/a",G12/G50)</f>
        <v>0.77966176706341805</v>
      </c>
    </row>
    <row r="13" spans="1:15" ht="6.95" customHeight="1" x14ac:dyDescent="0.2">
      <c r="E13" s="19"/>
      <c r="F13" s="14"/>
      <c r="G13" s="19"/>
      <c r="H13" s="14"/>
      <c r="I13" s="19"/>
      <c r="K13" s="24"/>
      <c r="M13" s="18"/>
      <c r="N13" s="18"/>
      <c r="O13" s="18"/>
    </row>
    <row r="14" spans="1:15" x14ac:dyDescent="0.2">
      <c r="C14" s="5" t="s">
        <v>13</v>
      </c>
      <c r="E14" s="19">
        <f>SUM(E10:E12)</f>
        <v>63866791.950000003</v>
      </c>
      <c r="F14" s="14"/>
      <c r="G14" s="19">
        <f>SUM(G10:G12)</f>
        <v>75860968.439999998</v>
      </c>
      <c r="H14" s="14"/>
      <c r="I14" s="19">
        <f>E14-G14</f>
        <v>-11994176.489999995</v>
      </c>
      <c r="K14" s="16">
        <f>IF(G14=0,"n/a",IF(AND(I14/G14&lt;1,I14/G14&gt;-1),I14/G14,"n/a"))</f>
        <v>-0.1581073473836079</v>
      </c>
      <c r="M14" s="20">
        <f>IF(E52=0,"n/a",E14/E52)</f>
        <v>0.92054407550622097</v>
      </c>
      <c r="N14" s="18"/>
      <c r="O14" s="20">
        <f>IF(G52=0,"n/a",G14/G52)</f>
        <v>0.9974583864582276</v>
      </c>
    </row>
    <row r="15" spans="1:15" ht="6.95" customHeight="1" x14ac:dyDescent="0.2">
      <c r="E15" s="19"/>
      <c r="F15" s="14"/>
      <c r="G15" s="19"/>
      <c r="H15" s="14"/>
      <c r="I15" s="19"/>
      <c r="K15" s="24"/>
      <c r="M15" s="18"/>
      <c r="N15" s="18"/>
      <c r="O15" s="18"/>
    </row>
    <row r="16" spans="1:15" x14ac:dyDescent="0.2">
      <c r="B16" s="11" t="s">
        <v>14</v>
      </c>
      <c r="E16" s="19"/>
      <c r="F16" s="14"/>
      <c r="G16" s="19"/>
      <c r="H16" s="14"/>
      <c r="I16" s="19"/>
      <c r="K16" s="24"/>
      <c r="M16" s="18"/>
      <c r="N16" s="18"/>
      <c r="O16" s="18"/>
    </row>
    <row r="17" spans="2:15" x14ac:dyDescent="0.2">
      <c r="C17" s="5" t="s">
        <v>15</v>
      </c>
      <c r="E17" s="19">
        <v>1190654.8799999999</v>
      </c>
      <c r="F17" s="14"/>
      <c r="G17" s="19">
        <v>884355.15</v>
      </c>
      <c r="H17" s="14"/>
      <c r="I17" s="19">
        <f>E17-G17</f>
        <v>306299.72999999986</v>
      </c>
      <c r="K17" s="16">
        <f>IF(G17=0,"n/a",IF(AND(I17/G17&lt;1,I17/G17&gt;-1),I17/G17,"n/a"))</f>
        <v>0.34635375844195609</v>
      </c>
      <c r="M17" s="20">
        <f>IF(E55=0,"n/a",E17/E55)</f>
        <v>0.3752829243108205</v>
      </c>
      <c r="N17" s="18"/>
      <c r="O17" s="20">
        <f>IF(G55=0,"n/a",G17/G55)</f>
        <v>0.47373292514383059</v>
      </c>
    </row>
    <row r="18" spans="2:15" x14ac:dyDescent="0.2">
      <c r="C18" s="5" t="s">
        <v>16</v>
      </c>
      <c r="E18" s="21">
        <v>36513.35</v>
      </c>
      <c r="F18" s="25"/>
      <c r="G18" s="21">
        <v>58867.81</v>
      </c>
      <c r="H18" s="26"/>
      <c r="I18" s="21">
        <f>E18-G18</f>
        <v>-22354.46</v>
      </c>
      <c r="K18" s="22">
        <f>IF(G18=0,"n/a",IF(AND(I18/G18&lt;1,I18/G18&gt;-1),I18/G18,"n/a"))</f>
        <v>-0.37973996314794112</v>
      </c>
      <c r="M18" s="23">
        <f>IF(E56=0,"n/a",E18/E56)</f>
        <v>0.47475425822389805</v>
      </c>
      <c r="N18" s="18"/>
      <c r="O18" s="23">
        <f>IF(G56=0,"n/a",G18/G56)</f>
        <v>0.52629150499758615</v>
      </c>
    </row>
    <row r="19" spans="2:15" ht="6.95" customHeight="1" x14ac:dyDescent="0.2">
      <c r="E19" s="19"/>
      <c r="F19" s="27"/>
      <c r="G19" s="19"/>
      <c r="H19" s="27"/>
      <c r="I19" s="19"/>
      <c r="K19" s="24"/>
      <c r="M19" s="18"/>
      <c r="N19" s="18"/>
      <c r="O19" s="18"/>
    </row>
    <row r="20" spans="2:15" x14ac:dyDescent="0.2">
      <c r="C20" s="5" t="s">
        <v>17</v>
      </c>
      <c r="E20" s="21">
        <f>SUM(E17:E18)</f>
        <v>1227168.23</v>
      </c>
      <c r="F20" s="25"/>
      <c r="G20" s="21">
        <f>SUM(G17:G18)</f>
        <v>943222.96</v>
      </c>
      <c r="H20" s="26"/>
      <c r="I20" s="21">
        <f>E20-G20</f>
        <v>283945.27</v>
      </c>
      <c r="K20" s="22">
        <f>IF(G20=0,"n/a",IF(AND(I20/G20&lt;1,I20/G20&gt;-1),I20/G20,"n/a"))</f>
        <v>0.30103727542849468</v>
      </c>
      <c r="M20" s="23">
        <f>IF(E58=0,"n/a",E20/E58)</f>
        <v>0.37763716782024598</v>
      </c>
      <c r="N20" s="18"/>
      <c r="O20" s="23">
        <f>IF(G58=0,"n/a",G20/G58)</f>
        <v>0.47670411000720697</v>
      </c>
    </row>
    <row r="21" spans="2:15" ht="6.95" customHeight="1" x14ac:dyDescent="0.2">
      <c r="E21" s="19"/>
      <c r="F21" s="27"/>
      <c r="G21" s="19"/>
      <c r="H21" s="27"/>
      <c r="I21" s="19"/>
      <c r="K21" s="24"/>
      <c r="M21" s="18"/>
      <c r="N21" s="18"/>
      <c r="O21" s="18"/>
    </row>
    <row r="22" spans="2:15" x14ac:dyDescent="0.2">
      <c r="C22" s="5" t="s">
        <v>18</v>
      </c>
      <c r="E22" s="19">
        <f>E14+E20</f>
        <v>65093960.18</v>
      </c>
      <c r="F22" s="27"/>
      <c r="G22" s="19">
        <f>G14+G20</f>
        <v>76804191.399999991</v>
      </c>
      <c r="H22" s="27"/>
      <c r="I22" s="19">
        <f>E22-G22</f>
        <v>-11710231.219999991</v>
      </c>
      <c r="K22" s="16">
        <f>IF(G22=0,"n/a",IF(AND(I22/G22&lt;1,I22/G22&gt;-1),I22/G22,"n/a"))</f>
        <v>-0.15246864795454371</v>
      </c>
      <c r="M22" s="20">
        <f>IF(E60=0,"n/a",E22/E60)</f>
        <v>0.89625311308189437</v>
      </c>
      <c r="N22" s="18"/>
      <c r="O22" s="20">
        <f>IF(G60=0,"n/a",G22/G60)</f>
        <v>0.98425392939693646</v>
      </c>
    </row>
    <row r="23" spans="2:15" ht="6.95" customHeight="1" x14ac:dyDescent="0.2">
      <c r="E23" s="19"/>
      <c r="F23" s="27"/>
      <c r="G23" s="19"/>
      <c r="H23" s="27"/>
      <c r="I23" s="19"/>
      <c r="K23" s="24"/>
      <c r="M23" s="18"/>
      <c r="N23" s="18"/>
      <c r="O23" s="18"/>
    </row>
    <row r="24" spans="2:15" x14ac:dyDescent="0.2">
      <c r="B24" s="11" t="s">
        <v>19</v>
      </c>
      <c r="E24" s="19"/>
      <c r="F24" s="27"/>
      <c r="G24" s="19"/>
      <c r="H24" s="27"/>
      <c r="I24" s="19"/>
      <c r="K24" s="24"/>
      <c r="M24" s="18"/>
      <c r="N24" s="18"/>
      <c r="O24" s="18"/>
    </row>
    <row r="25" spans="2:15" x14ac:dyDescent="0.2">
      <c r="C25" s="5" t="s">
        <v>20</v>
      </c>
      <c r="E25" s="19">
        <v>703069.16</v>
      </c>
      <c r="F25" s="27"/>
      <c r="G25" s="19">
        <v>607465.36</v>
      </c>
      <c r="H25" s="27"/>
      <c r="I25" s="19">
        <f>E25-G25</f>
        <v>95603.800000000047</v>
      </c>
      <c r="K25" s="16">
        <f>IF(G25=0,"n/a",IF(AND(I25/G25&lt;1,I25/G25&gt;-1),I25/G25,"n/a"))</f>
        <v>0.15738148427097151</v>
      </c>
      <c r="M25" s="20">
        <f>IF(E63=0,"n/a",E25/E63)</f>
        <v>0.13918776978588177</v>
      </c>
      <c r="N25" s="18"/>
      <c r="O25" s="20">
        <f>IF(G63=0,"n/a",G25/G63)</f>
        <v>0.13085352164677616</v>
      </c>
    </row>
    <row r="26" spans="2:15" x14ac:dyDescent="0.2">
      <c r="C26" s="5" t="s">
        <v>21</v>
      </c>
      <c r="E26" s="21">
        <v>1068262.25</v>
      </c>
      <c r="F26" s="25"/>
      <c r="G26" s="21">
        <v>1105366.05</v>
      </c>
      <c r="H26" s="26"/>
      <c r="I26" s="21">
        <f>E26-G26</f>
        <v>-37103.800000000047</v>
      </c>
      <c r="K26" s="22">
        <f>IF(G26=0,"n/a",IF(AND(I26/G26&lt;1,I26/G26&gt;-1),I26/G26,"n/a"))</f>
        <v>-3.3566979915838784E-2</v>
      </c>
      <c r="M26" s="23">
        <f>IF(E64=0,"n/a",E26/E64)</f>
        <v>8.1891148306561065E-2</v>
      </c>
      <c r="N26" s="18"/>
      <c r="O26" s="23">
        <f>IF(G64=0,"n/a",G26/G64)</f>
        <v>7.7049326536557078E-2</v>
      </c>
    </row>
    <row r="27" spans="2:15" ht="6.95" customHeight="1" x14ac:dyDescent="0.2">
      <c r="E27" s="19"/>
      <c r="F27" s="27"/>
      <c r="G27" s="19"/>
      <c r="H27" s="27"/>
      <c r="I27" s="19"/>
      <c r="K27" s="24"/>
      <c r="M27" s="18"/>
      <c r="N27" s="18"/>
      <c r="O27" s="18"/>
    </row>
    <row r="28" spans="2:15" x14ac:dyDescent="0.2">
      <c r="C28" s="5" t="s">
        <v>22</v>
      </c>
      <c r="E28" s="21">
        <f>SUM(E25:E26)</f>
        <v>1771331.4100000001</v>
      </c>
      <c r="F28" s="25"/>
      <c r="G28" s="21">
        <f>SUM(G25:G26)</f>
        <v>1712831.4100000001</v>
      </c>
      <c r="H28" s="26"/>
      <c r="I28" s="21">
        <f>E28-G28</f>
        <v>58500</v>
      </c>
      <c r="K28" s="22">
        <f>IF(G28=0,"n/a",IF(AND(I28/G28&lt;1,I28/G28&gt;-1),I28/G28,"n/a"))</f>
        <v>3.4153974324886996E-2</v>
      </c>
      <c r="M28" s="23">
        <f>IF(E66=0,"n/a",E28/E66)</f>
        <v>9.7884526489720222E-2</v>
      </c>
      <c r="N28" s="18"/>
      <c r="O28" s="23">
        <f>IF(G66=0,"n/a",G28/G66)</f>
        <v>9.0203409487320363E-2</v>
      </c>
    </row>
    <row r="29" spans="2:15" ht="6.95" customHeight="1" x14ac:dyDescent="0.2">
      <c r="E29" s="19"/>
      <c r="F29" s="27"/>
      <c r="G29" s="19"/>
      <c r="H29" s="27"/>
      <c r="I29" s="19"/>
      <c r="K29" s="24"/>
      <c r="M29" s="18"/>
      <c r="N29" s="18"/>
      <c r="O29" s="18"/>
    </row>
    <row r="30" spans="2:15" x14ac:dyDescent="0.2">
      <c r="C30" s="5" t="s">
        <v>23</v>
      </c>
      <c r="E30" s="19">
        <f>E22+E28</f>
        <v>66865291.590000004</v>
      </c>
      <c r="F30" s="27"/>
      <c r="G30" s="19">
        <f>G22+G28</f>
        <v>78517022.809999987</v>
      </c>
      <c r="H30" s="27"/>
      <c r="I30" s="19">
        <f>E30-G30</f>
        <v>-11651731.219999984</v>
      </c>
      <c r="K30" s="16">
        <f>IF(G30=0,"n/a",IF(AND(I30/G30&lt;1,I30/G30&gt;-1),I30/G30,"n/a"))</f>
        <v>-0.14839751690783684</v>
      </c>
      <c r="M30" s="17">
        <f>IF(E68=0,"n/a",E30/E68)</f>
        <v>0.73700963861995239</v>
      </c>
      <c r="N30" s="18"/>
      <c r="O30" s="17">
        <f>IF(G68=0,"n/a",G30/G68)</f>
        <v>0.80927491021650078</v>
      </c>
    </row>
    <row r="31" spans="2:15" ht="6.95" customHeight="1" x14ac:dyDescent="0.2">
      <c r="E31" s="19"/>
      <c r="F31" s="27"/>
      <c r="G31" s="19"/>
      <c r="H31" s="27"/>
      <c r="I31" s="19"/>
      <c r="K31" s="24"/>
      <c r="M31" s="29"/>
      <c r="N31" s="29"/>
      <c r="O31" s="29"/>
    </row>
    <row r="32" spans="2:15" x14ac:dyDescent="0.2">
      <c r="B32" s="5" t="s">
        <v>24</v>
      </c>
      <c r="E32" s="19">
        <v>-1439656.59</v>
      </c>
      <c r="F32" s="27"/>
      <c r="G32" s="19">
        <v>-5217468.74</v>
      </c>
      <c r="H32" s="27"/>
      <c r="I32" s="19">
        <f>E32-G32</f>
        <v>3777812.1500000004</v>
      </c>
      <c r="K32" s="16">
        <f>IF(G32=0,"n/a",IF(AND(I32/G32&lt;1,I32/G32&gt;-1),I32/G32,"n/a"))</f>
        <v>-0.72406991555832501</v>
      </c>
      <c r="M32" s="29"/>
      <c r="N32" s="29"/>
      <c r="O32" s="29"/>
    </row>
    <row r="33" spans="1:15" x14ac:dyDescent="0.2">
      <c r="B33" s="5" t="s">
        <v>25</v>
      </c>
      <c r="E33" s="21">
        <v>1678122.11</v>
      </c>
      <c r="F33" s="25"/>
      <c r="G33" s="21">
        <v>-1083944.46</v>
      </c>
      <c r="H33" s="26"/>
      <c r="I33" s="21">
        <f>E33-G33</f>
        <v>2762066.5700000003</v>
      </c>
      <c r="K33" s="22" t="str">
        <f>IF(G33=0,"n/a",IF(AND(I33/G33&lt;1,I33/G33&gt;-1),I33/G33,"n/a"))</f>
        <v>n/a</v>
      </c>
    </row>
    <row r="34" spans="1:15" ht="6.95" customHeight="1" x14ac:dyDescent="0.2">
      <c r="E34" s="30"/>
      <c r="F34" s="27"/>
      <c r="G34" s="30"/>
      <c r="H34" s="27"/>
      <c r="I34" s="30"/>
      <c r="K34" s="31"/>
      <c r="M34" s="29"/>
      <c r="N34" s="29"/>
      <c r="O34" s="29"/>
    </row>
    <row r="35" spans="1:15" ht="12.75" thickBot="1" x14ac:dyDescent="0.25">
      <c r="C35" s="5" t="s">
        <v>26</v>
      </c>
      <c r="E35" s="32">
        <f>SUM(E30:E33)</f>
        <v>67103757.109999999</v>
      </c>
      <c r="F35" s="33"/>
      <c r="G35" s="32">
        <f>SUM(G30:G33)</f>
        <v>72215609.609999999</v>
      </c>
      <c r="H35" s="27"/>
      <c r="I35" s="32">
        <f>E35-G35</f>
        <v>-5111852.5</v>
      </c>
      <c r="K35" s="34">
        <f>IF(G35=0,"n/a",IF(AND(I35/G35&lt;1,I35/G35&gt;-1),I35/G35,"n/a"))</f>
        <v>-7.0785977264562761E-2</v>
      </c>
    </row>
    <row r="36" spans="1:15" ht="12.75" thickTop="1" x14ac:dyDescent="0.2">
      <c r="E36" s="30"/>
      <c r="F36" s="27"/>
      <c r="G36" s="30"/>
      <c r="H36" s="14"/>
      <c r="I36" s="30"/>
    </row>
    <row r="37" spans="1:15" x14ac:dyDescent="0.2">
      <c r="C37" s="5" t="s">
        <v>27</v>
      </c>
      <c r="E37" s="12">
        <v>3445403.21</v>
      </c>
      <c r="F37" s="12"/>
      <c r="G37" s="12">
        <v>4238208.62</v>
      </c>
      <c r="H37" s="14"/>
      <c r="I37" s="30"/>
    </row>
    <row r="38" spans="1:15" x14ac:dyDescent="0.2">
      <c r="C38" s="5" t="s">
        <v>28</v>
      </c>
      <c r="E38" s="19">
        <v>1230922.27</v>
      </c>
      <c r="F38" s="30"/>
      <c r="G38" s="19">
        <v>1323504.8600000001</v>
      </c>
      <c r="H38" s="14"/>
      <c r="I38" s="30"/>
    </row>
    <row r="39" spans="1:15" x14ac:dyDescent="0.2">
      <c r="C39" s="5" t="s">
        <v>29</v>
      </c>
      <c r="E39" s="19">
        <v>352639.02</v>
      </c>
      <c r="F39" s="14"/>
      <c r="G39" s="19">
        <v>482464.81</v>
      </c>
      <c r="H39" s="14"/>
      <c r="I39" s="30"/>
    </row>
    <row r="40" spans="1:15" x14ac:dyDescent="0.2">
      <c r="C40" s="5" t="s">
        <v>30</v>
      </c>
      <c r="E40" s="19">
        <v>-470.75</v>
      </c>
      <c r="F40" s="14"/>
      <c r="G40" s="19">
        <v>-259528.89</v>
      </c>
      <c r="H40" s="14"/>
      <c r="I40" s="30"/>
    </row>
    <row r="41" spans="1:15" x14ac:dyDescent="0.2">
      <c r="C41" s="5" t="s">
        <v>31</v>
      </c>
      <c r="E41" s="19">
        <v>1391252.91</v>
      </c>
      <c r="F41" s="14"/>
      <c r="G41" s="19">
        <v>2104381.6800000002</v>
      </c>
      <c r="H41" s="14"/>
      <c r="I41" s="30"/>
    </row>
    <row r="42" spans="1:15" x14ac:dyDescent="0.2">
      <c r="C42" s="5" t="s">
        <v>32</v>
      </c>
      <c r="E42" s="19">
        <v>0</v>
      </c>
      <c r="F42" s="14"/>
      <c r="G42" s="38">
        <v>-50.95</v>
      </c>
      <c r="H42" s="14"/>
      <c r="I42" s="30"/>
    </row>
    <row r="43" spans="1:15" x14ac:dyDescent="0.2">
      <c r="E43" s="19"/>
      <c r="F43" s="14"/>
      <c r="G43" s="38"/>
      <c r="H43" s="14"/>
      <c r="I43" s="30"/>
    </row>
    <row r="44" spans="1:15" x14ac:dyDescent="0.2">
      <c r="C44" s="5" t="s">
        <v>33</v>
      </c>
      <c r="E44" s="19">
        <v>807718.27</v>
      </c>
      <c r="F44" s="14"/>
      <c r="G44" s="39">
        <v>479687.87</v>
      </c>
      <c r="H44" s="14"/>
      <c r="I44" s="30"/>
    </row>
    <row r="45" spans="1:15" x14ac:dyDescent="0.2">
      <c r="E45" s="40"/>
      <c r="F45" s="14"/>
      <c r="G45" s="14"/>
      <c r="H45" s="14"/>
      <c r="I45" s="14"/>
    </row>
    <row r="46" spans="1:15" ht="12.75" x14ac:dyDescent="0.2">
      <c r="A46" s="3" t="s">
        <v>34</v>
      </c>
      <c r="E46" s="40"/>
      <c r="F46" s="14"/>
      <c r="G46" s="14"/>
      <c r="H46" s="14"/>
      <c r="I46" s="14"/>
    </row>
    <row r="47" spans="1:15" x14ac:dyDescent="0.2">
      <c r="B47" s="11" t="s">
        <v>35</v>
      </c>
      <c r="E47" s="40"/>
      <c r="F47" s="14"/>
      <c r="G47" s="14"/>
      <c r="H47" s="14"/>
      <c r="I47" s="14"/>
    </row>
    <row r="48" spans="1:15" x14ac:dyDescent="0.2">
      <c r="C48" s="5" t="s">
        <v>10</v>
      </c>
      <c r="E48" s="40">
        <v>45330164</v>
      </c>
      <c r="F48" s="14"/>
      <c r="G48" s="40">
        <v>51889928</v>
      </c>
      <c r="H48" s="41"/>
      <c r="I48" s="40">
        <f>E48-G48</f>
        <v>-6559764</v>
      </c>
      <c r="K48" s="16">
        <f>IF(G48=0,"n/a",IF(AND(I48/G48&lt;1,I48/G48&gt;-1),I48/G48,"n/a"))</f>
        <v>-0.12641690310304535</v>
      </c>
    </row>
    <row r="49" spans="2:15" x14ac:dyDescent="0.2">
      <c r="C49" s="5" t="s">
        <v>11</v>
      </c>
      <c r="E49" s="40">
        <v>21955833</v>
      </c>
      <c r="F49" s="14"/>
      <c r="G49" s="40">
        <v>22261806</v>
      </c>
      <c r="H49" s="41"/>
      <c r="I49" s="40">
        <f>E49-G49</f>
        <v>-305973</v>
      </c>
      <c r="K49" s="16">
        <f>IF(G49=0,"n/a",IF(AND(I49/G49&lt;1,I49/G49&gt;-1),I49/G49,"n/a"))</f>
        <v>-1.374430268595459E-2</v>
      </c>
    </row>
    <row r="50" spans="2:15" x14ac:dyDescent="0.2">
      <c r="C50" s="5" t="s">
        <v>12</v>
      </c>
      <c r="E50" s="42">
        <v>2093399</v>
      </c>
      <c r="F50" s="14"/>
      <c r="G50" s="42">
        <v>1902535</v>
      </c>
      <c r="H50" s="41"/>
      <c r="I50" s="42">
        <f>E50-G50</f>
        <v>190864</v>
      </c>
      <c r="K50" s="22">
        <f>IF(G50=0,"n/a",IF(AND(I50/G50&lt;1,I50/G50&gt;-1),I50/G50,"n/a"))</f>
        <v>0.10032088765778291</v>
      </c>
    </row>
    <row r="51" spans="2:15" ht="6.95" customHeight="1" x14ac:dyDescent="0.2">
      <c r="E51" s="40"/>
      <c r="F51" s="14"/>
      <c r="G51" s="40"/>
      <c r="H51" s="14"/>
      <c r="I51" s="40"/>
      <c r="K51" s="24"/>
      <c r="M51" s="29"/>
      <c r="N51" s="29"/>
      <c r="O51" s="29"/>
    </row>
    <row r="52" spans="2:15" x14ac:dyDescent="0.2">
      <c r="C52" s="5" t="s">
        <v>13</v>
      </c>
      <c r="E52" s="40">
        <f>SUM(E48:E50)</f>
        <v>69379396</v>
      </c>
      <c r="F52" s="14"/>
      <c r="G52" s="40">
        <f>SUM(G48:G50)</f>
        <v>76054269</v>
      </c>
      <c r="H52" s="41"/>
      <c r="I52" s="40">
        <f>E52-G52</f>
        <v>-6674873</v>
      </c>
      <c r="K52" s="16">
        <f>IF(G52=0,"n/a",IF(AND(I52/G52&lt;1,I52/G52&gt;-1),I52/G52,"n/a"))</f>
        <v>-8.7764606612680748E-2</v>
      </c>
    </row>
    <row r="53" spans="2:15" ht="6.95" customHeight="1" x14ac:dyDescent="0.2">
      <c r="E53" s="40"/>
      <c r="F53" s="14"/>
      <c r="G53" s="40"/>
      <c r="H53" s="14"/>
      <c r="I53" s="40"/>
      <c r="K53" s="24"/>
      <c r="M53" s="29"/>
      <c r="N53" s="29"/>
      <c r="O53" s="29"/>
    </row>
    <row r="54" spans="2:15" x14ac:dyDescent="0.2">
      <c r="B54" s="11" t="s">
        <v>36</v>
      </c>
      <c r="E54" s="40"/>
      <c r="F54" s="14"/>
      <c r="G54" s="40"/>
      <c r="H54" s="41"/>
      <c r="I54" s="40"/>
      <c r="K54" s="24"/>
    </row>
    <row r="55" spans="2:15" x14ac:dyDescent="0.2">
      <c r="C55" s="5" t="s">
        <v>15</v>
      </c>
      <c r="E55" s="40">
        <v>3172686</v>
      </c>
      <c r="F55" s="14"/>
      <c r="G55" s="40">
        <v>1866780</v>
      </c>
      <c r="H55" s="41"/>
      <c r="I55" s="40">
        <f>E55-G55</f>
        <v>1305906</v>
      </c>
      <c r="K55" s="16">
        <f>IF(G55=0,"n/a",IF(AND(I55/G55&lt;1,I55/G55&gt;-1),I55/G55,"n/a"))</f>
        <v>0.6995500273197699</v>
      </c>
    </row>
    <row r="56" spans="2:15" x14ac:dyDescent="0.2">
      <c r="C56" s="5" t="s">
        <v>16</v>
      </c>
      <c r="E56" s="42">
        <v>76910</v>
      </c>
      <c r="F56" s="14"/>
      <c r="G56" s="42">
        <v>111854</v>
      </c>
      <c r="H56" s="41"/>
      <c r="I56" s="42">
        <f>E56-G56</f>
        <v>-34944</v>
      </c>
      <c r="K56" s="22">
        <f>IF(G56=0,"n/a",IF(AND(I56/G56&lt;1,I56/G56&gt;-1),I56/G56,"n/a"))</f>
        <v>-0.31240724515886781</v>
      </c>
    </row>
    <row r="57" spans="2:15" ht="6.95" customHeight="1" x14ac:dyDescent="0.2">
      <c r="E57" s="40"/>
      <c r="F57" s="14"/>
      <c r="G57" s="40"/>
      <c r="H57" s="14"/>
      <c r="I57" s="40"/>
      <c r="K57" s="24"/>
      <c r="M57" s="29"/>
      <c r="N57" s="29"/>
      <c r="O57" s="29"/>
    </row>
    <row r="58" spans="2:15" x14ac:dyDescent="0.2">
      <c r="C58" s="5" t="s">
        <v>17</v>
      </c>
      <c r="E58" s="42">
        <f>SUM(E55:E56)</f>
        <v>3249596</v>
      </c>
      <c r="F58" s="14"/>
      <c r="G58" s="42">
        <f>SUM(G55:G56)</f>
        <v>1978634</v>
      </c>
      <c r="H58" s="41"/>
      <c r="I58" s="42">
        <f>E58-G58</f>
        <v>1270962</v>
      </c>
      <c r="K58" s="22">
        <f>IF(G58=0,"n/a",IF(AND(I58/G58&lt;1,I58/G58&gt;-1),I58/G58,"n/a"))</f>
        <v>0.64234315189165858</v>
      </c>
    </row>
    <row r="59" spans="2:15" ht="6.95" customHeight="1" x14ac:dyDescent="0.2">
      <c r="E59" s="40"/>
      <c r="F59" s="14"/>
      <c r="G59" s="40"/>
      <c r="H59" s="14"/>
      <c r="I59" s="40"/>
      <c r="K59" s="24"/>
      <c r="M59" s="29"/>
      <c r="N59" s="29"/>
      <c r="O59" s="29"/>
    </row>
    <row r="60" spans="2:15" x14ac:dyDescent="0.2">
      <c r="C60" s="5" t="s">
        <v>37</v>
      </c>
      <c r="E60" s="40">
        <f>E52+E58</f>
        <v>72628992</v>
      </c>
      <c r="F60" s="14"/>
      <c r="G60" s="40">
        <f>G52+G58</f>
        <v>78032903</v>
      </c>
      <c r="H60" s="41"/>
      <c r="I60" s="40">
        <f>E60-G60</f>
        <v>-5403911</v>
      </c>
      <c r="K60" s="16">
        <f>IF(G60=0,"n/a",IF(AND(I60/G60&lt;1,I60/G60&gt;-1),I60/G60,"n/a"))</f>
        <v>-6.9251697581980257E-2</v>
      </c>
    </row>
    <row r="61" spans="2:15" ht="6.95" customHeight="1" x14ac:dyDescent="0.2">
      <c r="E61" s="40"/>
      <c r="F61" s="14"/>
      <c r="G61" s="40"/>
      <c r="H61" s="14"/>
      <c r="I61" s="40"/>
      <c r="K61" s="24"/>
      <c r="M61" s="29"/>
      <c r="N61" s="29"/>
      <c r="O61" s="29"/>
    </row>
    <row r="62" spans="2:15" x14ac:dyDescent="0.2">
      <c r="B62" s="11" t="s">
        <v>38</v>
      </c>
      <c r="E62" s="40"/>
      <c r="F62" s="14"/>
      <c r="G62" s="40"/>
      <c r="H62" s="41"/>
      <c r="I62" s="40"/>
      <c r="K62" s="24"/>
    </row>
    <row r="63" spans="2:15" x14ac:dyDescent="0.2">
      <c r="C63" s="5" t="s">
        <v>20</v>
      </c>
      <c r="E63" s="40">
        <v>5051228</v>
      </c>
      <c r="F63" s="14"/>
      <c r="G63" s="40">
        <v>4642331</v>
      </c>
      <c r="H63" s="41"/>
      <c r="I63" s="40">
        <f>E63-G63</f>
        <v>408897</v>
      </c>
      <c r="K63" s="16">
        <f>IF(G63=0,"n/a",IF(AND(I63/G63&lt;1,I63/G63&gt;-1),I63/G63,"n/a"))</f>
        <v>8.8080104585390395E-2</v>
      </c>
    </row>
    <row r="64" spans="2:15" x14ac:dyDescent="0.2">
      <c r="C64" s="5" t="s">
        <v>21</v>
      </c>
      <c r="E64" s="42">
        <v>13044905</v>
      </c>
      <c r="F64" s="14"/>
      <c r="G64" s="42">
        <v>14346213</v>
      </c>
      <c r="H64" s="41"/>
      <c r="I64" s="42">
        <f>E64-G64</f>
        <v>-1301308</v>
      </c>
      <c r="K64" s="22">
        <f>IF(G64=0,"n/a",IF(AND(I64/G64&lt;1,I64/G64&gt;-1),I64/G64,"n/a"))</f>
        <v>-9.0707422230521736E-2</v>
      </c>
    </row>
    <row r="65" spans="1:15" ht="6.95" customHeight="1" x14ac:dyDescent="0.2">
      <c r="E65" s="40"/>
      <c r="F65" s="14"/>
      <c r="G65" s="40"/>
      <c r="H65" s="14"/>
      <c r="I65" s="40"/>
      <c r="K65" s="24"/>
      <c r="M65" s="29"/>
      <c r="N65" s="29"/>
      <c r="O65" s="29"/>
    </row>
    <row r="66" spans="1:15" x14ac:dyDescent="0.2">
      <c r="C66" s="5" t="s">
        <v>22</v>
      </c>
      <c r="E66" s="42">
        <f>SUM(E63:E64)</f>
        <v>18096133</v>
      </c>
      <c r="F66" s="14"/>
      <c r="G66" s="42">
        <f>SUM(G63:G64)</f>
        <v>18988544</v>
      </c>
      <c r="H66" s="41"/>
      <c r="I66" s="42">
        <f>E66-G66</f>
        <v>-892411</v>
      </c>
      <c r="K66" s="22">
        <f>IF(G66=0,"n/a",IF(AND(I66/G66&lt;1,I66/G66&gt;-1),I66/G66,"n/a"))</f>
        <v>-4.6997336920619082E-2</v>
      </c>
    </row>
    <row r="67" spans="1:15" ht="6.95" customHeight="1" x14ac:dyDescent="0.2">
      <c r="E67" s="40"/>
      <c r="F67" s="14"/>
      <c r="G67" s="40"/>
      <c r="H67" s="14"/>
      <c r="I67" s="40"/>
      <c r="K67" s="24"/>
      <c r="M67" s="29"/>
      <c r="N67" s="29"/>
      <c r="O67" s="29"/>
    </row>
    <row r="68" spans="1:15" ht="12.75" thickBot="1" x14ac:dyDescent="0.25">
      <c r="C68" s="5" t="s">
        <v>39</v>
      </c>
      <c r="E68" s="43">
        <f>E60+E66</f>
        <v>90725125</v>
      </c>
      <c r="F68" s="14"/>
      <c r="G68" s="43">
        <f>G60+G66</f>
        <v>97021447</v>
      </c>
      <c r="H68" s="41"/>
      <c r="I68" s="43">
        <f>E68-G68</f>
        <v>-6296322</v>
      </c>
      <c r="K68" s="34">
        <f>IF(G68=0,"n/a",IF(AND(I68/G68&lt;1,I68/G68&gt;-1),I68/G68,"n/a"))</f>
        <v>-6.4896187334744657E-2</v>
      </c>
    </row>
    <row r="69" spans="1:15" ht="12.75" thickTop="1" x14ac:dyDescent="0.2"/>
    <row r="70" spans="1:15" ht="13.15" customHeight="1" x14ac:dyDescent="0.2">
      <c r="A70" s="5" t="s">
        <v>3</v>
      </c>
      <c r="C70" s="60" t="s">
        <v>40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</row>
    <row r="71" spans="1:15" x14ac:dyDescent="0.2">
      <c r="A71" s="5" t="s">
        <v>3</v>
      </c>
    </row>
    <row r="72" spans="1:15" x14ac:dyDescent="0.2">
      <c r="A72" s="5" t="s">
        <v>3</v>
      </c>
    </row>
    <row r="73" spans="1:15" x14ac:dyDescent="0.2">
      <c r="A73" s="5" t="s">
        <v>3</v>
      </c>
    </row>
    <row r="74" spans="1:15" x14ac:dyDescent="0.2">
      <c r="A74" s="5" t="s">
        <v>3</v>
      </c>
    </row>
    <row r="75" spans="1:15" x14ac:dyDescent="0.2">
      <c r="A75" s="5" t="s">
        <v>3</v>
      </c>
    </row>
    <row r="76" spans="1:15" x14ac:dyDescent="0.2">
      <c r="A76" s="5" t="s">
        <v>3</v>
      </c>
    </row>
    <row r="77" spans="1:15" x14ac:dyDescent="0.2">
      <c r="A77" s="5" t="s">
        <v>3</v>
      </c>
    </row>
    <row r="78" spans="1:15" x14ac:dyDescent="0.2">
      <c r="A78" s="5" t="s">
        <v>3</v>
      </c>
    </row>
    <row r="79" spans="1:15" x14ac:dyDescent="0.2">
      <c r="A79" s="5" t="s">
        <v>3</v>
      </c>
    </row>
    <row r="80" spans="1:1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M6:O6"/>
    <mergeCell ref="C70:N70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61" orientation="landscape" r:id="rId1"/>
  <headerFooter alignWithMargins="0">
    <oddFooter>&amp;C6a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O1" activeCellId="1" sqref="C1:O1048576 C1:O1048576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10.7109375" style="6" customWidth="1"/>
    <col min="14" max="14" width="0.85546875" style="6" customWidth="1"/>
    <col min="15" max="15" width="10.7109375" style="6" customWidth="1"/>
    <col min="16" max="16384" width="9.140625" style="5"/>
  </cols>
  <sheetData>
    <row r="1" spans="1:15" s="1" customFormat="1" ht="15" x14ac:dyDescent="0.25">
      <c r="E1" s="62" t="s">
        <v>0</v>
      </c>
      <c r="F1" s="62"/>
      <c r="G1" s="62"/>
      <c r="H1" s="62"/>
      <c r="I1" s="62"/>
      <c r="J1" s="62"/>
      <c r="K1" s="62"/>
      <c r="M1" s="2"/>
      <c r="N1" s="2"/>
      <c r="O1" s="2"/>
    </row>
    <row r="2" spans="1:15" s="1" customFormat="1" ht="15" x14ac:dyDescent="0.25">
      <c r="E2" s="62" t="s">
        <v>1</v>
      </c>
      <c r="F2" s="62"/>
      <c r="G2" s="62"/>
      <c r="H2" s="62"/>
      <c r="I2" s="62"/>
      <c r="J2" s="62"/>
      <c r="K2" s="62"/>
      <c r="M2" s="2"/>
      <c r="N2" s="2"/>
      <c r="O2" s="2"/>
    </row>
    <row r="3" spans="1:15" s="1" customFormat="1" ht="15" x14ac:dyDescent="0.25">
      <c r="E3" s="62" t="s">
        <v>51</v>
      </c>
      <c r="F3" s="62"/>
      <c r="G3" s="62"/>
      <c r="H3" s="62"/>
      <c r="I3" s="62"/>
      <c r="J3" s="62"/>
      <c r="K3" s="62"/>
      <c r="M3" s="2"/>
      <c r="N3" s="2"/>
      <c r="O3" s="2"/>
    </row>
    <row r="4" spans="1:15" s="3" customFormat="1" ht="12.75" x14ac:dyDescent="0.2">
      <c r="E4" s="63" t="s">
        <v>2</v>
      </c>
      <c r="F4" s="63"/>
      <c r="G4" s="63"/>
      <c r="H4" s="63"/>
      <c r="I4" s="63"/>
      <c r="J4" s="63"/>
      <c r="K4" s="63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64" t="s">
        <v>49</v>
      </c>
      <c r="J6" s="64"/>
      <c r="K6" s="64"/>
      <c r="M6" s="59" t="s">
        <v>4</v>
      </c>
      <c r="N6" s="59"/>
      <c r="O6" s="59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58">
        <v>2019</v>
      </c>
      <c r="G8" s="58">
        <f>E8-1</f>
        <v>2018</v>
      </c>
      <c r="I8" s="58" t="s">
        <v>7</v>
      </c>
      <c r="K8" s="57" t="s">
        <v>8</v>
      </c>
      <c r="M8" s="57">
        <f>E8</f>
        <v>2019</v>
      </c>
      <c r="N8" s="10"/>
      <c r="O8" s="57">
        <f>G8</f>
        <v>2018</v>
      </c>
    </row>
    <row r="9" spans="1:15" x14ac:dyDescent="0.2">
      <c r="B9" s="11" t="s">
        <v>9</v>
      </c>
    </row>
    <row r="10" spans="1:15" x14ac:dyDescent="0.2">
      <c r="C10" s="5" t="s">
        <v>10</v>
      </c>
      <c r="E10" s="12">
        <v>29111130.73</v>
      </c>
      <c r="F10" s="13"/>
      <c r="G10" s="12">
        <v>28779889.190000001</v>
      </c>
      <c r="H10" s="14"/>
      <c r="I10" s="12">
        <f>E10-G10</f>
        <v>331241.53999999911</v>
      </c>
      <c r="K10" s="16">
        <f>IF(G10=0,"n/a",IF(AND(I10/G10&lt;1,I10/G10&gt;-1),I10/G10,"n/a"))</f>
        <v>1.1509479338617255E-2</v>
      </c>
      <c r="M10" s="17">
        <f>IF(E48=0,"n/a",E10/E48)</f>
        <v>1.1828123173639693</v>
      </c>
      <c r="N10" s="18"/>
      <c r="O10" s="17">
        <f>IF(G48=0,"n/a",G10/G48)</f>
        <v>1.3136339751602635</v>
      </c>
    </row>
    <row r="11" spans="1:15" x14ac:dyDescent="0.2">
      <c r="C11" s="5" t="s">
        <v>11</v>
      </c>
      <c r="E11" s="19">
        <v>13287478.33</v>
      </c>
      <c r="F11" s="14"/>
      <c r="G11" s="19">
        <v>12796702.17</v>
      </c>
      <c r="H11" s="14"/>
      <c r="I11" s="19">
        <f>E11-G11</f>
        <v>490776.16000000015</v>
      </c>
      <c r="K11" s="16">
        <f>IF(G11=0,"n/a",IF(AND(I11/G11&lt;1,I11/G11&gt;-1),I11/G11,"n/a"))</f>
        <v>3.8351768563509525E-2</v>
      </c>
      <c r="M11" s="20">
        <f>IF(E49=0,"n/a",E11/E49)</f>
        <v>0.80580967008354787</v>
      </c>
      <c r="N11" s="18"/>
      <c r="O11" s="20">
        <f>IF(G49=0,"n/a",G11/G49)</f>
        <v>0.90665797821972216</v>
      </c>
    </row>
    <row r="12" spans="1:15" x14ac:dyDescent="0.2">
      <c r="C12" s="5" t="s">
        <v>12</v>
      </c>
      <c r="E12" s="21">
        <v>944174.59</v>
      </c>
      <c r="F12" s="14"/>
      <c r="G12" s="21">
        <v>819437.57</v>
      </c>
      <c r="H12" s="14"/>
      <c r="I12" s="21">
        <f>E12-G12</f>
        <v>124737.02000000002</v>
      </c>
      <c r="K12" s="22">
        <f>IF(G12=0,"n/a",IF(AND(I12/G12&lt;1,I12/G12&gt;-1),I12/G12,"n/a"))</f>
        <v>0.15222272515525501</v>
      </c>
      <c r="M12" s="23">
        <f>IF(E50=0,"n/a",E12/E50)</f>
        <v>0.62744524824693382</v>
      </c>
      <c r="N12" s="18"/>
      <c r="O12" s="23">
        <f>IF(G50=0,"n/a",G12/G50)</f>
        <v>0.815919325866862</v>
      </c>
    </row>
    <row r="13" spans="1:15" ht="6.95" customHeight="1" x14ac:dyDescent="0.2">
      <c r="E13" s="19"/>
      <c r="F13" s="14"/>
      <c r="G13" s="19"/>
      <c r="H13" s="14"/>
      <c r="I13" s="19"/>
      <c r="K13" s="24"/>
      <c r="M13" s="18"/>
      <c r="N13" s="18"/>
      <c r="O13" s="18"/>
    </row>
    <row r="14" spans="1:15" x14ac:dyDescent="0.2">
      <c r="C14" s="5" t="s">
        <v>13</v>
      </c>
      <c r="E14" s="19">
        <f>SUM(E10:E12)</f>
        <v>43342783.650000006</v>
      </c>
      <c r="F14" s="14"/>
      <c r="G14" s="19">
        <f>SUM(G10:G12)</f>
        <v>42396028.93</v>
      </c>
      <c r="H14" s="14"/>
      <c r="I14" s="19">
        <f>E14-G14</f>
        <v>946754.72000000626</v>
      </c>
      <c r="K14" s="16">
        <f>IF(G14=0,"n/a",IF(AND(I14/G14&lt;1,I14/G14&gt;-1),I14/G14,"n/a"))</f>
        <v>2.2331212236013687E-2</v>
      </c>
      <c r="M14" s="20">
        <f>IF(E52=0,"n/a",E14/E52)</f>
        <v>1.017288585790471</v>
      </c>
      <c r="N14" s="18"/>
      <c r="O14" s="20">
        <f>IF(G52=0,"n/a",G14/G52)</f>
        <v>1.1450011287689763</v>
      </c>
    </row>
    <row r="15" spans="1:15" ht="6.95" customHeight="1" x14ac:dyDescent="0.2">
      <c r="E15" s="19"/>
      <c r="F15" s="14"/>
      <c r="G15" s="19"/>
      <c r="H15" s="14"/>
      <c r="I15" s="19"/>
      <c r="K15" s="24"/>
      <c r="M15" s="18"/>
      <c r="N15" s="18"/>
      <c r="O15" s="18"/>
    </row>
    <row r="16" spans="1:15" x14ac:dyDescent="0.2">
      <c r="B16" s="11" t="s">
        <v>14</v>
      </c>
      <c r="E16" s="19"/>
      <c r="F16" s="14"/>
      <c r="G16" s="19"/>
      <c r="H16" s="14"/>
      <c r="I16" s="19"/>
      <c r="K16" s="24"/>
      <c r="M16" s="18"/>
      <c r="N16" s="18"/>
      <c r="O16" s="18"/>
    </row>
    <row r="17" spans="2:15" x14ac:dyDescent="0.2">
      <c r="C17" s="5" t="s">
        <v>15</v>
      </c>
      <c r="E17" s="19">
        <v>1375660.89</v>
      </c>
      <c r="F17" s="14"/>
      <c r="G17" s="19">
        <v>1599998.35</v>
      </c>
      <c r="H17" s="14"/>
      <c r="I17" s="19">
        <f>E17-G17</f>
        <v>-224337.4600000002</v>
      </c>
      <c r="K17" s="16">
        <f>IF(G17=0,"n/a",IF(AND(I17/G17&lt;1,I17/G17&gt;-1),I17/G17,"n/a"))</f>
        <v>-0.14021105709265275</v>
      </c>
      <c r="M17" s="20">
        <f>IF(E55=0,"n/a",E17/E55)</f>
        <v>0.35600994847970086</v>
      </c>
      <c r="N17" s="18"/>
      <c r="O17" s="20">
        <f>IF(G55=0,"n/a",G17/G55)</f>
        <v>0.47203495363431891</v>
      </c>
    </row>
    <row r="18" spans="2:15" x14ac:dyDescent="0.2">
      <c r="C18" s="5" t="s">
        <v>16</v>
      </c>
      <c r="E18" s="21">
        <v>82541.8</v>
      </c>
      <c r="F18" s="25"/>
      <c r="G18" s="21">
        <v>53911.93</v>
      </c>
      <c r="H18" s="26"/>
      <c r="I18" s="21">
        <f>E18-G18</f>
        <v>28629.870000000003</v>
      </c>
      <c r="K18" s="22">
        <f>IF(G18=0,"n/a",IF(AND(I18/G18&lt;1,I18/G18&gt;-1),I18/G18,"n/a"))</f>
        <v>0.53104887916273824</v>
      </c>
      <c r="M18" s="23">
        <f>IF(E56=0,"n/a",E18/E56)</f>
        <v>0.40942743907580742</v>
      </c>
      <c r="N18" s="18"/>
      <c r="O18" s="23">
        <f>IF(G56=0,"n/a",G18/G56)</f>
        <v>0.56243797859244271</v>
      </c>
    </row>
    <row r="19" spans="2:15" ht="6.95" customHeight="1" x14ac:dyDescent="0.2">
      <c r="E19" s="19"/>
      <c r="F19" s="27"/>
      <c r="G19" s="19"/>
      <c r="H19" s="27"/>
      <c r="I19" s="19"/>
      <c r="K19" s="24"/>
      <c r="M19" s="18"/>
      <c r="N19" s="18"/>
      <c r="O19" s="18"/>
    </row>
    <row r="20" spans="2:15" x14ac:dyDescent="0.2">
      <c r="C20" s="5" t="s">
        <v>17</v>
      </c>
      <c r="E20" s="21">
        <f>SUM(E17:E18)</f>
        <v>1458202.69</v>
      </c>
      <c r="F20" s="25"/>
      <c r="G20" s="21">
        <f>SUM(G17:G18)</f>
        <v>1653910.28</v>
      </c>
      <c r="H20" s="26"/>
      <c r="I20" s="21">
        <f>E20-G20</f>
        <v>-195707.59000000008</v>
      </c>
      <c r="K20" s="22">
        <f>IF(G20=0,"n/a",IF(AND(I20/G20&lt;1,I20/G20&gt;-1),I20/G20,"n/a"))</f>
        <v>-0.11833023372948627</v>
      </c>
      <c r="M20" s="23">
        <f>IF(E58=0,"n/a",E20/E58)</f>
        <v>0.35865871676565303</v>
      </c>
      <c r="N20" s="18"/>
      <c r="O20" s="23">
        <f>IF(G58=0,"n/a",G20/G58)</f>
        <v>0.47452115807805639</v>
      </c>
    </row>
    <row r="21" spans="2:15" ht="6.95" customHeight="1" x14ac:dyDescent="0.2">
      <c r="E21" s="19"/>
      <c r="F21" s="27"/>
      <c r="G21" s="19"/>
      <c r="H21" s="27"/>
      <c r="I21" s="19"/>
      <c r="K21" s="24"/>
      <c r="M21" s="18"/>
      <c r="N21" s="18"/>
      <c r="O21" s="18"/>
    </row>
    <row r="22" spans="2:15" x14ac:dyDescent="0.2">
      <c r="C22" s="5" t="s">
        <v>18</v>
      </c>
      <c r="E22" s="19">
        <f>E14+E20</f>
        <v>44800986.340000004</v>
      </c>
      <c r="F22" s="27"/>
      <c r="G22" s="19">
        <f>G14+G20</f>
        <v>44049939.210000001</v>
      </c>
      <c r="H22" s="27"/>
      <c r="I22" s="19">
        <f>E22-G22</f>
        <v>751047.13000000268</v>
      </c>
      <c r="K22" s="16">
        <f>IF(G22=0,"n/a",IF(AND(I22/G22&lt;1,I22/G22&gt;-1),I22/G22,"n/a"))</f>
        <v>1.7049901622327408E-2</v>
      </c>
      <c r="M22" s="20">
        <f>IF(E60=0,"n/a",E22/E60)</f>
        <v>0.95991361181956758</v>
      </c>
      <c r="N22" s="18"/>
      <c r="O22" s="20">
        <f>IF(G60=0,"n/a",G22/G60)</f>
        <v>1.0873174161363015</v>
      </c>
    </row>
    <row r="23" spans="2:15" ht="6.95" customHeight="1" x14ac:dyDescent="0.2">
      <c r="E23" s="19"/>
      <c r="F23" s="27"/>
      <c r="G23" s="19"/>
      <c r="H23" s="27"/>
      <c r="I23" s="19"/>
      <c r="K23" s="24"/>
      <c r="M23" s="18"/>
      <c r="N23" s="18"/>
      <c r="O23" s="18"/>
    </row>
    <row r="24" spans="2:15" x14ac:dyDescent="0.2">
      <c r="B24" s="11" t="s">
        <v>19</v>
      </c>
      <c r="E24" s="19"/>
      <c r="F24" s="27"/>
      <c r="G24" s="19"/>
      <c r="H24" s="27"/>
      <c r="I24" s="19"/>
      <c r="K24" s="24"/>
      <c r="M24" s="18"/>
      <c r="N24" s="18"/>
      <c r="O24" s="18"/>
    </row>
    <row r="25" spans="2:15" x14ac:dyDescent="0.2">
      <c r="C25" s="5" t="s">
        <v>20</v>
      </c>
      <c r="E25" s="19">
        <v>493146.28</v>
      </c>
      <c r="F25" s="27"/>
      <c r="G25" s="19">
        <v>549022.23</v>
      </c>
      <c r="H25" s="27"/>
      <c r="I25" s="19">
        <f>E25-G25</f>
        <v>-55875.949999999953</v>
      </c>
      <c r="K25" s="16">
        <f>IF(G25=0,"n/a",IF(AND(I25/G25&lt;1,I25/G25&gt;-1),I25/G25,"n/a"))</f>
        <v>-0.10177356570789484</v>
      </c>
      <c r="M25" s="20">
        <f>IF(E63=0,"n/a",E25/E63)</f>
        <v>0.1265879196505259</v>
      </c>
      <c r="N25" s="18"/>
      <c r="O25" s="20">
        <f>IF(G63=0,"n/a",G25/G63)</f>
        <v>0.1353928898183244</v>
      </c>
    </row>
    <row r="26" spans="2:15" x14ac:dyDescent="0.2">
      <c r="C26" s="5" t="s">
        <v>21</v>
      </c>
      <c r="E26" s="21">
        <v>1074758.94</v>
      </c>
      <c r="F26" s="25"/>
      <c r="G26" s="21">
        <v>1079519.0900000001</v>
      </c>
      <c r="H26" s="26"/>
      <c r="I26" s="21">
        <f>E26-G26</f>
        <v>-4760.1500000001397</v>
      </c>
      <c r="K26" s="22">
        <f>IF(G26=0,"n/a",IF(AND(I26/G26&lt;1,I26/G26&gt;-1),I26/G26,"n/a"))</f>
        <v>-4.4095097938473132E-3</v>
      </c>
      <c r="M26" s="23">
        <f>IF(E64=0,"n/a",E26/E64)</f>
        <v>7.4113153759982953E-2</v>
      </c>
      <c r="N26" s="18"/>
      <c r="O26" s="23">
        <f>IF(G64=0,"n/a",G26/G64)</f>
        <v>7.5001838711033345E-2</v>
      </c>
    </row>
    <row r="27" spans="2:15" ht="6.95" customHeight="1" x14ac:dyDescent="0.2">
      <c r="E27" s="19"/>
      <c r="F27" s="27"/>
      <c r="G27" s="19"/>
      <c r="H27" s="27"/>
      <c r="I27" s="19"/>
      <c r="K27" s="24"/>
      <c r="M27" s="18"/>
      <c r="N27" s="18"/>
      <c r="O27" s="18"/>
    </row>
    <row r="28" spans="2:15" x14ac:dyDescent="0.2">
      <c r="C28" s="5" t="s">
        <v>22</v>
      </c>
      <c r="E28" s="21">
        <f>SUM(E25:E26)</f>
        <v>1567905.22</v>
      </c>
      <c r="F28" s="25"/>
      <c r="G28" s="21">
        <f>SUM(G25:G26)</f>
        <v>1628541.32</v>
      </c>
      <c r="H28" s="26"/>
      <c r="I28" s="21">
        <f>E28-G28</f>
        <v>-60636.100000000093</v>
      </c>
      <c r="K28" s="22">
        <f>IF(G28=0,"n/a",IF(AND(I28/G28&lt;1,I28/G28&gt;-1),I28/G28,"n/a"))</f>
        <v>-3.7233381342758984E-2</v>
      </c>
      <c r="M28" s="23">
        <f>IF(E66=0,"n/a",E28/E66)</f>
        <v>8.5224852569214457E-2</v>
      </c>
      <c r="N28" s="18"/>
      <c r="O28" s="23">
        <f>IF(G66=0,"n/a",G28/G66)</f>
        <v>8.8276123527063391E-2</v>
      </c>
    </row>
    <row r="29" spans="2:15" ht="6.95" customHeight="1" x14ac:dyDescent="0.2">
      <c r="E29" s="19"/>
      <c r="F29" s="27"/>
      <c r="G29" s="19"/>
      <c r="H29" s="27"/>
      <c r="I29" s="19"/>
      <c r="K29" s="24"/>
      <c r="M29" s="18"/>
      <c r="N29" s="18"/>
      <c r="O29" s="18"/>
    </row>
    <row r="30" spans="2:15" x14ac:dyDescent="0.2">
      <c r="C30" s="5" t="s">
        <v>23</v>
      </c>
      <c r="E30" s="19">
        <f>E22+E28</f>
        <v>46368891.560000002</v>
      </c>
      <c r="F30" s="27"/>
      <c r="G30" s="19">
        <f>G22+G28</f>
        <v>45678480.530000001</v>
      </c>
      <c r="H30" s="27"/>
      <c r="I30" s="19">
        <f>E30-G30</f>
        <v>690411.03000000119</v>
      </c>
      <c r="K30" s="16">
        <f>IF(G30=0,"n/a",IF(AND(I30/G30&lt;1,I30/G30&gt;-1),I30/G30,"n/a"))</f>
        <v>1.5114579600487451E-2</v>
      </c>
      <c r="M30" s="17">
        <f>IF(E68=0,"n/a",E30/E68)</f>
        <v>0.71260922565003948</v>
      </c>
      <c r="N30" s="18"/>
      <c r="O30" s="17">
        <f>IF(G68=0,"n/a",G30/G68)</f>
        <v>0.77472681965859391</v>
      </c>
    </row>
    <row r="31" spans="2:15" ht="6.95" customHeight="1" x14ac:dyDescent="0.2">
      <c r="E31" s="19"/>
      <c r="F31" s="27"/>
      <c r="G31" s="19"/>
      <c r="H31" s="27"/>
      <c r="I31" s="19"/>
      <c r="K31" s="24"/>
      <c r="M31" s="29"/>
      <c r="N31" s="29"/>
      <c r="O31" s="29"/>
    </row>
    <row r="32" spans="2:15" x14ac:dyDescent="0.2">
      <c r="B32" s="5" t="s">
        <v>24</v>
      </c>
      <c r="E32" s="19">
        <v>2022830.09</v>
      </c>
      <c r="F32" s="27"/>
      <c r="G32" s="19">
        <v>806821.78</v>
      </c>
      <c r="H32" s="27"/>
      <c r="I32" s="19">
        <f>E32-G32</f>
        <v>1216008.31</v>
      </c>
      <c r="K32" s="16" t="str">
        <f>IF(G32=0,"n/a",IF(AND(I32/G32&lt;1,I32/G32&gt;-1),I32/G32,"n/a"))</f>
        <v>n/a</v>
      </c>
      <c r="M32" s="29"/>
      <c r="N32" s="29"/>
      <c r="O32" s="29"/>
    </row>
    <row r="33" spans="1:15" x14ac:dyDescent="0.2">
      <c r="B33" s="5" t="s">
        <v>25</v>
      </c>
      <c r="E33" s="21">
        <v>1475447.26</v>
      </c>
      <c r="F33" s="25"/>
      <c r="G33" s="21">
        <v>943265.31</v>
      </c>
      <c r="H33" s="26"/>
      <c r="I33" s="21">
        <f>E33-G33</f>
        <v>532181.94999999995</v>
      </c>
      <c r="K33" s="22">
        <f>IF(G33=0,"n/a",IF(AND(I33/G33&lt;1,I33/G33&gt;-1),I33/G33,"n/a"))</f>
        <v>0.56419116059722363</v>
      </c>
    </row>
    <row r="34" spans="1:15" ht="6.95" customHeight="1" x14ac:dyDescent="0.2">
      <c r="E34" s="30"/>
      <c r="F34" s="27"/>
      <c r="G34" s="30"/>
      <c r="H34" s="27"/>
      <c r="I34" s="30"/>
      <c r="K34" s="31"/>
      <c r="M34" s="29"/>
      <c r="N34" s="29"/>
      <c r="O34" s="29"/>
    </row>
    <row r="35" spans="1:15" ht="12.75" thickBot="1" x14ac:dyDescent="0.25">
      <c r="C35" s="5" t="s">
        <v>26</v>
      </c>
      <c r="E35" s="32">
        <f>SUM(E30:E33)</f>
        <v>49867168.910000004</v>
      </c>
      <c r="F35" s="33"/>
      <c r="G35" s="32">
        <f>SUM(G30:G33)</f>
        <v>47428567.620000005</v>
      </c>
      <c r="H35" s="27"/>
      <c r="I35" s="32">
        <f>E35-G35</f>
        <v>2438601.2899999991</v>
      </c>
      <c r="K35" s="34">
        <f>IF(G35=0,"n/a",IF(AND(I35/G35&lt;1,I35/G35&gt;-1),I35/G35,"n/a"))</f>
        <v>5.1416296387826667E-2</v>
      </c>
    </row>
    <row r="36" spans="1:15" ht="12.75" thickTop="1" x14ac:dyDescent="0.2">
      <c r="E36" s="30"/>
      <c r="F36" s="27"/>
      <c r="G36" s="30"/>
      <c r="H36" s="14"/>
      <c r="I36" s="30"/>
    </row>
    <row r="37" spans="1:15" x14ac:dyDescent="0.2">
      <c r="C37" s="5" t="s">
        <v>27</v>
      </c>
      <c r="E37" s="12">
        <v>2630646.4900000002</v>
      </c>
      <c r="F37" s="12"/>
      <c r="G37" s="12">
        <v>2758068.94</v>
      </c>
      <c r="H37" s="14"/>
      <c r="I37" s="30"/>
    </row>
    <row r="38" spans="1:15" x14ac:dyDescent="0.2">
      <c r="C38" s="5" t="s">
        <v>28</v>
      </c>
      <c r="E38" s="19">
        <v>837427.1</v>
      </c>
      <c r="F38" s="30"/>
      <c r="G38" s="19">
        <v>684104.76</v>
      </c>
      <c r="H38" s="14"/>
      <c r="I38" s="30"/>
    </row>
    <row r="39" spans="1:15" x14ac:dyDescent="0.2">
      <c r="C39" s="5" t="s">
        <v>29</v>
      </c>
      <c r="E39" s="19">
        <v>215970.96</v>
      </c>
      <c r="F39" s="14"/>
      <c r="G39" s="19">
        <v>225867.99</v>
      </c>
      <c r="H39" s="14"/>
      <c r="I39" s="30"/>
    </row>
    <row r="40" spans="1:15" x14ac:dyDescent="0.2">
      <c r="C40" s="5" t="s">
        <v>30</v>
      </c>
      <c r="E40" s="19">
        <v>0</v>
      </c>
      <c r="F40" s="14"/>
      <c r="G40" s="19">
        <v>-129538.45</v>
      </c>
      <c r="H40" s="14"/>
      <c r="I40" s="30"/>
    </row>
    <row r="41" spans="1:15" x14ac:dyDescent="0.2">
      <c r="C41" s="5" t="s">
        <v>31</v>
      </c>
      <c r="E41" s="19">
        <v>525724.18000000005</v>
      </c>
      <c r="F41" s="14"/>
      <c r="G41" s="19">
        <v>981621.4</v>
      </c>
      <c r="H41" s="14"/>
      <c r="I41" s="30"/>
    </row>
    <row r="42" spans="1:15" x14ac:dyDescent="0.2">
      <c r="C42" s="5" t="s">
        <v>32</v>
      </c>
      <c r="E42" s="19">
        <v>0</v>
      </c>
      <c r="F42" s="14"/>
      <c r="G42" s="38">
        <v>-180.76</v>
      </c>
      <c r="H42" s="14"/>
      <c r="I42" s="30"/>
    </row>
    <row r="43" spans="1:15" x14ac:dyDescent="0.2">
      <c r="C43" s="5" t="s">
        <v>33</v>
      </c>
      <c r="E43" s="19">
        <v>510907.69</v>
      </c>
      <c r="F43" s="14"/>
      <c r="G43" s="38">
        <v>247228.62</v>
      </c>
      <c r="H43" s="14"/>
      <c r="I43" s="30"/>
    </row>
    <row r="44" spans="1:15" x14ac:dyDescent="0.2">
      <c r="C44" s="5" t="s">
        <v>46</v>
      </c>
      <c r="E44" s="19">
        <v>-390023.7</v>
      </c>
      <c r="F44" s="14"/>
      <c r="G44" s="39">
        <v>0</v>
      </c>
      <c r="H44" s="14"/>
      <c r="I44" s="30"/>
    </row>
    <row r="45" spans="1:15" x14ac:dyDescent="0.2">
      <c r="E45" s="40"/>
      <c r="F45" s="14"/>
      <c r="G45" s="14"/>
      <c r="H45" s="14"/>
      <c r="I45" s="14"/>
    </row>
    <row r="46" spans="1:15" ht="12.75" x14ac:dyDescent="0.2">
      <c r="A46" s="3" t="s">
        <v>34</v>
      </c>
      <c r="E46" s="40"/>
      <c r="F46" s="14"/>
      <c r="G46" s="14"/>
      <c r="H46" s="14"/>
      <c r="I46" s="14"/>
    </row>
    <row r="47" spans="1:15" x14ac:dyDescent="0.2">
      <c r="B47" s="11" t="s">
        <v>35</v>
      </c>
      <c r="E47" s="40"/>
      <c r="F47" s="14"/>
      <c r="G47" s="14"/>
      <c r="H47" s="14"/>
      <c r="I47" s="14"/>
    </row>
    <row r="48" spans="1:15" x14ac:dyDescent="0.2">
      <c r="C48" s="5" t="s">
        <v>10</v>
      </c>
      <c r="E48" s="40">
        <v>24611792</v>
      </c>
      <c r="F48" s="14"/>
      <c r="G48" s="40">
        <v>21908606</v>
      </c>
      <c r="H48" s="41"/>
      <c r="I48" s="40">
        <f>E48-G48</f>
        <v>2703186</v>
      </c>
      <c r="K48" s="16">
        <f>IF(G48=0,"n/a",IF(AND(I48/G48&lt;1,I48/G48&gt;-1),I48/G48,"n/a"))</f>
        <v>0.12338466445560252</v>
      </c>
    </row>
    <row r="49" spans="2:15" x14ac:dyDescent="0.2">
      <c r="C49" s="5" t="s">
        <v>11</v>
      </c>
      <c r="E49" s="40">
        <v>16489599</v>
      </c>
      <c r="F49" s="14"/>
      <c r="G49" s="40">
        <v>14114145</v>
      </c>
      <c r="H49" s="41"/>
      <c r="I49" s="40">
        <f>E49-G49</f>
        <v>2375454</v>
      </c>
      <c r="K49" s="16">
        <f>IF(G49=0,"n/a",IF(AND(I49/G49&lt;1,I49/G49&gt;-1),I49/G49,"n/a"))</f>
        <v>0.16830307468146316</v>
      </c>
    </row>
    <row r="50" spans="2:15" x14ac:dyDescent="0.2">
      <c r="C50" s="5" t="s">
        <v>12</v>
      </c>
      <c r="E50" s="42">
        <v>1504792</v>
      </c>
      <c r="F50" s="14"/>
      <c r="G50" s="42">
        <v>1004312</v>
      </c>
      <c r="H50" s="41"/>
      <c r="I50" s="42">
        <f>E50-G50</f>
        <v>500480</v>
      </c>
      <c r="K50" s="22">
        <f>IF(G50=0,"n/a",IF(AND(I50/G50&lt;1,I50/G50&gt;-1),I50/G50,"n/a"))</f>
        <v>0.49833119588335101</v>
      </c>
    </row>
    <row r="51" spans="2:15" ht="6.95" customHeight="1" x14ac:dyDescent="0.2">
      <c r="E51" s="40"/>
      <c r="F51" s="14"/>
      <c r="G51" s="40"/>
      <c r="H51" s="14"/>
      <c r="I51" s="40"/>
      <c r="K51" s="24"/>
      <c r="M51" s="29"/>
      <c r="N51" s="29"/>
      <c r="O51" s="29"/>
    </row>
    <row r="52" spans="2:15" x14ac:dyDescent="0.2">
      <c r="C52" s="5" t="s">
        <v>13</v>
      </c>
      <c r="E52" s="40">
        <f>SUM(E48:E50)</f>
        <v>42606183</v>
      </c>
      <c r="F52" s="14"/>
      <c r="G52" s="40">
        <f>SUM(G48:G50)</f>
        <v>37027063</v>
      </c>
      <c r="H52" s="41"/>
      <c r="I52" s="40">
        <f>E52-G52</f>
        <v>5579120</v>
      </c>
      <c r="K52" s="16">
        <f>IF(G52=0,"n/a",IF(AND(I52/G52&lt;1,I52/G52&gt;-1),I52/G52,"n/a"))</f>
        <v>0.15067681711617256</v>
      </c>
    </row>
    <row r="53" spans="2:15" ht="6.95" customHeight="1" x14ac:dyDescent="0.2">
      <c r="E53" s="40"/>
      <c r="F53" s="14"/>
      <c r="G53" s="40"/>
      <c r="H53" s="14"/>
      <c r="I53" s="40"/>
      <c r="K53" s="24"/>
      <c r="M53" s="29"/>
      <c r="N53" s="29"/>
      <c r="O53" s="29"/>
    </row>
    <row r="54" spans="2:15" x14ac:dyDescent="0.2">
      <c r="B54" s="11" t="s">
        <v>36</v>
      </c>
      <c r="E54" s="40"/>
      <c r="F54" s="14"/>
      <c r="G54" s="40"/>
      <c r="H54" s="41"/>
      <c r="I54" s="40"/>
      <c r="K54" s="24"/>
    </row>
    <row r="55" spans="2:15" x14ac:dyDescent="0.2">
      <c r="C55" s="5" t="s">
        <v>15</v>
      </c>
      <c r="E55" s="40">
        <v>3864108</v>
      </c>
      <c r="F55" s="14"/>
      <c r="G55" s="40">
        <v>3389576</v>
      </c>
      <c r="H55" s="41"/>
      <c r="I55" s="40">
        <f>E55-G55</f>
        <v>474532</v>
      </c>
      <c r="K55" s="16">
        <f>IF(G55=0,"n/a",IF(AND(I55/G55&lt;1,I55/G55&gt;-1),I55/G55,"n/a"))</f>
        <v>0.13999745100862174</v>
      </c>
    </row>
    <row r="56" spans="2:15" x14ac:dyDescent="0.2">
      <c r="C56" s="5" t="s">
        <v>16</v>
      </c>
      <c r="E56" s="42">
        <v>201603</v>
      </c>
      <c r="F56" s="14"/>
      <c r="G56" s="42">
        <v>95854</v>
      </c>
      <c r="H56" s="41"/>
      <c r="I56" s="42">
        <f>E56-G56</f>
        <v>105749</v>
      </c>
      <c r="K56" s="22" t="str">
        <f>IF(G56=0,"n/a",IF(AND(I56/G56&lt;1,I56/G56&gt;-1),I56/G56,"n/a"))</f>
        <v>n/a</v>
      </c>
    </row>
    <row r="57" spans="2:15" ht="6.95" customHeight="1" x14ac:dyDescent="0.2">
      <c r="E57" s="40"/>
      <c r="F57" s="14"/>
      <c r="G57" s="40"/>
      <c r="H57" s="14"/>
      <c r="I57" s="40"/>
      <c r="K57" s="24"/>
      <c r="M57" s="29"/>
      <c r="N57" s="29"/>
      <c r="O57" s="29"/>
    </row>
    <row r="58" spans="2:15" x14ac:dyDescent="0.2">
      <c r="C58" s="5" t="s">
        <v>17</v>
      </c>
      <c r="E58" s="42">
        <f>SUM(E55:E56)</f>
        <v>4065711</v>
      </c>
      <c r="F58" s="14"/>
      <c r="G58" s="42">
        <f>SUM(G55:G56)</f>
        <v>3485430</v>
      </c>
      <c r="H58" s="41"/>
      <c r="I58" s="42">
        <f>E58-G58</f>
        <v>580281</v>
      </c>
      <c r="K58" s="22">
        <f>IF(G58=0,"n/a",IF(AND(I58/G58&lt;1,I58/G58&gt;-1),I58/G58,"n/a"))</f>
        <v>0.1664876356719257</v>
      </c>
    </row>
    <row r="59" spans="2:15" ht="6.95" customHeight="1" x14ac:dyDescent="0.2">
      <c r="E59" s="40"/>
      <c r="F59" s="14"/>
      <c r="G59" s="40"/>
      <c r="H59" s="14"/>
      <c r="I59" s="40"/>
      <c r="K59" s="24"/>
      <c r="M59" s="29"/>
      <c r="N59" s="29"/>
      <c r="O59" s="29"/>
    </row>
    <row r="60" spans="2:15" x14ac:dyDescent="0.2">
      <c r="C60" s="5" t="s">
        <v>37</v>
      </c>
      <c r="E60" s="40">
        <f>E52+E58</f>
        <v>46671894</v>
      </c>
      <c r="F60" s="14"/>
      <c r="G60" s="40">
        <f>G52+G58</f>
        <v>40512493</v>
      </c>
      <c r="H60" s="41"/>
      <c r="I60" s="40">
        <f>E60-G60</f>
        <v>6159401</v>
      </c>
      <c r="K60" s="16">
        <f>IF(G60=0,"n/a",IF(AND(I60/G60&lt;1,I60/G60&gt;-1),I60/G60,"n/a"))</f>
        <v>0.15203707656302465</v>
      </c>
    </row>
    <row r="61" spans="2:15" ht="6.95" customHeight="1" x14ac:dyDescent="0.2">
      <c r="E61" s="40"/>
      <c r="F61" s="14"/>
      <c r="G61" s="40"/>
      <c r="H61" s="14"/>
      <c r="I61" s="40"/>
      <c r="K61" s="24"/>
      <c r="M61" s="29"/>
      <c r="N61" s="29"/>
      <c r="O61" s="29"/>
    </row>
    <row r="62" spans="2:15" x14ac:dyDescent="0.2">
      <c r="B62" s="11" t="s">
        <v>38</v>
      </c>
      <c r="E62" s="40"/>
      <c r="F62" s="14"/>
      <c r="G62" s="40"/>
      <c r="H62" s="41"/>
      <c r="I62" s="40"/>
      <c r="K62" s="24"/>
    </row>
    <row r="63" spans="2:15" x14ac:dyDescent="0.2">
      <c r="C63" s="5" t="s">
        <v>20</v>
      </c>
      <c r="E63" s="40">
        <v>3895682</v>
      </c>
      <c r="F63" s="14"/>
      <c r="G63" s="40">
        <v>4055030</v>
      </c>
      <c r="H63" s="41"/>
      <c r="I63" s="40">
        <f>E63-G63</f>
        <v>-159348</v>
      </c>
      <c r="K63" s="16">
        <f>IF(G63=0,"n/a",IF(AND(I63/G63&lt;1,I63/G63&gt;-1),I63/G63,"n/a"))</f>
        <v>-3.929638005144228E-2</v>
      </c>
    </row>
    <row r="64" spans="2:15" x14ac:dyDescent="0.2">
      <c r="C64" s="5" t="s">
        <v>21</v>
      </c>
      <c r="E64" s="42">
        <v>14501595</v>
      </c>
      <c r="F64" s="14"/>
      <c r="G64" s="42">
        <v>14393235</v>
      </c>
      <c r="H64" s="41"/>
      <c r="I64" s="42">
        <f>E64-G64</f>
        <v>108360</v>
      </c>
      <c r="K64" s="22">
        <f>IF(G64=0,"n/a",IF(AND(I64/G64&lt;1,I64/G64&gt;-1),I64/G64,"n/a"))</f>
        <v>7.5285368438714438E-3</v>
      </c>
    </row>
    <row r="65" spans="1:15" ht="6.95" customHeight="1" x14ac:dyDescent="0.2">
      <c r="E65" s="40"/>
      <c r="F65" s="14"/>
      <c r="G65" s="40"/>
      <c r="H65" s="14"/>
      <c r="I65" s="40"/>
      <c r="K65" s="24"/>
      <c r="M65" s="29"/>
      <c r="N65" s="29"/>
      <c r="O65" s="29"/>
    </row>
    <row r="66" spans="1:15" x14ac:dyDescent="0.2">
      <c r="C66" s="5" t="s">
        <v>22</v>
      </c>
      <c r="E66" s="42">
        <f>SUM(E63:E64)</f>
        <v>18397277</v>
      </c>
      <c r="F66" s="14"/>
      <c r="G66" s="42">
        <f>SUM(G63:G64)</f>
        <v>18448265</v>
      </c>
      <c r="H66" s="41"/>
      <c r="I66" s="42">
        <f>E66-G66</f>
        <v>-50988</v>
      </c>
      <c r="K66" s="22">
        <f>IF(G66=0,"n/a",IF(AND(I66/G66&lt;1,I66/G66&gt;-1),I66/G66,"n/a"))</f>
        <v>-2.7638371413246719E-3</v>
      </c>
    </row>
    <row r="67" spans="1:15" ht="6.95" customHeight="1" x14ac:dyDescent="0.2">
      <c r="E67" s="40"/>
      <c r="F67" s="14"/>
      <c r="G67" s="40"/>
      <c r="H67" s="14"/>
      <c r="I67" s="40"/>
      <c r="K67" s="24"/>
      <c r="M67" s="29"/>
      <c r="N67" s="29"/>
      <c r="O67" s="29"/>
    </row>
    <row r="68" spans="1:15" ht="12.75" thickBot="1" x14ac:dyDescent="0.25">
      <c r="C68" s="5" t="s">
        <v>39</v>
      </c>
      <c r="E68" s="43">
        <f>E60+E66</f>
        <v>65069171</v>
      </c>
      <c r="F68" s="14"/>
      <c r="G68" s="43">
        <f>G60+G66</f>
        <v>58960758</v>
      </c>
      <c r="H68" s="41"/>
      <c r="I68" s="43">
        <f>E68-G68</f>
        <v>6108413</v>
      </c>
      <c r="K68" s="34">
        <f>IF(G68=0,"n/a",IF(AND(I68/G68&lt;1,I68/G68&gt;-1),I68/G68,"n/a"))</f>
        <v>0.10360133090554907</v>
      </c>
    </row>
    <row r="69" spans="1:15" ht="12.75" thickTop="1" x14ac:dyDescent="0.2"/>
    <row r="70" spans="1:15" ht="13.15" customHeight="1" x14ac:dyDescent="0.2">
      <c r="A70" s="5" t="s">
        <v>3</v>
      </c>
      <c r="C70" s="60" t="s">
        <v>40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</row>
    <row r="71" spans="1:15" x14ac:dyDescent="0.2">
      <c r="A71" s="5" t="s">
        <v>3</v>
      </c>
    </row>
    <row r="72" spans="1:15" x14ac:dyDescent="0.2">
      <c r="A72" s="5" t="s">
        <v>3</v>
      </c>
    </row>
    <row r="73" spans="1:15" x14ac:dyDescent="0.2">
      <c r="A73" s="5" t="s">
        <v>3</v>
      </c>
    </row>
    <row r="74" spans="1:15" x14ac:dyDescent="0.2">
      <c r="A74" s="5" t="s">
        <v>3</v>
      </c>
    </row>
    <row r="75" spans="1:15" x14ac:dyDescent="0.2">
      <c r="A75" s="5" t="s">
        <v>3</v>
      </c>
    </row>
    <row r="76" spans="1:15" x14ac:dyDescent="0.2">
      <c r="A76" s="5" t="s">
        <v>3</v>
      </c>
    </row>
    <row r="77" spans="1:15" x14ac:dyDescent="0.2">
      <c r="A77" s="5" t="s">
        <v>3</v>
      </c>
    </row>
    <row r="78" spans="1:15" x14ac:dyDescent="0.2">
      <c r="A78" s="5" t="s">
        <v>3</v>
      </c>
    </row>
    <row r="79" spans="1:15" x14ac:dyDescent="0.2">
      <c r="A79" s="5" t="s">
        <v>3</v>
      </c>
    </row>
    <row r="80" spans="1:1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M6:O6"/>
    <mergeCell ref="C70:N70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66" orientation="landscape" r:id="rId1"/>
  <headerFooter alignWithMargins="0">
    <oddFooter>&amp;C6a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K22" sqref="K22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10.7109375" style="6" customWidth="1"/>
    <col min="14" max="14" width="0.85546875" style="6" customWidth="1"/>
    <col min="15" max="15" width="10.7109375" style="6" customWidth="1"/>
    <col min="16" max="16384" width="9.140625" style="5"/>
  </cols>
  <sheetData>
    <row r="1" spans="1:15" s="1" customFormat="1" ht="15" x14ac:dyDescent="0.25">
      <c r="E1" s="62" t="s">
        <v>0</v>
      </c>
      <c r="F1" s="62"/>
      <c r="G1" s="62"/>
      <c r="H1" s="62"/>
      <c r="I1" s="62"/>
      <c r="J1" s="62"/>
      <c r="K1" s="62"/>
      <c r="M1" s="2"/>
      <c r="N1" s="2"/>
      <c r="O1" s="2"/>
    </row>
    <row r="2" spans="1:15" s="1" customFormat="1" ht="15" x14ac:dyDescent="0.25">
      <c r="E2" s="62" t="s">
        <v>1</v>
      </c>
      <c r="F2" s="62"/>
      <c r="G2" s="62"/>
      <c r="H2" s="62"/>
      <c r="I2" s="62"/>
      <c r="J2" s="62"/>
      <c r="K2" s="62"/>
      <c r="M2" s="2"/>
      <c r="N2" s="2"/>
      <c r="O2" s="2"/>
    </row>
    <row r="3" spans="1:15" s="1" customFormat="1" ht="15" x14ac:dyDescent="0.25">
      <c r="E3" s="62" t="s">
        <v>52</v>
      </c>
      <c r="F3" s="62"/>
      <c r="G3" s="62"/>
      <c r="H3" s="62"/>
      <c r="I3" s="62"/>
      <c r="J3" s="62"/>
      <c r="K3" s="62"/>
      <c r="M3" s="2"/>
      <c r="N3" s="2"/>
      <c r="O3" s="2"/>
    </row>
    <row r="4" spans="1:15" s="3" customFormat="1" ht="12.75" x14ac:dyDescent="0.2">
      <c r="E4" s="63" t="s">
        <v>2</v>
      </c>
      <c r="F4" s="63"/>
      <c r="G4" s="63"/>
      <c r="H4" s="63"/>
      <c r="I4" s="63"/>
      <c r="J4" s="63"/>
      <c r="K4" s="63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65" t="s">
        <v>49</v>
      </c>
      <c r="J6" s="64"/>
      <c r="K6" s="64"/>
      <c r="M6" s="59" t="s">
        <v>4</v>
      </c>
      <c r="N6" s="59"/>
      <c r="O6" s="59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58">
        <v>2019</v>
      </c>
      <c r="G8" s="58">
        <f>E8-1</f>
        <v>2018</v>
      </c>
      <c r="I8" s="58" t="s">
        <v>7</v>
      </c>
      <c r="K8" s="57" t="s">
        <v>8</v>
      </c>
      <c r="M8" s="57">
        <f>E8</f>
        <v>2019</v>
      </c>
      <c r="N8" s="10"/>
      <c r="O8" s="57">
        <f>G8</f>
        <v>2018</v>
      </c>
    </row>
    <row r="9" spans="1:15" x14ac:dyDescent="0.2">
      <c r="B9" s="11" t="s">
        <v>9</v>
      </c>
    </row>
    <row r="10" spans="1:15" x14ac:dyDescent="0.2">
      <c r="C10" s="5" t="s">
        <v>10</v>
      </c>
      <c r="E10" s="12">
        <v>23484017.940000001</v>
      </c>
      <c r="F10" s="13"/>
      <c r="G10" s="12">
        <v>25557816.170000002</v>
      </c>
      <c r="H10" s="14"/>
      <c r="I10" s="12">
        <f>E10-G10</f>
        <v>-2073798.2300000004</v>
      </c>
      <c r="K10" s="16">
        <f>IF(G10=0,"n/a",IF(AND(I10/G10&lt;1,I10/G10&gt;-1),I10/G10,"n/a"))</f>
        <v>-8.1141448714004125E-2</v>
      </c>
      <c r="M10" s="17">
        <f>IF(E48=0,"n/a",E10/E48)</f>
        <v>1.330094639185768</v>
      </c>
      <c r="N10" s="18"/>
      <c r="O10" s="17">
        <f>IF(G48=0,"n/a",G10/G48)</f>
        <v>1.3710440668470063</v>
      </c>
    </row>
    <row r="11" spans="1:15" x14ac:dyDescent="0.2">
      <c r="C11" s="5" t="s">
        <v>11</v>
      </c>
      <c r="E11" s="19">
        <v>10541894.449999999</v>
      </c>
      <c r="F11" s="14"/>
      <c r="G11" s="19">
        <v>11472167.99</v>
      </c>
      <c r="H11" s="14"/>
      <c r="I11" s="19">
        <f>E11-G11</f>
        <v>-930273.54000000097</v>
      </c>
      <c r="K11" s="16">
        <f>IF(G11=0,"n/a",IF(AND(I11/G11&lt;1,I11/G11&gt;-1),I11/G11,"n/a"))</f>
        <v>-8.1089602315002451E-2</v>
      </c>
      <c r="M11" s="20">
        <f>IF(E49=0,"n/a",E11/E49)</f>
        <v>0.88928137382272576</v>
      </c>
      <c r="N11" s="18"/>
      <c r="O11" s="20">
        <f>IF(G49=0,"n/a",G11/G49)</f>
        <v>0.86058585669759968</v>
      </c>
    </row>
    <row r="12" spans="1:15" x14ac:dyDescent="0.2">
      <c r="C12" s="5" t="s">
        <v>12</v>
      </c>
      <c r="E12" s="21">
        <v>655333.32999999996</v>
      </c>
      <c r="F12" s="14"/>
      <c r="G12" s="21">
        <v>1010212.09</v>
      </c>
      <c r="H12" s="14"/>
      <c r="I12" s="21">
        <f>E12-G12</f>
        <v>-354878.76</v>
      </c>
      <c r="K12" s="22">
        <f>IF(G12=0,"n/a",IF(AND(I12/G12&lt;1,I12/G12&gt;-1),I12/G12,"n/a"))</f>
        <v>-0.35129134120736966</v>
      </c>
      <c r="M12" s="23">
        <f>IF(E50=0,"n/a",E12/E50)</f>
        <v>0.69335409516232094</v>
      </c>
      <c r="N12" s="18"/>
      <c r="O12" s="23">
        <f>IF(G50=0,"n/a",G12/G50)</f>
        <v>0.64829952722575146</v>
      </c>
    </row>
    <row r="13" spans="1:15" ht="6.95" customHeight="1" x14ac:dyDescent="0.2">
      <c r="E13" s="19"/>
      <c r="F13" s="14"/>
      <c r="G13" s="19"/>
      <c r="H13" s="14"/>
      <c r="I13" s="19"/>
      <c r="K13" s="24"/>
      <c r="M13" s="18"/>
      <c r="N13" s="18"/>
      <c r="O13" s="18"/>
    </row>
    <row r="14" spans="1:15" x14ac:dyDescent="0.2">
      <c r="C14" s="5" t="s">
        <v>13</v>
      </c>
      <c r="E14" s="19">
        <f>SUM(E10:E12)</f>
        <v>34681245.719999999</v>
      </c>
      <c r="F14" s="14"/>
      <c r="G14" s="19">
        <f>SUM(G10:G12)</f>
        <v>38040196.250000007</v>
      </c>
      <c r="H14" s="14"/>
      <c r="I14" s="19">
        <f>E14-G14</f>
        <v>-3358950.5300000086</v>
      </c>
      <c r="K14" s="16">
        <f>IF(G14=0,"n/a",IF(AND(I14/G14&lt;1,I14/G14&gt;-1),I14/G14,"n/a"))</f>
        <v>-8.8300031575152774E-2</v>
      </c>
      <c r="M14" s="20">
        <f>IF(E52=0,"n/a",E14/E52)</f>
        <v>1.1387529389228421</v>
      </c>
      <c r="N14" s="18"/>
      <c r="O14" s="20">
        <f>IF(G52=0,"n/a",G14/G52)</f>
        <v>1.1345111823931455</v>
      </c>
    </row>
    <row r="15" spans="1:15" ht="6.95" customHeight="1" x14ac:dyDescent="0.2">
      <c r="E15" s="19"/>
      <c r="F15" s="14"/>
      <c r="G15" s="19"/>
      <c r="H15" s="14"/>
      <c r="I15" s="19"/>
      <c r="K15" s="24"/>
      <c r="M15" s="18"/>
      <c r="N15" s="18"/>
      <c r="O15" s="18"/>
    </row>
    <row r="16" spans="1:15" x14ac:dyDescent="0.2">
      <c r="B16" s="11" t="s">
        <v>14</v>
      </c>
      <c r="E16" s="19"/>
      <c r="F16" s="14"/>
      <c r="G16" s="19"/>
      <c r="H16" s="14"/>
      <c r="I16" s="19"/>
      <c r="K16" s="24"/>
      <c r="M16" s="18"/>
      <c r="N16" s="18"/>
      <c r="O16" s="18"/>
    </row>
    <row r="17" spans="2:15" x14ac:dyDescent="0.2">
      <c r="C17" s="5" t="s">
        <v>15</v>
      </c>
      <c r="E17" s="19">
        <v>1263198.96</v>
      </c>
      <c r="F17" s="14"/>
      <c r="G17" s="19">
        <v>1611309.77</v>
      </c>
      <c r="H17" s="14"/>
      <c r="I17" s="19">
        <f>E17-G17</f>
        <v>-348110.81000000006</v>
      </c>
      <c r="K17" s="16">
        <f>IF(G17=0,"n/a",IF(AND(I17/G17&lt;1,I17/G17&gt;-1),I17/G17,"n/a"))</f>
        <v>-0.21604213943294098</v>
      </c>
      <c r="M17" s="20">
        <f>IF(E55=0,"n/a",E17/E55)</f>
        <v>0.42683110084805381</v>
      </c>
      <c r="N17" s="18"/>
      <c r="O17" s="20">
        <f>IF(G55=0,"n/a",G17/G55)</f>
        <v>0.45615762920636754</v>
      </c>
    </row>
    <row r="18" spans="2:15" x14ac:dyDescent="0.2">
      <c r="C18" s="5" t="s">
        <v>16</v>
      </c>
      <c r="E18" s="21">
        <v>17625.12</v>
      </c>
      <c r="F18" s="25"/>
      <c r="G18" s="21">
        <v>87272.92</v>
      </c>
      <c r="H18" s="26"/>
      <c r="I18" s="21">
        <f>E18-G18</f>
        <v>-69647.8</v>
      </c>
      <c r="K18" s="22">
        <f>IF(G18=0,"n/a",IF(AND(I18/G18&lt;1,I18/G18&gt;-1),I18/G18,"n/a"))</f>
        <v>-0.79804594598186929</v>
      </c>
      <c r="M18" s="23">
        <f>IF(E56=0,"n/a",E18/E56)</f>
        <v>0.65121448365047108</v>
      </c>
      <c r="N18" s="18"/>
      <c r="O18" s="23">
        <f>IF(G56=0,"n/a",G18/G56)</f>
        <v>0.46824506526882814</v>
      </c>
    </row>
    <row r="19" spans="2:15" ht="6.95" customHeight="1" x14ac:dyDescent="0.2">
      <c r="E19" s="19"/>
      <c r="F19" s="27"/>
      <c r="G19" s="19"/>
      <c r="H19" s="27"/>
      <c r="I19" s="19"/>
      <c r="K19" s="24"/>
      <c r="M19" s="18"/>
      <c r="N19" s="18"/>
      <c r="O19" s="18"/>
    </row>
    <row r="20" spans="2:15" x14ac:dyDescent="0.2">
      <c r="C20" s="5" t="s">
        <v>17</v>
      </c>
      <c r="E20" s="21">
        <f>SUM(E17:E18)</f>
        <v>1280824.08</v>
      </c>
      <c r="F20" s="25"/>
      <c r="G20" s="21">
        <f>SUM(G17:G18)</f>
        <v>1698582.69</v>
      </c>
      <c r="H20" s="26"/>
      <c r="I20" s="21">
        <f>E20-G20</f>
        <v>-417758.60999999987</v>
      </c>
      <c r="K20" s="22">
        <f>IF(G20=0,"n/a",IF(AND(I20/G20&lt;1,I20/G20&gt;-1),I20/G20,"n/a"))</f>
        <v>-0.24594540640232232</v>
      </c>
      <c r="M20" s="23">
        <f>IF(E58=0,"n/a",E20/E58)</f>
        <v>0.42886453151415332</v>
      </c>
      <c r="N20" s="18"/>
      <c r="O20" s="23">
        <f>IF(G58=0,"n/a",G20/G58)</f>
        <v>0.45676345134475799</v>
      </c>
    </row>
    <row r="21" spans="2:15" ht="6.95" customHeight="1" x14ac:dyDescent="0.2">
      <c r="E21" s="19"/>
      <c r="F21" s="27"/>
      <c r="G21" s="19"/>
      <c r="H21" s="27"/>
      <c r="I21" s="19"/>
      <c r="K21" s="24"/>
      <c r="M21" s="18"/>
      <c r="N21" s="18"/>
      <c r="O21" s="18"/>
    </row>
    <row r="22" spans="2:15" x14ac:dyDescent="0.2">
      <c r="C22" s="5" t="s">
        <v>18</v>
      </c>
      <c r="E22" s="19">
        <f>E14+E20</f>
        <v>35962069.799999997</v>
      </c>
      <c r="F22" s="27"/>
      <c r="G22" s="19">
        <f>G14+G20</f>
        <v>39738778.940000005</v>
      </c>
      <c r="H22" s="27"/>
      <c r="I22" s="19">
        <f>E22-G22</f>
        <v>-3776709.140000008</v>
      </c>
      <c r="K22" s="16">
        <f>IF(G22=0,"n/a",IF(AND(I22/G22&lt;1,I22/G22&gt;-1),I22/G22,"n/a"))</f>
        <v>-9.5038379153579683E-2</v>
      </c>
      <c r="M22" s="20">
        <f>IF(E60=0,"n/a",E22/E60)</f>
        <v>1.0753561747847198</v>
      </c>
      <c r="N22" s="18"/>
      <c r="O22" s="20">
        <f>IF(G60=0,"n/a",G22/G60)</f>
        <v>1.0668481421989582</v>
      </c>
    </row>
    <row r="23" spans="2:15" ht="6.95" customHeight="1" x14ac:dyDescent="0.2">
      <c r="E23" s="19"/>
      <c r="F23" s="27"/>
      <c r="G23" s="19"/>
      <c r="H23" s="27"/>
      <c r="I23" s="19"/>
      <c r="K23" s="24"/>
      <c r="M23" s="18"/>
      <c r="N23" s="18"/>
      <c r="O23" s="18"/>
    </row>
    <row r="24" spans="2:15" x14ac:dyDescent="0.2">
      <c r="B24" s="11" t="s">
        <v>19</v>
      </c>
      <c r="E24" s="19"/>
      <c r="F24" s="27"/>
      <c r="G24" s="19"/>
      <c r="H24" s="27"/>
      <c r="I24" s="19"/>
      <c r="K24" s="24"/>
      <c r="M24" s="18"/>
      <c r="N24" s="18"/>
      <c r="O24" s="18"/>
    </row>
    <row r="25" spans="2:15" x14ac:dyDescent="0.2">
      <c r="C25" s="5" t="s">
        <v>20</v>
      </c>
      <c r="E25" s="19">
        <v>535418.28</v>
      </c>
      <c r="F25" s="27"/>
      <c r="G25" s="19">
        <v>530217.86</v>
      </c>
      <c r="H25" s="27"/>
      <c r="I25" s="19">
        <f>E25-G25</f>
        <v>5200.4200000000419</v>
      </c>
      <c r="K25" s="16">
        <f>IF(G25=0,"n/a",IF(AND(I25/G25&lt;1,I25/G25&gt;-1),I25/G25,"n/a"))</f>
        <v>9.8080815308636375E-3</v>
      </c>
      <c r="M25" s="20">
        <f>IF(E63=0,"n/a",E25/E63)</f>
        <v>0.14720665525125454</v>
      </c>
      <c r="N25" s="18"/>
      <c r="O25" s="20">
        <f>IF(G63=0,"n/a",G25/G63)</f>
        <v>0.13514805758612083</v>
      </c>
    </row>
    <row r="26" spans="2:15" x14ac:dyDescent="0.2">
      <c r="C26" s="5" t="s">
        <v>21</v>
      </c>
      <c r="E26" s="21">
        <v>942497.97</v>
      </c>
      <c r="F26" s="25"/>
      <c r="G26" s="21">
        <v>999724.35</v>
      </c>
      <c r="H26" s="26"/>
      <c r="I26" s="21">
        <f>E26-G26</f>
        <v>-57226.380000000005</v>
      </c>
      <c r="K26" s="22">
        <f>IF(G26=0,"n/a",IF(AND(I26/G26&lt;1,I26/G26&gt;-1),I26/G26,"n/a"))</f>
        <v>-5.7242158801073521E-2</v>
      </c>
      <c r="M26" s="23">
        <f>IF(E64=0,"n/a",E26/E64)</f>
        <v>7.4988641881560972E-2</v>
      </c>
      <c r="N26" s="18"/>
      <c r="O26" s="23">
        <f>IF(G64=0,"n/a",G26/G64)</f>
        <v>7.5029725592423574E-2</v>
      </c>
    </row>
    <row r="27" spans="2:15" ht="6.95" customHeight="1" x14ac:dyDescent="0.2">
      <c r="E27" s="19"/>
      <c r="F27" s="27"/>
      <c r="G27" s="19"/>
      <c r="H27" s="27"/>
      <c r="I27" s="19"/>
      <c r="K27" s="24"/>
      <c r="M27" s="18"/>
      <c r="N27" s="18"/>
      <c r="O27" s="18"/>
    </row>
    <row r="28" spans="2:15" x14ac:dyDescent="0.2">
      <c r="C28" s="5" t="s">
        <v>22</v>
      </c>
      <c r="E28" s="21">
        <f>SUM(E25:E26)</f>
        <v>1477916.25</v>
      </c>
      <c r="F28" s="25"/>
      <c r="G28" s="21">
        <f>SUM(G25:G26)</f>
        <v>1529942.21</v>
      </c>
      <c r="H28" s="26"/>
      <c r="I28" s="21">
        <f>E28-G28</f>
        <v>-52025.959999999963</v>
      </c>
      <c r="K28" s="22">
        <f>IF(G28=0,"n/a",IF(AND(I28/G28&lt;1,I28/G28&gt;-1),I28/G28,"n/a"))</f>
        <v>-3.4005179842707893E-2</v>
      </c>
      <c r="M28" s="23">
        <f>IF(E66=0,"n/a",E28/E66)</f>
        <v>9.1197135754011963E-2</v>
      </c>
      <c r="N28" s="18"/>
      <c r="O28" s="23">
        <f>IF(G66=0,"n/a",G28/G66)</f>
        <v>8.870457154247538E-2</v>
      </c>
    </row>
    <row r="29" spans="2:15" ht="6.95" customHeight="1" x14ac:dyDescent="0.2">
      <c r="E29" s="19"/>
      <c r="F29" s="27"/>
      <c r="G29" s="19"/>
      <c r="H29" s="27"/>
      <c r="I29" s="19"/>
      <c r="K29" s="24"/>
      <c r="M29" s="18"/>
      <c r="N29" s="18"/>
      <c r="O29" s="18"/>
    </row>
    <row r="30" spans="2:15" x14ac:dyDescent="0.2">
      <c r="C30" s="5" t="s">
        <v>23</v>
      </c>
      <c r="E30" s="19">
        <f>E22+E28</f>
        <v>37439986.049999997</v>
      </c>
      <c r="F30" s="27"/>
      <c r="G30" s="19">
        <f>G22+G28</f>
        <v>41268721.150000006</v>
      </c>
      <c r="H30" s="27"/>
      <c r="I30" s="19">
        <f>E30-G30</f>
        <v>-3828735.1000000089</v>
      </c>
      <c r="K30" s="16">
        <f>IF(G30=0,"n/a",IF(AND(I30/G30&lt;1,I30/G30&gt;-1),I30/G30,"n/a"))</f>
        <v>-9.2775714713418209E-2</v>
      </c>
      <c r="M30" s="17">
        <f>IF(E68=0,"n/a",E30/E68)</f>
        <v>0.75411261024394272</v>
      </c>
      <c r="N30" s="18"/>
      <c r="O30" s="17">
        <f>IF(G68=0,"n/a",G30/G68)</f>
        <v>0.75727451319612382</v>
      </c>
    </row>
    <row r="31" spans="2:15" ht="6.95" customHeight="1" x14ac:dyDescent="0.2">
      <c r="E31" s="19"/>
      <c r="F31" s="27"/>
      <c r="G31" s="19"/>
      <c r="H31" s="27"/>
      <c r="I31" s="19"/>
      <c r="K31" s="24"/>
      <c r="M31" s="29"/>
      <c r="N31" s="29"/>
      <c r="O31" s="29"/>
    </row>
    <row r="32" spans="2:15" x14ac:dyDescent="0.2">
      <c r="B32" s="5" t="s">
        <v>24</v>
      </c>
      <c r="E32" s="19">
        <v>-118145.46</v>
      </c>
      <c r="F32" s="27"/>
      <c r="G32" s="19">
        <v>-1608567.09</v>
      </c>
      <c r="H32" s="27"/>
      <c r="I32" s="19">
        <f>E32-G32</f>
        <v>1490421.6300000001</v>
      </c>
      <c r="K32" s="16">
        <f>IF(G32=0,"n/a",IF(AND(I32/G32&lt;1,I32/G32&gt;-1),I32/G32,"n/a"))</f>
        <v>-0.92655235785036483</v>
      </c>
      <c r="M32" s="29"/>
      <c r="N32" s="29"/>
      <c r="O32" s="29"/>
    </row>
    <row r="33" spans="1:15" x14ac:dyDescent="0.2">
      <c r="B33" s="5" t="s">
        <v>25</v>
      </c>
      <c r="E33" s="21">
        <v>-836012.59</v>
      </c>
      <c r="F33" s="25"/>
      <c r="G33" s="21">
        <v>891808.7</v>
      </c>
      <c r="H33" s="26"/>
      <c r="I33" s="21">
        <f>E33-G33</f>
        <v>-1727821.29</v>
      </c>
      <c r="K33" s="22" t="str">
        <f>IF(G33=0,"n/a",IF(AND(I33/G33&lt;1,I33/G33&gt;-1),I33/G33,"n/a"))</f>
        <v>n/a</v>
      </c>
    </row>
    <row r="34" spans="1:15" ht="6.95" customHeight="1" x14ac:dyDescent="0.2">
      <c r="E34" s="30"/>
      <c r="F34" s="27"/>
      <c r="G34" s="30"/>
      <c r="H34" s="27"/>
      <c r="I34" s="30"/>
      <c r="K34" s="31"/>
      <c r="M34" s="29"/>
      <c r="N34" s="29"/>
      <c r="O34" s="29"/>
    </row>
    <row r="35" spans="1:15" ht="12.75" thickBot="1" x14ac:dyDescent="0.25">
      <c r="C35" s="5" t="s">
        <v>26</v>
      </c>
      <c r="E35" s="32">
        <f>SUM(E30:E33)</f>
        <v>36485827.999999993</v>
      </c>
      <c r="F35" s="33"/>
      <c r="G35" s="32">
        <f>SUM(G30:G33)</f>
        <v>40551962.760000005</v>
      </c>
      <c r="H35" s="27"/>
      <c r="I35" s="32">
        <f>E35-G35</f>
        <v>-4066134.7600000128</v>
      </c>
      <c r="K35" s="34">
        <f>IF(G35=0,"n/a",IF(AND(I35/G35&lt;1,I35/G35&gt;-1),I35/G35,"n/a"))</f>
        <v>-0.10026973993995679</v>
      </c>
    </row>
    <row r="36" spans="1:15" ht="12.75" thickTop="1" x14ac:dyDescent="0.2">
      <c r="E36" s="30"/>
      <c r="F36" s="27"/>
      <c r="G36" s="30"/>
      <c r="H36" s="14"/>
      <c r="I36" s="30"/>
    </row>
    <row r="37" spans="1:15" x14ac:dyDescent="0.2">
      <c r="C37" s="5" t="s">
        <v>42</v>
      </c>
      <c r="E37" s="12">
        <v>1959206.13</v>
      </c>
      <c r="F37" s="12"/>
      <c r="G37" s="12">
        <v>1972619.35</v>
      </c>
      <c r="H37" s="14"/>
      <c r="I37" s="30"/>
    </row>
    <row r="38" spans="1:15" x14ac:dyDescent="0.2">
      <c r="C38" s="5" t="s">
        <v>43</v>
      </c>
      <c r="E38" s="19">
        <v>596894.15</v>
      </c>
      <c r="F38" s="30"/>
      <c r="G38" s="19">
        <v>627061.81999999995</v>
      </c>
      <c r="H38" s="14"/>
      <c r="I38" s="30"/>
    </row>
    <row r="39" spans="1:15" x14ac:dyDescent="0.2">
      <c r="C39" s="5" t="s">
        <v>44</v>
      </c>
      <c r="E39" s="19">
        <v>158971.82</v>
      </c>
      <c r="F39" s="14"/>
      <c r="G39" s="19">
        <v>199209.96</v>
      </c>
      <c r="H39" s="14"/>
      <c r="I39" s="30"/>
    </row>
    <row r="40" spans="1:15" x14ac:dyDescent="0.2">
      <c r="C40" s="5" t="s">
        <v>45</v>
      </c>
      <c r="E40" s="19">
        <v>0</v>
      </c>
      <c r="F40" s="14"/>
      <c r="G40" s="19">
        <v>-116424.99</v>
      </c>
      <c r="H40" s="14"/>
      <c r="I40" s="30"/>
    </row>
    <row r="41" spans="1:15" x14ac:dyDescent="0.2">
      <c r="C41" s="5" t="s">
        <v>31</v>
      </c>
      <c r="E41" s="19">
        <v>762867.87</v>
      </c>
      <c r="F41" s="14"/>
      <c r="G41" s="19">
        <v>897864.56</v>
      </c>
      <c r="H41" s="14"/>
      <c r="I41" s="30"/>
    </row>
    <row r="42" spans="1:15" x14ac:dyDescent="0.2">
      <c r="C42" s="5" t="s">
        <v>32</v>
      </c>
      <c r="E42" s="19">
        <v>0</v>
      </c>
      <c r="F42" s="14"/>
      <c r="G42" s="38">
        <v>-34.04</v>
      </c>
      <c r="H42" s="14"/>
      <c r="I42" s="30"/>
    </row>
    <row r="43" spans="1:15" x14ac:dyDescent="0.2">
      <c r="C43" s="5" t="s">
        <v>33</v>
      </c>
      <c r="E43" s="19">
        <v>378207.33</v>
      </c>
      <c r="F43" s="14"/>
      <c r="G43" s="38">
        <v>220365.05</v>
      </c>
      <c r="H43" s="14"/>
      <c r="I43" s="30"/>
    </row>
    <row r="44" spans="1:15" x14ac:dyDescent="0.2">
      <c r="C44" s="5" t="s">
        <v>46</v>
      </c>
      <c r="E44" s="19">
        <v>-362311.73</v>
      </c>
      <c r="F44" s="14"/>
      <c r="G44" s="39">
        <v>0</v>
      </c>
      <c r="H44" s="14"/>
      <c r="I44" s="30"/>
    </row>
    <row r="45" spans="1:15" x14ac:dyDescent="0.2">
      <c r="E45" s="40"/>
      <c r="F45" s="14"/>
      <c r="G45" s="14"/>
      <c r="H45" s="14"/>
      <c r="I45" s="14"/>
    </row>
    <row r="46" spans="1:15" ht="12.75" x14ac:dyDescent="0.2">
      <c r="A46" s="3" t="s">
        <v>34</v>
      </c>
      <c r="E46" s="40"/>
      <c r="F46" s="14"/>
      <c r="G46" s="14"/>
      <c r="H46" s="14"/>
      <c r="I46" s="14"/>
    </row>
    <row r="47" spans="1:15" x14ac:dyDescent="0.2">
      <c r="B47" s="11" t="s">
        <v>35</v>
      </c>
      <c r="E47" s="40"/>
      <c r="F47" s="14"/>
      <c r="G47" s="14"/>
      <c r="H47" s="14"/>
      <c r="I47" s="14"/>
    </row>
    <row r="48" spans="1:15" x14ac:dyDescent="0.2">
      <c r="C48" s="5" t="s">
        <v>10</v>
      </c>
      <c r="E48" s="40">
        <v>17655900</v>
      </c>
      <c r="F48" s="14"/>
      <c r="G48" s="40">
        <v>18641134</v>
      </c>
      <c r="H48" s="41"/>
      <c r="I48" s="40">
        <f>E48-G48</f>
        <v>-985234</v>
      </c>
      <c r="K48" s="16">
        <f>IF(G48=0,"n/a",IF(AND(I48/G48&lt;1,I48/G48&gt;-1),I48/G48,"n/a"))</f>
        <v>-5.2852685893465493E-2</v>
      </c>
    </row>
    <row r="49" spans="2:15" x14ac:dyDescent="0.2">
      <c r="C49" s="5" t="s">
        <v>11</v>
      </c>
      <c r="E49" s="40">
        <v>11854397</v>
      </c>
      <c r="F49" s="14"/>
      <c r="G49" s="40">
        <v>13330649</v>
      </c>
      <c r="H49" s="41"/>
      <c r="I49" s="40">
        <f>E49-G49</f>
        <v>-1476252</v>
      </c>
      <c r="K49" s="16">
        <f>IF(G49=0,"n/a",IF(AND(I49/G49&lt;1,I49/G49&gt;-1),I49/G49,"n/a"))</f>
        <v>-0.11074119497107755</v>
      </c>
    </row>
    <row r="50" spans="2:15" x14ac:dyDescent="0.2">
      <c r="C50" s="5" t="s">
        <v>12</v>
      </c>
      <c r="E50" s="42">
        <v>945164</v>
      </c>
      <c r="F50" s="14"/>
      <c r="G50" s="42">
        <v>1558249</v>
      </c>
      <c r="H50" s="41"/>
      <c r="I50" s="42">
        <f>E50-G50</f>
        <v>-613085</v>
      </c>
      <c r="K50" s="22">
        <f>IF(G50=0,"n/a",IF(AND(I50/G50&lt;1,I50/G50&gt;-1),I50/G50,"n/a"))</f>
        <v>-0.39344482171976364</v>
      </c>
    </row>
    <row r="51" spans="2:15" ht="6.95" customHeight="1" x14ac:dyDescent="0.2">
      <c r="E51" s="40"/>
      <c r="F51" s="14"/>
      <c r="G51" s="40"/>
      <c r="H51" s="14"/>
      <c r="I51" s="40"/>
      <c r="K51" s="24"/>
      <c r="M51" s="29"/>
      <c r="N51" s="29"/>
      <c r="O51" s="29"/>
    </row>
    <row r="52" spans="2:15" x14ac:dyDescent="0.2">
      <c r="C52" s="5" t="s">
        <v>13</v>
      </c>
      <c r="E52" s="40">
        <f>SUM(E48:E50)</f>
        <v>30455461</v>
      </c>
      <c r="F52" s="14"/>
      <c r="G52" s="40">
        <f>SUM(G48:G50)</f>
        <v>33530032</v>
      </c>
      <c r="H52" s="41"/>
      <c r="I52" s="40">
        <f>E52-G52</f>
        <v>-3074571</v>
      </c>
      <c r="K52" s="16">
        <f>IF(G52=0,"n/a",IF(AND(I52/G52&lt;1,I52/G52&gt;-1),I52/G52,"n/a"))</f>
        <v>-9.1696035363163383E-2</v>
      </c>
    </row>
    <row r="53" spans="2:15" ht="6.95" customHeight="1" x14ac:dyDescent="0.2">
      <c r="E53" s="40"/>
      <c r="F53" s="14"/>
      <c r="G53" s="40"/>
      <c r="H53" s="14"/>
      <c r="I53" s="40"/>
      <c r="K53" s="24"/>
      <c r="M53" s="29"/>
      <c r="N53" s="29"/>
      <c r="O53" s="29"/>
    </row>
    <row r="54" spans="2:15" x14ac:dyDescent="0.2">
      <c r="B54" s="11" t="s">
        <v>36</v>
      </c>
      <c r="E54" s="40"/>
      <c r="F54" s="14"/>
      <c r="G54" s="40"/>
      <c r="H54" s="41"/>
      <c r="I54" s="40"/>
      <c r="K54" s="24"/>
    </row>
    <row r="55" spans="2:15" x14ac:dyDescent="0.2">
      <c r="C55" s="5" t="s">
        <v>15</v>
      </c>
      <c r="E55" s="40">
        <v>2959482</v>
      </c>
      <c r="F55" s="14"/>
      <c r="G55" s="40">
        <v>3532353</v>
      </c>
      <c r="H55" s="41"/>
      <c r="I55" s="40">
        <f>E55-G55</f>
        <v>-572871</v>
      </c>
      <c r="K55" s="16">
        <f>IF(G55=0,"n/a",IF(AND(I55/G55&lt;1,I55/G55&gt;-1),I55/G55,"n/a"))</f>
        <v>-0.16217829871476605</v>
      </c>
    </row>
    <row r="56" spans="2:15" x14ac:dyDescent="0.2">
      <c r="C56" s="5" t="s">
        <v>16</v>
      </c>
      <c r="E56" s="42">
        <v>27065</v>
      </c>
      <c r="F56" s="14"/>
      <c r="G56" s="42">
        <v>186383</v>
      </c>
      <c r="H56" s="41"/>
      <c r="I56" s="42">
        <f>E56-G56</f>
        <v>-159318</v>
      </c>
      <c r="K56" s="22">
        <f>IF(G56=0,"n/a",IF(AND(I56/G56&lt;1,I56/G56&gt;-1),I56/G56,"n/a"))</f>
        <v>-0.8547882585858152</v>
      </c>
    </row>
    <row r="57" spans="2:15" ht="6.95" customHeight="1" x14ac:dyDescent="0.2">
      <c r="E57" s="40"/>
      <c r="F57" s="14"/>
      <c r="G57" s="40"/>
      <c r="H57" s="14"/>
      <c r="I57" s="40"/>
      <c r="K57" s="24"/>
      <c r="M57" s="29"/>
      <c r="N57" s="29"/>
      <c r="O57" s="29"/>
    </row>
    <row r="58" spans="2:15" x14ac:dyDescent="0.2">
      <c r="C58" s="5" t="s">
        <v>17</v>
      </c>
      <c r="E58" s="42">
        <f>SUM(E55:E56)</f>
        <v>2986547</v>
      </c>
      <c r="F58" s="14"/>
      <c r="G58" s="42">
        <f>SUM(G55:G56)</f>
        <v>3718736</v>
      </c>
      <c r="H58" s="41"/>
      <c r="I58" s="42">
        <f>E58-G58</f>
        <v>-732189</v>
      </c>
      <c r="K58" s="22">
        <f>IF(G58=0,"n/a",IF(AND(I58/G58&lt;1,I58/G58&gt;-1),I58/G58,"n/a"))</f>
        <v>-0.19689190090396308</v>
      </c>
    </row>
    <row r="59" spans="2:15" ht="6.95" customHeight="1" x14ac:dyDescent="0.2">
      <c r="E59" s="40"/>
      <c r="F59" s="14"/>
      <c r="G59" s="40"/>
      <c r="H59" s="14"/>
      <c r="I59" s="40"/>
      <c r="K59" s="24"/>
      <c r="M59" s="29"/>
      <c r="N59" s="29"/>
      <c r="O59" s="29"/>
    </row>
    <row r="60" spans="2:15" x14ac:dyDescent="0.2">
      <c r="C60" s="5" t="s">
        <v>37</v>
      </c>
      <c r="E60" s="40">
        <f>E52+E58</f>
        <v>33442008</v>
      </c>
      <c r="F60" s="14"/>
      <c r="G60" s="40">
        <f>G52+G58</f>
        <v>37248768</v>
      </c>
      <c r="H60" s="41"/>
      <c r="I60" s="40">
        <f>E60-G60</f>
        <v>-3806760</v>
      </c>
      <c r="K60" s="16">
        <f>IF(G60=0,"n/a",IF(AND(I60/G60&lt;1,I60/G60&gt;-1),I60/G60,"n/a"))</f>
        <v>-0.10219827941691924</v>
      </c>
    </row>
    <row r="61" spans="2:15" ht="6.95" customHeight="1" x14ac:dyDescent="0.2">
      <c r="E61" s="40"/>
      <c r="F61" s="14"/>
      <c r="G61" s="40"/>
      <c r="H61" s="14"/>
      <c r="I61" s="40"/>
      <c r="K61" s="24"/>
      <c r="M61" s="29"/>
      <c r="N61" s="29"/>
      <c r="O61" s="29"/>
    </row>
    <row r="62" spans="2:15" x14ac:dyDescent="0.2">
      <c r="B62" s="11" t="s">
        <v>38</v>
      </c>
      <c r="E62" s="40"/>
      <c r="F62" s="14"/>
      <c r="G62" s="40"/>
      <c r="H62" s="41"/>
      <c r="I62" s="40"/>
      <c r="K62" s="24"/>
    </row>
    <row r="63" spans="2:15" x14ac:dyDescent="0.2">
      <c r="C63" s="5" t="s">
        <v>20</v>
      </c>
      <c r="E63" s="40">
        <v>3637188</v>
      </c>
      <c r="F63" s="14"/>
      <c r="G63" s="40">
        <v>3923237</v>
      </c>
      <c r="H63" s="41"/>
      <c r="I63" s="40">
        <f>E63-G63</f>
        <v>-286049</v>
      </c>
      <c r="K63" s="16">
        <f>IF(G63=0,"n/a",IF(AND(I63/G63&lt;1,I63/G63&gt;-1),I63/G63,"n/a"))</f>
        <v>-7.291147590624783E-2</v>
      </c>
    </row>
    <row r="64" spans="2:15" x14ac:dyDescent="0.2">
      <c r="C64" s="5" t="s">
        <v>21</v>
      </c>
      <c r="E64" s="42">
        <v>12568543</v>
      </c>
      <c r="F64" s="14"/>
      <c r="G64" s="42">
        <v>13324377</v>
      </c>
      <c r="H64" s="41"/>
      <c r="I64" s="42">
        <f>E64-G64</f>
        <v>-755834</v>
      </c>
      <c r="K64" s="22">
        <f>IF(G64=0,"n/a",IF(AND(I64/G64&lt;1,I64/G64&gt;-1),I64/G64,"n/a"))</f>
        <v>-5.6725654039959994E-2</v>
      </c>
    </row>
    <row r="65" spans="1:15" ht="6.95" customHeight="1" x14ac:dyDescent="0.2">
      <c r="E65" s="40"/>
      <c r="F65" s="14"/>
      <c r="G65" s="40"/>
      <c r="H65" s="14"/>
      <c r="I65" s="40"/>
      <c r="K65" s="24"/>
      <c r="M65" s="29"/>
      <c r="N65" s="29"/>
      <c r="O65" s="29"/>
    </row>
    <row r="66" spans="1:15" x14ac:dyDescent="0.2">
      <c r="C66" s="5" t="s">
        <v>22</v>
      </c>
      <c r="E66" s="42">
        <f>SUM(E63:E64)</f>
        <v>16205731</v>
      </c>
      <c r="F66" s="14"/>
      <c r="G66" s="42">
        <f>SUM(G63:G64)</f>
        <v>17247614</v>
      </c>
      <c r="H66" s="41"/>
      <c r="I66" s="42">
        <f>E66-G66</f>
        <v>-1041883</v>
      </c>
      <c r="K66" s="22">
        <f>IF(G66=0,"n/a",IF(AND(I66/G66&lt;1,I66/G66&gt;-1),I66/G66,"n/a"))</f>
        <v>-6.040736997013036E-2</v>
      </c>
    </row>
    <row r="67" spans="1:15" ht="6.95" customHeight="1" x14ac:dyDescent="0.2">
      <c r="E67" s="40"/>
      <c r="F67" s="14"/>
      <c r="G67" s="40"/>
      <c r="H67" s="14"/>
      <c r="I67" s="40"/>
      <c r="K67" s="24"/>
      <c r="M67" s="29"/>
      <c r="N67" s="29"/>
      <c r="O67" s="29"/>
    </row>
    <row r="68" spans="1:15" ht="12.75" thickBot="1" x14ac:dyDescent="0.25">
      <c r="C68" s="5" t="s">
        <v>39</v>
      </c>
      <c r="E68" s="43">
        <f>E60+E66</f>
        <v>49647739</v>
      </c>
      <c r="F68" s="14"/>
      <c r="G68" s="43">
        <f>G60+G66</f>
        <v>54496382</v>
      </c>
      <c r="H68" s="41"/>
      <c r="I68" s="43">
        <f>E68-G68</f>
        <v>-4848643</v>
      </c>
      <c r="K68" s="34">
        <f>IF(G68=0,"n/a",IF(AND(I68/G68&lt;1,I68/G68&gt;-1),I68/G68,"n/a"))</f>
        <v>-8.8971833029209163E-2</v>
      </c>
    </row>
    <row r="69" spans="1:15" ht="12.75" thickTop="1" x14ac:dyDescent="0.2"/>
    <row r="70" spans="1:15" ht="13.15" customHeight="1" x14ac:dyDescent="0.2">
      <c r="A70" s="5" t="s">
        <v>3</v>
      </c>
      <c r="C70" s="60" t="s">
        <v>40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</row>
    <row r="71" spans="1:15" x14ac:dyDescent="0.2">
      <c r="A71" s="5" t="s">
        <v>3</v>
      </c>
    </row>
    <row r="72" spans="1:15" x14ac:dyDescent="0.2">
      <c r="A72" s="5" t="s">
        <v>3</v>
      </c>
    </row>
    <row r="73" spans="1:15" x14ac:dyDescent="0.2">
      <c r="A73" s="5" t="s">
        <v>3</v>
      </c>
    </row>
    <row r="74" spans="1:15" x14ac:dyDescent="0.2">
      <c r="A74" s="5" t="s">
        <v>3</v>
      </c>
    </row>
    <row r="75" spans="1:15" x14ac:dyDescent="0.2">
      <c r="A75" s="5" t="s">
        <v>3</v>
      </c>
    </row>
    <row r="76" spans="1:15" x14ac:dyDescent="0.2">
      <c r="A76" s="5" t="s">
        <v>3</v>
      </c>
    </row>
    <row r="77" spans="1:15" x14ac:dyDescent="0.2">
      <c r="A77" s="5" t="s">
        <v>3</v>
      </c>
    </row>
    <row r="78" spans="1:15" x14ac:dyDescent="0.2">
      <c r="A78" s="5" t="s">
        <v>3</v>
      </c>
    </row>
    <row r="79" spans="1:15" x14ac:dyDescent="0.2">
      <c r="A79" s="5" t="s">
        <v>3</v>
      </c>
    </row>
    <row r="80" spans="1:1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M6:O6"/>
    <mergeCell ref="C70:N70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66" orientation="landscape" r:id="rId1"/>
  <headerFooter alignWithMargins="0">
    <oddFooter>&amp;C6a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4"/>
  <sheetViews>
    <sheetView zoomScaleNormal="100" zoomScaleSheetLayoutView="100" workbookViewId="0">
      <pane xSplit="4" ySplit="8" topLeftCell="E9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I41" sqref="I41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10.7109375" style="6" customWidth="1"/>
    <col min="14" max="14" width="0.85546875" style="6" customWidth="1"/>
    <col min="15" max="15" width="7.7109375" style="6" hidden="1" customWidth="1"/>
    <col min="16" max="16" width="0.85546875" style="6" hidden="1" customWidth="1"/>
    <col min="17" max="17" width="10.7109375" style="6" customWidth="1"/>
    <col min="18" max="16384" width="9.140625" style="5"/>
  </cols>
  <sheetData>
    <row r="1" spans="1:17" s="1" customFormat="1" ht="15" x14ac:dyDescent="0.25">
      <c r="E1" s="62" t="s">
        <v>0</v>
      </c>
      <c r="F1" s="62"/>
      <c r="G1" s="62"/>
      <c r="H1" s="62"/>
      <c r="I1" s="62"/>
      <c r="J1" s="62"/>
      <c r="K1" s="62"/>
      <c r="M1" s="2"/>
      <c r="N1" s="2"/>
      <c r="O1" s="2"/>
      <c r="P1" s="2"/>
      <c r="Q1" s="2"/>
    </row>
    <row r="2" spans="1:17" s="1" customFormat="1" ht="15" x14ac:dyDescent="0.25">
      <c r="E2" s="62" t="s">
        <v>1</v>
      </c>
      <c r="F2" s="62"/>
      <c r="G2" s="62"/>
      <c r="H2" s="62"/>
      <c r="I2" s="62"/>
      <c r="J2" s="62"/>
      <c r="K2" s="62"/>
      <c r="M2" s="2"/>
      <c r="N2" s="2"/>
      <c r="O2" s="2"/>
      <c r="P2" s="2"/>
      <c r="Q2" s="2"/>
    </row>
    <row r="3" spans="1:17" s="1" customFormat="1" ht="15" x14ac:dyDescent="0.25">
      <c r="E3" s="62" t="s">
        <v>48</v>
      </c>
      <c r="F3" s="62"/>
      <c r="G3" s="62"/>
      <c r="H3" s="62"/>
      <c r="I3" s="62"/>
      <c r="J3" s="62"/>
      <c r="K3" s="62"/>
      <c r="M3" s="2"/>
      <c r="N3" s="2"/>
      <c r="O3" s="2"/>
      <c r="P3" s="2"/>
      <c r="Q3" s="2"/>
    </row>
    <row r="4" spans="1:17" s="3" customFormat="1" ht="12.75" x14ac:dyDescent="0.2">
      <c r="E4" s="63" t="s">
        <v>2</v>
      </c>
      <c r="F4" s="63"/>
      <c r="G4" s="63"/>
      <c r="H4" s="63"/>
      <c r="I4" s="63"/>
      <c r="J4" s="63"/>
      <c r="K4" s="63"/>
      <c r="M4" s="4"/>
      <c r="N4" s="4"/>
      <c r="O4" s="4"/>
      <c r="P4" s="4"/>
      <c r="Q4" s="4"/>
    </row>
    <row r="5" spans="1:17" x14ac:dyDescent="0.2">
      <c r="A5" s="5" t="s">
        <v>3</v>
      </c>
    </row>
    <row r="6" spans="1:17" s="7" customFormat="1" ht="12.75" x14ac:dyDescent="0.2">
      <c r="A6" s="7" t="s">
        <v>3</v>
      </c>
      <c r="I6" s="65" t="s">
        <v>49</v>
      </c>
      <c r="J6" s="64"/>
      <c r="K6" s="64"/>
      <c r="M6" s="59" t="s">
        <v>4</v>
      </c>
      <c r="N6" s="59"/>
      <c r="O6" s="59"/>
      <c r="P6" s="59"/>
      <c r="Q6" s="59"/>
    </row>
    <row r="7" spans="1:17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  <c r="P7" s="10"/>
      <c r="Q7" s="9"/>
    </row>
    <row r="8" spans="1:17" s="7" customFormat="1" ht="12.75" x14ac:dyDescent="0.2">
      <c r="A8" s="3" t="s">
        <v>6</v>
      </c>
      <c r="E8" s="58">
        <v>2019</v>
      </c>
      <c r="G8" s="58">
        <v>2018</v>
      </c>
      <c r="I8" s="58" t="s">
        <v>7</v>
      </c>
      <c r="K8" s="57" t="s">
        <v>8</v>
      </c>
      <c r="M8" s="58">
        <v>2019</v>
      </c>
      <c r="N8" s="10"/>
      <c r="O8" s="57" t="s">
        <v>47</v>
      </c>
      <c r="P8" s="10"/>
      <c r="Q8" s="58">
        <v>2018</v>
      </c>
    </row>
    <row r="9" spans="1:17" x14ac:dyDescent="0.2">
      <c r="B9" s="11" t="s">
        <v>9</v>
      </c>
    </row>
    <row r="10" spans="1:17" x14ac:dyDescent="0.2">
      <c r="C10" s="5" t="s">
        <v>10</v>
      </c>
      <c r="E10" s="36">
        <v>583482759.89999998</v>
      </c>
      <c r="F10" s="35"/>
      <c r="G10" s="36">
        <v>636367008.83000004</v>
      </c>
      <c r="H10" s="35"/>
      <c r="I10" s="36">
        <f>E10-G10</f>
        <v>-52884248.930000067</v>
      </c>
      <c r="K10" s="16">
        <f>IF(G10=0,"n/a",IF(AND(I10/G10&lt;1,I10/G10&gt;-1),I10/G10,"n/a"))</f>
        <v>-8.3103379333304875E-2</v>
      </c>
      <c r="M10" s="17">
        <f>IF(E48=0,"n/a",E10/E48)</f>
        <v>0.99317545052590817</v>
      </c>
      <c r="N10" s="18"/>
      <c r="O10" s="17" t="e">
        <f>IF(#REF!=0,"n/a",#REF!/#REF!)</f>
        <v>#REF!</v>
      </c>
      <c r="P10" s="18"/>
      <c r="Q10" s="17">
        <f>IF(G48=0,"n/a",G10/G48)</f>
        <v>1.0839020187859838</v>
      </c>
    </row>
    <row r="11" spans="1:17" x14ac:dyDescent="0.2">
      <c r="C11" s="5" t="s">
        <v>11</v>
      </c>
      <c r="E11" s="37">
        <v>204090268.88999999</v>
      </c>
      <c r="F11" s="48"/>
      <c r="G11" s="37">
        <v>236108336.19999999</v>
      </c>
      <c r="H11" s="48"/>
      <c r="I11" s="37">
        <f>E11-G11</f>
        <v>-32018067.310000002</v>
      </c>
      <c r="K11" s="16">
        <f>IF(G11=0,"n/a",IF(AND(I11/G11&lt;1,I11/G11&gt;-1),I11/G11,"n/a"))</f>
        <v>-0.13560752587269304</v>
      </c>
      <c r="M11" s="20">
        <f>IF(E49=0,"n/a",E11/E49)</f>
        <v>0.75445381547130874</v>
      </c>
      <c r="N11" s="18"/>
      <c r="O11" s="20" t="e">
        <f>IF(#REF!=0,"n/a",#REF!/#REF!)</f>
        <v>#REF!</v>
      </c>
      <c r="P11" s="18"/>
      <c r="Q11" s="20">
        <f>IF(G49=0,"n/a",G11/G49)</f>
        <v>0.87970757227777674</v>
      </c>
    </row>
    <row r="12" spans="1:17" x14ac:dyDescent="0.2">
      <c r="C12" s="5" t="s">
        <v>12</v>
      </c>
      <c r="E12" s="53">
        <v>15168098.6</v>
      </c>
      <c r="F12" s="48"/>
      <c r="G12" s="53">
        <v>18403145.390000001</v>
      </c>
      <c r="H12" s="48"/>
      <c r="I12" s="53">
        <f>E12-G12</f>
        <v>-3235046.790000001</v>
      </c>
      <c r="K12" s="22">
        <f>IF(G12=0,"n/a",IF(AND(I12/G12&lt;1,I12/G12&gt;-1),I12/G12,"n/a"))</f>
        <v>-0.17578771027684637</v>
      </c>
      <c r="M12" s="23">
        <f>IF(E50=0,"n/a",E12/E50)</f>
        <v>0.66069469278048942</v>
      </c>
      <c r="N12" s="18"/>
      <c r="O12" s="23" t="e">
        <f>IF(#REF!=0,"n/a",#REF!/#REF!)</f>
        <v>#REF!</v>
      </c>
      <c r="P12" s="18"/>
      <c r="Q12" s="23">
        <f>IF(G50=0,"n/a",G12/G50)</f>
        <v>0.76792177007427953</v>
      </c>
    </row>
    <row r="13" spans="1:17" ht="6.95" customHeight="1" x14ac:dyDescent="0.2">
      <c r="E13" s="37"/>
      <c r="F13" s="48"/>
      <c r="G13" s="37"/>
      <c r="H13" s="48"/>
      <c r="I13" s="37"/>
      <c r="K13" s="24"/>
      <c r="M13" s="18"/>
      <c r="N13" s="18"/>
      <c r="O13" s="18"/>
      <c r="P13" s="18"/>
      <c r="Q13" s="18"/>
    </row>
    <row r="14" spans="1:17" x14ac:dyDescent="0.2">
      <c r="C14" s="5" t="s">
        <v>13</v>
      </c>
      <c r="E14" s="37">
        <f>SUM(E10:E12)</f>
        <v>802741127.38999999</v>
      </c>
      <c r="F14" s="48"/>
      <c r="G14" s="37">
        <f>SUM(G10:G12)</f>
        <v>890878490.41999996</v>
      </c>
      <c r="H14" s="48"/>
      <c r="I14" s="37">
        <f>E14-G14</f>
        <v>-88137363.029999971</v>
      </c>
      <c r="K14" s="16">
        <f>IF(G14=0,"n/a",IF(AND(I14/G14&lt;1,I14/G14&gt;-1),I14/G14,"n/a"))</f>
        <v>-9.8933091300080753E-2</v>
      </c>
      <c r="M14" s="20">
        <f>IF(E52=0,"n/a",E14/E52)</f>
        <v>0.91120777966301714</v>
      </c>
      <c r="N14" s="18"/>
      <c r="O14" s="20" t="e">
        <f>IF(#REF!=0,"n/a",#REF!/#REF!)</f>
        <v>#REF!</v>
      </c>
      <c r="P14" s="18"/>
      <c r="Q14" s="20">
        <f>IF(G52=0,"n/a",G14/G52)</f>
        <v>1.0129760491727207</v>
      </c>
    </row>
    <row r="15" spans="1:17" ht="6.95" customHeight="1" x14ac:dyDescent="0.2">
      <c r="E15" s="37"/>
      <c r="F15" s="48"/>
      <c r="G15" s="37"/>
      <c r="H15" s="48"/>
      <c r="I15" s="37"/>
      <c r="K15" s="24"/>
      <c r="M15" s="18"/>
      <c r="N15" s="18"/>
      <c r="O15" s="18"/>
      <c r="P15" s="18"/>
      <c r="Q15" s="18"/>
    </row>
    <row r="16" spans="1:17" x14ac:dyDescent="0.2">
      <c r="B16" s="11" t="s">
        <v>14</v>
      </c>
      <c r="E16" s="37"/>
      <c r="F16" s="48"/>
      <c r="G16" s="37"/>
      <c r="H16" s="48"/>
      <c r="I16" s="37"/>
      <c r="K16" s="24"/>
      <c r="M16" s="18"/>
      <c r="N16" s="18"/>
      <c r="O16" s="18"/>
      <c r="P16" s="18"/>
      <c r="Q16" s="18"/>
    </row>
    <row r="17" spans="2:17" x14ac:dyDescent="0.2">
      <c r="C17" s="5" t="s">
        <v>15</v>
      </c>
      <c r="E17" s="37">
        <v>17598853.73</v>
      </c>
      <c r="F17" s="48"/>
      <c r="G17" s="37">
        <v>21732396.899999999</v>
      </c>
      <c r="H17" s="48"/>
      <c r="I17" s="37">
        <f>E17-G17</f>
        <v>-4133543.1699999981</v>
      </c>
      <c r="K17" s="16">
        <f>IF(G17=0,"n/a",IF(AND(I17/G17&lt;1,I17/G17&gt;-1),I17/G17,"n/a"))</f>
        <v>-0.19020189945086077</v>
      </c>
      <c r="M17" s="20">
        <f>IF(E55=0,"n/a",E17/E55)</f>
        <v>0.38804322434826433</v>
      </c>
      <c r="N17" s="18"/>
      <c r="O17" s="20" t="e">
        <f>IF(#REF!=0,"n/a",#REF!/#REF!)</f>
        <v>#REF!</v>
      </c>
      <c r="P17" s="18"/>
      <c r="Q17" s="20">
        <f>IF(G55=0,"n/a",G17/G55)</f>
        <v>0.47558664572186199</v>
      </c>
    </row>
    <row r="18" spans="2:17" x14ac:dyDescent="0.2">
      <c r="C18" s="5" t="s">
        <v>16</v>
      </c>
      <c r="E18" s="53">
        <v>717384.39</v>
      </c>
      <c r="F18" s="55"/>
      <c r="G18" s="53">
        <v>1006977.27</v>
      </c>
      <c r="H18" s="54"/>
      <c r="I18" s="53">
        <f>E18-G18</f>
        <v>-289592.88</v>
      </c>
      <c r="K18" s="22">
        <f>IF(G18=0,"n/a",IF(AND(I18/G18&lt;1,I18/G18&gt;-1),I18/G18,"n/a"))</f>
        <v>-0.28758631264834805</v>
      </c>
      <c r="M18" s="23">
        <f>IF(E56=0,"n/a",E18/E56)</f>
        <v>0.43822338516910819</v>
      </c>
      <c r="N18" s="18"/>
      <c r="O18" s="23" t="e">
        <f>IF(#REF!=0,"n/a",#REF!/#REF!)</f>
        <v>#REF!</v>
      </c>
      <c r="P18" s="18"/>
      <c r="Q18" s="23">
        <f>IF(G56=0,"n/a",G18/G56)</f>
        <v>0.51724688489122161</v>
      </c>
    </row>
    <row r="19" spans="2:17" ht="6.95" customHeight="1" x14ac:dyDescent="0.2">
      <c r="E19" s="37"/>
      <c r="F19" s="56"/>
      <c r="G19" s="37"/>
      <c r="H19" s="56"/>
      <c r="I19" s="37"/>
      <c r="K19" s="24"/>
      <c r="M19" s="18"/>
      <c r="N19" s="18"/>
      <c r="O19" s="18"/>
      <c r="P19" s="18"/>
      <c r="Q19" s="18"/>
    </row>
    <row r="20" spans="2:17" x14ac:dyDescent="0.2">
      <c r="C20" s="5" t="s">
        <v>17</v>
      </c>
      <c r="E20" s="53">
        <f>SUM(E17:E18)</f>
        <v>18316238.120000001</v>
      </c>
      <c r="F20" s="55"/>
      <c r="G20" s="53">
        <f>SUM(G17:G18)</f>
        <v>22739374.169999998</v>
      </c>
      <c r="H20" s="54"/>
      <c r="I20" s="53">
        <f>E20-G20</f>
        <v>-4423136.049999997</v>
      </c>
      <c r="K20" s="22">
        <f>IF(G20=0,"n/a",IF(AND(I20/G20&lt;1,I20/G20&gt;-1),I20/G20,"n/a"))</f>
        <v>-0.19451441437801001</v>
      </c>
      <c r="M20" s="23">
        <f>IF(E58=0,"n/a",E20/E58)</f>
        <v>0.38979139727779921</v>
      </c>
      <c r="N20" s="18"/>
      <c r="O20" s="23" t="e">
        <f>IF(#REF!=0,"n/a",#REF!/#REF!)</f>
        <v>#REF!</v>
      </c>
      <c r="P20" s="18"/>
      <c r="Q20" s="23">
        <f>IF(G58=0,"n/a",G20/G58)</f>
        <v>0.47728898628501526</v>
      </c>
    </row>
    <row r="21" spans="2:17" ht="6.95" customHeight="1" x14ac:dyDescent="0.2">
      <c r="E21" s="37"/>
      <c r="F21" s="56"/>
      <c r="G21" s="37"/>
      <c r="H21" s="56"/>
      <c r="I21" s="37"/>
      <c r="K21" s="24"/>
      <c r="M21" s="18"/>
      <c r="N21" s="18"/>
      <c r="O21" s="18"/>
      <c r="P21" s="18"/>
      <c r="Q21" s="18"/>
    </row>
    <row r="22" spans="2:17" x14ac:dyDescent="0.2">
      <c r="C22" s="5" t="s">
        <v>18</v>
      </c>
      <c r="E22" s="37">
        <f>E14+E20</f>
        <v>821057365.50999999</v>
      </c>
      <c r="F22" s="56"/>
      <c r="G22" s="37">
        <f>G14+G20</f>
        <v>913617864.58999991</v>
      </c>
      <c r="H22" s="56"/>
      <c r="I22" s="37">
        <f>E22-G22</f>
        <v>-92560499.079999924</v>
      </c>
      <c r="K22" s="16">
        <f>IF(G22=0,"n/a",IF(AND(I22/G22&lt;1,I22/G22&gt;-1),I22/G22,"n/a"))</f>
        <v>-0.10131205033029632</v>
      </c>
      <c r="M22" s="20">
        <f>IF(E60=0,"n/a",E22/E60)</f>
        <v>0.8848042255689581</v>
      </c>
      <c r="N22" s="18"/>
      <c r="O22" s="20" t="e">
        <f>IF(#REF!=0,"n/a",#REF!/#REF!)</f>
        <v>#REF!</v>
      </c>
      <c r="P22" s="18"/>
      <c r="Q22" s="20">
        <f>IF(G60=0,"n/a",G22/G60)</f>
        <v>0.98544787993544702</v>
      </c>
    </row>
    <row r="23" spans="2:17" ht="6.95" customHeight="1" x14ac:dyDescent="0.2">
      <c r="E23" s="37"/>
      <c r="F23" s="56"/>
      <c r="G23" s="37"/>
      <c r="H23" s="56"/>
      <c r="I23" s="37"/>
      <c r="K23" s="24"/>
      <c r="M23" s="18"/>
      <c r="N23" s="18"/>
      <c r="O23" s="18"/>
      <c r="P23" s="18"/>
      <c r="Q23" s="18"/>
    </row>
    <row r="24" spans="2:17" x14ac:dyDescent="0.2">
      <c r="B24" s="11" t="s">
        <v>19</v>
      </c>
      <c r="E24" s="37"/>
      <c r="F24" s="56"/>
      <c r="G24" s="37"/>
      <c r="H24" s="56"/>
      <c r="I24" s="37"/>
      <c r="K24" s="24"/>
      <c r="M24" s="18"/>
      <c r="N24" s="18"/>
      <c r="O24" s="18"/>
      <c r="P24" s="18"/>
      <c r="Q24" s="18"/>
    </row>
    <row r="25" spans="2:17" x14ac:dyDescent="0.2">
      <c r="C25" s="5" t="s">
        <v>20</v>
      </c>
      <c r="E25" s="37">
        <v>7055769.1200000001</v>
      </c>
      <c r="F25" s="56"/>
      <c r="G25" s="37">
        <v>7278203.3200000003</v>
      </c>
      <c r="H25" s="56"/>
      <c r="I25" s="37">
        <f>E25-G25</f>
        <v>-222434.20000000019</v>
      </c>
      <c r="K25" s="16">
        <f>IF(G25=0,"n/a",IF(AND(I25/G25&lt;1,I25/G25&gt;-1),I25/G25,"n/a"))</f>
        <v>-3.0561690876203796E-2</v>
      </c>
      <c r="M25" s="20">
        <f>IF(E63=0,"n/a",E25/E63)</f>
        <v>0.12874240555064331</v>
      </c>
      <c r="N25" s="18"/>
      <c r="O25" s="20" t="e">
        <f>IF(#REF!=0,"n/a",#REF!/#REF!)</f>
        <v>#REF!</v>
      </c>
      <c r="P25" s="18"/>
      <c r="Q25" s="20">
        <f>IF(G63=0,"n/a",G25/G63)</f>
        <v>0.13547934437944981</v>
      </c>
    </row>
    <row r="26" spans="2:17" x14ac:dyDescent="0.2">
      <c r="C26" s="5" t="s">
        <v>21</v>
      </c>
      <c r="E26" s="53">
        <v>12611411.550000001</v>
      </c>
      <c r="F26" s="55"/>
      <c r="G26" s="53">
        <v>13920354.58</v>
      </c>
      <c r="H26" s="54"/>
      <c r="I26" s="53">
        <f>E26-G26</f>
        <v>-1308943.0299999993</v>
      </c>
      <c r="K26" s="22">
        <f>IF(G26=0,"n/a",IF(AND(I26/G26&lt;1,I26/G26&gt;-1),I26/G26,"n/a"))</f>
        <v>-9.4030868429214917E-2</v>
      </c>
      <c r="M26" s="23">
        <f>IF(E64=0,"n/a",E26/E64)</f>
        <v>7.3201433136408117E-2</v>
      </c>
      <c r="N26" s="18"/>
      <c r="O26" s="23" t="e">
        <f>IF(#REF!=0,"n/a",#REF!/#REF!)</f>
        <v>#REF!</v>
      </c>
      <c r="P26" s="18"/>
      <c r="Q26" s="23">
        <f>IF(G64=0,"n/a",G26/G64)</f>
        <v>7.6137305143988088E-2</v>
      </c>
    </row>
    <row r="27" spans="2:17" ht="6.95" customHeight="1" x14ac:dyDescent="0.2">
      <c r="E27" s="37"/>
      <c r="F27" s="56"/>
      <c r="G27" s="37"/>
      <c r="H27" s="56"/>
      <c r="I27" s="37"/>
      <c r="K27" s="24"/>
      <c r="M27" s="18"/>
      <c r="N27" s="18"/>
      <c r="O27" s="18"/>
      <c r="P27" s="18"/>
      <c r="Q27" s="18"/>
    </row>
    <row r="28" spans="2:17" x14ac:dyDescent="0.2">
      <c r="C28" s="5" t="s">
        <v>22</v>
      </c>
      <c r="E28" s="53">
        <f>SUM(E25:E26)</f>
        <v>19667180.670000002</v>
      </c>
      <c r="F28" s="55"/>
      <c r="G28" s="53">
        <f>SUM(G25:G26)</f>
        <v>21198557.899999999</v>
      </c>
      <c r="H28" s="54"/>
      <c r="I28" s="53">
        <f>E28-G28</f>
        <v>-1531377.2299999967</v>
      </c>
      <c r="K28" s="22">
        <f>IF(G28=0,"n/a",IF(AND(I28/G28&lt;1,I28/G28&gt;-1),I28/G28,"n/a"))</f>
        <v>-7.2239689002618276E-2</v>
      </c>
      <c r="M28" s="23">
        <f>IF(E66=0,"n/a",E28/E66)</f>
        <v>8.6605609590245533E-2</v>
      </c>
      <c r="N28" s="18"/>
      <c r="O28" s="23" t="e">
        <f>IF(#REF!=0,"n/a",#REF!/#REF!)</f>
        <v>#REF!</v>
      </c>
      <c r="P28" s="18"/>
      <c r="Q28" s="23">
        <f>IF(G66=0,"n/a",G28/G66)</f>
        <v>8.9613989549976708E-2</v>
      </c>
    </row>
    <row r="29" spans="2:17" ht="6.95" customHeight="1" x14ac:dyDescent="0.2">
      <c r="E29" s="37"/>
      <c r="F29" s="56"/>
      <c r="G29" s="37"/>
      <c r="H29" s="56"/>
      <c r="I29" s="37"/>
      <c r="K29" s="24"/>
      <c r="M29" s="18"/>
      <c r="N29" s="18"/>
      <c r="O29" s="18"/>
      <c r="P29" s="18"/>
      <c r="Q29" s="18"/>
    </row>
    <row r="30" spans="2:17" x14ac:dyDescent="0.2">
      <c r="C30" s="5" t="s">
        <v>23</v>
      </c>
      <c r="E30" s="37">
        <f>E22+E28</f>
        <v>840724546.17999995</v>
      </c>
      <c r="F30" s="56"/>
      <c r="G30" s="37">
        <f>G22+G28</f>
        <v>934816422.48999989</v>
      </c>
      <c r="H30" s="56"/>
      <c r="I30" s="37">
        <f>E30-G30</f>
        <v>-94091876.309999943</v>
      </c>
      <c r="K30" s="16">
        <f>IF(G30=0,"n/a",IF(AND(I30/G30&lt;1,I30/G30&gt;-1),I30/G30,"n/a"))</f>
        <v>-0.10065278491725094</v>
      </c>
      <c r="M30" s="17">
        <f>IF(E68=0,"n/a",E30/E68)</f>
        <v>0.72787312758275891</v>
      </c>
      <c r="N30" s="18"/>
      <c r="O30" s="17" t="e">
        <f>IF(#REF!=0,"n/a",#REF!/#REF!)</f>
        <v>#REF!</v>
      </c>
      <c r="P30" s="18"/>
      <c r="Q30" s="17">
        <f>IF(G68=0,"n/a",G30/G68)</f>
        <v>0.80333920903882272</v>
      </c>
    </row>
    <row r="31" spans="2:17" ht="6.95" customHeight="1" x14ac:dyDescent="0.2">
      <c r="E31" s="37"/>
      <c r="F31" s="56"/>
      <c r="G31" s="37"/>
      <c r="H31" s="56"/>
      <c r="I31" s="37"/>
      <c r="K31" s="24"/>
      <c r="M31" s="29"/>
      <c r="N31" s="29"/>
      <c r="O31" s="29"/>
      <c r="P31" s="29"/>
      <c r="Q31" s="29"/>
    </row>
    <row r="32" spans="2:17" x14ac:dyDescent="0.2">
      <c r="B32" s="5" t="s">
        <v>24</v>
      </c>
      <c r="E32" s="37">
        <v>-38170317.609999999</v>
      </c>
      <c r="F32" s="56"/>
      <c r="G32" s="37">
        <v>-28696081.120000001</v>
      </c>
      <c r="H32" s="56"/>
      <c r="I32" s="37">
        <f>E32-G32</f>
        <v>-9474236.4899999984</v>
      </c>
      <c r="K32" s="16">
        <f>IF(G32=0,"n/a",IF(AND(I32/G32&lt;1,I32/G32&gt;-1),I32/G32,"n/a"))</f>
        <v>0.33015785153314336</v>
      </c>
      <c r="M32" s="29"/>
      <c r="N32" s="29"/>
      <c r="O32" s="29"/>
      <c r="P32" s="29"/>
      <c r="Q32" s="29"/>
    </row>
    <row r="33" spans="1:17" x14ac:dyDescent="0.2">
      <c r="B33" s="5" t="s">
        <v>25</v>
      </c>
      <c r="E33" s="53">
        <v>15838197.42</v>
      </c>
      <c r="F33" s="55"/>
      <c r="G33" s="53">
        <v>1950196.5</v>
      </c>
      <c r="H33" s="54"/>
      <c r="I33" s="53">
        <f>E33-G33</f>
        <v>13888000.92</v>
      </c>
      <c r="K33" s="22" t="str">
        <f>IF(G33=0,"n/a",IF(AND(I33/G33&lt;1,I33/G33&gt;-1),I33/G33,"n/a"))</f>
        <v>n/a</v>
      </c>
    </row>
    <row r="34" spans="1:17" ht="6.95" customHeight="1" x14ac:dyDescent="0.2">
      <c r="E34" s="37"/>
      <c r="F34" s="28"/>
      <c r="G34" s="37"/>
      <c r="H34" s="28"/>
      <c r="I34" s="37"/>
      <c r="K34" s="31"/>
      <c r="M34" s="29"/>
      <c r="N34" s="29"/>
      <c r="O34" s="29"/>
      <c r="P34" s="29"/>
      <c r="Q34" s="29"/>
    </row>
    <row r="35" spans="1:17" ht="12.75" thickBot="1" x14ac:dyDescent="0.25">
      <c r="C35" s="5" t="s">
        <v>26</v>
      </c>
      <c r="E35" s="51">
        <f>SUM(E30:E33)</f>
        <v>818392425.98999989</v>
      </c>
      <c r="F35" s="52"/>
      <c r="G35" s="51">
        <f>SUM(G30:G33)</f>
        <v>908070537.86999989</v>
      </c>
      <c r="H35" s="52"/>
      <c r="I35" s="51">
        <f>E35-G35</f>
        <v>-89678111.879999995</v>
      </c>
      <c r="K35" s="34">
        <f>IF(G35=0,"n/a",IF(AND(I35/G35&lt;1,I35/G35&gt;-1),I35/G35,"n/a"))</f>
        <v>-9.875676848887964E-2</v>
      </c>
    </row>
    <row r="36" spans="1:17" ht="12.75" thickTop="1" x14ac:dyDescent="0.2">
      <c r="E36" s="49"/>
      <c r="F36" s="50"/>
      <c r="G36" s="49"/>
      <c r="H36" s="15"/>
      <c r="I36" s="49"/>
    </row>
    <row r="37" spans="1:17" x14ac:dyDescent="0.2">
      <c r="C37" s="5" t="s">
        <v>42</v>
      </c>
      <c r="E37" s="36">
        <v>39557062.409999996</v>
      </c>
      <c r="F37" s="49"/>
      <c r="G37" s="49">
        <v>43783291.039999999</v>
      </c>
      <c r="H37" s="15"/>
      <c r="I37" s="49"/>
    </row>
    <row r="38" spans="1:17" x14ac:dyDescent="0.2">
      <c r="C38" s="5" t="s">
        <v>43</v>
      </c>
      <c r="E38" s="37">
        <v>15793622.189999999</v>
      </c>
      <c r="F38" s="48"/>
      <c r="G38" s="37">
        <v>15642844.85</v>
      </c>
      <c r="I38" s="47"/>
    </row>
    <row r="39" spans="1:17" x14ac:dyDescent="0.2">
      <c r="C39" s="5" t="s">
        <v>44</v>
      </c>
      <c r="E39" s="37">
        <v>4564867.95</v>
      </c>
      <c r="F39" s="48"/>
      <c r="G39" s="37">
        <v>5596668.21</v>
      </c>
      <c r="I39" s="47"/>
    </row>
    <row r="40" spans="1:17" x14ac:dyDescent="0.2">
      <c r="C40" s="5" t="s">
        <v>45</v>
      </c>
      <c r="E40" s="37">
        <v>-1257911.5</v>
      </c>
      <c r="F40" s="48"/>
      <c r="G40" s="37">
        <v>-3052383.61</v>
      </c>
      <c r="I40" s="47"/>
    </row>
    <row r="41" spans="1:17" x14ac:dyDescent="0.2">
      <c r="C41" s="5" t="s">
        <v>31</v>
      </c>
      <c r="E41" s="37">
        <v>21594649.68</v>
      </c>
      <c r="F41" s="48"/>
      <c r="G41" s="37">
        <v>24265501.059999999</v>
      </c>
      <c r="I41" s="47"/>
    </row>
    <row r="42" spans="1:17" x14ac:dyDescent="0.2">
      <c r="C42" s="5" t="s">
        <v>32</v>
      </c>
      <c r="E42" s="37">
        <v>-130.93</v>
      </c>
      <c r="F42" s="48"/>
      <c r="G42" s="37">
        <v>-578410.18999999994</v>
      </c>
      <c r="I42" s="47"/>
    </row>
    <row r="43" spans="1:17" x14ac:dyDescent="0.2">
      <c r="C43" s="5" t="s">
        <v>41</v>
      </c>
      <c r="E43" s="37">
        <v>0</v>
      </c>
      <c r="F43" s="48"/>
      <c r="G43" s="37">
        <v>21994474.760000002</v>
      </c>
      <c r="I43" s="47"/>
    </row>
    <row r="44" spans="1:17" x14ac:dyDescent="0.2">
      <c r="C44" s="5" t="s">
        <v>33</v>
      </c>
      <c r="E44" s="37">
        <v>9443181.3399999999</v>
      </c>
      <c r="F44" s="48"/>
      <c r="G44" s="37">
        <v>9312790.8900000006</v>
      </c>
      <c r="I44" s="47"/>
    </row>
    <row r="45" spans="1:17" x14ac:dyDescent="0.2">
      <c r="C45" s="5" t="s">
        <v>46</v>
      </c>
      <c r="E45" s="37">
        <v>-752335.43</v>
      </c>
      <c r="G45" s="37">
        <v>0</v>
      </c>
    </row>
    <row r="46" spans="1:17" ht="12.75" x14ac:dyDescent="0.2">
      <c r="A46" s="3" t="s">
        <v>34</v>
      </c>
      <c r="E46" s="46"/>
    </row>
    <row r="47" spans="1:17" x14ac:dyDescent="0.2">
      <c r="B47" s="11" t="s">
        <v>35</v>
      </c>
      <c r="E47" s="46"/>
    </row>
    <row r="48" spans="1:17" x14ac:dyDescent="0.2">
      <c r="C48" s="5" t="s">
        <v>10</v>
      </c>
      <c r="E48" s="45">
        <v>587492129</v>
      </c>
      <c r="G48" s="45">
        <v>587107504</v>
      </c>
      <c r="H48" s="44"/>
      <c r="I48" s="40">
        <f>E48-G48</f>
        <v>384625</v>
      </c>
      <c r="K48" s="16">
        <f>IF(G48=0,"n/a",IF(AND(I48/G48&lt;1,I48/G48&gt;-1),I48/G48,"n/a"))</f>
        <v>6.5511852153059854E-4</v>
      </c>
    </row>
    <row r="49" spans="2:17" x14ac:dyDescent="0.2">
      <c r="C49" s="5" t="s">
        <v>11</v>
      </c>
      <c r="E49" s="45">
        <v>270513933</v>
      </c>
      <c r="G49" s="45">
        <v>268394116</v>
      </c>
      <c r="H49" s="44"/>
      <c r="I49" s="40">
        <f>E49-G49</f>
        <v>2119817</v>
      </c>
      <c r="K49" s="16">
        <f>IF(G49=0,"n/a",IF(AND(I49/G49&lt;1,I49/G49&gt;-1),I49/G49,"n/a"))</f>
        <v>7.8981500473728709E-3</v>
      </c>
    </row>
    <row r="50" spans="2:17" x14ac:dyDescent="0.2">
      <c r="C50" s="5" t="s">
        <v>12</v>
      </c>
      <c r="E50" s="42">
        <v>22957803</v>
      </c>
      <c r="G50" s="42">
        <v>23964870</v>
      </c>
      <c r="H50" s="44"/>
      <c r="I50" s="42">
        <f>E50-G50</f>
        <v>-1007067</v>
      </c>
      <c r="K50" s="22">
        <f>IF(G50=0,"n/a",IF(AND(I50/G50&lt;1,I50/G50&gt;-1),I50/G50,"n/a"))</f>
        <v>-4.2022635632907666E-2</v>
      </c>
    </row>
    <row r="51" spans="2:17" ht="6.95" customHeight="1" x14ac:dyDescent="0.2">
      <c r="E51" s="40"/>
      <c r="G51" s="40"/>
      <c r="I51" s="40"/>
      <c r="K51" s="24"/>
      <c r="M51" s="29"/>
      <c r="N51" s="29"/>
      <c r="O51" s="29"/>
      <c r="P51" s="29"/>
      <c r="Q51" s="29"/>
    </row>
    <row r="52" spans="2:17" x14ac:dyDescent="0.2">
      <c r="C52" s="5" t="s">
        <v>13</v>
      </c>
      <c r="E52" s="40">
        <f>SUM(E48:E50)</f>
        <v>880963865</v>
      </c>
      <c r="G52" s="40">
        <f>SUM(G48:G50)</f>
        <v>879466490</v>
      </c>
      <c r="H52" s="44"/>
      <c r="I52" s="40">
        <f>E52-G52</f>
        <v>1497375</v>
      </c>
      <c r="K52" s="16">
        <f>IF(G52=0,"n/a",IF(AND(I52/G52&lt;1,I52/G52&gt;-1),I52/G52,"n/a"))</f>
        <v>1.702594717395088E-3</v>
      </c>
    </row>
    <row r="53" spans="2:17" ht="6.95" customHeight="1" x14ac:dyDescent="0.2">
      <c r="E53" s="40"/>
      <c r="G53" s="40"/>
      <c r="I53" s="40"/>
      <c r="K53" s="24"/>
      <c r="M53" s="29"/>
      <c r="N53" s="29"/>
      <c r="O53" s="29"/>
      <c r="P53" s="29"/>
      <c r="Q53" s="29"/>
    </row>
    <row r="54" spans="2:17" x14ac:dyDescent="0.2">
      <c r="B54" s="11" t="s">
        <v>36</v>
      </c>
      <c r="E54" s="40"/>
      <c r="G54" s="40"/>
      <c r="H54" s="44"/>
      <c r="I54" s="40"/>
      <c r="K54" s="24"/>
    </row>
    <row r="55" spans="2:17" x14ac:dyDescent="0.2">
      <c r="C55" s="5" t="s">
        <v>15</v>
      </c>
      <c r="E55" s="45">
        <v>45352818</v>
      </c>
      <c r="G55" s="45">
        <v>45695978</v>
      </c>
      <c r="H55" s="44"/>
      <c r="I55" s="40">
        <f>E55-G55</f>
        <v>-343160</v>
      </c>
      <c r="K55" s="16">
        <f>IF(G55=0,"n/a",IF(AND(I55/G55&lt;1,I55/G55&gt;-1),I55/G55,"n/a"))</f>
        <v>-7.5096324669974238E-3</v>
      </c>
    </row>
    <row r="56" spans="2:17" x14ac:dyDescent="0.2">
      <c r="C56" s="5" t="s">
        <v>16</v>
      </c>
      <c r="E56" s="42">
        <v>1637029</v>
      </c>
      <c r="G56" s="42">
        <v>1946802</v>
      </c>
      <c r="H56" s="44"/>
      <c r="I56" s="42">
        <f>E56-G56</f>
        <v>-309773</v>
      </c>
      <c r="K56" s="22">
        <f>IF(G56=0,"n/a",IF(AND(I56/G56&lt;1,I56/G56&gt;-1),I56/G56,"n/a"))</f>
        <v>-0.15911890372004961</v>
      </c>
    </row>
    <row r="57" spans="2:17" ht="6.95" customHeight="1" x14ac:dyDescent="0.2">
      <c r="E57" s="40"/>
      <c r="G57" s="40"/>
      <c r="I57" s="40"/>
      <c r="K57" s="24"/>
      <c r="M57" s="29"/>
      <c r="N57" s="29"/>
      <c r="O57" s="29"/>
      <c r="P57" s="29"/>
      <c r="Q57" s="29"/>
    </row>
    <row r="58" spans="2:17" x14ac:dyDescent="0.2">
      <c r="C58" s="5" t="s">
        <v>17</v>
      </c>
      <c r="E58" s="42">
        <f>SUM(E55:E56)</f>
        <v>46989847</v>
      </c>
      <c r="G58" s="42">
        <f>SUM(G55:G56)</f>
        <v>47642780</v>
      </c>
      <c r="H58" s="44"/>
      <c r="I58" s="42">
        <f>E58-G58</f>
        <v>-652933</v>
      </c>
      <c r="K58" s="22">
        <f>IF(G58=0,"n/a",IF(AND(I58/G58&lt;1,I58/G58&gt;-1),I58/G58,"n/a"))</f>
        <v>-1.3704762820305616E-2</v>
      </c>
    </row>
    <row r="59" spans="2:17" ht="6.95" customHeight="1" x14ac:dyDescent="0.2">
      <c r="E59" s="40"/>
      <c r="G59" s="40"/>
      <c r="I59" s="40"/>
      <c r="K59" s="24"/>
      <c r="M59" s="29"/>
      <c r="N59" s="29"/>
      <c r="O59" s="29"/>
      <c r="P59" s="29"/>
      <c r="Q59" s="29"/>
    </row>
    <row r="60" spans="2:17" x14ac:dyDescent="0.2">
      <c r="C60" s="5" t="s">
        <v>37</v>
      </c>
      <c r="E60" s="40">
        <f>E52+E58</f>
        <v>927953712</v>
      </c>
      <c r="G60" s="40">
        <f>G52+G58</f>
        <v>927109270</v>
      </c>
      <c r="H60" s="44"/>
      <c r="I60" s="40">
        <f>E60-G60</f>
        <v>844442</v>
      </c>
      <c r="K60" s="16">
        <f>IF(G60=0,"n/a",IF(AND(I60/G60&lt;1,I60/G60&gt;-1),I60/G60,"n/a"))</f>
        <v>9.108333044712195E-4</v>
      </c>
    </row>
    <row r="61" spans="2:17" ht="6.95" customHeight="1" x14ac:dyDescent="0.2">
      <c r="E61" s="40"/>
      <c r="G61" s="40"/>
      <c r="I61" s="40"/>
      <c r="K61" s="24"/>
      <c r="M61" s="29"/>
      <c r="N61" s="29"/>
      <c r="O61" s="29"/>
      <c r="P61" s="29"/>
      <c r="Q61" s="29"/>
    </row>
    <row r="62" spans="2:17" x14ac:dyDescent="0.2">
      <c r="B62" s="11" t="s">
        <v>38</v>
      </c>
      <c r="E62" s="40"/>
      <c r="G62" s="40"/>
      <c r="H62" s="44"/>
      <c r="I62" s="40"/>
      <c r="K62" s="24"/>
    </row>
    <row r="63" spans="2:17" x14ac:dyDescent="0.2">
      <c r="C63" s="5" t="s">
        <v>20</v>
      </c>
      <c r="E63" s="45">
        <v>54805323</v>
      </c>
      <c r="G63" s="45">
        <v>53721867</v>
      </c>
      <c r="H63" s="44"/>
      <c r="I63" s="40">
        <f>E63-G63</f>
        <v>1083456</v>
      </c>
      <c r="K63" s="16">
        <f>IF(G63=0,"n/a",IF(AND(I63/G63&lt;1,I63/G63&gt;-1),I63/G63,"n/a"))</f>
        <v>2.0167876890801281E-2</v>
      </c>
    </row>
    <row r="64" spans="2:17" x14ac:dyDescent="0.2">
      <c r="C64" s="5" t="s">
        <v>21</v>
      </c>
      <c r="E64" s="42">
        <v>172283670</v>
      </c>
      <c r="G64" s="42">
        <v>182832247</v>
      </c>
      <c r="H64" s="44"/>
      <c r="I64" s="42">
        <f>E64-G64</f>
        <v>-10548577</v>
      </c>
      <c r="K64" s="22">
        <f>IF(G64=0,"n/a",IF(AND(I64/G64&lt;1,I64/G64&gt;-1),I64/G64,"n/a"))</f>
        <v>-5.7695385650431787E-2</v>
      </c>
    </row>
    <row r="65" spans="1:17" ht="6.95" customHeight="1" x14ac:dyDescent="0.2">
      <c r="E65" s="40"/>
      <c r="G65" s="40"/>
      <c r="I65" s="40"/>
      <c r="K65" s="24"/>
      <c r="M65" s="29"/>
      <c r="N65" s="29"/>
      <c r="O65" s="29"/>
      <c r="P65" s="29"/>
      <c r="Q65" s="29"/>
    </row>
    <row r="66" spans="1:17" x14ac:dyDescent="0.2">
      <c r="C66" s="5" t="s">
        <v>22</v>
      </c>
      <c r="E66" s="42">
        <f>SUM(E63:E64)</f>
        <v>227088993</v>
      </c>
      <c r="G66" s="42">
        <f>SUM(G63:G64)</f>
        <v>236554114</v>
      </c>
      <c r="H66" s="44"/>
      <c r="I66" s="42">
        <f>E66-G66</f>
        <v>-9465121</v>
      </c>
      <c r="K66" s="22">
        <f>IF(G66=0,"n/a",IF(AND(I66/G66&lt;1,I66/G66&gt;-1),I66/G66,"n/a"))</f>
        <v>-4.0012497943705178E-2</v>
      </c>
    </row>
    <row r="67" spans="1:17" ht="6.95" customHeight="1" x14ac:dyDescent="0.2">
      <c r="E67" s="40"/>
      <c r="G67" s="40"/>
      <c r="I67" s="40"/>
      <c r="K67" s="24"/>
      <c r="M67" s="29"/>
      <c r="N67" s="29"/>
      <c r="O67" s="29"/>
      <c r="P67" s="29"/>
      <c r="Q67" s="29"/>
    </row>
    <row r="68" spans="1:17" ht="12.75" thickBot="1" x14ac:dyDescent="0.25">
      <c r="C68" s="5" t="s">
        <v>39</v>
      </c>
      <c r="E68" s="43">
        <f>E60+E66</f>
        <v>1155042705</v>
      </c>
      <c r="G68" s="43">
        <f>G60+G66</f>
        <v>1163663384</v>
      </c>
      <c r="H68" s="44"/>
      <c r="I68" s="43">
        <f>E68-G68</f>
        <v>-8620679</v>
      </c>
      <c r="K68" s="34">
        <f>IF(G68=0,"n/a",IF(AND(I68/G68&lt;1,I68/G68&gt;-1),I68/G68,"n/a"))</f>
        <v>-7.4082239920337653E-3</v>
      </c>
    </row>
    <row r="69" spans="1:17" ht="12.75" thickTop="1" x14ac:dyDescent="0.2"/>
    <row r="70" spans="1:17" ht="13.15" customHeight="1" x14ac:dyDescent="0.2">
      <c r="A70" s="5" t="s">
        <v>3</v>
      </c>
      <c r="C70" s="60" t="s">
        <v>40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</row>
    <row r="71" spans="1:17" x14ac:dyDescent="0.2">
      <c r="A71" s="5" t="s">
        <v>3</v>
      </c>
    </row>
    <row r="72" spans="1:17" x14ac:dyDescent="0.2">
      <c r="A72" s="5" t="s">
        <v>3</v>
      </c>
    </row>
    <row r="73" spans="1:17" x14ac:dyDescent="0.2">
      <c r="A73" s="5" t="s">
        <v>3</v>
      </c>
    </row>
    <row r="74" spans="1:17" x14ac:dyDescent="0.2">
      <c r="A74" s="5" t="s">
        <v>3</v>
      </c>
    </row>
    <row r="75" spans="1:17" x14ac:dyDescent="0.2">
      <c r="A75" s="5" t="s">
        <v>3</v>
      </c>
    </row>
    <row r="76" spans="1:17" x14ac:dyDescent="0.2">
      <c r="A76" s="5" t="s">
        <v>3</v>
      </c>
    </row>
    <row r="77" spans="1:17" x14ac:dyDescent="0.2">
      <c r="A77" s="5" t="s">
        <v>3</v>
      </c>
    </row>
    <row r="78" spans="1:17" x14ac:dyDescent="0.2">
      <c r="A78" s="5" t="s">
        <v>3</v>
      </c>
    </row>
    <row r="79" spans="1:17" x14ac:dyDescent="0.2">
      <c r="A79" s="5" t="s">
        <v>3</v>
      </c>
    </row>
    <row r="80" spans="1:17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M6:Q6"/>
    <mergeCell ref="C70:N70"/>
    <mergeCell ref="E3:K3"/>
    <mergeCell ref="E4:K4"/>
    <mergeCell ref="E1:K1"/>
    <mergeCell ref="E2:K2"/>
    <mergeCell ref="I6:K6"/>
  </mergeCells>
  <printOptions horizontalCentered="1"/>
  <pageMargins left="0.25" right="0.25" top="0.25" bottom="0.39" header="0" footer="0"/>
  <pageSetup scale="66" orientation="landscape" r:id="rId1"/>
  <headerFooter alignWithMargins="0">
    <oddFooter>&amp;C6c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E9843E159954458B9E05BFEA2DE03F" ma:contentTypeVersion="56" ma:contentTypeDescription="" ma:contentTypeScope="" ma:versionID="8e54e54d73758a1a9e3811b29478ac0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2019-08-14T07:00:00+00:00</OpenedDate>
    <SignificantOrder xmlns="dc463f71-b30c-4ab2-9473-d307f9d35888">false</SignificantOrder>
    <Date1 xmlns="dc463f71-b30c-4ab2-9473-d307f9d35888">2019-08-14T07:00:00+00:00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190676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2D96FB4-21FC-4CEC-8085-99E4D8264F26}"/>
</file>

<file path=customXml/itemProps2.xml><?xml version="1.0" encoding="utf-8"?>
<ds:datastoreItem xmlns:ds="http://schemas.openxmlformats.org/officeDocument/2006/customXml" ds:itemID="{00C6FEDF-14C6-4B0D-A7A6-8FFF7CDE508E}"/>
</file>

<file path=customXml/itemProps3.xml><?xml version="1.0" encoding="utf-8"?>
<ds:datastoreItem xmlns:ds="http://schemas.openxmlformats.org/officeDocument/2006/customXml" ds:itemID="{FB8AC17C-A782-47E4-BB35-944C76510602}"/>
</file>

<file path=customXml/itemProps4.xml><?xml version="1.0" encoding="utf-8"?>
<ds:datastoreItem xmlns:ds="http://schemas.openxmlformats.org/officeDocument/2006/customXml" ds:itemID="{D51D9F9E-B7D2-4462-BF89-D13ED3197A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4-2019 SOG</vt:lpstr>
      <vt:lpstr>5-2019 SOG</vt:lpstr>
      <vt:lpstr>6-2019 SOG</vt:lpstr>
      <vt:lpstr>12ME 6-2019 SOG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James DiMasso</cp:lastModifiedBy>
  <cp:lastPrinted>2019-08-08T16:36:49Z</cp:lastPrinted>
  <dcterms:created xsi:type="dcterms:W3CDTF">2019-04-22T18:51:38Z</dcterms:created>
  <dcterms:modified xsi:type="dcterms:W3CDTF">2019-08-08T16:43:15Z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NEW-PSE-Sale-of-Gas-Rpt-Q2-2019-(08-XX-19).xlsx</vt:lpwstr>
  </property>
  <property fmtid="{D5CDD505-2E9C-101B-9397-08002B2CF9AE}" pid="3" name="ContentTypeId">
    <vt:lpwstr>0x0101006E56B4D1795A2E4DB2F0B01679ED314A00ECE9843E159954458B9E05BFEA2DE03F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