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506" windowWidth="13290" windowHeight="8955" tabRatio="836"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1'!$A$1:$K$64</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<sst xmlns="http://schemas.openxmlformats.org/spreadsheetml/2006/main" count="1059" uniqueCount="404">
  <si>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</si>
  <si>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</si>
  <si>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</si>
  <si>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</si>
  <si>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</si>
  <si>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</si>
  <si>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</si>
  <si>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</si>
  <si>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</si>
  <si>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</si>
  <si>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</si>
  <si>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</si>
  <si>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</si>
  <si>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</si>
  <si>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</si>
  <si>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</si>
  <si>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</si>
  <si>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</si>
  <si>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</si>
  <si>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</si>
  <si>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</si>
  <si>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</si>
  <si>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</si>
  <si>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</si>
  <si>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</si>
  <si>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</si>
  <si>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</si>
  <si>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</si>
  <si>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</si>
  <si>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</si>
  <si>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</si>
  <si>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</si>
  <si>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</si>
  <si>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</si>
  <si>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</si>
  <si>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</si>
  <si>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</si>
  <si>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</si>
  <si>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</si>
  <si>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</si>
  <si>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</si>
  <si>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</si>
  <si>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</si>
  <si>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</si>
  <si>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</si>
  <si>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</si>
  <si>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</si>
  <si>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</si>
  <si>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</si>
  <si>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</si>
  <si>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</si>
  <si>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</si>
  <si>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</si>
  <si>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</si>
  <si>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</si>
  <si>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</si>
  <si>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</si>
  <si>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</si>
  <si>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</si>
  <si>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</si>
  <si>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</si>
  <si>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</si>
  <si>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</si>
  <si>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</si>
  <si>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</si>
  <si>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</si>
  <si>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</si>
  <si>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</si>
  <si>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</si>
  <si>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</si>
  <si>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</si>
  <si>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</si>
  <si>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</si>
  <si>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</si>
  <si>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</si>
  <si>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</si>
  <si>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</si>
  <si>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</si>
  <si>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</si>
  <si>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</si>
  <si>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</si>
  <si>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</si>
  <si>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</si>
  <si>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</si>
  <si>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</si>
  <si>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</si>
  <si>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</si>
  <si>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</si>
  <si>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</si>
  <si>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</si>
  <si>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</si>
  <si>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</si>
  <si>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</si>
  <si>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</si>
  <si>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</si>
  <si>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</si>
  <si>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</si>
  <si>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</si>
  <si>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</si>
  <si>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</si>
  <si>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</si>
  <si>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</si>
  <si>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</si>
  <si>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</si>
  <si>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</si>
  <si>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</si>
  <si>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</si>
  <si>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</si>
  <si>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</si>
  <si>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</si>
  <si>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</si>
  <si>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</si>
  <si>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</si>
  <si>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</si>
  <si>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</si>
  <si>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</si>
  <si>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</si>
  <si>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</si>
  <si>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</si>
  <si>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</si>
  <si>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</si>
  <si>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</si>
  <si>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</si>
  <si>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</si>
  <si>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</si>
  <si>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</si>
  <si>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</si>
  <si>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</si>
  <si>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</si>
  <si>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</si>
  <si>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</si>
  <si>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</si>
  <si>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</si>
  <si>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</si>
  <si>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</si>
  <si>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</si>
  <si>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</si>
  <si>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</si>
  <si>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</si>
  <si>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</si>
  <si>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</si>
  <si>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</si>
  <si>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</si>
  <si>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</si>
  <si>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</si>
  <si>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</si>
  <si>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</si>
  <si>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</si>
  <si>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</si>
  <si>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</si>
  <si>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</si>
  <si>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</si>
  <si>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</si>
  <si>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</si>
  <si>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</si>
  <si>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</si>
  <si>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</si>
  <si>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</si>
  <si>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</si>
  <si>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</si>
  <si>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</si>
  <si>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</si>
  <si>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</si>
  <si>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</si>
  <si>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</si>
  <si>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</si>
  <si>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</si>
  <si>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</si>
  <si>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</si>
  <si>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</si>
  <si>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</si>
  <si>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</si>
  <si>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</si>
  <si>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</si>
  <si>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</si>
  <si>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</si>
  <si>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</si>
  <si>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</si>
  <si>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</si>
  <si>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</si>
  <si>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</si>
  <si>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</si>
  <si>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</si>
  <si>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</si>
  <si>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</si>
  <si>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</si>
  <si>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</si>
  <si>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</si>
  <si>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</si>
  <si>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</si>
  <si>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</si>
  <si>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</si>
  <si>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</si>
  <si>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</si>
  <si>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</si>
  <si>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</si>
  <si>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</si>
  <si>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</si>
  <si>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</si>
  <si>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</si>
  <si>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</si>
  <si>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</si>
  <si>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</si>
  <si>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</si>
  <si>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</si>
  <si>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</si>
  <si>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</si>
  <si>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</si>
  <si>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</si>
  <si>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</si>
  <si>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</si>
  <si>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</si>
  <si>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</si>
  <si>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</si>
  <si>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</si>
  <si>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</si>
  <si>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</si>
  <si>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</si>
  <si>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</si>
  <si>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</si>
  <si>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</si>
  <si>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</si>
  <si>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</si>
  <si>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</si>
  <si>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</si>
  <si>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</si>
  <si>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</si>
  <si>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</si>
  <si>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</si>
  <si>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</si>
  <si>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</si>
  <si>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</si>
  <si>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</si>
  <si>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</si>
  <si>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</si>
  <si>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</si>
  <si>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</si>
  <si>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</si>
  <si>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</si>
  <si>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</si>
  <si>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</si>
  <si>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</si>
  <si>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</si>
  <si>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</si>
  <si>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</si>
  <si>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</si>
  <si>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</si>
  <si>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</si>
  <si>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</si>
  <si>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</si>
  <si>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</si>
  <si>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</si>
  <si>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</si>
  <si>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</si>
  <si>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</si>
  <si>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</si>
  <si>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 xml:space="preserve">8th </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</si>
  <si>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</si>
  <si>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</si>
  <si>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</si>
  <si>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</si>
  <si>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</si>
  <si>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</si>
  <si>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</si>
  <si>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</si>
  <si>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</si>
  <si>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</si>
  <si>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</si>
  <si>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</si>
  <si>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20 Gal Toter (N)</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</si>
  <si>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</si>
  <si>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</si>
  <si>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</si>
  <si>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</si>
  <si>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</si>
  <si>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</si>
  <si>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</si>
  <si>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</si>
  <si>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</si>
  <si>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</si>
  <si>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</si>
  <si>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</si>
  <si>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</si>
  <si>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</si>
  <si>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</si>
  <si>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</si>
  <si>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</si>
  <si>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</si>
  <si>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</si>
  <si>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</si>
  <si>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</si>
  <si>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</si>
  <si>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</si>
  <si>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</si>
  <si>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</si>
  <si>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</si>
  <si>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</si>
  <si>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</si>
  <si>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</si>
  <si>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</si>
  <si>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</si>
  <si>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</si>
  <si>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</si>
  <si>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</si>
  <si>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</si>
  <si>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</si>
  <si>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</si>
  <si>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</si>
  <si>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</si>
  <si>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</si>
  <si>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</si>
  <si>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</si>
  <si>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</si>
  <si>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</si>
  <si>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</si>
  <si>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</si>
  <si>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</si>
  <si>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</si>
  <si>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</si>
  <si>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</si>
  <si>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</si>
  <si>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</si>
  <si>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</si>
  <si>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</si>
  <si>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</si>
  <si>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</si>
  <si>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</si>
  <si>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</si>
  <si>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</si>
  <si>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</si>
  <si>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</si>
  <si>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</si>
  <si>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</si>
  <si>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</si>
  <si>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</si>
  <si>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</si>
  <si>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</si>
  <si>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</si>
  <si>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</si>
  <si>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</si>
  <si>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</si>
  <si>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</si>
  <si>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</si>
  <si>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</si>
  <si>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</si>
  <si>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</si>
  <si>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</si>
  <si>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</si>
  <si>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</si>
  <si>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</si>
  <si>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</si>
  <si>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</si>
  <si>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</si>
  <si>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</si>
  <si>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</si>
  <si>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</si>
  <si>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</si>
  <si>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</si>
  <si>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</si>
  <si>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</si>
  <si>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</si>
  <si>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</si>
  <si>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</si>
  <si>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</si>
  <si>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</si>
  <si>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</si>
  <si>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</si>
  <si>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</si>
  <si>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</si>
  <si>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</si>
  <si>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</si>
  <si>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</si>
  <si>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</si>
  <si>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</si>
  <si>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</si>
  <si>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</si>
  <si>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</si>
  <si>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</si>
  <si>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</si>
  <si>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</si>
  <si>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</si>
  <si>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</si>
  <si>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</si>
  <si>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</si>
  <si>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</si>
  <si>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Rick Waldren, Business Unit Controller</t>
  </si>
  <si>
    <t>28th</t>
  </si>
  <si>
    <t>25th</t>
  </si>
  <si>
    <t xml:space="preserve">36th </t>
  </si>
  <si>
    <t>Note 3:  In addition to the recycling rates shown above, a recycling debit/(credit) of ($0.16) (A) applies.</t>
  </si>
  <si>
    <r>
      <t xml:space="preserve">             The recycling processing surcharge on this page will expire: </t>
    </r>
    <r>
      <rPr>
        <b/>
        <sz val="10"/>
        <rFont val="Arial"/>
        <family val="2"/>
      </rPr>
      <t xml:space="preserve">December 31, 2018 </t>
    </r>
  </si>
  <si>
    <r>
      <t xml:space="preserve">                       The recycling processing surcharge on this page will expire: </t>
    </r>
    <r>
      <rPr>
        <b/>
        <sz val="10"/>
        <rFont val="Arial"/>
        <family val="2"/>
      </rPr>
      <t>December 31, 2018</t>
    </r>
  </si>
  <si>
    <r>
      <t xml:space="preserve">                      The recycling processing surcharge on this page will expire: </t>
    </r>
    <r>
      <rPr>
        <b/>
        <sz val="10"/>
        <rFont val="Arial"/>
        <family val="2"/>
      </rPr>
      <t>December 31, 2018</t>
    </r>
  </si>
  <si>
    <r>
      <t xml:space="preserve">                  The recycling processing surcharge on this page will expire: </t>
    </r>
    <r>
      <rPr>
        <b/>
        <sz val="10"/>
        <rFont val="Arial"/>
        <family val="2"/>
      </rPr>
      <t xml:space="preserve">December 31, 2018 </t>
    </r>
  </si>
  <si>
    <t>29th</t>
  </si>
  <si>
    <t>26th</t>
  </si>
  <si>
    <t>22nd</t>
  </si>
  <si>
    <t>Recycling (credit)/debit (if applicable) is: ($0.03) (A) per yard.</t>
  </si>
  <si>
    <t>Recycling debit/&lt;credit&gt; (if applicable) is: ($0.11) (A) per yard.</t>
  </si>
  <si>
    <r>
      <t xml:space="preserve">Note 4: Recycling rates shown above are subject to an additional recycling processing surcharge of </t>
    </r>
    <r>
      <rPr>
        <b/>
        <sz val="10"/>
        <rFont val="Arial"/>
        <family val="2"/>
      </rPr>
      <t xml:space="preserve">$0.55 </t>
    </r>
    <r>
      <rPr>
        <sz val="10"/>
        <rFont val="Arial"/>
        <family val="0"/>
      </rPr>
      <t xml:space="preserve">per month. </t>
    </r>
  </si>
  <si>
    <r>
      <t xml:space="preserve">Note 4: Recycling rates shown above are subject to an additional recycling processing surcharge of </t>
    </r>
    <r>
      <rPr>
        <b/>
        <sz val="10"/>
        <rFont val="Arial"/>
        <family val="2"/>
      </rPr>
      <t xml:space="preserve">$0.55 </t>
    </r>
    <r>
      <rPr>
        <sz val="10"/>
        <rFont val="Arial"/>
        <family val="2"/>
      </rPr>
      <t xml:space="preserve">per month. </t>
    </r>
  </si>
  <si>
    <r>
      <t xml:space="preserve">Note8:          Rates shown above are subject to an additional recycling processing surcharge of </t>
    </r>
    <r>
      <rPr>
        <b/>
        <sz val="10"/>
        <rFont val="Arial"/>
        <family val="2"/>
      </rPr>
      <t>$0.31 per yard</t>
    </r>
    <r>
      <rPr>
        <sz val="10"/>
        <rFont val="Arial"/>
        <family val="2"/>
      </rPr>
      <t xml:space="preserve">. </t>
    </r>
  </si>
  <si>
    <r>
      <t xml:space="preserve">Note 5:        Rates shown above are subject to an additional recycling processing surcharge of </t>
    </r>
    <r>
      <rPr>
        <b/>
        <sz val="10"/>
        <rFont val="Arial"/>
        <family val="2"/>
      </rPr>
      <t>$0.31</t>
    </r>
    <r>
      <rPr>
        <sz val="10"/>
        <rFont val="Arial"/>
        <family val="0"/>
      </rPr>
      <t xml:space="preserve"> per yard. </t>
    </r>
  </si>
  <si>
    <r>
      <t xml:space="preserve">Note 6:       Rates shown above are subject to an additional recycling processing surcharge of </t>
    </r>
    <r>
      <rPr>
        <b/>
        <sz val="10"/>
        <rFont val="Arial"/>
        <family val="2"/>
      </rPr>
      <t>$0.31</t>
    </r>
    <r>
      <rPr>
        <sz val="10"/>
        <rFont val="Arial"/>
        <family val="0"/>
      </rPr>
      <t xml:space="preserve"> per yard.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</si>
</sst>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8">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1"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8" applyFont="1" applyFill="1" applyBorder="1">
      <alignment/>
      <protection/>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0" fillId="0" borderId="18" xfId="0" applyFont="1" applyFill="1" applyBorder="1" applyAlignment="1">
      <alignment/>
    </xf>
    <xf numFmtId="0" fontId="0" fillId="0" borderId="0" xfId="0" applyFont="1" applyFill="1" applyBorder="1" applyAlignment="1">
      <alignment/>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8" applyFill="1" applyBorder="1" applyAlignment="1">
      <alignment/>
      <protection/>
    </xf>
    <xf numFmtId="0" fontId="0" fillId="0" borderId="0" xfId="58" applyFill="1" applyBorder="1">
      <alignment/>
      <protection/>
    </xf>
    <xf numFmtId="0" fontId="0" fillId="0" borderId="0" xfId="58" applyFill="1" applyBorder="1" applyAlignment="1">
      <alignment horizontal="left"/>
      <protection/>
    </xf>
    <xf numFmtId="0" fontId="4" fillId="0" borderId="0" xfId="58" applyFont="1" applyFill="1" applyBorder="1" applyAlignment="1">
      <alignment horizontal="center"/>
      <protection/>
    </xf>
    <xf numFmtId="0" fontId="4" fillId="0" borderId="18"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pplyAlignment="1">
      <alignment horizontal="left" vertical="top" wrapText="1"/>
      <protection/>
    </xf>
    <xf numFmtId="0" fontId="5" fillId="0" borderId="0" xfId="58" applyFont="1" applyFill="1" applyBorder="1" applyAlignment="1">
      <alignment horizontal="left"/>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33" borderId="12" xfId="58" applyFill="1" applyBorder="1" applyAlignment="1">
      <alignment horizontal="center" vertical="center" wrapText="1"/>
      <protection/>
    </xf>
    <xf numFmtId="0" fontId="0" fillId="35" borderId="12" xfId="58" applyFill="1" applyBorder="1" applyAlignment="1">
      <alignment horizontal="center" vertical="center" wrapText="1"/>
      <protection/>
    </xf>
    <xf numFmtId="0" fontId="0" fillId="0" borderId="12" xfId="58" applyFill="1" applyBorder="1" applyAlignment="1">
      <alignment horizontal="left" vertical="top" wrapText="1"/>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2" xfId="58" applyFill="1" applyBorder="1" applyAlignment="1">
      <alignment horizontal="left" vertical="center"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0" fillId="0" borderId="19" xfId="0" applyNumberFormat="1" applyFont="1" applyFill="1" applyBorder="1" applyAlignment="1">
      <alignment/>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248</v>
      </c>
    </row>
    <row r="6" ht="12.75">
      <c r="B6" s="134" t="s">
        <v>234</v>
      </c>
    </row>
    <row r="7" ht="12.75">
      <c r="B7" s="135" t="s">
        <v>245</v>
      </c>
    </row>
    <row r="8" ht="12.75">
      <c r="B8" s="140" t="s">
        <v>246</v>
      </c>
    </row>
    <row r="12" ht="12.75">
      <c r="B12" s="141" t="s">
        <v>249</v>
      </c>
    </row>
    <row r="14" ht="12.75">
      <c r="B14" s="139" t="s">
        <v>250</v>
      </c>
    </row>
    <row r="15" ht="12.75">
      <c r="B15" s="139" t="s">
        <v>251</v>
      </c>
    </row>
    <row r="16" ht="12.75">
      <c r="B16" s="139" t="s">
        <v>252</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F46" sqref="F46"/>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256</v>
      </c>
      <c r="I2" s="132" t="s">
        <v>232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2" t="s">
        <v>88</v>
      </c>
      <c r="F21" s="293"/>
      <c r="G21" s="85"/>
      <c r="H21" s="85"/>
      <c r="I21" s="85"/>
      <c r="J21" s="84"/>
    </row>
    <row r="22" spans="1:10" ht="12.75">
      <c r="A22" s="86"/>
      <c r="B22" s="88"/>
      <c r="C22" s="294" t="s">
        <v>89</v>
      </c>
      <c r="D22" s="261"/>
      <c r="E22" s="294" t="s">
        <v>204</v>
      </c>
      <c r="F22" s="261"/>
      <c r="G22" s="85"/>
      <c r="H22" s="85"/>
      <c r="I22" s="85"/>
      <c r="J22" s="84"/>
    </row>
    <row r="23" spans="1:10" ht="12.75">
      <c r="A23" s="86"/>
      <c r="B23" s="88"/>
      <c r="C23" s="119" t="s">
        <v>107</v>
      </c>
      <c r="D23" s="97"/>
      <c r="E23" s="148" t="str">
        <f>TEXT('[2]Resi Price Out'!$G$34,"$0.00")&amp;" (A)"</f>
        <v>$3.84 (A)</v>
      </c>
      <c r="F23" s="97"/>
      <c r="G23" s="85"/>
      <c r="H23" s="85"/>
      <c r="I23" s="85"/>
      <c r="J23" s="84"/>
    </row>
    <row r="24" spans="1:10" ht="12.75">
      <c r="A24" s="86"/>
      <c r="B24" s="85"/>
      <c r="C24" s="119" t="s">
        <v>110</v>
      </c>
      <c r="D24" s="97"/>
      <c r="E24" s="146"/>
      <c r="F24" s="97"/>
      <c r="G24" s="85"/>
      <c r="H24" s="85"/>
      <c r="I24" s="85"/>
      <c r="J24" s="84"/>
    </row>
    <row r="25" spans="1:10" ht="12.75">
      <c r="A25" s="86"/>
      <c r="B25" s="85"/>
      <c r="C25" s="119" t="s">
        <v>205</v>
      </c>
      <c r="D25" s="97"/>
      <c r="E25" s="146"/>
      <c r="F25" s="97"/>
      <c r="G25" s="85"/>
      <c r="H25" s="85"/>
      <c r="I25" s="85"/>
      <c r="J25" s="84"/>
    </row>
    <row r="26" spans="1:10" ht="12.75">
      <c r="A26" s="86"/>
      <c r="B26" s="85"/>
      <c r="C26" s="119" t="s">
        <v>112</v>
      </c>
      <c r="D26" s="97"/>
      <c r="E26" s="146"/>
      <c r="F26" s="97"/>
      <c r="G26" s="85"/>
      <c r="H26" s="85"/>
      <c r="I26" s="85"/>
      <c r="J26" s="84"/>
    </row>
    <row r="27" spans="1:10" ht="12.75">
      <c r="A27" s="86"/>
      <c r="B27" s="85"/>
      <c r="C27" s="119" t="s">
        <v>108</v>
      </c>
      <c r="D27" s="97"/>
      <c r="E27" s="146"/>
      <c r="F27" s="97"/>
      <c r="G27" s="85"/>
      <c r="H27" s="85"/>
      <c r="I27" s="85"/>
      <c r="J27" s="84"/>
    </row>
    <row r="28" spans="1:10" ht="12.75">
      <c r="A28" s="86"/>
      <c r="B28" s="85"/>
      <c r="C28" s="119" t="s">
        <v>206</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149" t="s">
        <v>346</v>
      </c>
      <c r="B37" s="237" t="s">
        <v>347</v>
      </c>
      <c r="C37" s="237"/>
      <c r="D37" s="237"/>
      <c r="E37" s="237"/>
      <c r="F37" s="237"/>
      <c r="G37" s="237"/>
      <c r="H37" s="155" t="str">
        <f>TEXT('[1]Rate Proposal'!B28,"$0.00")&amp;" "</f>
        <v>$3.33 </v>
      </c>
      <c r="I37" s="85" t="s">
        <v>247</v>
      </c>
      <c r="J37" s="84"/>
    </row>
    <row r="38" spans="1:10" ht="12.75">
      <c r="A38" s="86"/>
      <c r="B38" s="85" t="s">
        <v>254</v>
      </c>
      <c r="C38" s="85"/>
      <c r="D38" s="85"/>
      <c r="E38" s="85"/>
      <c r="F38" s="85"/>
      <c r="G38" s="85"/>
      <c r="H38" s="85"/>
      <c r="I38" s="85"/>
      <c r="J38" s="84"/>
    </row>
    <row r="39" spans="1:10" ht="12.75">
      <c r="A39" s="86"/>
      <c r="B39" s="85" t="s">
        <v>348</v>
      </c>
      <c r="C39" s="85"/>
      <c r="D39" s="85"/>
      <c r="E39" s="85"/>
      <c r="F39" s="85"/>
      <c r="G39" s="85"/>
      <c r="H39" s="85"/>
      <c r="I39" s="85"/>
      <c r="J39" s="84"/>
    </row>
    <row r="40" spans="1:10" ht="12.75">
      <c r="A40" s="86"/>
      <c r="B40" s="85" t="s">
        <v>255</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A45" sqref="A45"/>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394</v>
      </c>
      <c r="I1" s="284" t="s">
        <v>91</v>
      </c>
      <c r="J1" s="284"/>
      <c r="K1" s="33">
        <v>23</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5" t="s">
        <v>19</v>
      </c>
      <c r="B5" s="286"/>
      <c r="C5" s="286"/>
      <c r="D5" s="286"/>
      <c r="E5" s="286"/>
      <c r="F5" s="286"/>
      <c r="G5" s="286"/>
      <c r="H5" s="286"/>
      <c r="I5" s="286"/>
      <c r="J5" s="286"/>
      <c r="K5" s="287"/>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57</v>
      </c>
      <c r="C21" s="145">
        <f>+'Item 100, page 1'!C21</f>
        <v>8.05</v>
      </c>
      <c r="D21" s="143">
        <v>11.47</v>
      </c>
      <c r="E21" s="143">
        <v>12.75</v>
      </c>
      <c r="F21" s="1"/>
      <c r="G21" s="39"/>
      <c r="H21" s="39"/>
      <c r="I21" s="145">
        <f>+'Item 100, page 1'!I21</f>
        <v>0.42</v>
      </c>
      <c r="J21" s="39"/>
      <c r="K21" s="39"/>
    </row>
    <row r="22" spans="1:11" ht="12.75">
      <c r="A22" s="4" t="s">
        <v>42</v>
      </c>
      <c r="B22" s="4" t="s">
        <v>57</v>
      </c>
      <c r="C22" s="145">
        <f>+'Item 100, page 1'!C22</f>
        <v>12.93</v>
      </c>
      <c r="D22" s="143">
        <f>+D21</f>
        <v>11.47</v>
      </c>
      <c r="E22" s="143">
        <f>+E21</f>
        <v>12.75</v>
      </c>
      <c r="F22" s="1"/>
      <c r="G22" s="39"/>
      <c r="H22" s="39"/>
      <c r="I22" s="145">
        <f>+'Item 100, page 1'!I22</f>
        <v>0.53</v>
      </c>
      <c r="J22" s="39"/>
      <c r="K22" s="39"/>
    </row>
    <row r="23" spans="1:11" ht="12.75">
      <c r="A23" s="4" t="s">
        <v>43</v>
      </c>
      <c r="B23" s="4" t="s">
        <v>57</v>
      </c>
      <c r="C23" s="145">
        <f>+'Item 100, page 1'!C23</f>
        <v>22</v>
      </c>
      <c r="D23" s="143">
        <f aca="true" t="shared" si="0" ref="D23:E30">+D22</f>
        <v>11.47</v>
      </c>
      <c r="E23" s="143">
        <f t="shared" si="0"/>
        <v>12.75</v>
      </c>
      <c r="F23" s="1"/>
      <c r="G23" s="39"/>
      <c r="H23" s="39"/>
      <c r="I23" s="145">
        <f>+'Item 100, page 1'!I23</f>
        <v>1.06</v>
      </c>
      <c r="J23" s="39"/>
      <c r="K23" s="39"/>
    </row>
    <row r="24" spans="1:11" ht="12.75">
      <c r="A24" s="4" t="s">
        <v>44</v>
      </c>
      <c r="B24" s="4" t="s">
        <v>57</v>
      </c>
      <c r="C24" s="145">
        <f>+'Item 100, page 1'!C24</f>
        <v>32.18</v>
      </c>
      <c r="D24" s="143">
        <f t="shared" si="0"/>
        <v>11.47</v>
      </c>
      <c r="E24" s="143">
        <f t="shared" si="0"/>
        <v>12.75</v>
      </c>
      <c r="F24" s="1"/>
      <c r="G24" s="39"/>
      <c r="H24" s="39"/>
      <c r="I24" s="145">
        <f>+'Item 100, page 1'!I24</f>
        <v>1.59</v>
      </c>
      <c r="J24" s="39"/>
      <c r="K24" s="39"/>
    </row>
    <row r="25" spans="1:11" ht="12.75">
      <c r="A25" s="4" t="s">
        <v>45</v>
      </c>
      <c r="B25" s="4" t="s">
        <v>57</v>
      </c>
      <c r="C25" s="145">
        <f>+'Item 100, page 1'!C25</f>
        <v>43.23</v>
      </c>
      <c r="D25" s="143">
        <f t="shared" si="0"/>
        <v>11.47</v>
      </c>
      <c r="E25" s="143">
        <f t="shared" si="0"/>
        <v>12.75</v>
      </c>
      <c r="F25" s="1"/>
      <c r="G25" s="39"/>
      <c r="H25" s="39"/>
      <c r="I25" s="145">
        <f>+'Item 100, page 1'!I25</f>
        <v>2.12</v>
      </c>
      <c r="J25" s="39"/>
      <c r="K25" s="39"/>
    </row>
    <row r="26" spans="1:11" ht="12.75">
      <c r="A26" s="4" t="s">
        <v>46</v>
      </c>
      <c r="B26" s="4" t="s">
        <v>57</v>
      </c>
      <c r="C26" s="145">
        <f>+'Item 100, page 1'!C26</f>
        <v>54.56</v>
      </c>
      <c r="D26" s="143">
        <f t="shared" si="0"/>
        <v>11.47</v>
      </c>
      <c r="E26" s="143">
        <f t="shared" si="0"/>
        <v>12.75</v>
      </c>
      <c r="F26" s="1"/>
      <c r="G26" s="39"/>
      <c r="H26" s="39"/>
      <c r="I26" s="145">
        <f>+'Item 100, page 1'!I26</f>
        <v>2.65</v>
      </c>
      <c r="J26" s="39"/>
      <c r="K26" s="39"/>
    </row>
    <row r="27" spans="1:11" ht="12.75">
      <c r="A27" s="4" t="s">
        <v>47</v>
      </c>
      <c r="B27" s="4" t="s">
        <v>57</v>
      </c>
      <c r="C27" s="145">
        <f>+'Item 100, page 1'!C27</f>
        <v>12.93</v>
      </c>
      <c r="D27" s="143">
        <f t="shared" si="0"/>
        <v>11.47</v>
      </c>
      <c r="E27" s="143">
        <f t="shared" si="0"/>
        <v>12.75</v>
      </c>
      <c r="F27" s="1"/>
      <c r="G27" s="39"/>
      <c r="H27" s="39"/>
      <c r="I27" s="145">
        <f>+'Item 100, page 1'!I27</f>
        <v>1.09</v>
      </c>
      <c r="J27" s="39"/>
      <c r="K27" s="39"/>
    </row>
    <row r="28" spans="1:11" ht="12.75">
      <c r="A28" s="4" t="s">
        <v>48</v>
      </c>
      <c r="B28" s="4" t="s">
        <v>57</v>
      </c>
      <c r="C28" s="145">
        <f>+'Item 100, page 1'!C28</f>
        <v>21.92</v>
      </c>
      <c r="D28" s="143">
        <f t="shared" si="0"/>
        <v>11.47</v>
      </c>
      <c r="E28" s="143">
        <f t="shared" si="0"/>
        <v>12.75</v>
      </c>
      <c r="F28" s="1"/>
      <c r="G28" s="39"/>
      <c r="H28" s="39"/>
      <c r="I28" s="145">
        <f>+'Item 100, page 1'!I28</f>
        <v>1.86</v>
      </c>
      <c r="J28" s="39"/>
      <c r="K28" s="39"/>
    </row>
    <row r="29" spans="1:11" ht="12.75">
      <c r="A29" s="4" t="s">
        <v>49</v>
      </c>
      <c r="B29" s="4" t="s">
        <v>57</v>
      </c>
      <c r="C29" s="145">
        <f>+'Item 100, page 1'!C29</f>
        <v>32.01</v>
      </c>
      <c r="D29" s="143">
        <f t="shared" si="0"/>
        <v>11.47</v>
      </c>
      <c r="E29" s="143">
        <f t="shared" si="0"/>
        <v>12.75</v>
      </c>
      <c r="F29" s="1"/>
      <c r="G29" s="39"/>
      <c r="H29" s="39"/>
      <c r="I29" s="145">
        <f>+'Item 100, page 1'!I29</f>
        <v>1.86</v>
      </c>
      <c r="J29" s="39"/>
      <c r="K29" s="39"/>
    </row>
    <row r="30" spans="1:11" ht="12.75">
      <c r="A30" s="67" t="s">
        <v>42</v>
      </c>
      <c r="B30" s="67" t="s">
        <v>58</v>
      </c>
      <c r="C30" s="145">
        <f>+'Item 100, page 1'!C30</f>
        <v>4.66</v>
      </c>
      <c r="D30" s="143">
        <f t="shared" si="0"/>
        <v>11.47</v>
      </c>
      <c r="E30" s="143">
        <f t="shared" si="0"/>
        <v>12.75</v>
      </c>
      <c r="F30" s="30"/>
      <c r="G30" s="68"/>
      <c r="H30" s="68"/>
      <c r="I30" s="145">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5">
        <f>+'Item 100, page 1'!I32</f>
        <v>1.86</v>
      </c>
      <c r="J32" s="39"/>
      <c r="K32" s="39"/>
    </row>
    <row r="33" spans="1:11" ht="12.75">
      <c r="A33" s="67"/>
      <c r="B33" s="67"/>
      <c r="C33" s="65"/>
      <c r="D33" s="66"/>
      <c r="E33" s="143"/>
      <c r="F33" s="1"/>
      <c r="G33" s="39"/>
      <c r="H33" s="39"/>
      <c r="I33" s="145"/>
      <c r="J33" s="39"/>
      <c r="K33" s="39"/>
    </row>
    <row r="34" spans="1:11" ht="12.75">
      <c r="A34" s="154" t="str">
        <f>+'Item 100, page 1'!A34</f>
        <v>32 Gal Bear Proof Toter</v>
      </c>
      <c r="B34" s="39"/>
      <c r="C34" s="145">
        <f>+'Item 100, page 1'!C34</f>
        <v>12.93</v>
      </c>
      <c r="D34" s="66"/>
      <c r="E34" s="125"/>
      <c r="F34" s="1"/>
      <c r="G34" s="39"/>
      <c r="H34" s="39"/>
      <c r="I34" s="216" t="str">
        <f>+'Item 100, page 1'!I34</f>
        <v>$3.94 </v>
      </c>
      <c r="J34" s="142" t="str">
        <f>+'Item 100, page 1'!J34</f>
        <v>see note 8</v>
      </c>
      <c r="K34" s="39"/>
    </row>
    <row r="35" spans="1:11" ht="12.75">
      <c r="A35" s="154" t="str">
        <f>+'Item 100, page 1'!A35</f>
        <v>64 Gal Bear Proof Toter</v>
      </c>
      <c r="B35" s="39"/>
      <c r="C35" s="145">
        <f>+'Item 100, page 1'!C35</f>
        <v>22</v>
      </c>
      <c r="D35" s="66"/>
      <c r="E35" s="125"/>
      <c r="F35" s="1"/>
      <c r="G35" s="39"/>
      <c r="H35" s="39"/>
      <c r="I35" s="216" t="str">
        <f>+'Item 100, page 1'!I35</f>
        <v>$8.17 </v>
      </c>
      <c r="J35" s="142" t="str">
        <f>+'Item 100, page 1'!J35</f>
        <v>see note 8</v>
      </c>
      <c r="K35" s="39"/>
    </row>
    <row r="36" spans="1:11" ht="12.75">
      <c r="A36" s="154" t="str">
        <f>+'Item 100, page 1'!A36</f>
        <v>96 Gal Bear Proof Toter</v>
      </c>
      <c r="B36" s="39"/>
      <c r="C36" s="145">
        <f>+'Item 100, page 1'!C36</f>
        <v>32.18</v>
      </c>
      <c r="D36" s="65"/>
      <c r="E36" s="65"/>
      <c r="F36" s="1"/>
      <c r="G36" s="39"/>
      <c r="H36" s="39"/>
      <c r="I36" s="216"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23" t="str">
        <f>+'Item 100, page 1'!A43</f>
        <v>Note 3:  In addition to the recycling rates shown above, a recycling debit/(credit) of ($0.16) (A) applies.</v>
      </c>
      <c r="B43" s="1"/>
      <c r="C43" s="1"/>
      <c r="D43" s="1"/>
      <c r="E43" s="1"/>
      <c r="F43" s="1"/>
      <c r="G43" s="1"/>
      <c r="H43" s="1"/>
      <c r="I43" s="1"/>
      <c r="J43" s="1"/>
      <c r="K43" s="25"/>
    </row>
    <row r="44" spans="1:11" ht="12.75">
      <c r="A44" s="223" t="s">
        <v>400</v>
      </c>
      <c r="B44" s="1"/>
      <c r="C44" s="1"/>
      <c r="D44" s="1"/>
      <c r="E44" s="1"/>
      <c r="F44" s="1"/>
      <c r="G44" s="1"/>
      <c r="H44" s="1"/>
      <c r="I44" s="1"/>
      <c r="J44" s="1"/>
      <c r="K44" s="25"/>
    </row>
    <row r="45" spans="1:11" ht="12.75">
      <c r="A45" s="223" t="s">
        <v>390</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143</v>
      </c>
      <c r="I51" s="291">
        <f>+'Item 100, page 1'!I50:J50</f>
        <v>43496</v>
      </c>
      <c r="J51" s="291" t="s">
        <v>144</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'Item 100, page 1'!B54</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33">
        <f>'Item 100, page 1'!B56:C56</f>
        <v>43266</v>
      </c>
      <c r="C56" s="233">
        <f>+'Check Sheet'!C54</f>
        <v>0</v>
      </c>
      <c r="D56" s="27"/>
      <c r="E56" s="27"/>
      <c r="F56" s="27"/>
      <c r="G56" s="27"/>
      <c r="I56" s="72" t="s">
        <v>142</v>
      </c>
      <c r="J56" s="234">
        <f>'Item 100, page 1'!J56:K56</f>
        <v>43313</v>
      </c>
      <c r="K56" s="235">
        <f>+'Check Sheet'!J54</f>
        <v>0</v>
      </c>
    </row>
    <row r="57" spans="1:11" ht="12.75">
      <c r="A57" s="288" t="s">
        <v>17</v>
      </c>
      <c r="B57" s="289"/>
      <c r="C57" s="289"/>
      <c r="D57" s="289"/>
      <c r="E57" s="289"/>
      <c r="F57" s="289"/>
      <c r="G57" s="289"/>
      <c r="H57" s="289"/>
      <c r="I57" s="289"/>
      <c r="J57" s="289"/>
      <c r="K57" s="2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273</v>
      </c>
      <c r="I2" s="132" t="s">
        <v>233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2" t="s">
        <v>88</v>
      </c>
      <c r="F21" s="293"/>
      <c r="G21" s="85"/>
      <c r="H21" s="85"/>
      <c r="I21" s="85"/>
      <c r="J21" s="84"/>
    </row>
    <row r="22" spans="1:10" ht="12.75">
      <c r="A22" s="86"/>
      <c r="B22" s="88"/>
      <c r="C22" s="294" t="s">
        <v>89</v>
      </c>
      <c r="D22" s="261"/>
      <c r="E22" s="294" t="s">
        <v>204</v>
      </c>
      <c r="F22" s="261"/>
      <c r="G22" s="85"/>
      <c r="H22" s="85"/>
      <c r="I22" s="85"/>
      <c r="J22" s="84"/>
    </row>
    <row r="23" spans="1:10" ht="12.75">
      <c r="A23" s="86"/>
      <c r="B23" s="88"/>
      <c r="C23" s="119" t="s">
        <v>107</v>
      </c>
      <c r="D23" s="97"/>
      <c r="E23" s="152" t="str">
        <f>+'Item 100, page 2'!$E$23</f>
        <v>$3.84 (A)</v>
      </c>
      <c r="F23" s="97"/>
      <c r="G23" s="85"/>
      <c r="H23" s="85"/>
      <c r="I23" s="85"/>
      <c r="J23" s="84"/>
    </row>
    <row r="24" spans="1:10" ht="12.75">
      <c r="A24" s="86"/>
      <c r="B24" s="85"/>
      <c r="C24" s="119" t="s">
        <v>110</v>
      </c>
      <c r="D24" s="97"/>
      <c r="E24" s="117"/>
      <c r="F24" s="97"/>
      <c r="G24" s="85"/>
      <c r="H24" s="85"/>
      <c r="I24" s="85"/>
      <c r="J24" s="84"/>
    </row>
    <row r="25" spans="1:10" ht="12.75">
      <c r="A25" s="86"/>
      <c r="B25" s="85"/>
      <c r="C25" s="119" t="s">
        <v>205</v>
      </c>
      <c r="D25" s="97"/>
      <c r="E25" s="117"/>
      <c r="F25" s="97"/>
      <c r="G25" s="85"/>
      <c r="H25" s="85"/>
      <c r="I25" s="85"/>
      <c r="J25" s="84"/>
    </row>
    <row r="26" spans="1:10" ht="12.75">
      <c r="A26" s="86"/>
      <c r="B26" s="85"/>
      <c r="C26" s="119" t="s">
        <v>112</v>
      </c>
      <c r="D26" s="97"/>
      <c r="E26" s="117"/>
      <c r="F26" s="97"/>
      <c r="G26" s="85"/>
      <c r="H26" s="85"/>
      <c r="I26" s="85"/>
      <c r="J26" s="84"/>
    </row>
    <row r="27" spans="1:10" ht="12.75">
      <c r="A27" s="86"/>
      <c r="B27" s="85"/>
      <c r="C27" s="119" t="s">
        <v>108</v>
      </c>
      <c r="D27" s="97"/>
      <c r="E27" s="117"/>
      <c r="F27" s="97"/>
      <c r="G27" s="85"/>
      <c r="H27" s="85"/>
      <c r="I27" s="85"/>
      <c r="J27" s="84"/>
    </row>
    <row r="28" spans="1:10" ht="12.75">
      <c r="A28" s="86"/>
      <c r="B28" s="85"/>
      <c r="C28" s="119" t="s">
        <v>206</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267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49" t="s">
        <v>350</v>
      </c>
      <c r="C11" s="249"/>
      <c r="D11" s="249"/>
      <c r="E11" s="249"/>
      <c r="F11" s="249"/>
      <c r="G11" s="249"/>
      <c r="H11" s="249"/>
      <c r="I11" s="249"/>
      <c r="J11" s="157"/>
    </row>
    <row r="12" spans="1:10" ht="12.75">
      <c r="A12" s="156"/>
      <c r="B12" s="249"/>
      <c r="C12" s="249"/>
      <c r="D12" s="249"/>
      <c r="E12" s="249"/>
      <c r="F12" s="249"/>
      <c r="G12" s="249"/>
      <c r="H12" s="249"/>
      <c r="I12" s="249"/>
      <c r="J12" s="157"/>
    </row>
    <row r="13" spans="1:10" ht="12.75">
      <c r="A13" s="156"/>
      <c r="B13" s="249"/>
      <c r="C13" s="249"/>
      <c r="D13" s="249"/>
      <c r="E13" s="249"/>
      <c r="F13" s="249"/>
      <c r="G13" s="249"/>
      <c r="H13" s="249"/>
      <c r="I13" s="249"/>
      <c r="J13" s="157"/>
    </row>
    <row r="14" spans="1:10" ht="12.75">
      <c r="A14" s="86"/>
      <c r="B14" s="249"/>
      <c r="C14" s="249"/>
      <c r="D14" s="249"/>
      <c r="E14" s="249"/>
      <c r="F14" s="249"/>
      <c r="G14" s="249"/>
      <c r="H14" s="249"/>
      <c r="I14" s="249"/>
      <c r="J14" s="84"/>
    </row>
    <row r="15" spans="1:10" ht="12.75">
      <c r="A15" s="86"/>
      <c r="B15" s="88"/>
      <c r="C15" s="85"/>
      <c r="D15" s="85"/>
      <c r="E15" s="85"/>
      <c r="F15" s="85"/>
      <c r="G15" s="85"/>
      <c r="H15" s="85"/>
      <c r="I15" s="85"/>
      <c r="J15" s="84"/>
    </row>
    <row r="16" spans="1:10" ht="12.75">
      <c r="A16" s="86"/>
      <c r="B16" s="249" t="s">
        <v>268</v>
      </c>
      <c r="C16" s="249"/>
      <c r="D16" s="249"/>
      <c r="E16" s="249"/>
      <c r="F16" s="249"/>
      <c r="G16" s="249"/>
      <c r="H16" s="249"/>
      <c r="I16" s="249"/>
      <c r="J16" s="84"/>
    </row>
    <row r="17" spans="1:10" ht="12.75">
      <c r="A17" s="86"/>
      <c r="B17" s="249"/>
      <c r="C17" s="249"/>
      <c r="D17" s="249"/>
      <c r="E17" s="249"/>
      <c r="F17" s="249"/>
      <c r="G17" s="249"/>
      <c r="H17" s="249"/>
      <c r="I17" s="249"/>
      <c r="J17" s="84"/>
    </row>
    <row r="18" spans="1:10" ht="12.75">
      <c r="A18" s="94"/>
      <c r="B18" s="249"/>
      <c r="C18" s="249"/>
      <c r="D18" s="249"/>
      <c r="E18" s="249"/>
      <c r="F18" s="249"/>
      <c r="G18" s="249"/>
      <c r="H18" s="249"/>
      <c r="I18" s="249"/>
      <c r="J18" s="93"/>
    </row>
    <row r="19" spans="1:10" ht="12.75">
      <c r="A19" s="86"/>
      <c r="B19" s="249"/>
      <c r="C19" s="249"/>
      <c r="D19" s="249"/>
      <c r="E19" s="249"/>
      <c r="F19" s="249"/>
      <c r="G19" s="249"/>
      <c r="H19" s="249"/>
      <c r="I19" s="249"/>
      <c r="J19" s="84"/>
    </row>
    <row r="20" spans="1:10" ht="12.75">
      <c r="A20" s="86"/>
      <c r="B20" s="249"/>
      <c r="C20" s="249"/>
      <c r="D20" s="249"/>
      <c r="E20" s="249"/>
      <c r="F20" s="249"/>
      <c r="G20" s="249"/>
      <c r="H20" s="249"/>
      <c r="I20" s="249"/>
      <c r="J20" s="84"/>
    </row>
    <row r="21" spans="1:10" ht="12.75">
      <c r="A21" s="86"/>
      <c r="B21" s="249"/>
      <c r="C21" s="249"/>
      <c r="D21" s="249"/>
      <c r="E21" s="249"/>
      <c r="F21" s="249"/>
      <c r="G21" s="249"/>
      <c r="H21" s="249"/>
      <c r="I21" s="249"/>
      <c r="J21" s="84"/>
    </row>
    <row r="22" spans="1:10" ht="12.75">
      <c r="A22" s="86"/>
      <c r="B22" s="249"/>
      <c r="C22" s="249"/>
      <c r="D22" s="249"/>
      <c r="E22" s="249"/>
      <c r="F22" s="249"/>
      <c r="G22" s="249"/>
      <c r="H22" s="249"/>
      <c r="I22" s="249"/>
      <c r="J22" s="84"/>
    </row>
    <row r="23" spans="1:10" ht="12.75">
      <c r="A23" s="86"/>
      <c r="B23" s="249"/>
      <c r="C23" s="249"/>
      <c r="D23" s="249"/>
      <c r="E23" s="249"/>
      <c r="F23" s="249"/>
      <c r="G23" s="249"/>
      <c r="H23" s="249"/>
      <c r="I23" s="249"/>
      <c r="J23" s="84"/>
    </row>
    <row r="24" spans="1:10" ht="12.75">
      <c r="A24" s="86"/>
      <c r="B24" s="249"/>
      <c r="C24" s="249"/>
      <c r="D24" s="249"/>
      <c r="E24" s="249"/>
      <c r="F24" s="249"/>
      <c r="G24" s="249"/>
      <c r="H24" s="249"/>
      <c r="I24" s="249"/>
      <c r="J24" s="84"/>
    </row>
    <row r="25" spans="1:10" ht="12.75">
      <c r="A25" s="86"/>
      <c r="B25" s="249"/>
      <c r="C25" s="249"/>
      <c r="D25" s="249"/>
      <c r="E25" s="249"/>
      <c r="F25" s="249"/>
      <c r="G25" s="249"/>
      <c r="H25" s="249"/>
      <c r="I25" s="249"/>
      <c r="J25" s="84"/>
    </row>
    <row r="26" spans="1:10" ht="12.75">
      <c r="A26" s="86"/>
      <c r="B26" s="249"/>
      <c r="C26" s="249"/>
      <c r="D26" s="249"/>
      <c r="E26" s="249"/>
      <c r="F26" s="249"/>
      <c r="G26" s="249"/>
      <c r="H26" s="249"/>
      <c r="I26" s="249"/>
      <c r="J26" s="84"/>
    </row>
    <row r="27" spans="1:10" ht="12.75">
      <c r="A27" s="86"/>
      <c r="B27" s="249"/>
      <c r="C27" s="249"/>
      <c r="D27" s="249"/>
      <c r="E27" s="249"/>
      <c r="F27" s="249"/>
      <c r="G27" s="249"/>
      <c r="H27" s="249"/>
      <c r="I27" s="249"/>
      <c r="J27" s="84"/>
    </row>
    <row r="28" spans="1:10" ht="12.75">
      <c r="A28" s="86"/>
      <c r="B28" s="249"/>
      <c r="C28" s="249"/>
      <c r="D28" s="249"/>
      <c r="E28" s="249"/>
      <c r="F28" s="249"/>
      <c r="G28" s="249"/>
      <c r="H28" s="249"/>
      <c r="I28" s="249"/>
      <c r="J28" s="84"/>
    </row>
    <row r="29" spans="1:10" ht="12.75">
      <c r="A29" s="86"/>
      <c r="B29" s="249"/>
      <c r="C29" s="249"/>
      <c r="D29" s="249"/>
      <c r="E29" s="249"/>
      <c r="F29" s="249"/>
      <c r="G29" s="249"/>
      <c r="H29" s="249"/>
      <c r="I29" s="249"/>
      <c r="J29" s="84"/>
    </row>
    <row r="30" spans="1:10" ht="12.75">
      <c r="A30" s="86"/>
      <c r="B30" s="295" t="s">
        <v>260</v>
      </c>
      <c r="C30" s="295"/>
      <c r="D30" s="295"/>
      <c r="E30" s="295"/>
      <c r="F30" s="295"/>
      <c r="G30" s="295"/>
      <c r="H30" s="295"/>
      <c r="I30" s="295"/>
      <c r="J30" s="84"/>
    </row>
    <row r="31" spans="1:10" ht="12.75" customHeight="1">
      <c r="A31" s="118"/>
      <c r="J31" s="93"/>
    </row>
    <row r="32" spans="1:10" ht="12.75">
      <c r="A32" s="86"/>
      <c r="B32" s="249" t="s">
        <v>259</v>
      </c>
      <c r="C32" s="249"/>
      <c r="D32" s="249"/>
      <c r="E32" s="249"/>
      <c r="F32" s="249"/>
      <c r="G32" s="249"/>
      <c r="H32" s="249"/>
      <c r="I32" s="249"/>
      <c r="J32" s="84"/>
    </row>
    <row r="33" spans="1:10" ht="12.75">
      <c r="A33" s="111"/>
      <c r="B33" s="249"/>
      <c r="C33" s="249"/>
      <c r="D33" s="249"/>
      <c r="E33" s="249"/>
      <c r="F33" s="249"/>
      <c r="G33" s="249"/>
      <c r="H33" s="249"/>
      <c r="I33" s="249"/>
      <c r="J33" s="84"/>
    </row>
    <row r="34" spans="1:10" ht="12.75">
      <c r="A34" s="86"/>
      <c r="B34" s="249"/>
      <c r="C34" s="249"/>
      <c r="D34" s="249"/>
      <c r="E34" s="249"/>
      <c r="F34" s="249"/>
      <c r="G34" s="249"/>
      <c r="H34" s="249"/>
      <c r="I34" s="249"/>
      <c r="J34" s="84"/>
    </row>
    <row r="35" spans="1:10" ht="12.75">
      <c r="A35" s="86"/>
      <c r="B35" s="249"/>
      <c r="C35" s="249"/>
      <c r="D35" s="249"/>
      <c r="E35" s="249"/>
      <c r="F35" s="249"/>
      <c r="G35" s="249"/>
      <c r="H35" s="249"/>
      <c r="I35" s="249"/>
      <c r="J35" s="84"/>
    </row>
    <row r="36" spans="1:10" ht="12.75">
      <c r="A36" s="86"/>
      <c r="B36" s="249"/>
      <c r="C36" s="249"/>
      <c r="D36" s="249"/>
      <c r="E36" s="249"/>
      <c r="F36" s="249"/>
      <c r="G36" s="249"/>
      <c r="H36" s="249"/>
      <c r="I36" s="249"/>
      <c r="J36" s="84"/>
    </row>
    <row r="37" spans="1:10" ht="12.75">
      <c r="A37" s="86"/>
      <c r="B37" s="249"/>
      <c r="C37" s="249"/>
      <c r="D37" s="249"/>
      <c r="E37" s="249"/>
      <c r="F37" s="249"/>
      <c r="G37" s="249"/>
      <c r="H37" s="249"/>
      <c r="I37" s="249"/>
      <c r="J37" s="84"/>
    </row>
    <row r="38" spans="1:10" ht="12.75">
      <c r="A38" s="86"/>
      <c r="B38" s="249"/>
      <c r="C38" s="249"/>
      <c r="D38" s="249"/>
      <c r="E38" s="249"/>
      <c r="F38" s="249"/>
      <c r="G38" s="249"/>
      <c r="H38" s="249"/>
      <c r="I38" s="249"/>
      <c r="J38" s="84"/>
    </row>
    <row r="39" spans="1:10" ht="12.75">
      <c r="A39" s="86"/>
      <c r="B39" s="249" t="s">
        <v>349</v>
      </c>
      <c r="C39" s="249"/>
      <c r="D39" s="249"/>
      <c r="E39" s="249"/>
      <c r="F39" s="249"/>
      <c r="G39" s="249"/>
      <c r="H39" s="249"/>
      <c r="I39" s="249"/>
      <c r="J39" s="84"/>
    </row>
    <row r="40" spans="1:10" ht="12.75">
      <c r="A40" s="86"/>
      <c r="B40" s="249"/>
      <c r="C40" s="249"/>
      <c r="D40" s="249"/>
      <c r="E40" s="249"/>
      <c r="F40" s="249"/>
      <c r="G40" s="249"/>
      <c r="H40" s="249"/>
      <c r="I40" s="249"/>
      <c r="J40" s="84"/>
    </row>
    <row r="41" spans="1:10" ht="12.75">
      <c r="A41" s="86"/>
      <c r="B41" s="249"/>
      <c r="C41" s="249"/>
      <c r="D41" s="249"/>
      <c r="E41" s="249"/>
      <c r="F41" s="249"/>
      <c r="G41" s="249"/>
      <c r="H41" s="249"/>
      <c r="I41" s="249"/>
      <c r="J41" s="84"/>
    </row>
    <row r="42" spans="1:10" ht="12.75">
      <c r="A42" s="86"/>
      <c r="B42" s="249"/>
      <c r="C42" s="249"/>
      <c r="D42" s="249"/>
      <c r="E42" s="249"/>
      <c r="F42" s="249"/>
      <c r="G42" s="249"/>
      <c r="H42" s="249"/>
      <c r="I42" s="249"/>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Z64"/>
  <sheetViews>
    <sheetView showGridLines="0" zoomScale="70" zoomScaleNormal="70" zoomScalePageLayoutView="0" workbookViewId="0" topLeftCell="A1">
      <selection activeCell="A51" sqref="A51"/>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14" t="s">
        <v>395</v>
      </c>
      <c r="I2" s="228" t="s">
        <v>91</v>
      </c>
      <c r="J2" s="228"/>
      <c r="K2" s="52">
        <v>27</v>
      </c>
    </row>
    <row r="3" spans="1:11" ht="12.75">
      <c r="A3" s="23"/>
      <c r="B3" s="1"/>
      <c r="C3" s="1"/>
      <c r="D3" s="1"/>
      <c r="E3" s="1"/>
      <c r="F3" s="1"/>
      <c r="G3" s="1"/>
      <c r="H3" s="183"/>
      <c r="I3" s="1"/>
      <c r="J3" s="1"/>
      <c r="K3" s="25"/>
    </row>
    <row r="4" spans="1:11" ht="12.75">
      <c r="A4" s="23" t="s">
        <v>1</v>
      </c>
      <c r="B4" s="1"/>
      <c r="C4" s="1"/>
      <c r="D4" s="1" t="s">
        <v>145</v>
      </c>
      <c r="E4" s="1"/>
      <c r="F4" s="1"/>
      <c r="G4" s="1"/>
      <c r="H4" s="1"/>
      <c r="I4" s="1"/>
      <c r="J4" s="1"/>
      <c r="K4" s="25"/>
    </row>
    <row r="5" spans="1:11" ht="12.75">
      <c r="A5" s="26" t="s">
        <v>2</v>
      </c>
      <c r="B5" s="27"/>
      <c r="C5" s="27"/>
      <c r="D5" s="215"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300" t="s">
        <v>101</v>
      </c>
      <c r="B7" s="232"/>
      <c r="C7" s="232"/>
      <c r="D7" s="232"/>
      <c r="E7" s="232"/>
      <c r="F7" s="232"/>
      <c r="G7" s="232"/>
      <c r="H7" s="232"/>
      <c r="I7" s="232"/>
      <c r="J7" s="232"/>
      <c r="K7" s="31"/>
    </row>
    <row r="8" spans="1:11" ht="12.75">
      <c r="A8" s="23"/>
      <c r="B8" s="1"/>
      <c r="C8" s="1"/>
      <c r="D8" s="1"/>
      <c r="E8" s="1"/>
      <c r="F8" s="1"/>
      <c r="G8" s="1"/>
      <c r="H8" s="1"/>
      <c r="I8" s="1"/>
      <c r="J8" s="1"/>
      <c r="K8" s="25"/>
    </row>
    <row r="9" spans="1:11" ht="12.75">
      <c r="A9" s="23" t="s">
        <v>102</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59</v>
      </c>
      <c r="C11" s="6" t="s">
        <v>60</v>
      </c>
      <c r="D11" s="6" t="s">
        <v>61</v>
      </c>
      <c r="E11" s="6" t="s">
        <v>62</v>
      </c>
      <c r="F11" s="6" t="s">
        <v>63</v>
      </c>
      <c r="G11" s="6" t="s">
        <v>64</v>
      </c>
      <c r="H11" s="6" t="s">
        <v>65</v>
      </c>
      <c r="I11" s="6" t="s">
        <v>66</v>
      </c>
      <c r="J11" s="6" t="s">
        <v>67</v>
      </c>
      <c r="K11" s="6" t="s">
        <v>68</v>
      </c>
    </row>
    <row r="12" spans="1:11" ht="12.75">
      <c r="A12" s="14" t="s">
        <v>69</v>
      </c>
      <c r="B12" s="53"/>
      <c r="C12" s="53"/>
      <c r="D12" s="53"/>
      <c r="E12" s="53"/>
      <c r="F12" s="53"/>
      <c r="G12" s="53"/>
      <c r="H12" s="53"/>
      <c r="I12" s="53"/>
      <c r="J12" s="53"/>
      <c r="K12" s="53"/>
    </row>
    <row r="13" spans="1:26" ht="12.75">
      <c r="A13" s="15" t="s">
        <v>70</v>
      </c>
      <c r="B13" s="125">
        <v>3.93</v>
      </c>
      <c r="C13" s="125">
        <v>8.27</v>
      </c>
      <c r="D13" s="125">
        <v>9.76</v>
      </c>
      <c r="E13" s="125">
        <v>20.39</v>
      </c>
      <c r="F13" s="125">
        <v>24.25</v>
      </c>
      <c r="G13" s="125">
        <v>37.61</v>
      </c>
      <c r="H13" s="125">
        <v>55.45</v>
      </c>
      <c r="I13" s="125">
        <v>71.4</v>
      </c>
      <c r="J13" s="125">
        <v>106.76</v>
      </c>
      <c r="K13" s="125">
        <v>139.3</v>
      </c>
      <c r="N13" s="1"/>
      <c r="O13" s="1"/>
      <c r="P13" s="1"/>
      <c r="Q13" s="1"/>
      <c r="R13" s="1"/>
      <c r="S13" s="1"/>
      <c r="T13" s="1"/>
      <c r="U13" s="1"/>
      <c r="V13" s="1"/>
      <c r="W13" s="1"/>
      <c r="X13" s="1"/>
      <c r="Y13" s="1"/>
      <c r="Z13" s="1"/>
    </row>
    <row r="14" spans="1:26" ht="12.75">
      <c r="A14" s="15" t="s">
        <v>71</v>
      </c>
      <c r="B14" s="217">
        <f>B13</f>
        <v>3.93</v>
      </c>
      <c r="C14" s="217">
        <f aca="true" t="shared" si="0" ref="C14:K14">C13</f>
        <v>8.27</v>
      </c>
      <c r="D14" s="217">
        <f t="shared" si="0"/>
        <v>9.76</v>
      </c>
      <c r="E14" s="217">
        <f t="shared" si="0"/>
        <v>20.39</v>
      </c>
      <c r="F14" s="217">
        <f t="shared" si="0"/>
        <v>24.25</v>
      </c>
      <c r="G14" s="217">
        <f t="shared" si="0"/>
        <v>37.61</v>
      </c>
      <c r="H14" s="217">
        <f t="shared" si="0"/>
        <v>55.45</v>
      </c>
      <c r="I14" s="217">
        <f t="shared" si="0"/>
        <v>71.4</v>
      </c>
      <c r="J14" s="217">
        <f t="shared" si="0"/>
        <v>106.76</v>
      </c>
      <c r="K14" s="217">
        <f t="shared" si="0"/>
        <v>139.3</v>
      </c>
      <c r="N14" s="296"/>
      <c r="O14" s="296"/>
      <c r="P14" s="296"/>
      <c r="Q14" s="296"/>
      <c r="R14" s="296"/>
      <c r="S14" s="296"/>
      <c r="T14" s="296"/>
      <c r="U14" s="296"/>
      <c r="V14" s="296"/>
      <c r="W14" s="296"/>
      <c r="X14" s="1"/>
      <c r="Y14" s="1"/>
      <c r="Z14" s="1"/>
    </row>
    <row r="15" spans="1:26" ht="12.75">
      <c r="A15" s="15" t="s">
        <v>72</v>
      </c>
      <c r="B15" s="125">
        <v>7.27</v>
      </c>
      <c r="C15" s="125">
        <v>9.74</v>
      </c>
      <c r="D15" s="125">
        <v>10.87</v>
      </c>
      <c r="E15" s="125">
        <v>23.24</v>
      </c>
      <c r="F15" s="125">
        <v>23.27</v>
      </c>
      <c r="G15" s="125">
        <v>40.39</v>
      </c>
      <c r="H15" s="125">
        <v>56.93</v>
      </c>
      <c r="I15" s="125">
        <v>74.68</v>
      </c>
      <c r="J15" s="125">
        <v>111.41</v>
      </c>
      <c r="K15" s="125">
        <v>137.2</v>
      </c>
      <c r="L15" s="159"/>
      <c r="N15" s="212"/>
      <c r="O15" s="212"/>
      <c r="P15" s="212"/>
      <c r="Q15" s="212"/>
      <c r="R15" s="212"/>
      <c r="S15" s="212"/>
      <c r="T15" s="212"/>
      <c r="U15" s="212"/>
      <c r="V15" s="212"/>
      <c r="W15" s="212"/>
      <c r="X15" s="1"/>
      <c r="Y15" s="1"/>
      <c r="Z15" s="1"/>
    </row>
    <row r="16" spans="1:26" ht="12.75">
      <c r="A16" s="16" t="s">
        <v>73</v>
      </c>
      <c r="B16" s="125">
        <v>1.21</v>
      </c>
      <c r="C16" s="125">
        <v>1.86</v>
      </c>
      <c r="D16" s="125">
        <v>1.86</v>
      </c>
      <c r="E16" s="125">
        <v>7.1</v>
      </c>
      <c r="F16" s="125">
        <v>8.2</v>
      </c>
      <c r="G16" s="125">
        <v>11.48</v>
      </c>
      <c r="H16" s="125">
        <v>14.21</v>
      </c>
      <c r="I16" s="125">
        <v>16.12</v>
      </c>
      <c r="J16" s="125">
        <v>24.05</v>
      </c>
      <c r="K16" s="125">
        <v>27.33</v>
      </c>
      <c r="N16" s="212"/>
      <c r="O16" s="212"/>
      <c r="P16" s="212"/>
      <c r="Q16" s="212"/>
      <c r="R16" s="212"/>
      <c r="S16" s="212"/>
      <c r="T16" s="212"/>
      <c r="U16" s="1"/>
      <c r="V16" s="1"/>
      <c r="W16" s="1"/>
      <c r="X16" s="1"/>
      <c r="Y16" s="1"/>
      <c r="Z16" s="1"/>
    </row>
    <row r="17" spans="1:26" ht="12.75">
      <c r="A17" s="15"/>
      <c r="B17" s="54"/>
      <c r="C17" s="54"/>
      <c r="D17" s="54"/>
      <c r="E17" s="54"/>
      <c r="F17" s="54"/>
      <c r="G17" s="54"/>
      <c r="H17" s="54"/>
      <c r="I17" s="54"/>
      <c r="J17" s="54"/>
      <c r="K17" s="54"/>
      <c r="N17" s="212"/>
      <c r="O17" s="212"/>
      <c r="P17" s="212"/>
      <c r="Q17" s="212"/>
      <c r="R17" s="212"/>
      <c r="S17" s="212"/>
      <c r="T17" s="212"/>
      <c r="U17" s="1"/>
      <c r="V17" s="1"/>
      <c r="W17" s="1"/>
      <c r="X17" s="1"/>
      <c r="Y17" s="1"/>
      <c r="Z17" s="1"/>
    </row>
    <row r="18" spans="1:26" ht="12.75">
      <c r="A18" s="14" t="s">
        <v>74</v>
      </c>
      <c r="B18" s="77"/>
      <c r="C18" s="77"/>
      <c r="D18" s="78"/>
      <c r="E18" s="77"/>
      <c r="F18" s="77"/>
      <c r="G18" s="77"/>
      <c r="H18" s="78"/>
      <c r="I18" s="77"/>
      <c r="J18" s="77"/>
      <c r="K18" s="78"/>
      <c r="N18" s="212"/>
      <c r="O18" s="212"/>
      <c r="P18" s="212"/>
      <c r="Q18" s="212"/>
      <c r="R18" s="212"/>
      <c r="S18" s="212"/>
      <c r="T18" s="212"/>
      <c r="U18" s="1"/>
      <c r="V18" s="1"/>
      <c r="W18" s="1"/>
      <c r="X18" s="1"/>
      <c r="Y18" s="1"/>
      <c r="Z18" s="1"/>
    </row>
    <row r="19" spans="1:26" ht="12.75">
      <c r="A19" s="15" t="s">
        <v>75</v>
      </c>
      <c r="B19" s="54"/>
      <c r="C19" s="54"/>
      <c r="D19" s="79"/>
      <c r="E19" s="125">
        <v>29.1</v>
      </c>
      <c r="F19" s="217">
        <f aca="true" t="shared" si="1" ref="F19:K19">E19</f>
        <v>29.1</v>
      </c>
      <c r="G19" s="217">
        <f t="shared" si="1"/>
        <v>29.1</v>
      </c>
      <c r="H19" s="217">
        <f t="shared" si="1"/>
        <v>29.1</v>
      </c>
      <c r="I19" s="217">
        <f t="shared" si="1"/>
        <v>29.1</v>
      </c>
      <c r="J19" s="217">
        <f t="shared" si="1"/>
        <v>29.1</v>
      </c>
      <c r="K19" s="217">
        <f t="shared" si="1"/>
        <v>29.1</v>
      </c>
      <c r="N19" s="1"/>
      <c r="O19" s="1"/>
      <c r="P19" s="1"/>
      <c r="Q19" s="297"/>
      <c r="R19" s="298"/>
      <c r="S19" s="298"/>
      <c r="T19" s="298"/>
      <c r="U19" s="298"/>
      <c r="V19" s="298"/>
      <c r="W19" s="298"/>
      <c r="X19" s="1"/>
      <c r="Y19" s="1"/>
      <c r="Z19" s="1"/>
    </row>
    <row r="20" spans="1:26" ht="12.75">
      <c r="A20" s="17" t="s">
        <v>76</v>
      </c>
      <c r="B20" s="55"/>
      <c r="C20" s="55"/>
      <c r="D20" s="55"/>
      <c r="E20" s="125">
        <v>29.84</v>
      </c>
      <c r="F20" s="125">
        <v>31.97</v>
      </c>
      <c r="G20" s="125">
        <v>40.75</v>
      </c>
      <c r="H20" s="125">
        <v>56.88</v>
      </c>
      <c r="I20" s="125">
        <v>74.62</v>
      </c>
      <c r="J20" s="125">
        <v>111.31</v>
      </c>
      <c r="K20" s="125">
        <v>137.08</v>
      </c>
      <c r="L20" s="159"/>
      <c r="N20" s="1"/>
      <c r="O20" s="1"/>
      <c r="P20" s="1"/>
      <c r="Q20" s="212"/>
      <c r="R20" s="212"/>
      <c r="S20" s="212"/>
      <c r="T20" s="212"/>
      <c r="U20" s="212"/>
      <c r="V20" s="212"/>
      <c r="W20" s="212"/>
      <c r="X20" s="213"/>
      <c r="Y20" s="1"/>
      <c r="Z20" s="1"/>
    </row>
    <row r="21" spans="1:26" ht="12.75">
      <c r="A21" s="15" t="s">
        <v>77</v>
      </c>
      <c r="B21" s="54"/>
      <c r="C21" s="54"/>
      <c r="D21" s="54"/>
      <c r="E21" s="125">
        <v>1.27</v>
      </c>
      <c r="F21" s="218">
        <f aca="true" t="shared" si="2" ref="F21:K21">+E21</f>
        <v>1.27</v>
      </c>
      <c r="G21" s="218">
        <f t="shared" si="2"/>
        <v>1.27</v>
      </c>
      <c r="H21" s="218">
        <f t="shared" si="2"/>
        <v>1.27</v>
      </c>
      <c r="I21" s="218">
        <f t="shared" si="2"/>
        <v>1.27</v>
      </c>
      <c r="J21" s="218">
        <f t="shared" si="2"/>
        <v>1.27</v>
      </c>
      <c r="K21" s="218">
        <f t="shared" si="2"/>
        <v>1.27</v>
      </c>
      <c r="L21" s="159"/>
      <c r="N21" s="212"/>
      <c r="O21" s="212"/>
      <c r="P21" s="212"/>
      <c r="Q21" s="212"/>
      <c r="R21" s="212"/>
      <c r="S21" s="212"/>
      <c r="T21" s="212"/>
      <c r="U21" s="1"/>
      <c r="V21" s="1"/>
      <c r="W21" s="1"/>
      <c r="X21" s="1"/>
      <c r="Y21" s="1"/>
      <c r="Z21" s="1"/>
    </row>
    <row r="22" spans="1:26" ht="12.75">
      <c r="A22" s="16" t="s">
        <v>78</v>
      </c>
      <c r="B22" s="77"/>
      <c r="C22" s="77"/>
      <c r="D22" s="78"/>
      <c r="E22" s="78"/>
      <c r="F22" s="78"/>
      <c r="G22" s="78"/>
      <c r="H22" s="78"/>
      <c r="I22" s="78"/>
      <c r="J22" s="78"/>
      <c r="K22" s="78"/>
      <c r="N22" s="212"/>
      <c r="O22" s="212"/>
      <c r="P22" s="212"/>
      <c r="Q22" s="212"/>
      <c r="R22" s="212"/>
      <c r="S22" s="212"/>
      <c r="T22" s="212"/>
      <c r="U22" s="1"/>
      <c r="V22" s="1"/>
      <c r="W22" s="1"/>
      <c r="X22" s="1"/>
      <c r="Y22" s="1"/>
      <c r="Z22" s="1"/>
    </row>
    <row r="23" spans="1:20" ht="12.75">
      <c r="A23" s="18"/>
      <c r="B23" s="54"/>
      <c r="C23" s="54"/>
      <c r="D23" s="54"/>
      <c r="E23" s="54"/>
      <c r="F23" s="54"/>
      <c r="G23" s="54"/>
      <c r="H23" s="54"/>
      <c r="I23" s="54"/>
      <c r="J23" s="54"/>
      <c r="K23" s="54"/>
      <c r="N23" s="178"/>
      <c r="O23" s="178"/>
      <c r="P23" s="178"/>
      <c r="Q23" s="178"/>
      <c r="R23" s="178"/>
      <c r="S23" s="178"/>
      <c r="T23" s="178"/>
    </row>
    <row r="24" spans="1:14" ht="12.75">
      <c r="A24" s="16"/>
      <c r="B24" s="78"/>
      <c r="C24" s="78"/>
      <c r="D24" s="78"/>
      <c r="E24" s="78"/>
      <c r="F24" s="78"/>
      <c r="G24" s="78"/>
      <c r="H24" s="78"/>
      <c r="I24" s="78"/>
      <c r="J24" s="78"/>
      <c r="K24" s="78"/>
      <c r="N24" s="178"/>
    </row>
    <row r="25" spans="1:14" ht="12.75">
      <c r="A25" s="15"/>
      <c r="B25" s="54"/>
      <c r="C25" s="54"/>
      <c r="D25" s="54"/>
      <c r="E25" s="54"/>
      <c r="F25" s="54"/>
      <c r="G25" s="54"/>
      <c r="H25" s="54"/>
      <c r="I25" s="54"/>
      <c r="J25" s="54"/>
      <c r="K25" s="54"/>
      <c r="N25" s="178"/>
    </row>
    <row r="26" spans="1:20" ht="12.75">
      <c r="A26" s="23"/>
      <c r="B26" s="1"/>
      <c r="C26" s="1"/>
      <c r="D26" s="1"/>
      <c r="E26" s="1"/>
      <c r="F26" s="1"/>
      <c r="G26" s="1"/>
      <c r="H26" s="1"/>
      <c r="I26" s="1"/>
      <c r="J26" s="1"/>
      <c r="K26" s="25"/>
      <c r="N26" s="178"/>
      <c r="O26" s="178"/>
      <c r="P26" s="178"/>
      <c r="Q26" s="178"/>
      <c r="R26" s="178"/>
      <c r="S26" s="178"/>
      <c r="T26" s="178"/>
    </row>
    <row r="27" spans="1:20" ht="12.75">
      <c r="A27" s="23" t="s">
        <v>79</v>
      </c>
      <c r="B27" s="16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78"/>
      <c r="O27" s="178"/>
      <c r="P27" s="178"/>
      <c r="Q27" s="178"/>
      <c r="R27" s="178"/>
      <c r="S27" s="178"/>
      <c r="T27" s="178"/>
    </row>
    <row r="28" spans="1:11" ht="12.75">
      <c r="A28" s="23"/>
      <c r="B28" s="11" t="s">
        <v>351</v>
      </c>
      <c r="C28" s="1"/>
      <c r="D28" s="1"/>
      <c r="E28" s="1"/>
      <c r="F28" s="1"/>
      <c r="G28" s="1"/>
      <c r="H28" s="1"/>
      <c r="I28" s="1"/>
      <c r="J28" s="1"/>
      <c r="K28" s="25"/>
    </row>
    <row r="29" spans="1:11" ht="12.75">
      <c r="A29" s="23" t="s">
        <v>80</v>
      </c>
      <c r="B29" s="7" t="s">
        <v>103</v>
      </c>
      <c r="C29" s="1"/>
      <c r="D29" s="1"/>
      <c r="E29" s="1"/>
      <c r="F29" s="1"/>
      <c r="G29" s="1"/>
      <c r="H29" s="1"/>
      <c r="I29" s="1"/>
      <c r="J29" s="1"/>
      <c r="K29" s="25"/>
    </row>
    <row r="30" spans="1:11" ht="12.75">
      <c r="A30" s="23"/>
      <c r="B30" s="7" t="s">
        <v>104</v>
      </c>
      <c r="C30" s="1"/>
      <c r="D30" s="1"/>
      <c r="E30" s="1"/>
      <c r="F30" s="1"/>
      <c r="G30" s="1"/>
      <c r="H30" s="1"/>
      <c r="I30" s="1"/>
      <c r="J30" s="1"/>
      <c r="K30" s="25"/>
    </row>
    <row r="31" spans="1:11" ht="12.75">
      <c r="A31" s="42" t="s">
        <v>81</v>
      </c>
      <c r="B31" s="50" t="s">
        <v>397</v>
      </c>
      <c r="C31" s="30"/>
      <c r="D31" s="30"/>
      <c r="E31" s="30"/>
      <c r="F31" s="30"/>
      <c r="G31" s="30"/>
      <c r="H31" s="30"/>
      <c r="I31" s="30"/>
      <c r="J31" s="30"/>
      <c r="K31" s="31"/>
    </row>
    <row r="32" spans="1:11" ht="12.75">
      <c r="A32" s="40" t="s">
        <v>82</v>
      </c>
      <c r="B32" s="11" t="s">
        <v>83</v>
      </c>
      <c r="C32" s="1"/>
      <c r="D32" s="1"/>
      <c r="E32" s="1"/>
      <c r="F32" s="1"/>
      <c r="G32" s="1"/>
      <c r="H32" s="1"/>
      <c r="I32" s="1"/>
      <c r="J32" s="1"/>
      <c r="K32" s="25"/>
    </row>
    <row r="33" spans="1:11" ht="12.75">
      <c r="A33" s="43"/>
      <c r="B33" s="11" t="s">
        <v>84</v>
      </c>
      <c r="C33" s="1"/>
      <c r="D33" s="1"/>
      <c r="E33" s="1"/>
      <c r="F33" s="1"/>
      <c r="G33" s="1"/>
      <c r="H33" s="1"/>
      <c r="I33" s="1"/>
      <c r="J33" s="1"/>
      <c r="K33" s="25"/>
    </row>
    <row r="34" spans="1:11" ht="12.75">
      <c r="A34" s="40"/>
      <c r="B34" s="11" t="s">
        <v>85</v>
      </c>
      <c r="C34" s="1"/>
      <c r="D34" s="1"/>
      <c r="E34" s="1"/>
      <c r="F34" s="1"/>
      <c r="G34" s="1"/>
      <c r="H34" s="1"/>
      <c r="I34" s="1"/>
      <c r="J34" s="1"/>
      <c r="K34" s="25"/>
    </row>
    <row r="35" spans="1:11" ht="12.75">
      <c r="A35" s="40" t="s">
        <v>86</v>
      </c>
      <c r="B35" s="11" t="s">
        <v>105</v>
      </c>
      <c r="C35" s="1"/>
      <c r="D35" s="1"/>
      <c r="E35" s="1"/>
      <c r="F35" s="1"/>
      <c r="G35" s="1"/>
      <c r="H35" s="1"/>
      <c r="I35" s="1"/>
      <c r="J35" s="1"/>
      <c r="K35" s="25"/>
    </row>
    <row r="36" spans="1:11" ht="12.75">
      <c r="A36" s="40"/>
      <c r="B36" s="11" t="s">
        <v>87</v>
      </c>
      <c r="C36" s="1"/>
      <c r="D36" s="1"/>
      <c r="E36" s="1"/>
      <c r="F36" s="1"/>
      <c r="G36" s="1"/>
      <c r="H36" s="1"/>
      <c r="I36" s="1"/>
      <c r="J36" s="1"/>
      <c r="K36" s="25"/>
    </row>
    <row r="37" spans="1:11" ht="12.75">
      <c r="A37" s="40"/>
      <c r="B37" s="56"/>
      <c r="C37" s="21"/>
      <c r="D37" s="301" t="s">
        <v>88</v>
      </c>
      <c r="E37" s="302"/>
      <c r="F37" s="5"/>
      <c r="G37" s="1"/>
      <c r="H37" s="56"/>
      <c r="I37" s="21"/>
      <c r="J37" s="301" t="s">
        <v>88</v>
      </c>
      <c r="K37" s="302"/>
    </row>
    <row r="38" spans="1:11" ht="12.75">
      <c r="A38" s="40"/>
      <c r="B38" s="303" t="s">
        <v>89</v>
      </c>
      <c r="C38" s="304"/>
      <c r="D38" s="303" t="s">
        <v>90</v>
      </c>
      <c r="E38" s="304"/>
      <c r="F38" s="5"/>
      <c r="G38" s="1"/>
      <c r="H38" s="303" t="s">
        <v>89</v>
      </c>
      <c r="I38" s="304"/>
      <c r="J38" s="303" t="s">
        <v>90</v>
      </c>
      <c r="K38" s="304"/>
    </row>
    <row r="39" spans="1:11" ht="12.75">
      <c r="A39" s="40"/>
      <c r="B39" s="8" t="s">
        <v>107</v>
      </c>
      <c r="C39" s="37"/>
      <c r="D39" s="219">
        <v>4.6</v>
      </c>
      <c r="E39" s="37"/>
      <c r="F39" s="1"/>
      <c r="G39" s="1"/>
      <c r="H39" s="8" t="s">
        <v>108</v>
      </c>
      <c r="I39" s="37"/>
      <c r="J39" s="57" t="s">
        <v>109</v>
      </c>
      <c r="K39" s="37"/>
    </row>
    <row r="40" spans="1:11" ht="12.75">
      <c r="A40" s="40"/>
      <c r="B40" s="8" t="s">
        <v>110</v>
      </c>
      <c r="C40" s="37"/>
      <c r="D40" s="57" t="s">
        <v>109</v>
      </c>
      <c r="E40" s="37"/>
      <c r="F40" s="1"/>
      <c r="G40" s="1"/>
      <c r="H40" s="8" t="s">
        <v>106</v>
      </c>
      <c r="I40" s="37"/>
      <c r="J40" s="12"/>
      <c r="K40" s="37"/>
    </row>
    <row r="41" spans="1:11" ht="12.75">
      <c r="A41" s="23"/>
      <c r="B41" s="8" t="s">
        <v>111</v>
      </c>
      <c r="C41" s="37"/>
      <c r="D41" s="57" t="s">
        <v>109</v>
      </c>
      <c r="E41" s="37"/>
      <c r="F41" s="1"/>
      <c r="G41" s="1"/>
      <c r="H41" s="8" t="s">
        <v>106</v>
      </c>
      <c r="I41" s="37"/>
      <c r="J41" s="12"/>
      <c r="K41" s="37"/>
    </row>
    <row r="42" spans="1:11" ht="12.75">
      <c r="A42" s="23"/>
      <c r="B42" s="8" t="s">
        <v>112</v>
      </c>
      <c r="C42" s="37"/>
      <c r="D42" s="57" t="s">
        <v>109</v>
      </c>
      <c r="E42" s="37"/>
      <c r="F42" s="1"/>
      <c r="G42" s="1"/>
      <c r="H42" s="8" t="s">
        <v>106</v>
      </c>
      <c r="I42" s="37"/>
      <c r="J42" s="12"/>
      <c r="K42" s="37"/>
    </row>
    <row r="43" spans="1:11" ht="12.75">
      <c r="A43" s="23"/>
      <c r="B43" s="1"/>
      <c r="C43" s="1"/>
      <c r="D43" s="30"/>
      <c r="E43" s="30"/>
      <c r="F43" s="30"/>
      <c r="G43" s="30"/>
      <c r="H43" s="30"/>
      <c r="I43" s="1"/>
      <c r="J43" s="1"/>
      <c r="K43" s="25"/>
    </row>
    <row r="44" spans="1:11" ht="12.75">
      <c r="A44" s="23" t="s">
        <v>113</v>
      </c>
      <c r="B44" s="11" t="s">
        <v>114</v>
      </c>
      <c r="C44" s="1"/>
      <c r="D44" s="1"/>
      <c r="E44" s="1"/>
      <c r="F44" s="1"/>
      <c r="G44" s="1"/>
      <c r="H44" s="1"/>
      <c r="I44" s="1"/>
      <c r="J44" s="1"/>
      <c r="K44" s="25"/>
    </row>
    <row r="45" spans="1:11" ht="12.75">
      <c r="A45" s="23"/>
      <c r="B45" s="11" t="s">
        <v>115</v>
      </c>
      <c r="C45" s="1"/>
      <c r="D45" s="1"/>
      <c r="E45" s="1"/>
      <c r="F45" s="1"/>
      <c r="G45" s="1"/>
      <c r="H45" s="1"/>
      <c r="I45" s="1"/>
      <c r="J45" s="1"/>
      <c r="K45" s="25"/>
    </row>
    <row r="46" spans="1:11" ht="12.75">
      <c r="A46" s="23"/>
      <c r="B46" s="11" t="s">
        <v>116</v>
      </c>
      <c r="C46" s="1"/>
      <c r="D46" s="1"/>
      <c r="E46" s="1"/>
      <c r="F46" s="1"/>
      <c r="G46" s="1"/>
      <c r="H46" s="1"/>
      <c r="I46" s="1"/>
      <c r="J46" s="1"/>
      <c r="K46" s="25"/>
    </row>
    <row r="47" spans="1:11" ht="12.75">
      <c r="A47" s="23"/>
      <c r="B47" s="11" t="s">
        <v>117</v>
      </c>
      <c r="C47" s="1"/>
      <c r="D47" s="1"/>
      <c r="E47" s="1"/>
      <c r="F47" s="1"/>
      <c r="G47" s="1"/>
      <c r="H47" s="1"/>
      <c r="I47" s="1"/>
      <c r="J47" s="1"/>
      <c r="K47" s="25"/>
    </row>
    <row r="48" spans="1:11" ht="12.75">
      <c r="A48" s="49" t="s">
        <v>118</v>
      </c>
      <c r="B48" s="50" t="s">
        <v>119</v>
      </c>
      <c r="C48" s="1"/>
      <c r="D48" s="1"/>
      <c r="E48" s="1"/>
      <c r="F48" s="1"/>
      <c r="G48" s="1"/>
      <c r="H48" s="1"/>
      <c r="I48" s="1"/>
      <c r="J48" s="1"/>
      <c r="K48" s="25"/>
    </row>
    <row r="49" spans="1:11" ht="12.75">
      <c r="A49" s="40"/>
      <c r="B49" s="11" t="s">
        <v>120</v>
      </c>
      <c r="C49" s="1"/>
      <c r="D49" s="1"/>
      <c r="E49" s="1"/>
      <c r="F49" s="1"/>
      <c r="G49" s="1"/>
      <c r="H49" s="1"/>
      <c r="I49" s="1"/>
      <c r="J49" s="1"/>
      <c r="K49" s="25"/>
    </row>
    <row r="50" spans="1:11" ht="12.75">
      <c r="A50" s="42" t="s">
        <v>401</v>
      </c>
      <c r="B50" s="11"/>
      <c r="C50" s="1"/>
      <c r="D50" s="1"/>
      <c r="E50" s="1"/>
      <c r="F50" s="1"/>
      <c r="G50" s="1"/>
      <c r="H50" s="1"/>
      <c r="I50" s="1"/>
      <c r="J50" s="1"/>
      <c r="K50" s="25"/>
    </row>
    <row r="51" spans="1:11" ht="12.75">
      <c r="A51" s="223" t="s">
        <v>391</v>
      </c>
      <c r="B51" s="11"/>
      <c r="C51" s="1"/>
      <c r="D51" s="1"/>
      <c r="E51" s="1"/>
      <c r="F51" s="1"/>
      <c r="G51" s="1"/>
      <c r="H51" s="1"/>
      <c r="I51" s="1"/>
      <c r="J51" s="1"/>
      <c r="K51" s="25"/>
    </row>
    <row r="52" spans="1:11" ht="12.75">
      <c r="A52" s="40" t="s">
        <v>121</v>
      </c>
      <c r="B52" s="11"/>
      <c r="C52" s="1"/>
      <c r="D52" s="1"/>
      <c r="E52" s="1"/>
      <c r="F52" s="1"/>
      <c r="G52" s="1"/>
      <c r="H52" s="1"/>
      <c r="I52" s="1"/>
      <c r="J52" s="1"/>
      <c r="K52" s="25"/>
    </row>
    <row r="53" spans="1:11" ht="12.75" customHeight="1">
      <c r="A53" s="40"/>
      <c r="B53" s="299" t="str">
        <f>+'Item 106, page 1 '!$B$46</f>
        <v>A gate obstruction charge of $1.51 will be assessed per pick up for opening, unlocking, or closing gates, or moving obstructions in order to pick up solid waste.</v>
      </c>
      <c r="C53" s="299"/>
      <c r="D53" s="299"/>
      <c r="E53" s="299"/>
      <c r="F53" s="299"/>
      <c r="G53" s="299"/>
      <c r="H53" s="299"/>
      <c r="I53" s="299"/>
      <c r="J53" s="1"/>
      <c r="K53" s="25"/>
    </row>
    <row r="54" spans="1:11" ht="12.75">
      <c r="A54" s="40"/>
      <c r="B54" s="299"/>
      <c r="C54" s="299"/>
      <c r="D54" s="299"/>
      <c r="E54" s="299"/>
      <c r="F54" s="299"/>
      <c r="G54" s="299"/>
      <c r="H54" s="299"/>
      <c r="I54" s="299"/>
      <c r="J54" s="1"/>
      <c r="K54" s="25"/>
    </row>
    <row r="55" spans="1:11" ht="12.75">
      <c r="A55" s="23"/>
      <c r="B55" s="11"/>
      <c r="C55" s="1"/>
      <c r="D55" s="1"/>
      <c r="E55" s="1"/>
      <c r="F55" s="1"/>
      <c r="G55" s="1"/>
      <c r="H55" s="1"/>
      <c r="I55" s="1"/>
      <c r="J55" s="1"/>
      <c r="K55" s="25"/>
    </row>
    <row r="56" spans="1:11" ht="12.75">
      <c r="A56" s="23"/>
      <c r="B56" s="11"/>
      <c r="C56" s="1"/>
      <c r="D56" s="1"/>
      <c r="E56" s="1"/>
      <c r="F56" s="1"/>
      <c r="G56" s="1"/>
      <c r="H56" s="9" t="s">
        <v>143</v>
      </c>
      <c r="I56" s="291">
        <f>+'Item 100, page 1'!I50:J50</f>
        <v>43496</v>
      </c>
      <c r="J56" s="291" t="s">
        <v>144</v>
      </c>
      <c r="K56" s="25"/>
    </row>
    <row r="57" spans="1:11" ht="12.75">
      <c r="A57" s="26"/>
      <c r="B57" s="27"/>
      <c r="C57" s="27"/>
      <c r="D57" s="27"/>
      <c r="E57" s="27"/>
      <c r="F57" s="27"/>
      <c r="G57" s="27"/>
      <c r="H57" s="27"/>
      <c r="I57" s="27"/>
      <c r="J57" s="27"/>
      <c r="K57" s="29"/>
    </row>
    <row r="58" spans="1:11" ht="12.75">
      <c r="A58" s="23" t="s">
        <v>98</v>
      </c>
      <c r="B58" s="1" t="str">
        <f>'Item 100, page 1'!B54</f>
        <v>Rick Waldren, Business Unit Controller</v>
      </c>
      <c r="C58" s="1"/>
      <c r="D58" s="1"/>
      <c r="E58" s="1"/>
      <c r="F58" s="1"/>
      <c r="G58" s="1"/>
      <c r="H58" s="1"/>
      <c r="I58" s="1"/>
      <c r="J58" s="1"/>
      <c r="K58" s="25"/>
    </row>
    <row r="59" spans="1:11" ht="12.75">
      <c r="A59" s="23"/>
      <c r="B59" s="1"/>
      <c r="C59" s="1"/>
      <c r="D59" s="1"/>
      <c r="E59" s="1"/>
      <c r="F59" s="1"/>
      <c r="G59" s="1"/>
      <c r="H59" s="1"/>
      <c r="I59" s="1"/>
      <c r="J59" s="1"/>
      <c r="K59" s="25"/>
    </row>
    <row r="60" spans="1:11" ht="12.75">
      <c r="A60" s="26" t="s">
        <v>99</v>
      </c>
      <c r="B60" s="233">
        <f>'Item 100, page 1'!B56:C56</f>
        <v>43266</v>
      </c>
      <c r="C60" s="233">
        <f>+'Check Sheet'!C58</f>
        <v>0</v>
      </c>
      <c r="D60" s="27"/>
      <c r="E60" s="27"/>
      <c r="F60" s="27"/>
      <c r="G60" s="27"/>
      <c r="I60" s="72" t="s">
        <v>142</v>
      </c>
      <c r="J60" s="234">
        <f>'Item 100, page 1'!J56:K56</f>
        <v>43313</v>
      </c>
      <c r="K60" s="235">
        <f>+'Check Sheet'!J58</f>
        <v>0</v>
      </c>
    </row>
    <row r="61" spans="1:11" ht="12.75">
      <c r="A61" s="288" t="s">
        <v>17</v>
      </c>
      <c r="B61" s="289"/>
      <c r="C61" s="289"/>
      <c r="D61" s="289"/>
      <c r="E61" s="289"/>
      <c r="F61" s="289"/>
      <c r="G61" s="289"/>
      <c r="H61" s="289"/>
      <c r="I61" s="289"/>
      <c r="J61" s="289"/>
      <c r="K61" s="290"/>
    </row>
    <row r="62" spans="1:11" ht="12.75">
      <c r="A62" s="23"/>
      <c r="B62" s="1"/>
      <c r="C62" s="1"/>
      <c r="D62" s="1"/>
      <c r="E62" s="1"/>
      <c r="F62" s="1"/>
      <c r="G62" s="1"/>
      <c r="H62" s="1"/>
      <c r="I62" s="1"/>
      <c r="J62" s="1"/>
      <c r="K62" s="25"/>
    </row>
    <row r="63" spans="1:11" ht="12.75">
      <c r="A63" s="23" t="s">
        <v>18</v>
      </c>
      <c r="B63" s="1"/>
      <c r="C63" s="1"/>
      <c r="D63" s="1"/>
      <c r="E63" s="1"/>
      <c r="F63" s="1"/>
      <c r="G63" s="1"/>
      <c r="H63" s="1"/>
      <c r="I63" s="1"/>
      <c r="J63" s="1"/>
      <c r="K63" s="25"/>
    </row>
    <row r="64" spans="1:11" ht="12.75">
      <c r="A64" s="26"/>
      <c r="B64" s="27"/>
      <c r="C64" s="27"/>
      <c r="D64" s="27"/>
      <c r="E64" s="27"/>
      <c r="F64" s="27"/>
      <c r="G64" s="27"/>
      <c r="H64" s="27"/>
      <c r="I64" s="27"/>
      <c r="J64" s="27"/>
      <c r="K64" s="29"/>
    </row>
  </sheetData>
  <sheetProtection/>
  <mergeCells count="15">
    <mergeCell ref="A61:K61"/>
    <mergeCell ref="A7:J7"/>
    <mergeCell ref="D37:E37"/>
    <mergeCell ref="J37:K37"/>
    <mergeCell ref="B38:C38"/>
    <mergeCell ref="D38:E38"/>
    <mergeCell ref="H38:I38"/>
    <mergeCell ref="J38:K38"/>
    <mergeCell ref="B60:C60"/>
    <mergeCell ref="N14:W14"/>
    <mergeCell ref="J60:K60"/>
    <mergeCell ref="I56:J56"/>
    <mergeCell ref="Q19:W19"/>
    <mergeCell ref="B53:I54"/>
    <mergeCell ref="I2:J2"/>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A41" sqref="A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1" t="s">
        <v>387</v>
      </c>
      <c r="I2" s="136" t="s">
        <v>235</v>
      </c>
      <c r="J2" s="25"/>
    </row>
    <row r="3" spans="1:10" ht="12.75">
      <c r="A3" s="23"/>
      <c r="B3" s="1"/>
      <c r="C3" s="1"/>
      <c r="D3" s="1"/>
      <c r="E3" s="1"/>
      <c r="F3" s="1"/>
      <c r="G3" s="1"/>
      <c r="H3" s="183"/>
      <c r="I3" s="1"/>
      <c r="J3" s="25"/>
    </row>
    <row r="4" spans="1:10" ht="12.75">
      <c r="A4" s="23" t="s">
        <v>1</v>
      </c>
      <c r="B4" s="1"/>
      <c r="C4" s="1"/>
      <c r="D4" s="1" t="s">
        <v>145</v>
      </c>
      <c r="E4" s="1"/>
      <c r="F4" s="1"/>
      <c r="G4" s="1"/>
      <c r="H4" s="1"/>
      <c r="I4" s="1"/>
      <c r="J4" s="25"/>
    </row>
    <row r="5" spans="1:10" ht="12.75">
      <c r="A5" s="26" t="s">
        <v>2</v>
      </c>
      <c r="B5" s="27"/>
      <c r="C5" s="27"/>
      <c r="D5" s="215"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05" t="s">
        <v>123</v>
      </c>
      <c r="B7" s="232"/>
      <c r="C7" s="232"/>
      <c r="D7" s="232"/>
      <c r="E7" s="232"/>
      <c r="F7" s="232"/>
      <c r="G7" s="232"/>
      <c r="H7" s="232"/>
      <c r="I7" s="232"/>
      <c r="J7" s="306"/>
    </row>
    <row r="8" spans="1:10" ht="12.75">
      <c r="A8" s="307" t="s">
        <v>124</v>
      </c>
      <c r="B8" s="228"/>
      <c r="C8" s="228"/>
      <c r="D8" s="228"/>
      <c r="E8" s="228"/>
      <c r="F8" s="228"/>
      <c r="G8" s="228"/>
      <c r="H8" s="228"/>
      <c r="I8" s="228"/>
      <c r="J8" s="308"/>
    </row>
    <row r="9" spans="1:10" ht="12.75">
      <c r="A9" s="309" t="s">
        <v>125</v>
      </c>
      <c r="B9" s="228"/>
      <c r="C9" s="228"/>
      <c r="D9" s="228"/>
      <c r="E9" s="228"/>
      <c r="F9" s="228"/>
      <c r="G9" s="228"/>
      <c r="H9" s="228"/>
      <c r="I9" s="228"/>
      <c r="J9" s="308"/>
    </row>
    <row r="10" spans="1:10" ht="12.75">
      <c r="A10" s="23"/>
      <c r="B10" s="1"/>
      <c r="C10" s="1"/>
      <c r="D10" s="1"/>
      <c r="E10" s="1"/>
      <c r="F10" s="1"/>
      <c r="G10" s="1"/>
      <c r="H10" s="1"/>
      <c r="I10" s="1"/>
      <c r="J10" s="25"/>
    </row>
    <row r="11" spans="1:10" ht="12.75">
      <c r="A11" s="48" t="s">
        <v>126</v>
      </c>
      <c r="B11" s="1"/>
      <c r="C11" s="1"/>
      <c r="D11" s="1"/>
      <c r="E11" s="1"/>
      <c r="F11" s="1"/>
      <c r="G11" s="1"/>
      <c r="H11" s="1"/>
      <c r="I11" s="1"/>
      <c r="J11" s="25"/>
    </row>
    <row r="12" spans="1:10" ht="12.75">
      <c r="A12" s="23"/>
      <c r="B12" s="1"/>
      <c r="C12" s="1"/>
      <c r="D12" s="1"/>
      <c r="E12" s="1"/>
      <c r="F12" s="1"/>
      <c r="G12" s="1"/>
      <c r="H12" s="1"/>
      <c r="I12" s="1"/>
      <c r="J12" s="25"/>
    </row>
    <row r="13" spans="1:10" ht="12.75">
      <c r="A13" s="23" t="s">
        <v>127</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10" t="s">
        <v>128</v>
      </c>
      <c r="E15" s="311"/>
      <c r="F15" s="311"/>
      <c r="G15" s="311"/>
      <c r="H15" s="311"/>
      <c r="I15" s="311"/>
      <c r="J15" s="312"/>
    </row>
    <row r="16" spans="1:10" ht="12.75">
      <c r="A16" s="34" t="s">
        <v>129</v>
      </c>
      <c r="B16" s="10"/>
      <c r="C16" s="35"/>
      <c r="D16" s="39"/>
      <c r="E16" s="39"/>
      <c r="F16" s="39" t="s">
        <v>65</v>
      </c>
      <c r="G16" s="39" t="s">
        <v>66</v>
      </c>
      <c r="H16" s="39" t="s">
        <v>67</v>
      </c>
      <c r="I16" s="39"/>
      <c r="J16" s="39"/>
    </row>
    <row r="17" spans="1:10" ht="12.75">
      <c r="A17" s="36" t="s">
        <v>130</v>
      </c>
      <c r="B17" s="13"/>
      <c r="C17" s="37"/>
      <c r="D17" s="39"/>
      <c r="E17" s="39"/>
      <c r="F17" s="39"/>
      <c r="G17" s="39"/>
      <c r="H17" s="39"/>
      <c r="I17" s="39"/>
      <c r="J17" s="39"/>
    </row>
    <row r="18" spans="1:10" ht="12.75">
      <c r="A18" s="36" t="s">
        <v>131</v>
      </c>
      <c r="B18" s="13"/>
      <c r="C18" s="37"/>
      <c r="D18" s="39"/>
      <c r="E18" s="47"/>
      <c r="F18" s="220">
        <v>190.35</v>
      </c>
      <c r="G18" s="220">
        <v>318.27</v>
      </c>
      <c r="H18" s="220">
        <v>416.01</v>
      </c>
      <c r="I18" s="47"/>
      <c r="J18" s="39"/>
    </row>
    <row r="19" spans="1:10" ht="12.75">
      <c r="A19" s="36" t="s">
        <v>132</v>
      </c>
      <c r="B19" s="13"/>
      <c r="C19" s="37"/>
      <c r="D19" s="39"/>
      <c r="E19" s="47"/>
      <c r="F19" s="221">
        <f>F18</f>
        <v>190.35</v>
      </c>
      <c r="G19" s="221">
        <f>G18</f>
        <v>318.27</v>
      </c>
      <c r="H19" s="221">
        <f>H18</f>
        <v>416.01</v>
      </c>
      <c r="I19" s="47"/>
      <c r="J19" s="39"/>
    </row>
    <row r="20" spans="1:10" ht="12.75">
      <c r="A20" s="44" t="s">
        <v>133</v>
      </c>
      <c r="B20" s="45"/>
      <c r="C20" s="46"/>
      <c r="D20" s="39"/>
      <c r="E20" s="47"/>
      <c r="F20" s="221">
        <v>200.35</v>
      </c>
      <c r="G20" s="221">
        <v>328.27</v>
      </c>
      <c r="H20" s="221">
        <v>426.01</v>
      </c>
      <c r="I20" s="47"/>
      <c r="J20" s="39"/>
    </row>
    <row r="21" spans="1:10" ht="12.75">
      <c r="A21" s="38" t="s">
        <v>134</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135</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136</v>
      </c>
      <c r="B28" s="11" t="s">
        <v>137</v>
      </c>
      <c r="C28" s="1"/>
      <c r="D28" s="1"/>
      <c r="E28" s="1"/>
      <c r="F28" s="1"/>
      <c r="G28" s="1"/>
      <c r="H28" s="1"/>
      <c r="I28" s="1"/>
      <c r="J28" s="25"/>
    </row>
    <row r="29" spans="1:10" ht="12.75">
      <c r="A29" s="40"/>
      <c r="B29" s="11" t="s">
        <v>138</v>
      </c>
      <c r="C29" s="1"/>
      <c r="D29" s="1"/>
      <c r="E29" s="1"/>
      <c r="F29" s="1"/>
      <c r="G29" s="1"/>
      <c r="H29" s="1"/>
      <c r="I29" s="1"/>
      <c r="J29" s="25"/>
    </row>
    <row r="30" spans="1:10" ht="12.75">
      <c r="A30" s="40"/>
      <c r="B30" s="11" t="s">
        <v>139</v>
      </c>
      <c r="C30" s="1"/>
      <c r="D30" s="1"/>
      <c r="E30" s="1"/>
      <c r="F30" s="1"/>
      <c r="G30" s="1"/>
      <c r="H30" s="1"/>
      <c r="I30" s="1"/>
      <c r="J30" s="25"/>
    </row>
    <row r="31" spans="1:10" ht="12.75">
      <c r="A31" s="40"/>
      <c r="B31" s="11" t="s">
        <v>140</v>
      </c>
      <c r="C31" s="1"/>
      <c r="D31" s="1"/>
      <c r="E31" s="1"/>
      <c r="F31" s="1"/>
      <c r="G31" s="1"/>
      <c r="H31" s="1"/>
      <c r="I31" s="1"/>
      <c r="J31" s="25"/>
    </row>
    <row r="32" spans="1:10" ht="12.75">
      <c r="A32" s="40"/>
      <c r="B32" s="11"/>
      <c r="C32" s="1"/>
      <c r="D32" s="1"/>
      <c r="E32" s="1"/>
      <c r="F32" s="1"/>
      <c r="G32" s="1"/>
      <c r="H32" s="1"/>
      <c r="I32" s="1"/>
      <c r="J32" s="25"/>
    </row>
    <row r="33" spans="1:10" ht="12.75">
      <c r="A33" s="49" t="s">
        <v>80</v>
      </c>
      <c r="B33" s="50" t="s">
        <v>141</v>
      </c>
      <c r="C33" s="30"/>
      <c r="D33" s="30"/>
      <c r="E33" s="30"/>
      <c r="F33" s="30"/>
      <c r="G33" s="30"/>
      <c r="H33" s="30"/>
      <c r="I33" s="30"/>
      <c r="J33" s="31"/>
    </row>
    <row r="34" spans="1:10" ht="12.75">
      <c r="A34" s="40"/>
      <c r="B34" s="11" t="s">
        <v>120</v>
      </c>
      <c r="C34" s="1"/>
      <c r="D34" s="1"/>
      <c r="E34" s="1"/>
      <c r="F34" s="1"/>
      <c r="G34" s="1"/>
      <c r="H34" s="1"/>
      <c r="I34" s="1"/>
      <c r="J34" s="25"/>
    </row>
    <row r="35" spans="1:10" ht="12.75">
      <c r="A35" s="40"/>
      <c r="B35" s="11"/>
      <c r="C35" s="1"/>
      <c r="D35" s="1"/>
      <c r="E35" s="1"/>
      <c r="F35" s="1"/>
      <c r="G35" s="1"/>
      <c r="H35" s="1"/>
      <c r="I35" s="1"/>
      <c r="J35" s="25"/>
    </row>
    <row r="36" spans="1:12" ht="12.75">
      <c r="A36" s="40" t="s">
        <v>81</v>
      </c>
      <c r="B36" s="16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59"/>
    </row>
    <row r="37" spans="1:10" ht="12.75">
      <c r="A37" s="40"/>
      <c r="B37" s="11"/>
      <c r="C37" s="1"/>
      <c r="D37" s="1"/>
      <c r="E37" s="1"/>
      <c r="F37" s="1"/>
      <c r="G37" s="1"/>
      <c r="H37" s="1"/>
      <c r="I37" s="1"/>
      <c r="J37" s="25"/>
    </row>
    <row r="38" spans="1:10" ht="12.75">
      <c r="A38" s="42" t="s">
        <v>82</v>
      </c>
      <c r="B38" s="50" t="s">
        <v>398</v>
      </c>
      <c r="C38" s="1"/>
      <c r="D38" s="1"/>
      <c r="E38" s="1"/>
      <c r="F38" s="1"/>
      <c r="G38" s="1"/>
      <c r="H38" s="1"/>
      <c r="I38" s="1"/>
      <c r="J38" s="25"/>
    </row>
    <row r="39" spans="1:10" ht="12.75">
      <c r="A39" s="40"/>
      <c r="B39" s="11"/>
      <c r="C39" s="1"/>
      <c r="D39" s="1"/>
      <c r="E39" s="1"/>
      <c r="F39" s="1"/>
      <c r="G39" s="1"/>
      <c r="H39" s="1"/>
      <c r="I39" s="1"/>
      <c r="J39" s="25"/>
    </row>
    <row r="40" spans="1:10" ht="12.75">
      <c r="A40" s="223" t="s">
        <v>402</v>
      </c>
      <c r="B40" s="1"/>
      <c r="C40" s="1"/>
      <c r="D40" s="1"/>
      <c r="E40" s="1"/>
      <c r="F40" s="1"/>
      <c r="G40" s="1"/>
      <c r="H40" s="1"/>
      <c r="I40" s="1"/>
      <c r="J40" s="1"/>
    </row>
    <row r="41" spans="1:10" ht="12.75">
      <c r="A41" s="223" t="s">
        <v>392</v>
      </c>
      <c r="B41" s="1"/>
      <c r="C41" s="1"/>
      <c r="D41" s="30"/>
      <c r="E41" s="30"/>
      <c r="F41" s="30"/>
      <c r="G41" s="30"/>
      <c r="H41" s="30"/>
      <c r="I41" s="1"/>
      <c r="J41" s="1"/>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121</v>
      </c>
      <c r="B44" s="11"/>
      <c r="C44" s="1"/>
      <c r="D44" s="1"/>
      <c r="E44" s="1"/>
      <c r="F44" s="1"/>
      <c r="G44" s="1"/>
      <c r="H44" s="1"/>
      <c r="I44" s="1"/>
      <c r="J44" s="25"/>
    </row>
    <row r="45" spans="1:10" ht="12.75">
      <c r="A45" s="40"/>
      <c r="B45" s="11"/>
      <c r="C45" s="1"/>
      <c r="D45" s="1"/>
      <c r="E45" s="1"/>
      <c r="F45" s="1"/>
      <c r="G45" s="1"/>
      <c r="H45" s="1"/>
      <c r="I45" s="1"/>
      <c r="J45" s="25"/>
    </row>
    <row r="46" spans="1:12" ht="12.75">
      <c r="A46" s="40"/>
      <c r="B46" s="299"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299"/>
      <c r="D46" s="299"/>
      <c r="E46" s="299"/>
      <c r="F46" s="299"/>
      <c r="G46" s="299"/>
      <c r="H46" s="299"/>
      <c r="I46" s="299"/>
      <c r="J46" s="25"/>
      <c r="L46" s="178"/>
    </row>
    <row r="47" spans="1:10" ht="12.75">
      <c r="A47" s="40"/>
      <c r="B47" s="299"/>
      <c r="C47" s="299"/>
      <c r="D47" s="299"/>
      <c r="E47" s="299"/>
      <c r="F47" s="299"/>
      <c r="G47" s="299"/>
      <c r="H47" s="299"/>
      <c r="I47" s="299"/>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143</v>
      </c>
      <c r="I51" s="291">
        <f>+'Item 100, page 1'!I50:J50</f>
        <v>43496</v>
      </c>
      <c r="J51" s="314" t="s">
        <v>144</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'Item 100, page 1'!B54</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33">
        <f>'Item 100, page 1'!B56:C56</f>
        <v>43266</v>
      </c>
      <c r="C56" s="233">
        <f>+'Check Sheet'!C55</f>
        <v>0</v>
      </c>
      <c r="D56" s="27"/>
      <c r="E56" s="27"/>
      <c r="F56" s="27"/>
      <c r="G56" s="27"/>
      <c r="H56" s="72" t="s">
        <v>142</v>
      </c>
      <c r="I56" s="313">
        <v>43282</v>
      </c>
      <c r="J56" s="235">
        <f>+'Check Sheet'!I55</f>
        <v>0</v>
      </c>
    </row>
    <row r="57" spans="1:10" ht="12.75">
      <c r="A57" s="288" t="s">
        <v>17</v>
      </c>
      <c r="B57" s="289"/>
      <c r="C57" s="289"/>
      <c r="D57" s="289"/>
      <c r="E57" s="289"/>
      <c r="F57" s="289"/>
      <c r="G57" s="289"/>
      <c r="H57" s="289"/>
      <c r="I57" s="289"/>
      <c r="J57" s="29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
      <selection activeCell="A44" sqref="A44"/>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396</v>
      </c>
      <c r="I2" s="132" t="s">
        <v>236</v>
      </c>
      <c r="J2" s="84"/>
    </row>
    <row r="3" spans="1:10" ht="12.75">
      <c r="A3" s="86"/>
      <c r="B3" s="85"/>
      <c r="C3" s="85"/>
      <c r="D3" s="85"/>
      <c r="E3" s="85"/>
      <c r="F3" s="85"/>
      <c r="G3" s="85"/>
      <c r="H3" s="183"/>
      <c r="I3" s="85"/>
      <c r="J3" s="84"/>
    </row>
    <row r="4" spans="1:10" ht="12.75">
      <c r="A4" s="86" t="s">
        <v>1</v>
      </c>
      <c r="B4" s="85"/>
      <c r="C4" s="85"/>
      <c r="D4" s="85" t="s">
        <v>169</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168</v>
      </c>
      <c r="B7" s="239"/>
      <c r="C7" s="239"/>
      <c r="D7" s="239"/>
      <c r="E7" s="239"/>
      <c r="F7" s="239"/>
      <c r="G7" s="239"/>
      <c r="H7" s="239"/>
      <c r="I7" s="239"/>
      <c r="J7" s="241"/>
    </row>
    <row r="8" spans="1:10" ht="12.75">
      <c r="A8" s="316" t="s">
        <v>167</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220">
        <v>32.8</v>
      </c>
      <c r="E15" s="220">
        <v>41</v>
      </c>
      <c r="F15" s="220">
        <v>46.45</v>
      </c>
      <c r="G15" s="220">
        <v>51.9</v>
      </c>
      <c r="H15" s="220">
        <v>62.85</v>
      </c>
      <c r="I15" s="220">
        <v>73.8</v>
      </c>
      <c r="J15" s="220">
        <v>84.7</v>
      </c>
    </row>
    <row r="16" spans="1:18" ht="12.75">
      <c r="A16" s="99" t="s">
        <v>131</v>
      </c>
      <c r="B16" s="98"/>
      <c r="C16" s="97"/>
      <c r="D16" s="220">
        <v>178.8</v>
      </c>
      <c r="E16" s="220">
        <v>173.5</v>
      </c>
      <c r="F16" s="220">
        <v>186.1</v>
      </c>
      <c r="G16" s="220">
        <v>198.7</v>
      </c>
      <c r="H16" s="220">
        <v>211.35</v>
      </c>
      <c r="I16" s="220">
        <v>236.6</v>
      </c>
      <c r="J16" s="220">
        <v>261.8</v>
      </c>
      <c r="L16" s="85"/>
      <c r="M16" s="85"/>
      <c r="N16" s="85"/>
      <c r="O16" s="85"/>
      <c r="P16" s="85"/>
      <c r="Q16" s="85"/>
      <c r="R16" s="85"/>
    </row>
    <row r="17" spans="1:18" ht="12.75">
      <c r="A17" s="99" t="s">
        <v>132</v>
      </c>
      <c r="B17" s="98"/>
      <c r="C17" s="97"/>
      <c r="D17" s="222">
        <f aca="true" t="shared" si="0" ref="D17:J17">D16</f>
        <v>178.8</v>
      </c>
      <c r="E17" s="221">
        <f t="shared" si="0"/>
        <v>173.5</v>
      </c>
      <c r="F17" s="221">
        <f t="shared" si="0"/>
        <v>186.1</v>
      </c>
      <c r="G17" s="221">
        <f t="shared" si="0"/>
        <v>198.7</v>
      </c>
      <c r="H17" s="221">
        <f t="shared" si="0"/>
        <v>211.35</v>
      </c>
      <c r="I17" s="221">
        <f t="shared" si="0"/>
        <v>236.6</v>
      </c>
      <c r="J17" s="221">
        <f t="shared" si="0"/>
        <v>261.8</v>
      </c>
      <c r="L17" s="296"/>
      <c r="M17" s="296"/>
      <c r="N17" s="296"/>
      <c r="O17" s="296"/>
      <c r="P17" s="296"/>
      <c r="Q17" s="296"/>
      <c r="R17" s="296"/>
    </row>
    <row r="18" spans="1:18" ht="12.75">
      <c r="A18" s="105" t="s">
        <v>133</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12"/>
      <c r="M18" s="212"/>
      <c r="N18" s="212"/>
      <c r="O18" s="212"/>
      <c r="P18" s="212"/>
      <c r="Q18" s="212"/>
      <c r="R18" s="212"/>
    </row>
    <row r="19" spans="1:18" ht="12.75">
      <c r="A19" s="102" t="s">
        <v>134</v>
      </c>
      <c r="B19" s="98"/>
      <c r="C19" s="97"/>
      <c r="D19" s="101"/>
      <c r="E19" s="101"/>
      <c r="F19" s="101"/>
      <c r="G19" s="101"/>
      <c r="H19" s="101"/>
      <c r="I19" s="101"/>
      <c r="J19" s="100"/>
      <c r="L19" s="85"/>
      <c r="M19" s="85"/>
      <c r="N19" s="85"/>
      <c r="O19" s="85"/>
      <c r="P19" s="85"/>
      <c r="Q19" s="85"/>
      <c r="R19" s="85"/>
    </row>
    <row r="20" spans="1:10" ht="12.75">
      <c r="A20" s="99" t="s">
        <v>75</v>
      </c>
      <c r="B20" s="98"/>
      <c r="C20" s="97"/>
      <c r="D20" s="220">
        <v>71.05</v>
      </c>
      <c r="E20" s="221">
        <f aca="true" t="shared" si="1" ref="E20:J20">D20</f>
        <v>71.05</v>
      </c>
      <c r="F20" s="221">
        <f t="shared" si="1"/>
        <v>71.05</v>
      </c>
      <c r="G20" s="221">
        <f t="shared" si="1"/>
        <v>71.05</v>
      </c>
      <c r="H20" s="221">
        <f t="shared" si="1"/>
        <v>71.05</v>
      </c>
      <c r="I20" s="221">
        <f t="shared" si="1"/>
        <v>71.05</v>
      </c>
      <c r="J20" s="221">
        <f t="shared" si="1"/>
        <v>71.05</v>
      </c>
    </row>
    <row r="21" spans="1:10" ht="12.75">
      <c r="A21" s="99" t="s">
        <v>76</v>
      </c>
      <c r="B21" s="98"/>
      <c r="C21" s="97"/>
      <c r="D21" s="220">
        <v>184.3</v>
      </c>
      <c r="E21" s="220">
        <v>178.95</v>
      </c>
      <c r="F21" s="220">
        <v>191.55</v>
      </c>
      <c r="G21" s="220">
        <v>204.15</v>
      </c>
      <c r="H21" s="220">
        <v>216.8</v>
      </c>
      <c r="I21" s="220">
        <v>242.05</v>
      </c>
      <c r="J21" s="220">
        <v>267.25</v>
      </c>
    </row>
    <row r="22" spans="1:10" ht="12.75">
      <c r="A22" s="99" t="s">
        <v>135</v>
      </c>
      <c r="B22" s="98"/>
      <c r="C22" s="97"/>
      <c r="D22" s="220">
        <v>3</v>
      </c>
      <c r="E22" s="221">
        <f aca="true" t="shared" si="2" ref="E22:J22">D22</f>
        <v>3</v>
      </c>
      <c r="F22" s="221">
        <f t="shared" si="2"/>
        <v>3</v>
      </c>
      <c r="G22" s="221">
        <f t="shared" si="2"/>
        <v>3</v>
      </c>
      <c r="H22" s="221">
        <f t="shared" si="2"/>
        <v>3</v>
      </c>
      <c r="I22" s="221">
        <f t="shared" si="2"/>
        <v>3</v>
      </c>
      <c r="J22" s="221">
        <f t="shared" si="2"/>
        <v>3</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147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c r="B38" s="88"/>
      <c r="C38" s="85"/>
      <c r="D38" s="85"/>
      <c r="E38" s="85"/>
      <c r="F38" s="85"/>
      <c r="G38" s="85"/>
      <c r="H38" s="85"/>
      <c r="I38" s="85"/>
      <c r="J38" s="84"/>
    </row>
    <row r="39" spans="1:10" ht="12.75">
      <c r="A39" s="89" t="s">
        <v>82</v>
      </c>
      <c r="B39" s="50" t="str">
        <f>+'Item 105, page 1'!B31</f>
        <v>Recycling (credit)/debit (if applicable) is: ($0.03) (A) 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86</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223" t="s">
        <v>403</v>
      </c>
      <c r="B43" s="1"/>
      <c r="C43" s="1"/>
      <c r="D43" s="1"/>
      <c r="E43" s="1"/>
      <c r="F43" s="1"/>
      <c r="G43" s="1"/>
      <c r="H43" s="1"/>
      <c r="I43" s="85"/>
      <c r="J43" s="84"/>
    </row>
    <row r="44" spans="1:10" ht="12.75">
      <c r="A44" s="223" t="s">
        <v>393</v>
      </c>
      <c r="B44" s="1"/>
      <c r="C44" s="1"/>
      <c r="D44" s="30"/>
      <c r="E44" s="30"/>
      <c r="F44" s="30"/>
      <c r="G44" s="30"/>
      <c r="H44" s="30"/>
      <c r="I44" s="85"/>
      <c r="J44" s="84"/>
    </row>
    <row r="45" spans="1:10" ht="12.75">
      <c r="A45" s="23"/>
      <c r="B45" s="1"/>
      <c r="C45" s="1"/>
      <c r="D45" s="1"/>
      <c r="E45" s="1"/>
      <c r="F45" s="1"/>
      <c r="G45" s="1"/>
      <c r="H45" s="1"/>
      <c r="I45" s="85"/>
      <c r="J45" s="84"/>
    </row>
    <row r="46" spans="2:10" ht="12.75">
      <c r="B46" s="88"/>
      <c r="C46" s="85"/>
      <c r="D46" s="85"/>
      <c r="E46" s="85"/>
      <c r="F46" s="85"/>
      <c r="G46" s="85"/>
      <c r="H46" s="85"/>
      <c r="I46" s="85"/>
      <c r="J46" s="84"/>
    </row>
    <row r="47" spans="1:10" ht="12.75">
      <c r="A47" s="89"/>
      <c r="B47" s="299" t="str">
        <f>+'Item 106, page 1 '!$B$46</f>
        <v>A gate obstruction charge of $1.51 will be assessed per pick up for opening, unlocking, or closing gates, or moving obstructions in order to pick up solid waste.</v>
      </c>
      <c r="C47" s="299"/>
      <c r="D47" s="299"/>
      <c r="E47" s="299"/>
      <c r="F47" s="299"/>
      <c r="G47" s="299"/>
      <c r="H47" s="299"/>
      <c r="I47" s="299"/>
      <c r="J47" s="84"/>
    </row>
    <row r="48" spans="1:10" ht="12.75">
      <c r="A48" s="89"/>
      <c r="B48" s="299"/>
      <c r="C48" s="299"/>
      <c r="D48" s="299"/>
      <c r="E48" s="299"/>
      <c r="F48" s="299"/>
      <c r="G48" s="299"/>
      <c r="H48" s="299"/>
      <c r="I48" s="299"/>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143</v>
      </c>
      <c r="I51" s="320">
        <f>+'Item 100, page 1'!I50:J50</f>
        <v>43496</v>
      </c>
      <c r="J51" s="321" t="s">
        <v>144</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Controller</v>
      </c>
      <c r="C54" s="1"/>
      <c r="D54" s="85"/>
      <c r="E54" s="85"/>
      <c r="F54" s="85"/>
      <c r="G54" s="85"/>
      <c r="H54" s="85"/>
      <c r="I54" s="85"/>
      <c r="J54" s="84"/>
    </row>
    <row r="55" spans="1:10" ht="12.75">
      <c r="A55" s="23"/>
      <c r="B55" s="1"/>
      <c r="C55" s="1"/>
      <c r="D55" s="85"/>
      <c r="E55" s="85"/>
      <c r="F55" s="85"/>
      <c r="G55" s="85"/>
      <c r="H55" s="85"/>
      <c r="I55" s="85"/>
      <c r="J55" s="84"/>
    </row>
    <row r="56" spans="1:10" ht="12.75">
      <c r="A56" s="26" t="s">
        <v>99</v>
      </c>
      <c r="B56" s="233">
        <f>+'Check Sheet'!$B$54</f>
        <v>43266</v>
      </c>
      <c r="C56" s="233">
        <f>+'Check Sheet'!C55</f>
        <v>0</v>
      </c>
      <c r="D56" s="82"/>
      <c r="E56" s="82"/>
      <c r="F56" s="82"/>
      <c r="G56" s="82"/>
      <c r="H56" s="72" t="s">
        <v>142</v>
      </c>
      <c r="I56" s="234">
        <f>+'Check Sheet'!$I$54</f>
        <v>43313</v>
      </c>
      <c r="J56" s="235">
        <f>+'Check Sheet'!I55</f>
        <v>0</v>
      </c>
    </row>
    <row r="57" spans="1:10" ht="12.75">
      <c r="A57" s="245" t="s">
        <v>17</v>
      </c>
      <c r="B57" s="246"/>
      <c r="C57" s="246"/>
      <c r="D57" s="246"/>
      <c r="E57" s="246"/>
      <c r="F57" s="246"/>
      <c r="G57" s="246"/>
      <c r="H57" s="246"/>
      <c r="I57" s="246"/>
      <c r="J57" s="247"/>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A31" sqref="A31"/>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396</v>
      </c>
      <c r="I2" s="132" t="s">
        <v>237</v>
      </c>
      <c r="J2" s="84"/>
    </row>
    <row r="3" spans="1:10" ht="12.75">
      <c r="A3" s="86"/>
      <c r="B3" s="85"/>
      <c r="C3" s="85"/>
      <c r="D3" s="85"/>
      <c r="E3" s="85"/>
      <c r="F3" s="85"/>
      <c r="G3" s="85"/>
      <c r="H3" s="183"/>
      <c r="I3" s="85"/>
      <c r="J3" s="84"/>
    </row>
    <row r="4" spans="1:10" ht="12.75">
      <c r="A4" s="86" t="s">
        <v>1</v>
      </c>
      <c r="B4" s="85"/>
      <c r="C4" s="85"/>
      <c r="D4" s="85" t="s">
        <v>145</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177</v>
      </c>
      <c r="B7" s="239"/>
      <c r="C7" s="239"/>
      <c r="D7" s="239"/>
      <c r="E7" s="239"/>
      <c r="F7" s="239"/>
      <c r="G7" s="239"/>
      <c r="H7" s="239"/>
      <c r="I7" s="239"/>
      <c r="J7" s="241"/>
    </row>
    <row r="8" spans="1:10" ht="12.75">
      <c r="A8" s="316" t="s">
        <v>176</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220">
        <v>206.15</v>
      </c>
      <c r="E15" s="220">
        <v>236.55</v>
      </c>
      <c r="F15" s="220">
        <v>267</v>
      </c>
      <c r="G15" s="220">
        <v>297.4</v>
      </c>
      <c r="H15" s="220">
        <v>327.8</v>
      </c>
      <c r="I15" s="220">
        <v>358.25</v>
      </c>
      <c r="J15" s="220">
        <v>388.65</v>
      </c>
    </row>
    <row r="16" spans="1:10" ht="12.75">
      <c r="A16" s="99" t="s">
        <v>132</v>
      </c>
      <c r="B16" s="98"/>
      <c r="C16" s="97"/>
      <c r="D16" s="222">
        <f>D15</f>
        <v>206.15</v>
      </c>
      <c r="E16" s="222">
        <f aca="true" t="shared" si="0" ref="E16:J16">E15</f>
        <v>236.55</v>
      </c>
      <c r="F16" s="222">
        <f t="shared" si="0"/>
        <v>267</v>
      </c>
      <c r="G16" s="222">
        <f t="shared" si="0"/>
        <v>297.4</v>
      </c>
      <c r="H16" s="222">
        <f t="shared" si="0"/>
        <v>327.8</v>
      </c>
      <c r="I16" s="222">
        <f t="shared" si="0"/>
        <v>358.25</v>
      </c>
      <c r="J16" s="222">
        <f t="shared" si="0"/>
        <v>388.65</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171</v>
      </c>
      <c r="C26" s="90"/>
      <c r="D26" s="90"/>
      <c r="E26" s="90"/>
      <c r="F26" s="90"/>
      <c r="G26" s="90"/>
      <c r="H26" s="90"/>
      <c r="I26" s="90"/>
      <c r="J26" s="93" t="s">
        <v>122</v>
      </c>
    </row>
    <row r="27" spans="1:10" ht="12.75">
      <c r="A27" s="89" t="s">
        <v>82</v>
      </c>
      <c r="B27" s="50" t="str">
        <f>+'Item 106, page 1 '!B38</f>
        <v>Recycling debit/&lt;credit&gt; (if applicable) is: ($0.11) (A)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86</v>
      </c>
      <c r="B29" s="11" t="str">
        <f>'Item 106, page 1 '!B36</f>
        <v>Rates contained in this item include $ 11.68 per yard for recycling services.</v>
      </c>
      <c r="C29" s="85"/>
      <c r="D29" s="85"/>
      <c r="E29" s="85"/>
      <c r="F29" s="85"/>
      <c r="G29" s="85"/>
      <c r="H29" s="85"/>
      <c r="I29" s="85"/>
      <c r="J29" s="84"/>
    </row>
    <row r="30" spans="1:10" ht="12.75">
      <c r="A30" s="223" t="s">
        <v>403</v>
      </c>
      <c r="B30" s="1"/>
      <c r="C30" s="1"/>
      <c r="D30" s="1"/>
      <c r="E30" s="1"/>
      <c r="F30" s="1"/>
      <c r="G30" s="1"/>
      <c r="H30" s="1"/>
      <c r="I30" s="85"/>
      <c r="J30" s="84"/>
    </row>
    <row r="31" spans="1:10" ht="12.75">
      <c r="A31" s="223" t="s">
        <v>393</v>
      </c>
      <c r="B31" s="1"/>
      <c r="C31" s="1"/>
      <c r="D31" s="30"/>
      <c r="E31" s="30"/>
      <c r="F31" s="30"/>
      <c r="G31" s="30"/>
      <c r="H31" s="30"/>
      <c r="I31" s="85"/>
      <c r="J31" s="84"/>
    </row>
    <row r="32" spans="1:10" ht="12.75">
      <c r="A32" s="89" t="s">
        <v>121</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170</v>
      </c>
      <c r="C34" s="85"/>
      <c r="D34" s="85"/>
      <c r="E34" s="85"/>
      <c r="F34" s="85"/>
      <c r="G34" s="85"/>
      <c r="H34" s="85"/>
      <c r="I34" s="85"/>
      <c r="J34" s="84"/>
    </row>
    <row r="35" spans="2:10" ht="12.75">
      <c r="B35" s="299" t="str">
        <f>+'Item 106, page 1 '!$B$46</f>
        <v>A gate obstruction charge of $1.51 will be assessed per pick up for opening, unlocking, or closing gates, or moving obstructions in order to pick up solid waste.</v>
      </c>
      <c r="C35" s="299"/>
      <c r="D35" s="299"/>
      <c r="E35" s="299"/>
      <c r="F35" s="299"/>
      <c r="G35" s="299"/>
      <c r="H35" s="299"/>
      <c r="I35" s="299"/>
      <c r="J35" s="84"/>
    </row>
    <row r="36" spans="1:10" ht="12.75">
      <c r="A36" s="89"/>
      <c r="B36" s="299"/>
      <c r="C36" s="299"/>
      <c r="D36" s="299"/>
      <c r="E36" s="299"/>
      <c r="F36" s="299"/>
      <c r="G36" s="299"/>
      <c r="H36" s="299"/>
      <c r="I36" s="299"/>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143</v>
      </c>
      <c r="I39" s="320">
        <f>+'Item 100, page 1'!I50:J50</f>
        <v>43496</v>
      </c>
      <c r="J39" s="321" t="s">
        <v>144</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98</v>
      </c>
      <c r="B42" s="1" t="str">
        <f>'Item 100, page 1'!B54</f>
        <v>Rick Waldren, Business Unit Controller</v>
      </c>
      <c r="C42" s="1"/>
      <c r="D42" s="85"/>
      <c r="E42" s="85"/>
      <c r="F42" s="85"/>
      <c r="G42" s="85"/>
      <c r="H42" s="85"/>
      <c r="I42" s="85"/>
      <c r="J42" s="84"/>
    </row>
    <row r="43" spans="1:10" ht="12.75">
      <c r="A43" s="23"/>
      <c r="B43" s="1"/>
      <c r="C43" s="1"/>
      <c r="D43" s="85"/>
      <c r="E43" s="85"/>
      <c r="F43" s="85"/>
      <c r="J43" s="84"/>
    </row>
    <row r="44" spans="1:10" ht="12.75">
      <c r="A44" s="26" t="s">
        <v>99</v>
      </c>
      <c r="B44" s="233">
        <f>'Item 100, page 1'!B56:C56</f>
        <v>43266</v>
      </c>
      <c r="C44" s="233">
        <f>+'Check Sheet'!C43</f>
        <v>0</v>
      </c>
      <c r="D44" s="82"/>
      <c r="E44" s="82"/>
      <c r="F44" s="82"/>
      <c r="H44" s="72" t="s">
        <v>142</v>
      </c>
      <c r="I44" s="234">
        <v>43282</v>
      </c>
      <c r="J44" s="235" t="str">
        <f>+'Check Sheet'!I43</f>
        <v>Current Revision</v>
      </c>
    </row>
    <row r="45" spans="1:10" ht="12.75">
      <c r="A45" s="245" t="s">
        <v>17</v>
      </c>
      <c r="B45" s="246"/>
      <c r="C45" s="246"/>
      <c r="D45" s="246"/>
      <c r="E45" s="246"/>
      <c r="F45" s="246"/>
      <c r="G45" s="246"/>
      <c r="H45" s="246"/>
      <c r="I45" s="246"/>
      <c r="J45" s="247"/>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132" t="s">
        <v>238</v>
      </c>
      <c r="J2" s="84"/>
    </row>
    <row r="3" spans="1:10" ht="12.75">
      <c r="A3" s="86"/>
      <c r="B3" s="85"/>
      <c r="C3" s="85"/>
      <c r="D3" s="85"/>
      <c r="E3" s="85"/>
      <c r="F3" s="85"/>
      <c r="G3" s="85"/>
      <c r="H3" s="183"/>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40" t="s">
        <v>223</v>
      </c>
      <c r="B8" s="239"/>
      <c r="C8" s="239"/>
      <c r="D8" s="239"/>
      <c r="E8" s="239"/>
      <c r="F8" s="239"/>
      <c r="G8" s="239"/>
      <c r="H8" s="239"/>
      <c r="I8" s="239"/>
      <c r="J8" s="241"/>
    </row>
    <row r="9" spans="1:10" ht="12.75">
      <c r="A9" s="86"/>
      <c r="B9" s="85"/>
      <c r="C9" s="85"/>
      <c r="D9" s="85"/>
      <c r="E9" s="85"/>
      <c r="F9" s="85"/>
      <c r="G9" s="85"/>
      <c r="H9" s="85"/>
      <c r="I9" s="85"/>
      <c r="J9" s="84"/>
    </row>
    <row r="10" spans="1:10" ht="12.75">
      <c r="A10" s="86" t="s">
        <v>222</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221</v>
      </c>
      <c r="B12" s="85"/>
      <c r="C12" s="85"/>
      <c r="D12" s="85"/>
      <c r="E12" s="85"/>
      <c r="F12" s="85"/>
      <c r="G12" s="85"/>
      <c r="H12" s="85"/>
      <c r="I12" s="85"/>
      <c r="J12" s="84"/>
    </row>
    <row r="13" spans="1:10" ht="12.75">
      <c r="A13" s="118"/>
      <c r="B13" s="90"/>
      <c r="C13" s="126"/>
      <c r="D13" s="127"/>
      <c r="E13" s="335" t="s">
        <v>220</v>
      </c>
      <c r="F13" s="336"/>
      <c r="G13" s="126"/>
      <c r="H13" s="127"/>
      <c r="I13" s="335" t="s">
        <v>219</v>
      </c>
      <c r="J13" s="336"/>
    </row>
    <row r="14" spans="1:10" ht="12.75">
      <c r="A14" s="86"/>
      <c r="B14" s="85"/>
      <c r="C14" s="334" t="s">
        <v>218</v>
      </c>
      <c r="D14" s="318"/>
      <c r="E14" s="334" t="s">
        <v>217</v>
      </c>
      <c r="F14" s="318"/>
      <c r="G14" s="334" t="s">
        <v>216</v>
      </c>
      <c r="H14" s="318"/>
      <c r="I14" s="334" t="s">
        <v>215</v>
      </c>
      <c r="J14" s="318"/>
    </row>
    <row r="15" spans="1:10" ht="12.75">
      <c r="A15" s="111"/>
      <c r="B15" s="85"/>
      <c r="C15" s="294" t="s">
        <v>214</v>
      </c>
      <c r="D15" s="261"/>
      <c r="E15" s="294" t="s">
        <v>214</v>
      </c>
      <c r="F15" s="261"/>
      <c r="G15" s="294" t="s">
        <v>213</v>
      </c>
      <c r="H15" s="261"/>
      <c r="I15" s="294" t="s">
        <v>212</v>
      </c>
      <c r="J15" s="261"/>
    </row>
    <row r="16" spans="1:13" ht="19.5" customHeight="1">
      <c r="A16" s="119" t="s">
        <v>211</v>
      </c>
      <c r="B16" s="97"/>
      <c r="C16" s="253" t="str">
        <f>TEXT(L16*(1+'[2]Combined LG'!$G$6)+0.03,"$0.00 (A)")</f>
        <v>$17.50 (A)</v>
      </c>
      <c r="D16" s="254" t="str">
        <f>TEXT(M16*(1+'[2]Combined LG'!$G$6),"$0.00 (A)")</f>
        <v>$0.81 (A)</v>
      </c>
      <c r="E16" s="326" t="str">
        <f>C16</f>
        <v>$17.50 (A)</v>
      </c>
      <c r="F16" s="327"/>
      <c r="G16" s="326" t="str">
        <f>E16</f>
        <v>$17.50 (A)</v>
      </c>
      <c r="H16" s="327"/>
      <c r="I16" s="253" t="str">
        <f>TEXT(M16*(1+'[2]Combined LG'!$G$6)+0.04,"$0.00 (A)")</f>
        <v>$0.85 (A)</v>
      </c>
      <c r="J16" s="254" t="str">
        <f>TEXT(S16*(1+'[2]Combined LG'!$G$6),"$0.00 (A)")</f>
        <v>$0.00 (A)</v>
      </c>
      <c r="L16" s="80">
        <v>16.15</v>
      </c>
      <c r="M16" s="80">
        <v>0.75</v>
      </c>
    </row>
    <row r="17" spans="1:10" ht="12.75">
      <c r="A17" s="115" t="s">
        <v>209</v>
      </c>
      <c r="B17" s="113"/>
      <c r="C17" s="322"/>
      <c r="D17" s="328"/>
      <c r="E17" s="322"/>
      <c r="F17" s="323"/>
      <c r="G17" s="322"/>
      <c r="H17" s="323"/>
      <c r="I17" s="322"/>
      <c r="J17" s="323"/>
    </row>
    <row r="18" spans="1:10" ht="12.75">
      <c r="A18" s="128" t="s">
        <v>210</v>
      </c>
      <c r="B18" s="81"/>
      <c r="C18" s="324"/>
      <c r="D18" s="329"/>
      <c r="E18" s="324"/>
      <c r="F18" s="325"/>
      <c r="G18" s="324"/>
      <c r="H18" s="325"/>
      <c r="I18" s="324"/>
      <c r="J18" s="325"/>
    </row>
    <row r="19" spans="1:10" ht="12.75">
      <c r="A19" s="115" t="s">
        <v>209</v>
      </c>
      <c r="B19" s="113"/>
      <c r="C19" s="330" t="str">
        <f>C16</f>
        <v>$17.50 (A)</v>
      </c>
      <c r="D19" s="331"/>
      <c r="E19" s="330" t="str">
        <f>C19</f>
        <v>$17.50 (A)</v>
      </c>
      <c r="F19" s="331"/>
      <c r="G19" s="330" t="str">
        <f>E19</f>
        <v>$17.50 (A)</v>
      </c>
      <c r="H19" s="331"/>
      <c r="I19" s="330" t="str">
        <f>I16</f>
        <v>$0.85 (A)</v>
      </c>
      <c r="J19" s="331"/>
    </row>
    <row r="20" spans="1:10" ht="12.75">
      <c r="A20" s="128" t="s">
        <v>208</v>
      </c>
      <c r="B20" s="81"/>
      <c r="C20" s="332"/>
      <c r="D20" s="333"/>
      <c r="E20" s="332"/>
      <c r="F20" s="333"/>
      <c r="G20" s="332"/>
      <c r="H20" s="333"/>
      <c r="I20" s="332"/>
      <c r="J20" s="333"/>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98</v>
      </c>
      <c r="B37" s="133" t="str">
        <f>+'Check Sheet'!$B$52</f>
        <v>Rick Waldren, Business Unit Controller</v>
      </c>
      <c r="C37" s="1"/>
      <c r="D37" s="85"/>
      <c r="E37" s="85"/>
      <c r="F37" s="85"/>
      <c r="G37" s="85"/>
      <c r="H37" s="85"/>
      <c r="I37" s="85"/>
      <c r="J37" s="84"/>
    </row>
    <row r="38" spans="1:10" ht="12.75">
      <c r="A38" s="23"/>
      <c r="B38" s="1"/>
      <c r="C38" s="1"/>
      <c r="D38" s="85"/>
      <c r="E38" s="85"/>
      <c r="F38" s="85"/>
      <c r="J38" s="84"/>
    </row>
    <row r="39" spans="1:10" ht="12.75">
      <c r="A39" s="26" t="s">
        <v>99</v>
      </c>
      <c r="B39" s="242">
        <f>+'Check Sheet'!$B$54</f>
        <v>43266</v>
      </c>
      <c r="C39" s="242" t="str">
        <f>+'Check Sheet'!C38</f>
        <v>29</v>
      </c>
      <c r="D39" s="82"/>
      <c r="E39" s="82"/>
      <c r="F39" s="82"/>
      <c r="H39" s="72" t="s">
        <v>142</v>
      </c>
      <c r="I39" s="243">
        <f>+'Check Sheet'!$I$54</f>
        <v>43313</v>
      </c>
      <c r="J39" s="244">
        <f>+'Check Sheet'!I38</f>
        <v>0</v>
      </c>
    </row>
    <row r="40" spans="1:10" ht="12.75">
      <c r="A40" s="245" t="s">
        <v>17</v>
      </c>
      <c r="B40" s="246"/>
      <c r="C40" s="246"/>
      <c r="D40" s="246"/>
      <c r="E40" s="246"/>
      <c r="F40" s="246"/>
      <c r="G40" s="246"/>
      <c r="H40" s="246"/>
      <c r="I40" s="246"/>
      <c r="J40" s="247"/>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352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335</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5" t="s">
        <v>336</v>
      </c>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2" ht="12.75">
      <c r="A14" s="86"/>
      <c r="B14" s="177"/>
      <c r="C14" s="173" t="str">
        <f>TEXT(L14*(1+'[2]Combined LG'!$G$6),"$0.00 (A)")</f>
        <v>$2.25 (A)</v>
      </c>
      <c r="D14" s="179" t="s">
        <v>337</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25" t="s">
        <v>359</v>
      </c>
      <c r="E3" s="225"/>
      <c r="F3" s="225"/>
      <c r="G3" s="226"/>
      <c r="H3" s="227" t="s">
        <v>360</v>
      </c>
      <c r="I3" s="225"/>
      <c r="J3" s="190"/>
      <c r="K3" s="184"/>
      <c r="L3" s="184"/>
      <c r="M3" s="184"/>
    </row>
    <row r="4" spans="1:13" ht="12.75">
      <c r="A4" s="184"/>
      <c r="B4" s="188"/>
      <c r="C4" s="225" t="s">
        <v>361</v>
      </c>
      <c r="D4" s="225" t="s">
        <v>9</v>
      </c>
      <c r="E4" s="225" t="s">
        <v>362</v>
      </c>
      <c r="F4" s="189" t="s">
        <v>363</v>
      </c>
      <c r="G4" s="191" t="s">
        <v>363</v>
      </c>
      <c r="H4" s="227" t="s">
        <v>9</v>
      </c>
      <c r="I4" s="225" t="s">
        <v>362</v>
      </c>
      <c r="J4" s="190"/>
      <c r="K4" s="184"/>
      <c r="L4" s="184"/>
      <c r="M4" s="184"/>
    </row>
    <row r="5" spans="1:13" ht="12.75">
      <c r="A5" s="184"/>
      <c r="B5" s="188"/>
      <c r="C5" s="225"/>
      <c r="D5" s="225"/>
      <c r="E5" s="225"/>
      <c r="F5" s="189" t="s">
        <v>364</v>
      </c>
      <c r="G5" s="191" t="s">
        <v>365</v>
      </c>
      <c r="H5" s="227"/>
      <c r="I5" s="225"/>
      <c r="J5" s="190"/>
      <c r="K5" s="184"/>
      <c r="L5" s="184"/>
      <c r="M5" s="184"/>
    </row>
    <row r="6" spans="1:13" ht="12.75">
      <c r="A6" s="184"/>
      <c r="B6" s="188"/>
      <c r="C6" s="192" t="s">
        <v>366</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367</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368</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369</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370</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371</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372</v>
      </c>
      <c r="D13" s="193"/>
      <c r="E13" s="193"/>
      <c r="F13" s="194"/>
      <c r="G13" s="195"/>
      <c r="H13" s="193"/>
      <c r="I13" s="193"/>
      <c r="J13" s="190"/>
      <c r="K13" s="184"/>
      <c r="L13" s="184"/>
      <c r="M13" s="184"/>
    </row>
    <row r="14" spans="1:13" ht="25.5">
      <c r="A14" s="184"/>
      <c r="B14" s="188"/>
      <c r="C14" s="192" t="s">
        <v>373</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374</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375</v>
      </c>
      <c r="D19" s="189" t="s">
        <v>35</v>
      </c>
      <c r="E19" s="225" t="s">
        <v>376</v>
      </c>
      <c r="F19" s="225"/>
      <c r="G19" s="201" t="s">
        <v>363</v>
      </c>
      <c r="H19" s="201" t="s">
        <v>363</v>
      </c>
      <c r="I19" s="202"/>
      <c r="J19" s="190"/>
      <c r="K19" s="184"/>
      <c r="L19" s="184"/>
      <c r="M19" s="184"/>
    </row>
    <row r="20" spans="1:13" ht="25.5">
      <c r="A20" s="184"/>
      <c r="B20" s="188"/>
      <c r="C20" s="203" t="s">
        <v>377</v>
      </c>
      <c r="D20" s="189" t="s">
        <v>29</v>
      </c>
      <c r="E20" s="189" t="s">
        <v>9</v>
      </c>
      <c r="F20" s="189" t="s">
        <v>362</v>
      </c>
      <c r="G20" s="201" t="s">
        <v>364</v>
      </c>
      <c r="H20" s="201" t="s">
        <v>365</v>
      </c>
      <c r="I20" s="202"/>
      <c r="J20" s="190"/>
      <c r="K20" s="184"/>
      <c r="L20" s="184"/>
      <c r="M20" s="184"/>
    </row>
    <row r="21" spans="1:13" ht="12.75">
      <c r="A21" s="184"/>
      <c r="B21" s="188"/>
      <c r="C21" s="196" t="s">
        <v>378</v>
      </c>
      <c r="D21" s="196" t="s">
        <v>379</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379</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380</v>
      </c>
      <c r="D23" s="196" t="s">
        <v>379</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381</v>
      </c>
      <c r="D24" s="196" t="s">
        <v>379</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382</v>
      </c>
      <c r="D25" s="196" t="s">
        <v>379</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383</v>
      </c>
      <c r="D26" s="205" t="s">
        <v>379</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384</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384</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375</v>
      </c>
      <c r="D35" s="189" t="s">
        <v>35</v>
      </c>
      <c r="E35" s="225" t="s">
        <v>376</v>
      </c>
      <c r="F35" s="225"/>
      <c r="G35" s="201" t="s">
        <v>363</v>
      </c>
      <c r="H35" s="201" t="s">
        <v>363</v>
      </c>
      <c r="I35" s="202"/>
      <c r="J35" s="190"/>
      <c r="K35" s="184"/>
      <c r="L35" s="184"/>
      <c r="M35" s="184"/>
    </row>
    <row r="36" spans="1:13" ht="25.5">
      <c r="A36" s="184"/>
      <c r="B36" s="188"/>
      <c r="C36" s="203" t="s">
        <v>377</v>
      </c>
      <c r="D36" s="189" t="s">
        <v>29</v>
      </c>
      <c r="E36" s="189" t="s">
        <v>9</v>
      </c>
      <c r="F36" s="189" t="s">
        <v>362</v>
      </c>
      <c r="G36" s="201" t="s">
        <v>364</v>
      </c>
      <c r="H36" s="201" t="s">
        <v>365</v>
      </c>
      <c r="I36" s="202"/>
      <c r="J36" s="190"/>
      <c r="K36" s="184"/>
      <c r="L36" s="184"/>
      <c r="M36" s="184"/>
    </row>
    <row r="37" spans="1:13" ht="12.75">
      <c r="A37" s="184"/>
      <c r="B37" s="188"/>
      <c r="C37" s="196" t="s">
        <v>378</v>
      </c>
      <c r="D37" s="196" t="s">
        <v>379</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379</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380</v>
      </c>
      <c r="D39" s="196" t="s">
        <v>379</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381</v>
      </c>
      <c r="D40" s="196" t="s">
        <v>379</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382</v>
      </c>
      <c r="D41" s="196" t="s">
        <v>379</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383</v>
      </c>
      <c r="D42" s="205" t="s">
        <v>379</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384</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384</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353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338</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5" t="s">
        <v>339</v>
      </c>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48" t="s">
        <v>341</v>
      </c>
      <c r="C14" s="349"/>
      <c r="D14" s="349"/>
      <c r="E14" s="350"/>
      <c r="F14" s="337" t="s">
        <v>340</v>
      </c>
      <c r="G14" s="338"/>
      <c r="H14" s="337" t="s">
        <v>216</v>
      </c>
      <c r="I14" s="338"/>
      <c r="J14" s="84"/>
    </row>
    <row r="15" spans="1:13" ht="12.75">
      <c r="A15" s="86"/>
      <c r="B15" s="351" t="s">
        <v>342</v>
      </c>
      <c r="C15" s="352"/>
      <c r="D15" s="352"/>
      <c r="E15" s="353"/>
      <c r="F15" s="339" t="str">
        <f>TEXT(L15*(1+'[2]Combined LG'!$G$6)+0.04,"$0.00 (A)")</f>
        <v>$2.00 (A)</v>
      </c>
      <c r="G15" s="340"/>
      <c r="H15" s="339" t="str">
        <f>TEXT(M15*(1+'[2]Combined LG'!$G$6)+0.03,"$0.00 (A)")</f>
        <v>$31.00 (A)</v>
      </c>
      <c r="I15" s="340"/>
      <c r="J15" s="84"/>
      <c r="L15" s="80">
        <v>1.81</v>
      </c>
      <c r="M15" s="80">
        <v>28.64</v>
      </c>
    </row>
    <row r="16" spans="1:13" ht="12.75">
      <c r="A16" s="86"/>
      <c r="B16" s="345" t="s">
        <v>343</v>
      </c>
      <c r="C16" s="346"/>
      <c r="D16" s="346"/>
      <c r="E16" s="347"/>
      <c r="F16" s="341" t="str">
        <f>+F15</f>
        <v>$2.00 (A)</v>
      </c>
      <c r="G16" s="342"/>
      <c r="H16" s="341" t="str">
        <f>+H15</f>
        <v>$31.00 (A)</v>
      </c>
      <c r="I16" s="342"/>
      <c r="J16" s="84"/>
      <c r="L16" s="80">
        <f>+L15</f>
        <v>1.81</v>
      </c>
      <c r="M16" s="80">
        <f>+M15</f>
        <v>28.64</v>
      </c>
    </row>
    <row r="17" spans="1:13" ht="12.75">
      <c r="A17" s="86"/>
      <c r="B17" s="345" t="s">
        <v>344</v>
      </c>
      <c r="C17" s="346"/>
      <c r="D17" s="346"/>
      <c r="E17" s="347"/>
      <c r="F17" s="341" t="str">
        <f>+F16</f>
        <v>$2.00 (A)</v>
      </c>
      <c r="G17" s="342"/>
      <c r="H17" s="341" t="str">
        <f>+H16</f>
        <v>$31.00 (A)</v>
      </c>
      <c r="I17" s="342"/>
      <c r="J17" s="84"/>
      <c r="L17" s="80">
        <f>+L16</f>
        <v>1.81</v>
      </c>
      <c r="M17" s="80">
        <f>+M16</f>
        <v>28.64</v>
      </c>
    </row>
    <row r="18" spans="1:10" ht="12.75">
      <c r="A18" s="94"/>
      <c r="B18" s="345"/>
      <c r="C18" s="346"/>
      <c r="D18" s="346"/>
      <c r="E18" s="347"/>
      <c r="F18" s="343"/>
      <c r="G18" s="344"/>
      <c r="H18" s="343"/>
      <c r="I18" s="344"/>
      <c r="J18" s="93"/>
    </row>
    <row r="19" spans="1:10" ht="12.75">
      <c r="A19" s="86"/>
      <c r="B19" s="345"/>
      <c r="C19" s="346"/>
      <c r="D19" s="346"/>
      <c r="E19" s="347"/>
      <c r="F19" s="343"/>
      <c r="G19" s="344"/>
      <c r="H19" s="343"/>
      <c r="I19" s="344"/>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 ref="H18:I18"/>
    <mergeCell ref="H17:I17"/>
    <mergeCell ref="H16:I16"/>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6">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17"/>
      <c r="I2" s="317"/>
      <c r="J2" s="85"/>
      <c r="K2" s="138" t="s">
        <v>262</v>
      </c>
      <c r="L2" s="132" t="s">
        <v>239</v>
      </c>
      <c r="M2" s="137"/>
    </row>
    <row r="3" spans="1:13" ht="12.75">
      <c r="A3" s="86"/>
      <c r="B3" s="85"/>
      <c r="C3" s="85"/>
      <c r="D3" s="85"/>
      <c r="E3" s="85"/>
      <c r="F3" s="85"/>
      <c r="G3" s="85"/>
      <c r="H3" s="85"/>
      <c r="I3" s="85"/>
      <c r="J3" s="85"/>
      <c r="K3" s="85"/>
      <c r="L3" s="85"/>
      <c r="M3" s="84"/>
    </row>
    <row r="4" spans="1:13" ht="12.75">
      <c r="A4" s="86" t="s">
        <v>1</v>
      </c>
      <c r="B4" s="85"/>
      <c r="C4" s="85"/>
      <c r="D4" s="85" t="s">
        <v>145</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40" t="s">
        <v>178</v>
      </c>
      <c r="B7" s="239"/>
      <c r="C7" s="239"/>
      <c r="D7" s="239"/>
      <c r="E7" s="239"/>
      <c r="F7" s="239"/>
      <c r="G7" s="239"/>
      <c r="H7" s="239"/>
      <c r="I7" s="239"/>
      <c r="J7" s="239"/>
      <c r="K7" s="85"/>
      <c r="L7" s="85"/>
      <c r="M7" s="84"/>
    </row>
    <row r="8" spans="1:13" ht="12.75">
      <c r="A8" s="334" t="s">
        <v>179</v>
      </c>
      <c r="B8" s="317"/>
      <c r="C8" s="317"/>
      <c r="D8" s="317"/>
      <c r="E8" s="317"/>
      <c r="F8" s="317"/>
      <c r="G8" s="317"/>
      <c r="H8" s="317"/>
      <c r="I8" s="317"/>
      <c r="J8" s="317"/>
      <c r="K8" s="85"/>
      <c r="L8" s="85"/>
      <c r="M8" s="84"/>
    </row>
    <row r="9" spans="1:13" ht="12.75">
      <c r="A9" s="334" t="s">
        <v>125</v>
      </c>
      <c r="B9" s="317"/>
      <c r="C9" s="317"/>
      <c r="D9" s="317"/>
      <c r="E9" s="317"/>
      <c r="F9" s="317"/>
      <c r="G9" s="317"/>
      <c r="H9" s="317"/>
      <c r="I9" s="317"/>
      <c r="J9" s="317"/>
      <c r="K9" s="85"/>
      <c r="L9" s="85"/>
      <c r="M9" s="84"/>
    </row>
    <row r="10" spans="1:13" ht="12.75">
      <c r="A10" s="86"/>
      <c r="B10" s="85"/>
      <c r="C10" s="85"/>
      <c r="D10" s="85"/>
      <c r="E10" s="85"/>
      <c r="F10" s="85"/>
      <c r="G10" s="85"/>
      <c r="H10" s="85"/>
      <c r="I10" s="85"/>
      <c r="J10" s="85"/>
      <c r="K10" s="85"/>
      <c r="L10" s="85"/>
      <c r="M10" s="84"/>
    </row>
    <row r="11" spans="1:13" ht="12.75">
      <c r="A11" s="111" t="s">
        <v>126</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19" t="s">
        <v>128</v>
      </c>
      <c r="E13" s="265"/>
      <c r="F13" s="265"/>
      <c r="G13" s="265"/>
      <c r="H13" s="265"/>
      <c r="I13" s="265"/>
      <c r="J13" s="265"/>
      <c r="K13" s="98"/>
      <c r="L13" s="98"/>
      <c r="M13" s="97"/>
    </row>
    <row r="14" spans="1:24" ht="13.5" thickBot="1">
      <c r="A14" s="109" t="s">
        <v>129</v>
      </c>
      <c r="B14" s="108"/>
      <c r="C14" s="107"/>
      <c r="D14" s="106" t="s">
        <v>180</v>
      </c>
      <c r="E14" s="106" t="s">
        <v>181</v>
      </c>
      <c r="F14" s="106" t="s">
        <v>182</v>
      </c>
      <c r="G14" s="106" t="s">
        <v>62</v>
      </c>
      <c r="H14" s="106" t="s">
        <v>63</v>
      </c>
      <c r="I14" s="106" t="s">
        <v>64</v>
      </c>
      <c r="J14" s="106" t="s">
        <v>65</v>
      </c>
      <c r="K14" s="106" t="s">
        <v>66</v>
      </c>
      <c r="L14" s="106" t="s">
        <v>67</v>
      </c>
      <c r="M14" s="106" t="s">
        <v>68</v>
      </c>
      <c r="O14" s="354" t="s">
        <v>331</v>
      </c>
      <c r="P14" s="354"/>
      <c r="Q14" s="354"/>
      <c r="R14" s="354"/>
      <c r="S14" s="354"/>
      <c r="T14" s="354"/>
      <c r="U14" s="354"/>
      <c r="V14" s="354"/>
      <c r="W14" s="354"/>
      <c r="X14" s="354"/>
    </row>
    <row r="15" spans="1:13" ht="12.75">
      <c r="A15" s="99" t="s">
        <v>130</v>
      </c>
      <c r="B15" s="98"/>
      <c r="C15" s="97"/>
      <c r="D15" s="144">
        <f>'Item 105, page 1'!B16</f>
        <v>1.21</v>
      </c>
      <c r="E15" s="144">
        <f>'Item 105, page 1'!C16</f>
        <v>1.86</v>
      </c>
      <c r="F15" s="144">
        <f>'Item 105, page 1'!D16</f>
        <v>1.86</v>
      </c>
      <c r="G15" s="144">
        <f>'Item 105, page 1'!E16</f>
        <v>7.1</v>
      </c>
      <c r="H15" s="144">
        <f>'Item 105, page 1'!F16</f>
        <v>8.2</v>
      </c>
      <c r="I15" s="144">
        <f>'Item 105, page 1'!G16</f>
        <v>11.48</v>
      </c>
      <c r="J15" s="144">
        <f>'Item 105, page 1'!H16</f>
        <v>14.21</v>
      </c>
      <c r="K15" s="144">
        <f>'Item 105, page 1'!I16</f>
        <v>16.12</v>
      </c>
      <c r="L15" s="144">
        <f>'Item 105, page 1'!J16</f>
        <v>24.05</v>
      </c>
      <c r="M15" s="144">
        <f>'Item 105, page 1'!K16</f>
        <v>27.33</v>
      </c>
    </row>
    <row r="16" spans="1:13" ht="12.75">
      <c r="A16" s="99" t="s">
        <v>131</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132</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133</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134</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75</v>
      </c>
      <c r="B20" s="98"/>
      <c r="C20" s="97"/>
      <c r="D20" s="96"/>
      <c r="E20" s="96"/>
      <c r="F20" s="96"/>
      <c r="G20" s="162">
        <f>'Item 105, page 1'!E19</f>
        <v>29.1</v>
      </c>
      <c r="H20" s="162">
        <f>'Item 105, page 1'!F19</f>
        <v>29.1</v>
      </c>
      <c r="I20" s="162">
        <f>'Item 105, page 1'!G19</f>
        <v>29.1</v>
      </c>
      <c r="J20" s="162">
        <f>'Item 105, page 1'!H19</f>
        <v>29.1</v>
      </c>
      <c r="K20" s="162">
        <f>'Item 105, page 1'!I19</f>
        <v>29.1</v>
      </c>
      <c r="L20" s="162">
        <f>'Item 105, page 1'!J19</f>
        <v>29.1</v>
      </c>
      <c r="M20" s="162">
        <f>'Item 105, page 1'!K19</f>
        <v>29.1</v>
      </c>
      <c r="O20" s="178"/>
      <c r="P20" s="178"/>
      <c r="Q20" s="178"/>
      <c r="R20" s="178"/>
      <c r="S20" s="178"/>
      <c r="T20" s="178"/>
      <c r="U20" s="178"/>
      <c r="V20" s="22"/>
      <c r="W20" s="22"/>
      <c r="X20" s="22"/>
    </row>
    <row r="21" spans="1:27" ht="12.75">
      <c r="A21" s="99" t="s">
        <v>76</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135</v>
      </c>
      <c r="B22" s="98"/>
      <c r="C22" s="97"/>
      <c r="D22" s="96"/>
      <c r="E22" s="96"/>
      <c r="F22" s="96"/>
      <c r="G22" s="162">
        <f>'Item 105, page 1'!E21</f>
        <v>1.27</v>
      </c>
      <c r="H22" s="162">
        <f>'Item 105, page 1'!F21</f>
        <v>1.27</v>
      </c>
      <c r="I22" s="162">
        <f>'Item 105, page 1'!G21</f>
        <v>1.27</v>
      </c>
      <c r="J22" s="162">
        <f>'Item 105, page 1'!H21</f>
        <v>1.27</v>
      </c>
      <c r="K22" s="162">
        <f>'Item 105, page 1'!I21</f>
        <v>1.27</v>
      </c>
      <c r="L22" s="162">
        <f>'Item 105, page 1'!J21</f>
        <v>1.27</v>
      </c>
      <c r="M22" s="162">
        <f>'Item 105, page 1'!K21</f>
        <v>1.27</v>
      </c>
      <c r="O22" s="22"/>
      <c r="P22" s="22"/>
      <c r="Q22" s="22"/>
    </row>
    <row r="23" spans="1:24" ht="12.75">
      <c r="A23" s="99" t="s">
        <v>78</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122</v>
      </c>
      <c r="I24" s="85"/>
      <c r="J24" s="85"/>
      <c r="K24" s="85"/>
      <c r="L24" s="85"/>
      <c r="M24" s="84"/>
    </row>
    <row r="25" spans="1:13" ht="12.75">
      <c r="A25" s="86"/>
      <c r="B25" s="85"/>
      <c r="C25" s="85"/>
      <c r="D25" s="85"/>
      <c r="E25" s="85"/>
      <c r="F25" s="85"/>
      <c r="G25" s="85"/>
      <c r="H25" s="85"/>
      <c r="I25" s="85"/>
      <c r="J25" s="85"/>
      <c r="K25" s="85"/>
      <c r="L25" s="85"/>
      <c r="M25" s="84"/>
    </row>
    <row r="26" spans="1:13" ht="12.75">
      <c r="A26" s="89" t="s">
        <v>136</v>
      </c>
      <c r="B26" s="88" t="s">
        <v>137</v>
      </c>
      <c r="C26" s="85"/>
      <c r="D26" s="85"/>
      <c r="E26" s="85"/>
      <c r="F26" s="85"/>
      <c r="G26" s="85"/>
      <c r="H26" s="85"/>
      <c r="I26" s="85"/>
      <c r="J26" s="85"/>
      <c r="K26" s="85"/>
      <c r="L26" s="85"/>
      <c r="M26" s="84"/>
    </row>
    <row r="27" spans="1:13" ht="12.75">
      <c r="A27" s="89"/>
      <c r="B27" s="88" t="s">
        <v>138</v>
      </c>
      <c r="C27" s="85"/>
      <c r="D27" s="85"/>
      <c r="E27" s="85"/>
      <c r="F27" s="85"/>
      <c r="G27" s="85"/>
      <c r="H27" s="85"/>
      <c r="I27" s="85"/>
      <c r="J27" s="85"/>
      <c r="K27" s="85"/>
      <c r="L27" s="85"/>
      <c r="M27" s="84"/>
    </row>
    <row r="28" spans="1:13" ht="12.75">
      <c r="A28" s="89"/>
      <c r="B28" s="88" t="s">
        <v>139</v>
      </c>
      <c r="C28" s="85"/>
      <c r="D28" s="85"/>
      <c r="E28" s="85"/>
      <c r="F28" s="85"/>
      <c r="G28" s="85"/>
      <c r="H28" s="85"/>
      <c r="I28" s="85"/>
      <c r="J28" s="85"/>
      <c r="K28" s="85"/>
      <c r="L28" s="85"/>
      <c r="M28" s="84"/>
    </row>
    <row r="29" spans="1:13" ht="12.75">
      <c r="A29" s="89"/>
      <c r="B29" s="88" t="s">
        <v>140</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80</v>
      </c>
      <c r="B31" s="121" t="s">
        <v>119</v>
      </c>
      <c r="C31" s="90"/>
      <c r="D31" s="90"/>
      <c r="E31" s="90"/>
      <c r="F31" s="90"/>
      <c r="G31" s="90"/>
      <c r="H31" s="90"/>
      <c r="I31" s="90"/>
      <c r="J31" s="90"/>
      <c r="K31" s="85"/>
      <c r="L31" s="85"/>
      <c r="M31" s="84"/>
    </row>
    <row r="32" spans="1:13" ht="12.75">
      <c r="A32" s="89"/>
      <c r="B32" s="88" t="s">
        <v>120</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81</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183</v>
      </c>
      <c r="C35" s="85"/>
      <c r="D35" s="85"/>
      <c r="E35" s="85"/>
      <c r="F35" s="85"/>
      <c r="G35" s="85"/>
      <c r="H35" s="85"/>
      <c r="I35" s="85"/>
      <c r="J35" s="85"/>
      <c r="K35" s="85"/>
      <c r="L35" s="85"/>
      <c r="M35" s="84"/>
    </row>
    <row r="36" spans="1:13" ht="12.75">
      <c r="A36" s="86"/>
      <c r="B36" s="80" t="s">
        <v>184</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121</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185</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55" t="str">
        <f>+'Item 106, page 1 '!$B$46</f>
        <v>A gate obstruction charge of $1.51 will be assessed per pick up for opening, unlocking, or closing gates, or moving obstructions in order to pick up solid waste.</v>
      </c>
      <c r="C44" s="355"/>
      <c r="D44" s="355"/>
      <c r="E44" s="355"/>
      <c r="F44" s="355"/>
      <c r="G44" s="355"/>
      <c r="H44" s="355"/>
      <c r="I44" s="355"/>
      <c r="J44" s="85"/>
      <c r="K44" s="85"/>
      <c r="L44" s="85"/>
      <c r="M44" s="84"/>
    </row>
    <row r="45" spans="1:13" ht="12.75">
      <c r="A45" s="89"/>
      <c r="B45" s="355"/>
      <c r="C45" s="355"/>
      <c r="D45" s="355"/>
      <c r="E45" s="355"/>
      <c r="F45" s="355"/>
      <c r="G45" s="355"/>
      <c r="H45" s="355"/>
      <c r="I45" s="355"/>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98</v>
      </c>
      <c r="B49" s="133" t="str">
        <f>+'Check Sheet'!$B$52</f>
        <v>Rick Waldren, Business Unit Controller</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99</v>
      </c>
      <c r="B51" s="242">
        <f>+'Check Sheet'!$B$54</f>
        <v>43266</v>
      </c>
      <c r="C51" s="242">
        <f>+'Check Sheet'!C50</f>
        <v>0</v>
      </c>
      <c r="D51" s="129"/>
      <c r="E51" s="82"/>
      <c r="F51" s="82"/>
      <c r="G51" s="82"/>
      <c r="K51" s="72" t="s">
        <v>142</v>
      </c>
      <c r="L51" s="243">
        <f>+'Check Sheet'!$I$54</f>
        <v>43313</v>
      </c>
      <c r="M51" s="244">
        <f>+'Check Sheet'!L50</f>
        <v>0</v>
      </c>
    </row>
    <row r="52" spans="1:13" ht="12.75">
      <c r="A52" s="245" t="s">
        <v>17</v>
      </c>
      <c r="B52" s="246"/>
      <c r="C52" s="246"/>
      <c r="D52" s="246"/>
      <c r="E52" s="246"/>
      <c r="F52" s="246"/>
      <c r="G52" s="246"/>
      <c r="H52" s="246"/>
      <c r="I52" s="246"/>
      <c r="J52" s="246"/>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262</v>
      </c>
      <c r="I2" s="132" t="s">
        <v>240</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186</v>
      </c>
      <c r="B7" s="239"/>
      <c r="C7" s="239"/>
      <c r="D7" s="239"/>
      <c r="E7" s="239"/>
      <c r="F7" s="239"/>
      <c r="G7" s="239"/>
      <c r="H7" s="239"/>
      <c r="I7" s="239"/>
      <c r="J7" s="241"/>
    </row>
    <row r="8" spans="1:10" ht="12.75">
      <c r="A8" s="316" t="s">
        <v>187</v>
      </c>
      <c r="B8" s="317"/>
      <c r="C8" s="317"/>
      <c r="D8" s="317"/>
      <c r="E8" s="317"/>
      <c r="F8" s="317"/>
      <c r="G8" s="317"/>
      <c r="H8" s="317"/>
      <c r="I8" s="317"/>
      <c r="J8" s="318"/>
    </row>
    <row r="9" spans="1:10" ht="12.75">
      <c r="A9" s="334" t="s">
        <v>188</v>
      </c>
      <c r="B9" s="356"/>
      <c r="C9" s="356"/>
      <c r="D9" s="356"/>
      <c r="E9" s="356"/>
      <c r="F9" s="356"/>
      <c r="G9" s="356"/>
      <c r="H9" s="356"/>
      <c r="I9" s="356"/>
      <c r="J9" s="357"/>
    </row>
    <row r="10" spans="1:10" ht="12.75">
      <c r="A10" s="334" t="s">
        <v>125</v>
      </c>
      <c r="B10" s="317"/>
      <c r="C10" s="317"/>
      <c r="D10" s="317"/>
      <c r="E10" s="317"/>
      <c r="F10" s="317"/>
      <c r="G10" s="317"/>
      <c r="H10" s="317"/>
      <c r="I10" s="317"/>
      <c r="J10" s="318"/>
    </row>
    <row r="11" spans="1:10" ht="12.75">
      <c r="A11" s="86"/>
      <c r="B11" s="85"/>
      <c r="C11" s="85"/>
      <c r="D11" s="85"/>
      <c r="E11" s="85"/>
      <c r="F11" s="85"/>
      <c r="G11" s="85"/>
      <c r="H11" s="85"/>
      <c r="I11" s="85"/>
      <c r="J11" s="84"/>
    </row>
    <row r="12" spans="1:10" ht="12.75">
      <c r="A12" s="111" t="s">
        <v>126</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19" t="s">
        <v>128</v>
      </c>
      <c r="E14" s="265"/>
      <c r="F14" s="265"/>
      <c r="G14" s="265"/>
      <c r="H14" s="265"/>
      <c r="I14" s="265"/>
      <c r="J14" s="266"/>
    </row>
    <row r="15" spans="1:10" ht="12.75">
      <c r="A15" s="109" t="s">
        <v>129</v>
      </c>
      <c r="B15" s="108"/>
      <c r="C15" s="107"/>
      <c r="D15" s="122" t="s">
        <v>189</v>
      </c>
      <c r="E15" s="122" t="s">
        <v>190</v>
      </c>
      <c r="F15" s="122" t="s">
        <v>191</v>
      </c>
      <c r="G15" s="116"/>
      <c r="H15" s="116"/>
      <c r="I15" s="116"/>
      <c r="J15" s="116"/>
    </row>
    <row r="16" spans="1:10" ht="12.75">
      <c r="A16" s="123" t="s">
        <v>131</v>
      </c>
      <c r="B16" s="98"/>
      <c r="C16" s="97"/>
      <c r="D16" s="163" t="str">
        <f>'Item 240'!$D$16</f>
        <v>$3.38 (A)</v>
      </c>
      <c r="E16" s="96"/>
      <c r="F16" s="96"/>
      <c r="G16" s="116"/>
      <c r="H16" s="116"/>
      <c r="I16" s="116"/>
      <c r="J16" s="116"/>
    </row>
    <row r="17" spans="1:10" ht="12.75">
      <c r="A17" s="105" t="s">
        <v>132</v>
      </c>
      <c r="B17" s="98"/>
      <c r="C17" s="97"/>
      <c r="D17" s="163" t="str">
        <f>'Item 240'!$D$16</f>
        <v>$3.38 (A)</v>
      </c>
      <c r="E17" s="96"/>
      <c r="F17" s="96"/>
      <c r="G17" s="116"/>
      <c r="H17" s="116"/>
      <c r="I17" s="116"/>
      <c r="J17" s="116"/>
    </row>
    <row r="18" spans="1:12" ht="12.75">
      <c r="A18" s="105" t="s">
        <v>133</v>
      </c>
      <c r="B18" s="98"/>
      <c r="C18" s="97"/>
      <c r="D18" s="158" t="str">
        <f>TEXT(L18*(1+'[2]LG Garbage'!$G$6),"$0.00")&amp;" (A)"</f>
        <v>$7.27 (A)</v>
      </c>
      <c r="E18" s="96"/>
      <c r="F18" s="96"/>
      <c r="G18" s="116"/>
      <c r="H18" s="116"/>
      <c r="I18" s="116"/>
      <c r="J18" s="116"/>
      <c r="L18" s="80">
        <v>6.89</v>
      </c>
    </row>
    <row r="19" spans="1:10" ht="12.75">
      <c r="A19" s="105" t="s">
        <v>73</v>
      </c>
      <c r="B19" s="104"/>
      <c r="C19" s="103"/>
      <c r="D19" s="96"/>
      <c r="E19" s="96"/>
      <c r="F19" s="96"/>
      <c r="G19" s="116"/>
      <c r="H19" s="116"/>
      <c r="I19" s="116"/>
      <c r="J19" s="116"/>
    </row>
    <row r="20" spans="1:10" ht="12.75">
      <c r="A20" s="102" t="s">
        <v>134</v>
      </c>
      <c r="B20" s="98"/>
      <c r="C20" s="97"/>
      <c r="D20" s="85"/>
      <c r="E20" s="85"/>
      <c r="F20" s="85"/>
      <c r="G20" s="85"/>
      <c r="H20" s="85"/>
      <c r="I20" s="85"/>
      <c r="J20" s="84"/>
    </row>
    <row r="21" spans="1:10" ht="12.75">
      <c r="A21" s="99" t="s">
        <v>76</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136</v>
      </c>
      <c r="B24" s="88" t="s">
        <v>137</v>
      </c>
      <c r="C24" s="85"/>
      <c r="D24" s="85"/>
      <c r="E24" s="85"/>
      <c r="F24" s="85"/>
      <c r="G24" s="85"/>
      <c r="H24" s="85"/>
      <c r="I24" s="85"/>
      <c r="J24" s="84"/>
    </row>
    <row r="25" spans="1:10" ht="12.75">
      <c r="A25" s="89"/>
      <c r="B25" s="88" t="s">
        <v>138</v>
      </c>
      <c r="C25" s="85"/>
      <c r="D25" s="85"/>
      <c r="E25" s="85"/>
      <c r="F25" s="85"/>
      <c r="G25" s="85"/>
      <c r="H25" s="85"/>
      <c r="I25" s="85"/>
      <c r="J25" s="84"/>
    </row>
    <row r="26" spans="1:10" ht="12.75">
      <c r="A26" s="89"/>
      <c r="B26" s="88" t="s">
        <v>139</v>
      </c>
      <c r="C26" s="85"/>
      <c r="D26" s="85"/>
      <c r="E26" s="85"/>
      <c r="F26" s="85"/>
      <c r="G26" s="85"/>
      <c r="H26" s="85"/>
      <c r="I26" s="85"/>
      <c r="J26" s="84"/>
    </row>
    <row r="27" spans="1:10" ht="12.75">
      <c r="A27" s="89"/>
      <c r="B27" s="88" t="s">
        <v>140</v>
      </c>
      <c r="C27" s="85"/>
      <c r="D27" s="85"/>
      <c r="E27" s="85"/>
      <c r="F27" s="85"/>
      <c r="G27" s="85"/>
      <c r="H27" s="85"/>
      <c r="I27" s="85"/>
      <c r="J27" s="84"/>
    </row>
    <row r="28" spans="1:10" ht="12.75">
      <c r="A28" s="89"/>
      <c r="B28" s="88"/>
      <c r="C28" s="85"/>
      <c r="D28" s="85"/>
      <c r="E28" s="85"/>
      <c r="F28" s="85"/>
      <c r="G28" s="85"/>
      <c r="H28" s="85"/>
      <c r="I28" s="85"/>
      <c r="J28" s="84"/>
    </row>
    <row r="29" spans="1:10" ht="12.75">
      <c r="A29" s="94" t="s">
        <v>122</v>
      </c>
      <c r="B29" s="91" t="s">
        <v>122</v>
      </c>
      <c r="C29" s="90"/>
      <c r="D29" s="90"/>
      <c r="E29" s="90"/>
      <c r="F29" s="90"/>
      <c r="G29" s="90"/>
      <c r="H29" s="90"/>
      <c r="I29" s="90"/>
      <c r="J29" s="93"/>
    </row>
    <row r="30" spans="1:10" ht="12.75">
      <c r="A30" s="89"/>
      <c r="B30" s="88" t="s">
        <v>122</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121</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55" t="str">
        <f>+'Item 106, page 1 '!$B$46</f>
        <v>A gate obstruction charge of $1.51 will be assessed per pick up for opening, unlocking, or closing gates, or moving obstructions in order to pick up solid waste.</v>
      </c>
      <c r="C35" s="355"/>
      <c r="D35" s="355"/>
      <c r="E35" s="355"/>
      <c r="F35" s="355"/>
      <c r="G35" s="355"/>
      <c r="H35" s="355"/>
      <c r="I35" s="355"/>
      <c r="J35" s="84"/>
    </row>
    <row r="36" spans="1:10" ht="12.75">
      <c r="A36" s="89"/>
      <c r="B36" s="355"/>
      <c r="C36" s="355"/>
      <c r="D36" s="355"/>
      <c r="E36" s="355"/>
      <c r="F36" s="355"/>
      <c r="G36" s="355"/>
      <c r="H36" s="355"/>
      <c r="I36" s="355"/>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42">
        <f>+'Check Sheet'!$B$54</f>
        <v>43266</v>
      </c>
      <c r="C52" s="242">
        <f>+'Check Sheet'!C51</f>
        <v>0</v>
      </c>
      <c r="D52" s="82"/>
      <c r="E52" s="82"/>
      <c r="F52" s="82"/>
      <c r="H52" s="72" t="s">
        <v>142</v>
      </c>
      <c r="I52" s="243">
        <f>+'Check Sheet'!$I$54</f>
        <v>43313</v>
      </c>
      <c r="J52" s="244">
        <f>+'Check Sheet'!I51</f>
        <v>0</v>
      </c>
    </row>
    <row r="53" spans="1:10" ht="12.75">
      <c r="A53" s="245" t="s">
        <v>17</v>
      </c>
      <c r="B53" s="246"/>
      <c r="C53" s="246"/>
      <c r="D53" s="246"/>
      <c r="E53" s="246"/>
      <c r="F53" s="246"/>
      <c r="G53" s="246"/>
      <c r="H53" s="246"/>
      <c r="I53" s="246"/>
      <c r="J53" s="247"/>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243</v>
      </c>
      <c r="I2" s="132" t="s">
        <v>244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192</v>
      </c>
      <c r="B7" s="239"/>
      <c r="C7" s="239"/>
      <c r="D7" s="239"/>
      <c r="E7" s="239"/>
      <c r="F7" s="239"/>
      <c r="G7" s="239"/>
      <c r="H7" s="239"/>
      <c r="I7" s="239"/>
      <c r="J7" s="241"/>
    </row>
    <row r="8" spans="1:10" ht="12.75">
      <c r="A8" s="316" t="s">
        <v>193</v>
      </c>
      <c r="B8" s="317"/>
      <c r="C8" s="317"/>
      <c r="D8" s="317"/>
      <c r="E8" s="317"/>
      <c r="F8" s="317"/>
      <c r="G8" s="317"/>
      <c r="H8" s="317"/>
      <c r="I8" s="317"/>
      <c r="J8" s="318"/>
    </row>
    <row r="9" spans="1:10" ht="12.75">
      <c r="A9" s="334" t="s">
        <v>125</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127</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19" t="s">
        <v>128</v>
      </c>
      <c r="E15" s="265"/>
      <c r="F15" s="265"/>
      <c r="G15" s="265"/>
      <c r="H15" s="265"/>
      <c r="I15" s="265"/>
      <c r="J15" s="266"/>
    </row>
    <row r="16" spans="1:10" ht="12.75">
      <c r="A16" s="109" t="s">
        <v>129</v>
      </c>
      <c r="B16" s="108"/>
      <c r="C16" s="107"/>
      <c r="D16" s="116"/>
      <c r="E16" s="116"/>
      <c r="F16" s="116" t="s">
        <v>65</v>
      </c>
      <c r="G16" s="116" t="s">
        <v>66</v>
      </c>
      <c r="H16" s="116" t="s">
        <v>67</v>
      </c>
      <c r="I16" s="116"/>
      <c r="J16" s="116"/>
    </row>
    <row r="17" spans="1:10" ht="12.75">
      <c r="A17" s="99" t="s">
        <v>130</v>
      </c>
      <c r="B17" s="98"/>
      <c r="C17" s="97"/>
      <c r="D17" s="116"/>
      <c r="E17" s="116"/>
      <c r="F17" s="116"/>
      <c r="G17" s="116"/>
      <c r="H17" s="116"/>
      <c r="I17" s="116"/>
      <c r="J17" s="116"/>
    </row>
    <row r="18" spans="1:10" ht="12.75">
      <c r="A18" s="99" t="s">
        <v>131</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132</v>
      </c>
      <c r="B19" s="98"/>
      <c r="C19" s="97"/>
      <c r="D19" s="116"/>
      <c r="E19" s="96"/>
      <c r="F19" s="163" t="str">
        <f>F18</f>
        <v>$158.14 (A)</v>
      </c>
      <c r="G19" s="163" t="str">
        <f>G18</f>
        <v>$275.55 (A)</v>
      </c>
      <c r="H19" s="163" t="str">
        <f>H18</f>
        <v>$352.91 (A)</v>
      </c>
      <c r="I19" s="96"/>
      <c r="J19" s="116"/>
    </row>
    <row r="20" spans="1:14" ht="12.75">
      <c r="A20" s="105" t="s">
        <v>133</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134</v>
      </c>
      <c r="B21" s="98"/>
      <c r="C21" s="97"/>
      <c r="D21" s="85"/>
      <c r="E21" s="85"/>
      <c r="F21" s="85"/>
      <c r="G21" s="85"/>
      <c r="H21" s="85"/>
      <c r="I21" s="85"/>
      <c r="J21" s="84"/>
    </row>
    <row r="22" spans="1:10" ht="12.75">
      <c r="A22" s="99" t="s">
        <v>75</v>
      </c>
      <c r="B22" s="98"/>
      <c r="C22" s="97"/>
      <c r="D22" s="116"/>
      <c r="E22" s="116"/>
      <c r="F22" s="116"/>
      <c r="G22" s="116"/>
      <c r="H22" s="116"/>
      <c r="I22" s="116"/>
      <c r="J22" s="116"/>
    </row>
    <row r="23" spans="1:10" ht="12.75">
      <c r="A23" s="99" t="s">
        <v>76</v>
      </c>
      <c r="B23" s="98"/>
      <c r="C23" s="97"/>
      <c r="D23" s="116"/>
      <c r="E23" s="116"/>
      <c r="F23" s="116"/>
      <c r="G23" s="116"/>
      <c r="H23" s="116"/>
      <c r="I23" s="116"/>
      <c r="J23" s="116"/>
    </row>
    <row r="24" spans="1:10" ht="12.75">
      <c r="A24" s="99" t="s">
        <v>135</v>
      </c>
      <c r="B24" s="98"/>
      <c r="C24" s="97"/>
      <c r="D24" s="116"/>
      <c r="E24" s="116"/>
      <c r="F24" s="116"/>
      <c r="G24" s="116"/>
      <c r="H24" s="116"/>
      <c r="I24" s="116"/>
      <c r="J24" s="116"/>
    </row>
    <row r="25" spans="1:10" ht="12.75">
      <c r="A25" s="99" t="s">
        <v>78</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136</v>
      </c>
      <c r="B28" s="88" t="s">
        <v>137</v>
      </c>
      <c r="C28" s="85"/>
      <c r="D28" s="85"/>
      <c r="E28" s="85"/>
      <c r="F28" s="85"/>
      <c r="G28" s="85"/>
      <c r="H28" s="85"/>
      <c r="I28" s="85"/>
      <c r="J28" s="84"/>
    </row>
    <row r="29" spans="1:10" ht="12.75">
      <c r="A29" s="89"/>
      <c r="B29" s="88" t="s">
        <v>138</v>
      </c>
      <c r="C29" s="85"/>
      <c r="D29" s="85"/>
      <c r="E29" s="85"/>
      <c r="F29" s="85"/>
      <c r="G29" s="85"/>
      <c r="H29" s="85"/>
      <c r="I29" s="85"/>
      <c r="J29" s="84"/>
    </row>
    <row r="30" spans="1:10" ht="12.75">
      <c r="A30" s="89"/>
      <c r="B30" s="88" t="s">
        <v>139</v>
      </c>
      <c r="C30" s="85"/>
      <c r="D30" s="85"/>
      <c r="E30" s="85"/>
      <c r="F30" s="85"/>
      <c r="G30" s="85"/>
      <c r="H30" s="85"/>
      <c r="I30" s="85"/>
      <c r="J30" s="84"/>
    </row>
    <row r="31" spans="1:10" ht="12.75">
      <c r="A31" s="89"/>
      <c r="B31" s="88" t="s">
        <v>140</v>
      </c>
      <c r="C31" s="85"/>
      <c r="D31" s="85"/>
      <c r="E31" s="85"/>
      <c r="F31" s="85"/>
      <c r="G31" s="85"/>
      <c r="H31" s="85"/>
      <c r="I31" s="85"/>
      <c r="J31" s="84"/>
    </row>
    <row r="32" spans="1:10" ht="12.75">
      <c r="A32" s="89"/>
      <c r="B32" s="88"/>
      <c r="C32" s="85"/>
      <c r="D32" s="85"/>
      <c r="E32" s="85"/>
      <c r="F32" s="85"/>
      <c r="G32" s="85"/>
      <c r="H32" s="85"/>
      <c r="I32" s="85"/>
      <c r="J32" s="84"/>
    </row>
    <row r="33" spans="1:10" ht="12.75">
      <c r="A33" s="120" t="s">
        <v>80</v>
      </c>
      <c r="B33" s="121" t="s">
        <v>119</v>
      </c>
      <c r="C33" s="90"/>
      <c r="D33" s="90"/>
      <c r="E33" s="90"/>
      <c r="F33" s="90"/>
      <c r="G33" s="90"/>
      <c r="H33" s="90"/>
      <c r="I33" s="90"/>
      <c r="J33" s="93"/>
    </row>
    <row r="34" spans="1:10" ht="12.75">
      <c r="A34" s="89"/>
      <c r="B34" s="88" t="s">
        <v>120</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121</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55" t="str">
        <f>+'Item 106, page 1 '!$B$46</f>
        <v>A gate obstruction charge of $1.51 will be assessed per pick up for opening, unlocking, or closing gates, or moving obstructions in order to pick up solid waste.</v>
      </c>
      <c r="C39" s="355"/>
      <c r="D39" s="355"/>
      <c r="E39" s="355"/>
      <c r="F39" s="355"/>
      <c r="G39" s="355"/>
      <c r="H39" s="355"/>
      <c r="I39" s="355"/>
      <c r="J39" s="84"/>
    </row>
    <row r="40" spans="1:10" ht="12.75">
      <c r="A40" s="89"/>
      <c r="B40" s="355"/>
      <c r="C40" s="355"/>
      <c r="D40" s="355"/>
      <c r="E40" s="355"/>
      <c r="F40" s="355"/>
      <c r="G40" s="355"/>
      <c r="H40" s="355"/>
      <c r="I40" s="355"/>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33" t="str">
        <f>+'Check Sheet'!$B$52</f>
        <v>Rick Waldren, Business Unit Controller</v>
      </c>
      <c r="C54" s="1"/>
      <c r="D54" s="85"/>
      <c r="E54" s="85"/>
      <c r="F54" s="85"/>
      <c r="G54" s="85"/>
      <c r="H54" s="85"/>
      <c r="I54" s="85"/>
      <c r="J54" s="84"/>
    </row>
    <row r="55" spans="1:10" ht="12.75">
      <c r="A55" s="23"/>
      <c r="B55" s="1"/>
      <c r="C55" s="1"/>
      <c r="D55" s="85"/>
      <c r="E55" s="85"/>
      <c r="F55" s="85"/>
      <c r="J55" s="84"/>
    </row>
    <row r="56" spans="1:10" ht="12.75">
      <c r="A56" s="26" t="s">
        <v>99</v>
      </c>
      <c r="B56" s="242">
        <f>+'Check Sheet'!$B$54</f>
        <v>43266</v>
      </c>
      <c r="C56" s="242">
        <f>+'Check Sheet'!C55</f>
        <v>0</v>
      </c>
      <c r="D56" s="82"/>
      <c r="E56" s="82"/>
      <c r="F56" s="82"/>
      <c r="H56" s="72" t="s">
        <v>142</v>
      </c>
      <c r="I56" s="243">
        <f>+'Check Sheet'!$I$54</f>
        <v>43313</v>
      </c>
      <c r="J56" s="244">
        <f>+'Check Sheet'!I55</f>
        <v>0</v>
      </c>
    </row>
    <row r="57" spans="1:10" ht="12.75">
      <c r="A57" s="245" t="s">
        <v>17</v>
      </c>
      <c r="B57" s="246"/>
      <c r="C57" s="246"/>
      <c r="D57" s="246"/>
      <c r="E57" s="246"/>
      <c r="F57" s="246"/>
      <c r="G57" s="246"/>
      <c r="H57" s="246"/>
      <c r="I57" s="246"/>
      <c r="J57" s="247"/>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132" t="s">
        <v>242</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224</v>
      </c>
      <c r="B7" s="239"/>
      <c r="C7" s="239"/>
      <c r="D7" s="239"/>
      <c r="E7" s="239"/>
      <c r="F7" s="239"/>
      <c r="G7" s="239"/>
      <c r="H7" s="239"/>
      <c r="I7" s="239"/>
      <c r="J7" s="241"/>
    </row>
    <row r="8" spans="1:10" ht="12.75">
      <c r="A8" s="316" t="s">
        <v>225</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86" t="s">
        <v>226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131</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132</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133</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134</v>
      </c>
      <c r="B19" s="98"/>
      <c r="C19" s="97"/>
      <c r="D19" s="85"/>
      <c r="E19" s="85"/>
      <c r="F19" s="85"/>
      <c r="G19" s="85"/>
      <c r="H19" s="85"/>
      <c r="I19" s="85"/>
      <c r="J19" s="84"/>
    </row>
    <row r="20" spans="1:10" ht="12.75">
      <c r="A20" s="99" t="s">
        <v>75</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76</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122</v>
      </c>
    </row>
    <row r="22" spans="1:10" ht="12.75">
      <c r="A22" s="99" t="s">
        <v>135</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165"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227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t="s">
        <v>82</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228</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185</v>
      </c>
      <c r="C45" s="85"/>
      <c r="D45" s="85"/>
      <c r="E45" s="85"/>
      <c r="F45" s="85"/>
      <c r="G45" s="85"/>
      <c r="H45" s="85"/>
      <c r="I45" s="85"/>
      <c r="J45" s="84"/>
    </row>
    <row r="46" spans="1:10" ht="12.75">
      <c r="A46" s="86"/>
      <c r="B46" s="85"/>
      <c r="C46" s="85"/>
      <c r="D46" s="85"/>
      <c r="E46" s="85"/>
      <c r="F46" s="85"/>
      <c r="G46" s="85"/>
      <c r="H46" s="85"/>
      <c r="I46" s="85"/>
      <c r="J46" s="84"/>
    </row>
    <row r="47" spans="2:10" ht="12.75">
      <c r="B47" s="355" t="str">
        <f>+'Item 106, page 1 '!$B$46</f>
        <v>A gate obstruction charge of $1.51 will be assessed per pick up for opening, unlocking, or closing gates, or moving obstructions in order to pick up solid waste.</v>
      </c>
      <c r="C47" s="355"/>
      <c r="D47" s="355"/>
      <c r="E47" s="355"/>
      <c r="F47" s="355"/>
      <c r="G47" s="355"/>
      <c r="H47" s="355"/>
      <c r="I47" s="355"/>
      <c r="J47" s="84"/>
    </row>
    <row r="48" spans="1:10" ht="12.75">
      <c r="A48" s="86"/>
      <c r="B48" s="355"/>
      <c r="C48" s="355"/>
      <c r="D48" s="355"/>
      <c r="E48" s="355"/>
      <c r="F48" s="355"/>
      <c r="G48" s="355"/>
      <c r="H48" s="355"/>
      <c r="I48" s="355"/>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88" t="s">
        <v>241</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229</v>
      </c>
      <c r="B7" s="239"/>
      <c r="C7" s="239"/>
      <c r="D7" s="239"/>
      <c r="E7" s="239"/>
      <c r="F7" s="239"/>
      <c r="G7" s="239"/>
      <c r="H7" s="239"/>
      <c r="I7" s="239"/>
      <c r="J7" s="241"/>
    </row>
    <row r="8" spans="1:10" ht="12.75">
      <c r="A8" s="316" t="s">
        <v>193</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86" t="s">
        <v>230</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132</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165" t="str">
        <f>'Item 260'!B28</f>
        <v>to the disposal site.  Excess miles will be charged for at $2.00 per mile or fraction of a</v>
      </c>
      <c r="C23" s="85"/>
      <c r="D23" s="85"/>
      <c r="E23" s="85"/>
      <c r="F23" s="85"/>
      <c r="G23" s="85"/>
      <c r="H23" s="85"/>
      <c r="I23" s="85"/>
      <c r="J23" s="84" t="s">
        <v>122</v>
      </c>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231</v>
      </c>
      <c r="C26" s="90"/>
      <c r="D26" s="90"/>
      <c r="E26" s="90"/>
      <c r="F26" s="90"/>
      <c r="G26" s="90"/>
      <c r="H26" s="90"/>
      <c r="I26" s="90"/>
      <c r="J26" s="93"/>
    </row>
    <row r="27" spans="1:10" ht="12.75">
      <c r="A27" s="89"/>
      <c r="B27" s="88" t="s">
        <v>122</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228</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185</v>
      </c>
      <c r="C32" s="85"/>
      <c r="D32" s="85"/>
      <c r="E32" s="85"/>
      <c r="F32" s="85"/>
      <c r="G32" s="85"/>
      <c r="H32" s="85"/>
      <c r="I32" s="85"/>
      <c r="J32" s="84"/>
    </row>
    <row r="33" spans="1:10" ht="12.75">
      <c r="A33" s="86"/>
      <c r="B33" s="355" t="str">
        <f>+'Item 106, page 1 '!$B$46</f>
        <v>A gate obstruction charge of $1.51 will be assessed per pick up for opening, unlocking, or closing gates, or moving obstructions in order to pick up solid waste.</v>
      </c>
      <c r="C33" s="355"/>
      <c r="D33" s="355"/>
      <c r="E33" s="355"/>
      <c r="F33" s="355"/>
      <c r="G33" s="355"/>
      <c r="H33" s="355"/>
      <c r="I33" s="355"/>
      <c r="J33" s="84"/>
    </row>
    <row r="34" spans="1:10" ht="12.75">
      <c r="A34" s="89"/>
      <c r="B34" s="355"/>
      <c r="C34" s="355"/>
      <c r="D34" s="355"/>
      <c r="E34" s="355"/>
      <c r="F34" s="355"/>
      <c r="G34" s="355"/>
      <c r="H34" s="355"/>
      <c r="I34" s="355"/>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98</v>
      </c>
      <c r="B47" s="133" t="str">
        <f>+'Check Sheet'!$B$52</f>
        <v>Rick Waldren, Business Unit Controller</v>
      </c>
      <c r="C47" s="1"/>
      <c r="D47" s="85"/>
      <c r="E47" s="85"/>
      <c r="F47" s="85"/>
      <c r="G47" s="85"/>
      <c r="H47" s="85"/>
      <c r="I47" s="85"/>
      <c r="J47" s="84"/>
    </row>
    <row r="48" spans="1:15" ht="12.75">
      <c r="A48" s="23"/>
      <c r="B48" s="1"/>
      <c r="C48" s="1"/>
      <c r="D48" s="85"/>
      <c r="E48" s="85"/>
      <c r="F48" s="85"/>
      <c r="J48" s="84"/>
      <c r="O48" s="130"/>
    </row>
    <row r="49" spans="1:15" ht="12.75">
      <c r="A49" s="26" t="s">
        <v>99</v>
      </c>
      <c r="B49" s="242">
        <f>+'Check Sheet'!$B$54</f>
        <v>43266</v>
      </c>
      <c r="C49" s="242">
        <f>+'Check Sheet'!C48</f>
        <v>0</v>
      </c>
      <c r="D49" s="82"/>
      <c r="E49" s="82"/>
      <c r="F49" s="82"/>
      <c r="H49" s="72" t="s">
        <v>142</v>
      </c>
      <c r="I49" s="243">
        <f>+'Check Sheet'!$I$54</f>
        <v>43313</v>
      </c>
      <c r="J49" s="244">
        <f>+'Check Sheet'!I48</f>
        <v>0</v>
      </c>
      <c r="O49" s="130"/>
    </row>
    <row r="50" spans="1:15" ht="12.75">
      <c r="A50" s="245" t="s">
        <v>17</v>
      </c>
      <c r="B50" s="246"/>
      <c r="C50" s="246"/>
      <c r="D50" s="246"/>
      <c r="E50" s="246"/>
      <c r="F50" s="246"/>
      <c r="G50" s="246"/>
      <c r="H50" s="246"/>
      <c r="I50" s="246"/>
      <c r="J50" s="247"/>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282</v>
      </c>
      <c r="I2" s="132" t="s">
        <v>283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284</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1">
      <selection activeCell="A55" sqref="A55:J55"/>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14" t="s">
        <v>388</v>
      </c>
      <c r="H2" s="228" t="s">
        <v>91</v>
      </c>
      <c r="I2" s="228"/>
      <c r="J2" s="52">
        <v>1</v>
      </c>
    </row>
    <row r="3" spans="1:10" ht="12.75">
      <c r="A3" s="23"/>
      <c r="B3" s="1"/>
      <c r="C3" s="1"/>
      <c r="D3" s="1"/>
      <c r="E3" s="1"/>
      <c r="F3" s="1"/>
      <c r="G3" s="1"/>
      <c r="H3" s="1"/>
      <c r="I3" s="1"/>
      <c r="J3" s="25"/>
    </row>
    <row r="4" spans="1:10" ht="12.75">
      <c r="A4" s="23" t="s">
        <v>1</v>
      </c>
      <c r="B4" s="1"/>
      <c r="C4" s="1"/>
      <c r="D4" s="1" t="s">
        <v>145</v>
      </c>
      <c r="E4" s="1"/>
      <c r="F4" s="1"/>
      <c r="G4" s="1"/>
      <c r="H4" s="1"/>
      <c r="I4" s="1"/>
      <c r="J4" s="25"/>
    </row>
    <row r="5" spans="1:10" ht="12.75">
      <c r="A5" s="26" t="s">
        <v>2</v>
      </c>
      <c r="B5" s="27"/>
      <c r="C5" s="27"/>
      <c r="D5" s="28" t="s">
        <v>354</v>
      </c>
      <c r="E5" s="27"/>
      <c r="F5" s="27"/>
      <c r="G5" s="27"/>
      <c r="H5" s="27"/>
      <c r="I5" s="27"/>
      <c r="J5" s="29"/>
    </row>
    <row r="6" spans="1:10" ht="12.75">
      <c r="A6" s="23"/>
      <c r="B6" s="1"/>
      <c r="C6" s="1"/>
      <c r="D6" s="1"/>
      <c r="E6" s="1"/>
      <c r="F6" s="1"/>
      <c r="G6" s="1"/>
      <c r="H6" s="1"/>
      <c r="I6" s="1"/>
      <c r="J6" s="25"/>
    </row>
    <row r="7" spans="1:10" ht="12.75">
      <c r="A7" s="23"/>
      <c r="B7" s="1"/>
      <c r="C7" s="228" t="s">
        <v>3</v>
      </c>
      <c r="D7" s="228"/>
      <c r="E7" s="228"/>
      <c r="F7" s="228"/>
      <c r="G7" s="228"/>
      <c r="H7" s="228"/>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92</v>
      </c>
      <c r="C15" s="4" t="s">
        <v>93</v>
      </c>
      <c r="D15" s="1"/>
      <c r="E15" s="4">
        <v>26</v>
      </c>
      <c r="F15" s="4">
        <v>1</v>
      </c>
      <c r="G15" s="1"/>
      <c r="H15" s="39"/>
      <c r="I15" s="39"/>
      <c r="J15" s="25"/>
    </row>
    <row r="16" spans="1:10" ht="12.75">
      <c r="A16" s="23"/>
      <c r="B16" s="4" t="s">
        <v>94</v>
      </c>
      <c r="C16" s="4">
        <v>36</v>
      </c>
      <c r="D16" s="1"/>
      <c r="E16" s="4" t="s">
        <v>258</v>
      </c>
      <c r="F16" s="4" t="str">
        <f>LEFT('Item 100, page 6b'!H2,1)</f>
        <v>1</v>
      </c>
      <c r="G16" s="1"/>
      <c r="H16" s="39"/>
      <c r="I16" s="39"/>
      <c r="J16" s="25"/>
    </row>
    <row r="17" spans="1:10" ht="12.75">
      <c r="A17" s="23"/>
      <c r="B17" s="4" t="s">
        <v>95</v>
      </c>
      <c r="C17" s="4" t="s">
        <v>93</v>
      </c>
      <c r="D17" s="1"/>
      <c r="E17" s="4">
        <v>27</v>
      </c>
      <c r="F17" s="4" t="str">
        <f>LEFT('Item 105, page 1'!H2,2)</f>
        <v>26</v>
      </c>
      <c r="G17" s="1"/>
      <c r="H17" s="39"/>
      <c r="I17" s="39"/>
      <c r="J17" s="25"/>
    </row>
    <row r="18" spans="1:10" ht="12.75">
      <c r="A18" s="23"/>
      <c r="B18" s="4" t="s">
        <v>96</v>
      </c>
      <c r="C18" s="4" t="s">
        <v>93</v>
      </c>
      <c r="D18" s="1"/>
      <c r="E18" s="4">
        <v>28</v>
      </c>
      <c r="F18" s="4" t="s">
        <v>93</v>
      </c>
      <c r="G18" s="1"/>
      <c r="H18" s="39"/>
      <c r="I18" s="39"/>
      <c r="J18" s="25"/>
    </row>
    <row r="19" spans="1:10" ht="12.75">
      <c r="A19" s="23"/>
      <c r="B19" s="4" t="s">
        <v>96</v>
      </c>
      <c r="C19" s="4" t="s">
        <v>93</v>
      </c>
      <c r="D19" s="1"/>
      <c r="E19" s="4">
        <v>29</v>
      </c>
      <c r="F19" s="4" t="s">
        <v>93</v>
      </c>
      <c r="G19" s="1"/>
      <c r="H19" s="39"/>
      <c r="I19" s="39"/>
      <c r="J19" s="25"/>
    </row>
    <row r="20" spans="1:10" ht="12.75">
      <c r="A20" s="23"/>
      <c r="B20" s="4" t="s">
        <v>12</v>
      </c>
      <c r="C20" s="4">
        <v>4</v>
      </c>
      <c r="D20" s="1"/>
      <c r="E20" s="4">
        <v>30</v>
      </c>
      <c r="F20" s="4" t="str">
        <f>LEFT('Item 106, page 1 '!H2,2)</f>
        <v>25</v>
      </c>
      <c r="G20" s="1"/>
      <c r="H20" s="39"/>
      <c r="I20" s="39"/>
      <c r="J20" s="25"/>
    </row>
    <row r="21" spans="1:10" ht="12.75">
      <c r="A21" s="23"/>
      <c r="B21" s="4">
        <v>6</v>
      </c>
      <c r="C21" s="4" t="s">
        <v>93</v>
      </c>
      <c r="D21" s="1"/>
      <c r="E21" s="4">
        <v>31</v>
      </c>
      <c r="F21" s="4" t="str">
        <f>LEFT('Item 107'!H2,2)</f>
        <v>22</v>
      </c>
      <c r="G21" s="1"/>
      <c r="H21" s="39"/>
      <c r="I21" s="39"/>
      <c r="J21" s="25"/>
    </row>
    <row r="22" spans="1:10" ht="12.75">
      <c r="A22" s="23"/>
      <c r="B22" s="4">
        <v>7</v>
      </c>
      <c r="C22" s="4" t="s">
        <v>93</v>
      </c>
      <c r="D22" s="1"/>
      <c r="E22" s="4">
        <v>32</v>
      </c>
      <c r="F22" s="4" t="str">
        <f>LEFT('Item 110'!H2,2)</f>
        <v>22</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93</v>
      </c>
      <c r="D24" s="1"/>
      <c r="E24" s="4">
        <v>34</v>
      </c>
      <c r="F24" s="4" t="s">
        <v>93</v>
      </c>
      <c r="G24" s="1"/>
      <c r="H24" s="39"/>
      <c r="I24" s="39"/>
      <c r="J24" s="25"/>
    </row>
    <row r="25" spans="1:10" ht="12.75">
      <c r="A25" s="23"/>
      <c r="B25" s="4">
        <v>10</v>
      </c>
      <c r="C25" s="4" t="s">
        <v>93</v>
      </c>
      <c r="D25" s="1"/>
      <c r="E25" s="4">
        <v>35</v>
      </c>
      <c r="F25" s="4" t="s">
        <v>93</v>
      </c>
      <c r="G25" s="1"/>
      <c r="H25" s="39"/>
      <c r="I25" s="39"/>
      <c r="J25" s="25"/>
    </row>
    <row r="26" spans="1:10" ht="12.75">
      <c r="A26" s="23"/>
      <c r="B26" s="4">
        <v>11</v>
      </c>
      <c r="C26" s="4" t="s">
        <v>93</v>
      </c>
      <c r="D26" s="1"/>
      <c r="E26" s="4">
        <v>36</v>
      </c>
      <c r="F26" s="4" t="str">
        <f>LEFT('Item 205'!$H$2,1)</f>
        <v>1</v>
      </c>
      <c r="G26" s="1"/>
      <c r="H26" s="39"/>
      <c r="I26" s="39"/>
      <c r="J26" s="25"/>
    </row>
    <row r="27" spans="1:10" ht="12.75">
      <c r="A27" s="23"/>
      <c r="B27" s="4">
        <v>12</v>
      </c>
      <c r="C27" s="4" t="s">
        <v>93</v>
      </c>
      <c r="D27" s="1"/>
      <c r="E27" s="4">
        <v>37</v>
      </c>
      <c r="F27" s="4" t="s">
        <v>93</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93</v>
      </c>
      <c r="D29" s="1"/>
      <c r="E29" s="4">
        <v>39</v>
      </c>
      <c r="F29" s="4">
        <v>4</v>
      </c>
      <c r="G29" s="1"/>
      <c r="H29" s="39"/>
      <c r="I29" s="39"/>
      <c r="J29" s="25"/>
    </row>
    <row r="30" spans="1:10" ht="12.75">
      <c r="A30" s="23"/>
      <c r="B30" s="4">
        <v>15</v>
      </c>
      <c r="C30" s="4" t="str">
        <f>LEFT('Item 52'!$H$2,1)</f>
        <v>1</v>
      </c>
      <c r="D30" s="1"/>
      <c r="E30" s="4">
        <v>40</v>
      </c>
      <c r="F30" s="4" t="str">
        <f>LEFT('Item 240'!K2,1)</f>
        <v>7</v>
      </c>
      <c r="G30" s="1"/>
      <c r="H30" s="39"/>
      <c r="I30" s="39"/>
      <c r="J30" s="25"/>
    </row>
    <row r="31" spans="1:10" ht="12.75">
      <c r="A31" s="23"/>
      <c r="B31" s="4">
        <v>16</v>
      </c>
      <c r="C31" s="4" t="str">
        <f>LEFT('Item 55 &amp; 60'!H2,1)</f>
        <v>2</v>
      </c>
      <c r="D31" s="1"/>
      <c r="E31" s="4">
        <v>41</v>
      </c>
      <c r="F31" s="4" t="str">
        <f>LEFT('Item 245'!H2,1)</f>
        <v>7</v>
      </c>
      <c r="G31" s="1"/>
      <c r="H31" s="39"/>
      <c r="I31" s="39"/>
      <c r="J31" s="25"/>
    </row>
    <row r="32" spans="1:10" ht="12.75">
      <c r="A32" s="23"/>
      <c r="B32" s="4">
        <v>17</v>
      </c>
      <c r="C32" s="4" t="str">
        <f>LEFT('Item 70'!H2,1)</f>
        <v>1</v>
      </c>
      <c r="D32" s="1"/>
      <c r="E32" s="4">
        <v>42</v>
      </c>
      <c r="F32" s="4" t="str">
        <f>LEFT('Item 255, page 1'!H2,1)</f>
        <v>7</v>
      </c>
      <c r="G32" s="1"/>
      <c r="H32" s="39"/>
      <c r="I32" s="39"/>
      <c r="J32" s="25"/>
    </row>
    <row r="33" spans="1:10" ht="12.75">
      <c r="A33" s="23"/>
      <c r="B33" s="4">
        <v>18</v>
      </c>
      <c r="C33" s="4" t="s">
        <v>93</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93</v>
      </c>
      <c r="G35" s="1"/>
      <c r="H35" s="39"/>
      <c r="I35" s="39"/>
      <c r="J35" s="25"/>
    </row>
    <row r="36" spans="1:10" ht="12.75">
      <c r="A36" s="23"/>
      <c r="B36" s="4">
        <v>21</v>
      </c>
      <c r="C36" s="4" t="str">
        <f>LEFT('Item 100, page 1'!H1,2)</f>
        <v>28</v>
      </c>
      <c r="D36" s="1"/>
      <c r="E36" s="39"/>
      <c r="F36" s="4"/>
      <c r="G36" s="1"/>
      <c r="H36" s="39"/>
      <c r="I36" s="39"/>
      <c r="J36" s="25"/>
    </row>
    <row r="37" spans="1:10" ht="12.75">
      <c r="A37" s="23"/>
      <c r="B37" s="4">
        <v>22</v>
      </c>
      <c r="C37" s="4" t="str">
        <f>LEFT('Item 100, page 2'!H2,1)</f>
        <v>8</v>
      </c>
      <c r="D37" s="1"/>
      <c r="E37" s="39"/>
      <c r="F37" s="4"/>
      <c r="G37" s="1"/>
      <c r="H37" s="39"/>
      <c r="I37" s="39"/>
      <c r="J37" s="25"/>
    </row>
    <row r="38" spans="1:10" ht="12.75">
      <c r="A38" s="23"/>
      <c r="B38" s="4">
        <v>23</v>
      </c>
      <c r="C38" s="4" t="str">
        <f>LEFT('Item 100, page 3'!H1,2)</f>
        <v>29</v>
      </c>
      <c r="D38" s="1"/>
      <c r="E38" s="39"/>
      <c r="F38" s="4"/>
      <c r="G38" s="1"/>
      <c r="H38" s="39"/>
      <c r="I38" s="39"/>
      <c r="J38" s="25"/>
    </row>
    <row r="39" spans="1:10" ht="12.75">
      <c r="A39" s="23"/>
      <c r="B39" s="4">
        <v>24</v>
      </c>
      <c r="C39" s="4" t="str">
        <f>LEFT('Item 100, page 4'!H2,1)</f>
        <v>8</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32" t="s">
        <v>13</v>
      </c>
      <c r="E43" s="232"/>
      <c r="F43" s="232"/>
      <c r="G43" s="232"/>
      <c r="I43" s="71" t="s">
        <v>97</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tr">
        <f>'Item 100, page 1'!B54</f>
        <v>Rick Waldren, Business Unit Controller</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33">
        <f>'Item 100, page 1'!B56:C56</f>
        <v>43266</v>
      </c>
      <c r="C54" s="233"/>
      <c r="D54" s="27"/>
      <c r="E54" s="27"/>
      <c r="F54" s="27"/>
      <c r="G54" s="27"/>
      <c r="H54" s="72" t="s">
        <v>142</v>
      </c>
      <c r="I54" s="234">
        <v>43313</v>
      </c>
      <c r="J54" s="235"/>
    </row>
    <row r="55" spans="1:10" ht="12.75">
      <c r="A55" s="229" t="s">
        <v>17</v>
      </c>
      <c r="B55" s="230"/>
      <c r="C55" s="230"/>
      <c r="D55" s="230"/>
      <c r="E55" s="230"/>
      <c r="F55" s="230"/>
      <c r="G55" s="230"/>
      <c r="H55" s="230"/>
      <c r="I55" s="230"/>
      <c r="J55" s="231"/>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scale="99"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272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271</v>
      </c>
      <c r="B7" s="239"/>
      <c r="C7" s="239"/>
      <c r="D7" s="239"/>
      <c r="E7" s="239"/>
      <c r="F7" s="239"/>
      <c r="G7" s="239"/>
      <c r="H7" s="239"/>
      <c r="I7" s="239"/>
      <c r="J7" s="241"/>
    </row>
    <row r="8" spans="1:10" ht="12.75">
      <c r="A8" s="86"/>
      <c r="B8" s="85"/>
      <c r="C8" s="85"/>
      <c r="D8" s="85"/>
      <c r="E8" s="85"/>
      <c r="F8" s="85"/>
      <c r="G8" s="85"/>
      <c r="H8" s="85"/>
      <c r="I8" s="85"/>
      <c r="J8" s="84"/>
    </row>
    <row r="9" spans="1:10" ht="12.75">
      <c r="A9" s="86"/>
      <c r="B9" s="248"/>
      <c r="C9" s="248"/>
      <c r="D9" s="248"/>
      <c r="E9" s="248"/>
      <c r="F9" s="248"/>
      <c r="G9" s="248"/>
      <c r="H9" s="248"/>
      <c r="I9" s="248"/>
      <c r="J9" s="84"/>
    </row>
    <row r="10" spans="1:10" ht="12.75">
      <c r="A10" s="86"/>
      <c r="B10" s="168" t="s">
        <v>274</v>
      </c>
      <c r="C10" s="168"/>
      <c r="D10" s="181" t="str">
        <f>+TEXT(15*(1+0.055),"$0.00")&amp;" (A)"</f>
        <v>$15.83 (A)</v>
      </c>
      <c r="E10" s="168" t="s">
        <v>275</v>
      </c>
      <c r="F10" s="168"/>
      <c r="G10" s="168"/>
      <c r="H10" s="168"/>
      <c r="I10" s="168"/>
      <c r="J10" s="84"/>
    </row>
    <row r="11" spans="1:10" ht="12.75">
      <c r="A11" s="86"/>
      <c r="B11" s="237" t="s">
        <v>276</v>
      </c>
      <c r="C11" s="237"/>
      <c r="D11" s="237"/>
      <c r="E11" s="237"/>
      <c r="F11" s="237"/>
      <c r="G11" s="237"/>
      <c r="H11" s="237"/>
      <c r="I11" s="237"/>
      <c r="J11" s="84"/>
    </row>
    <row r="12" spans="1:10" ht="12.75">
      <c r="A12" s="86"/>
      <c r="B12" s="237" t="s">
        <v>277</v>
      </c>
      <c r="C12" s="237"/>
      <c r="D12" s="237"/>
      <c r="E12" s="237"/>
      <c r="F12" s="237"/>
      <c r="G12" s="237"/>
      <c r="H12" s="237"/>
      <c r="I12" s="237"/>
      <c r="J12" s="84"/>
    </row>
    <row r="13" spans="1:10" ht="12.75">
      <c r="A13" s="86"/>
      <c r="B13" s="238"/>
      <c r="C13" s="238"/>
      <c r="D13" s="238"/>
      <c r="E13" s="238"/>
      <c r="F13" s="238"/>
      <c r="G13" s="238"/>
      <c r="H13" s="238"/>
      <c r="I13" s="238"/>
      <c r="J13" s="84"/>
    </row>
    <row r="14" spans="1:10" ht="12.75">
      <c r="A14" s="86"/>
      <c r="B14" s="236" t="s">
        <v>355</v>
      </c>
      <c r="C14" s="236"/>
      <c r="D14" s="236"/>
      <c r="E14" s="180" t="str">
        <f>+TEXT(28.64*(1+0.055),"$0.00")&amp;" (A)"</f>
        <v>$30.22 (A)</v>
      </c>
      <c r="F14" s="236" t="s">
        <v>278</v>
      </c>
      <c r="G14" s="236"/>
      <c r="H14" s="236"/>
      <c r="I14" s="236"/>
      <c r="J14" s="84"/>
    </row>
    <row r="15" spans="1:10" ht="12.75">
      <c r="A15" s="86"/>
      <c r="B15" s="238" t="s">
        <v>279</v>
      </c>
      <c r="C15" s="238"/>
      <c r="D15" s="238"/>
      <c r="E15" s="238"/>
      <c r="F15" s="238"/>
      <c r="G15" s="238"/>
      <c r="H15" s="238"/>
      <c r="I15" s="238"/>
      <c r="J15" s="84"/>
    </row>
    <row r="16" spans="1:10" ht="12.75">
      <c r="A16" s="86"/>
      <c r="B16" s="238" t="s">
        <v>280</v>
      </c>
      <c r="C16" s="238"/>
      <c r="D16" s="238"/>
      <c r="E16" s="238"/>
      <c r="F16" s="238"/>
      <c r="G16" s="238"/>
      <c r="H16" s="238"/>
      <c r="I16" s="238"/>
      <c r="J16" s="84"/>
    </row>
    <row r="17" spans="1:10" ht="12.75">
      <c r="A17" s="86"/>
      <c r="B17" s="238"/>
      <c r="C17" s="238"/>
      <c r="D17" s="238"/>
      <c r="E17" s="238"/>
      <c r="F17" s="238"/>
      <c r="G17" s="238"/>
      <c r="H17" s="238"/>
      <c r="I17" s="238"/>
      <c r="J17" s="84"/>
    </row>
    <row r="18" spans="1:10" ht="12.75">
      <c r="A18" s="94"/>
      <c r="B18" s="236" t="s">
        <v>355</v>
      </c>
      <c r="C18" s="236"/>
      <c r="D18" s="236"/>
      <c r="E18" s="180" t="str">
        <f>+TEXT(47.93*(1+0.055),"$0.00")&amp;" (A)"</f>
        <v>$50.57 (A)</v>
      </c>
      <c r="F18" s="236" t="s">
        <v>281</v>
      </c>
      <c r="G18" s="236"/>
      <c r="H18" s="236"/>
      <c r="I18" s="236"/>
      <c r="J18" s="93"/>
    </row>
    <row r="19" spans="1:10" ht="12.75">
      <c r="A19" s="86"/>
      <c r="B19" s="238" t="s">
        <v>279</v>
      </c>
      <c r="C19" s="238"/>
      <c r="D19" s="238"/>
      <c r="E19" s="238"/>
      <c r="F19" s="238"/>
      <c r="G19" s="238"/>
      <c r="H19" s="238"/>
      <c r="I19" s="238"/>
      <c r="J19" s="84"/>
    </row>
    <row r="20" spans="1:10" ht="12.75">
      <c r="A20" s="86"/>
      <c r="B20" s="238" t="s">
        <v>280</v>
      </c>
      <c r="C20" s="238"/>
      <c r="D20" s="238"/>
      <c r="E20" s="238"/>
      <c r="F20" s="238"/>
      <c r="G20" s="238"/>
      <c r="H20" s="238"/>
      <c r="I20" s="238"/>
      <c r="J20" s="84"/>
    </row>
    <row r="21" spans="1:10" ht="12.75">
      <c r="A21" s="86"/>
      <c r="B21" s="238"/>
      <c r="C21" s="238"/>
      <c r="D21" s="238"/>
      <c r="E21" s="238"/>
      <c r="F21" s="238"/>
      <c r="G21" s="238"/>
      <c r="H21" s="238"/>
      <c r="I21" s="238"/>
      <c r="J21" s="84"/>
    </row>
    <row r="22" spans="1:10" ht="12.75">
      <c r="A22" s="86"/>
      <c r="B22" s="238"/>
      <c r="C22" s="238"/>
      <c r="D22" s="238"/>
      <c r="E22" s="238"/>
      <c r="F22" s="238"/>
      <c r="G22" s="238"/>
      <c r="H22" s="238"/>
      <c r="I22" s="238"/>
      <c r="J22" s="84"/>
    </row>
    <row r="23" spans="1:10" ht="12.75">
      <c r="A23" s="86"/>
      <c r="B23" s="238"/>
      <c r="C23" s="238"/>
      <c r="D23" s="238"/>
      <c r="E23" s="238"/>
      <c r="F23" s="238"/>
      <c r="G23" s="238"/>
      <c r="H23" s="238"/>
      <c r="I23" s="238"/>
      <c r="J23" s="84"/>
    </row>
    <row r="24" spans="1:10" ht="12.75">
      <c r="A24" s="86"/>
      <c r="B24" s="237"/>
      <c r="C24" s="237"/>
      <c r="D24" s="237"/>
      <c r="E24" s="237"/>
      <c r="F24" s="237"/>
      <c r="G24" s="237"/>
      <c r="H24" s="237"/>
      <c r="I24" s="237"/>
      <c r="J24" s="84"/>
    </row>
    <row r="25" spans="1:10" ht="12.75">
      <c r="A25" s="86"/>
      <c r="B25" s="237"/>
      <c r="C25" s="237"/>
      <c r="D25" s="237"/>
      <c r="E25" s="237"/>
      <c r="F25" s="237"/>
      <c r="G25" s="237"/>
      <c r="H25" s="237"/>
      <c r="I25" s="237"/>
      <c r="J25" s="84"/>
    </row>
    <row r="26" spans="1:10" ht="12.75">
      <c r="A26" s="86"/>
      <c r="B26" s="237"/>
      <c r="C26" s="237"/>
      <c r="D26" s="237"/>
      <c r="E26" s="237"/>
      <c r="F26" s="237"/>
      <c r="G26" s="237"/>
      <c r="H26" s="237"/>
      <c r="I26" s="237"/>
      <c r="J26" s="84"/>
    </row>
    <row r="27" spans="1:10" ht="12.75">
      <c r="A27" s="86"/>
      <c r="B27" s="237"/>
      <c r="C27" s="237"/>
      <c r="D27" s="237"/>
      <c r="E27" s="237"/>
      <c r="F27" s="237"/>
      <c r="G27" s="237"/>
      <c r="H27" s="237"/>
      <c r="I27" s="237"/>
      <c r="J27" s="84"/>
    </row>
    <row r="28" spans="1:10" ht="12.75">
      <c r="A28" s="86"/>
      <c r="B28" s="237"/>
      <c r="C28" s="237"/>
      <c r="D28" s="237"/>
      <c r="E28" s="237"/>
      <c r="F28" s="237"/>
      <c r="G28" s="237"/>
      <c r="H28" s="237"/>
      <c r="I28" s="237"/>
      <c r="J28" s="84"/>
    </row>
    <row r="29" spans="1:10" ht="12.75">
      <c r="A29" s="86"/>
      <c r="B29" s="237"/>
      <c r="C29" s="237"/>
      <c r="D29" s="237"/>
      <c r="E29" s="237"/>
      <c r="F29" s="237"/>
      <c r="G29" s="237"/>
      <c r="H29" s="237"/>
      <c r="I29" s="237"/>
      <c r="J29" s="84"/>
    </row>
    <row r="30" spans="1:10" ht="12.75">
      <c r="A30" s="86"/>
      <c r="B30" s="237"/>
      <c r="C30" s="237"/>
      <c r="D30" s="237"/>
      <c r="E30" s="237"/>
      <c r="F30" s="237"/>
      <c r="G30" s="237"/>
      <c r="H30" s="237"/>
      <c r="I30" s="237"/>
      <c r="J30" s="84"/>
    </row>
    <row r="31" spans="1:10" ht="12.75">
      <c r="A31" s="118"/>
      <c r="B31" s="239"/>
      <c r="C31" s="239"/>
      <c r="D31" s="239"/>
      <c r="E31" s="239"/>
      <c r="F31" s="239"/>
      <c r="G31" s="239"/>
      <c r="H31" s="239"/>
      <c r="I31" s="239"/>
      <c r="J31" s="93"/>
    </row>
    <row r="32" spans="1:10" ht="12.75">
      <c r="A32" s="86"/>
      <c r="B32" s="238"/>
      <c r="C32" s="238"/>
      <c r="D32" s="238"/>
      <c r="E32" s="238"/>
      <c r="F32" s="238"/>
      <c r="G32" s="238"/>
      <c r="H32" s="238"/>
      <c r="I32" s="238"/>
      <c r="J32" s="84"/>
    </row>
    <row r="33" spans="1:10" ht="12.75">
      <c r="A33" s="111"/>
      <c r="B33" s="238"/>
      <c r="C33" s="238"/>
      <c r="D33" s="238"/>
      <c r="E33" s="238"/>
      <c r="F33" s="238"/>
      <c r="G33" s="238"/>
      <c r="H33" s="238"/>
      <c r="I33" s="238"/>
      <c r="J33" s="84"/>
    </row>
    <row r="34" spans="1:10" ht="12.75">
      <c r="A34" s="86"/>
      <c r="B34" s="238"/>
      <c r="C34" s="238"/>
      <c r="D34" s="238"/>
      <c r="E34" s="238"/>
      <c r="F34" s="238"/>
      <c r="G34" s="238"/>
      <c r="H34" s="238"/>
      <c r="I34" s="238"/>
      <c r="J34" s="84"/>
    </row>
    <row r="35" spans="1:10" ht="12.75">
      <c r="A35" s="86"/>
      <c r="B35" s="238"/>
      <c r="C35" s="238"/>
      <c r="D35" s="238"/>
      <c r="E35" s="238"/>
      <c r="F35" s="238"/>
      <c r="G35" s="238"/>
      <c r="H35" s="238"/>
      <c r="I35" s="238"/>
      <c r="J35" s="84"/>
    </row>
    <row r="36" spans="1:10" ht="12.75">
      <c r="A36" s="86"/>
      <c r="B36" s="238"/>
      <c r="C36" s="238"/>
      <c r="D36" s="238"/>
      <c r="E36" s="238"/>
      <c r="F36" s="238"/>
      <c r="G36" s="238"/>
      <c r="H36" s="238"/>
      <c r="I36" s="238"/>
      <c r="J36" s="84"/>
    </row>
    <row r="37" spans="1:10" ht="12.75">
      <c r="A37" s="86"/>
      <c r="B37" s="236"/>
      <c r="C37" s="236"/>
      <c r="D37" s="236"/>
      <c r="E37" s="236"/>
      <c r="F37" s="236"/>
      <c r="G37" s="236"/>
      <c r="H37" s="236"/>
      <c r="I37" s="236"/>
      <c r="J37" s="84"/>
    </row>
    <row r="38" spans="1:10" ht="12.75">
      <c r="A38" s="86"/>
      <c r="B38" s="237"/>
      <c r="C38" s="237"/>
      <c r="D38" s="237"/>
      <c r="E38" s="237"/>
      <c r="F38" s="237"/>
      <c r="G38" s="237"/>
      <c r="H38" s="237"/>
      <c r="I38" s="237"/>
      <c r="J38" s="84"/>
    </row>
    <row r="39" spans="1:10" ht="12.75">
      <c r="A39" s="86"/>
      <c r="B39" s="237"/>
      <c r="C39" s="237"/>
      <c r="D39" s="237"/>
      <c r="E39" s="237"/>
      <c r="F39" s="237"/>
      <c r="G39" s="237"/>
      <c r="H39" s="237"/>
      <c r="I39" s="237"/>
      <c r="J39" s="84"/>
    </row>
    <row r="40" spans="1:10" ht="12.75">
      <c r="A40" s="86"/>
      <c r="B40" s="237"/>
      <c r="C40" s="237"/>
      <c r="D40" s="237"/>
      <c r="E40" s="237"/>
      <c r="F40" s="237"/>
      <c r="G40" s="237"/>
      <c r="H40" s="237"/>
      <c r="I40" s="237"/>
      <c r="J40" s="84"/>
    </row>
    <row r="41" spans="1:10" ht="12.75">
      <c r="A41" s="86"/>
      <c r="B41" s="237"/>
      <c r="C41" s="237"/>
      <c r="D41" s="237"/>
      <c r="E41" s="237"/>
      <c r="F41" s="237"/>
      <c r="G41" s="237"/>
      <c r="H41" s="237"/>
      <c r="I41" s="237"/>
      <c r="J41" s="84"/>
    </row>
    <row r="42" spans="1:10" ht="12.75">
      <c r="A42" s="86"/>
      <c r="B42" s="237"/>
      <c r="C42" s="237"/>
      <c r="D42" s="237"/>
      <c r="E42" s="237"/>
      <c r="F42" s="237"/>
      <c r="G42" s="237"/>
      <c r="H42" s="237"/>
      <c r="I42" s="237"/>
      <c r="J42" s="84"/>
    </row>
    <row r="43" spans="1:10" ht="12.75">
      <c r="A43" s="86"/>
      <c r="B43" s="237"/>
      <c r="C43" s="237"/>
      <c r="D43" s="237"/>
      <c r="E43" s="237"/>
      <c r="F43" s="237"/>
      <c r="G43" s="237"/>
      <c r="H43" s="237"/>
      <c r="I43" s="237"/>
      <c r="J43" s="84"/>
    </row>
    <row r="44" spans="1:10" ht="12.75">
      <c r="A44" s="86"/>
      <c r="B44" s="237"/>
      <c r="C44" s="237"/>
      <c r="D44" s="237"/>
      <c r="E44" s="237"/>
      <c r="F44" s="237"/>
      <c r="G44" s="237"/>
      <c r="H44" s="237"/>
      <c r="I44" s="237"/>
      <c r="J44" s="84"/>
    </row>
    <row r="45" spans="1:10" ht="12.75">
      <c r="A45" s="86"/>
      <c r="B45" s="237"/>
      <c r="C45" s="237"/>
      <c r="D45" s="237"/>
      <c r="E45" s="237"/>
      <c r="F45" s="237"/>
      <c r="G45" s="237"/>
      <c r="H45" s="237"/>
      <c r="I45" s="237"/>
      <c r="J45" s="84"/>
    </row>
    <row r="46" spans="1:10" ht="12.75">
      <c r="A46" s="86"/>
      <c r="B46" s="237"/>
      <c r="C46" s="237"/>
      <c r="D46" s="237"/>
      <c r="E46" s="237"/>
      <c r="F46" s="237"/>
      <c r="G46" s="237"/>
      <c r="H46" s="237"/>
      <c r="I46" s="237"/>
      <c r="J46" s="84"/>
    </row>
    <row r="47" spans="1:10" ht="12.75">
      <c r="A47" s="86"/>
      <c r="B47" s="237"/>
      <c r="C47" s="237"/>
      <c r="D47" s="237"/>
      <c r="E47" s="237"/>
      <c r="F47" s="237"/>
      <c r="G47" s="237"/>
      <c r="H47" s="237"/>
      <c r="I47" s="237"/>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A7:J7"/>
    <mergeCell ref="B54:C54"/>
    <mergeCell ref="I54:J54"/>
    <mergeCell ref="B19:I19"/>
    <mergeCell ref="B20:I20"/>
    <mergeCell ref="A55:J55"/>
    <mergeCell ref="B9:I9"/>
    <mergeCell ref="B11:I11"/>
    <mergeCell ref="B12:I12"/>
    <mergeCell ref="B13:I13"/>
    <mergeCell ref="B15:I15"/>
    <mergeCell ref="B16:I16"/>
    <mergeCell ref="B17:I17"/>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F18:I18"/>
    <mergeCell ref="B30:I30"/>
    <mergeCell ref="B31:I31"/>
    <mergeCell ref="B32:I32"/>
    <mergeCell ref="B42:I42"/>
    <mergeCell ref="B43:I43"/>
    <mergeCell ref="B44:I44"/>
    <mergeCell ref="F14:I14"/>
    <mergeCell ref="B18:D18"/>
    <mergeCell ref="B14:D1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282</v>
      </c>
      <c r="I2" s="132" t="s">
        <v>283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288</v>
      </c>
      <c r="B7" s="239"/>
      <c r="C7" s="239"/>
      <c r="D7" s="239"/>
      <c r="E7" s="239"/>
      <c r="F7" s="239"/>
      <c r="G7" s="239"/>
      <c r="H7" s="239"/>
      <c r="I7" s="239"/>
      <c r="J7" s="241"/>
    </row>
    <row r="8" spans="1:10" ht="12.75">
      <c r="A8" s="86"/>
      <c r="B8" s="85"/>
      <c r="C8" s="85"/>
      <c r="D8" s="85"/>
      <c r="E8" s="85"/>
      <c r="F8" s="85"/>
      <c r="G8" s="85"/>
      <c r="H8" s="85"/>
      <c r="I8" s="85"/>
      <c r="J8" s="84"/>
    </row>
    <row r="9" spans="1:10" ht="12.75">
      <c r="A9" s="86"/>
      <c r="B9" s="248"/>
      <c r="C9" s="248"/>
      <c r="D9" s="248"/>
      <c r="E9" s="248"/>
      <c r="F9" s="248"/>
      <c r="G9" s="248"/>
      <c r="H9" s="248"/>
      <c r="I9" s="248"/>
      <c r="J9" s="84"/>
    </row>
    <row r="10" spans="1:10" ht="12.75">
      <c r="A10" s="86"/>
      <c r="B10" s="168"/>
      <c r="C10" s="168"/>
      <c r="D10" s="169"/>
      <c r="E10" s="168"/>
      <c r="F10" s="168"/>
      <c r="G10" s="168"/>
      <c r="H10" s="168"/>
      <c r="I10" s="168"/>
      <c r="J10" s="84"/>
    </row>
    <row r="11" spans="1:10" ht="12.75">
      <c r="A11" s="86"/>
      <c r="B11" s="249" t="s">
        <v>285</v>
      </c>
      <c r="C11" s="249"/>
      <c r="D11" s="249"/>
      <c r="E11" s="249"/>
      <c r="F11" s="249"/>
      <c r="G11" s="249"/>
      <c r="H11" s="249"/>
      <c r="I11" s="249"/>
      <c r="J11" s="84"/>
    </row>
    <row r="12" spans="1:10" ht="12.75">
      <c r="A12" s="86"/>
      <c r="B12" s="249"/>
      <c r="C12" s="249"/>
      <c r="D12" s="249"/>
      <c r="E12" s="249"/>
      <c r="F12" s="249"/>
      <c r="G12" s="249"/>
      <c r="H12" s="249"/>
      <c r="I12" s="249"/>
      <c r="J12" s="84"/>
    </row>
    <row r="13" spans="1:10" ht="12.75">
      <c r="A13" s="86"/>
      <c r="B13" s="249"/>
      <c r="C13" s="249"/>
      <c r="D13" s="249"/>
      <c r="E13" s="249"/>
      <c r="F13" s="249"/>
      <c r="G13" s="249"/>
      <c r="H13" s="249"/>
      <c r="I13" s="249"/>
      <c r="J13" s="84"/>
    </row>
    <row r="14" spans="1:10" ht="12.75">
      <c r="A14" s="86"/>
      <c r="B14" s="132"/>
      <c r="C14" s="132"/>
      <c r="D14" s="132"/>
      <c r="E14" s="164"/>
      <c r="F14" s="132"/>
      <c r="G14" s="132"/>
      <c r="H14" s="132"/>
      <c r="I14" s="132"/>
      <c r="J14" s="84"/>
    </row>
    <row r="15" spans="1:10" ht="12.75" customHeight="1">
      <c r="A15" s="86"/>
      <c r="B15" s="132"/>
      <c r="C15" s="249" t="s">
        <v>286</v>
      </c>
      <c r="D15" s="249"/>
      <c r="E15" s="249"/>
      <c r="F15" s="249"/>
      <c r="G15" s="249"/>
      <c r="H15" s="249"/>
      <c r="I15" s="132"/>
      <c r="J15" s="84"/>
    </row>
    <row r="16" spans="1:10" ht="12.75">
      <c r="A16" s="86"/>
      <c r="B16" s="132"/>
      <c r="C16" s="249"/>
      <c r="D16" s="249"/>
      <c r="E16" s="249"/>
      <c r="F16" s="249"/>
      <c r="G16" s="249"/>
      <c r="H16" s="249"/>
      <c r="I16" s="132"/>
      <c r="J16" s="84"/>
    </row>
    <row r="17" spans="1:10" ht="12.75">
      <c r="A17" s="86"/>
      <c r="B17" s="132"/>
      <c r="C17" s="249"/>
      <c r="D17" s="249"/>
      <c r="E17" s="249"/>
      <c r="F17" s="249"/>
      <c r="G17" s="249"/>
      <c r="H17" s="249"/>
      <c r="I17" s="132"/>
      <c r="J17" s="84"/>
    </row>
    <row r="18" spans="1:10" ht="12.75">
      <c r="A18" s="94"/>
      <c r="B18" s="132"/>
      <c r="C18" s="249"/>
      <c r="D18" s="249"/>
      <c r="E18" s="249"/>
      <c r="F18" s="249"/>
      <c r="G18" s="249"/>
      <c r="H18" s="249"/>
      <c r="I18" s="132"/>
      <c r="J18" s="93"/>
    </row>
    <row r="19" spans="1:12" ht="12.75">
      <c r="A19" s="94"/>
      <c r="B19" s="132"/>
      <c r="C19" s="173" t="str">
        <f>TEXT(L19*(1+'[2]Combined LG'!$G$6)+0.03,"$0.00 (A)")</f>
        <v>$3.50 (A)</v>
      </c>
      <c r="D19" s="174" t="s">
        <v>303</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50" t="s">
        <v>287</v>
      </c>
      <c r="C21" s="250"/>
      <c r="D21" s="250"/>
      <c r="E21" s="250"/>
      <c r="F21" s="250"/>
      <c r="G21" s="250"/>
      <c r="H21" s="250"/>
      <c r="I21" s="250"/>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40" t="s">
        <v>289</v>
      </c>
      <c r="B24" s="239"/>
      <c r="C24" s="239"/>
      <c r="D24" s="239"/>
      <c r="E24" s="239"/>
      <c r="F24" s="239"/>
      <c r="G24" s="239"/>
      <c r="H24" s="239"/>
      <c r="I24" s="239"/>
      <c r="J24" s="241"/>
    </row>
    <row r="25" spans="1:10" ht="12.75">
      <c r="A25" s="86"/>
      <c r="B25" s="132"/>
      <c r="C25" s="132"/>
      <c r="D25" s="132"/>
      <c r="E25" s="132"/>
      <c r="F25" s="132"/>
      <c r="G25" s="132"/>
      <c r="H25" s="132"/>
      <c r="I25" s="132"/>
      <c r="J25" s="84"/>
    </row>
    <row r="26" spans="1:10" ht="12.75">
      <c r="A26" s="86"/>
      <c r="B26" s="249" t="s">
        <v>290</v>
      </c>
      <c r="C26" s="249"/>
      <c r="D26" s="249"/>
      <c r="E26" s="249"/>
      <c r="F26" s="249"/>
      <c r="G26" s="249"/>
      <c r="H26" s="249"/>
      <c r="I26" s="249"/>
      <c r="J26" s="84"/>
    </row>
    <row r="27" spans="1:10" ht="12.75">
      <c r="A27" s="86"/>
      <c r="B27" s="249"/>
      <c r="C27" s="249"/>
      <c r="D27" s="249"/>
      <c r="E27" s="249"/>
      <c r="F27" s="249"/>
      <c r="G27" s="249"/>
      <c r="H27" s="249"/>
      <c r="I27" s="249"/>
      <c r="J27" s="84"/>
    </row>
    <row r="28" spans="1:10" ht="12.75">
      <c r="A28" s="86"/>
      <c r="B28" s="132"/>
      <c r="C28" s="132"/>
      <c r="D28" s="132"/>
      <c r="E28" s="132"/>
      <c r="F28" s="132"/>
      <c r="G28" s="132"/>
      <c r="H28" s="132"/>
      <c r="I28" s="132"/>
      <c r="J28" s="84"/>
    </row>
    <row r="29" spans="1:10" ht="12.75">
      <c r="A29" s="86"/>
      <c r="B29" s="132"/>
      <c r="C29" s="172" t="s">
        <v>291</v>
      </c>
      <c r="D29" s="172"/>
      <c r="E29" s="172"/>
      <c r="F29" s="172"/>
      <c r="G29" s="172" t="s">
        <v>296</v>
      </c>
      <c r="H29" s="172"/>
      <c r="I29" s="132"/>
      <c r="J29" s="84"/>
    </row>
    <row r="30" spans="1:10" ht="12.75">
      <c r="A30" s="86"/>
      <c r="B30" s="132"/>
      <c r="C30" s="172" t="s">
        <v>292</v>
      </c>
      <c r="D30" s="172"/>
      <c r="E30" s="172"/>
      <c r="F30" s="172"/>
      <c r="G30" s="172" t="s">
        <v>297</v>
      </c>
      <c r="H30" s="172"/>
      <c r="I30" s="132"/>
      <c r="J30" s="84"/>
    </row>
    <row r="31" spans="1:10" ht="12.75">
      <c r="A31" s="86"/>
      <c r="B31" s="132"/>
      <c r="C31" s="172" t="s">
        <v>293</v>
      </c>
      <c r="D31" s="172"/>
      <c r="E31" s="172"/>
      <c r="F31" s="172"/>
      <c r="G31" s="172" t="s">
        <v>298</v>
      </c>
      <c r="H31" s="172"/>
      <c r="I31" s="132"/>
      <c r="J31" s="84"/>
    </row>
    <row r="32" spans="1:10" ht="12.75">
      <c r="A32" s="86"/>
      <c r="B32" s="132"/>
      <c r="C32" s="172" t="s">
        <v>294</v>
      </c>
      <c r="D32" s="172"/>
      <c r="E32" s="172"/>
      <c r="F32" s="172"/>
      <c r="G32" s="172" t="s">
        <v>299</v>
      </c>
      <c r="H32" s="172"/>
      <c r="I32" s="132"/>
      <c r="J32" s="84"/>
    </row>
    <row r="33" spans="1:10" ht="12.75">
      <c r="A33" s="118"/>
      <c r="B33" s="170"/>
      <c r="C33" s="172" t="s">
        <v>295</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49" t="s">
        <v>300</v>
      </c>
      <c r="C36" s="249"/>
      <c r="D36" s="249"/>
      <c r="E36" s="249"/>
      <c r="F36" s="249"/>
      <c r="G36" s="249"/>
      <c r="H36" s="249"/>
      <c r="I36" s="249"/>
      <c r="J36" s="84"/>
    </row>
    <row r="37" spans="1:10" ht="12.75">
      <c r="A37" s="86"/>
      <c r="B37" s="249"/>
      <c r="C37" s="249"/>
      <c r="D37" s="249"/>
      <c r="E37" s="249"/>
      <c r="F37" s="249"/>
      <c r="G37" s="249"/>
      <c r="H37" s="249"/>
      <c r="I37" s="249"/>
      <c r="J37" s="84"/>
    </row>
    <row r="38" spans="1:10" ht="12.75">
      <c r="A38" s="86"/>
      <c r="B38" s="132"/>
      <c r="C38" s="132"/>
      <c r="D38" s="132"/>
      <c r="E38" s="132"/>
      <c r="F38" s="132"/>
      <c r="G38" s="132"/>
      <c r="H38" s="132"/>
      <c r="I38" s="132"/>
      <c r="J38" s="84"/>
    </row>
    <row r="39" spans="1:10" ht="12.75">
      <c r="A39" s="86"/>
      <c r="B39" s="249" t="s">
        <v>301</v>
      </c>
      <c r="C39" s="249"/>
      <c r="D39" s="249"/>
      <c r="E39" s="249"/>
      <c r="F39" s="249"/>
      <c r="G39" s="249"/>
      <c r="H39" s="249"/>
      <c r="I39" s="249"/>
      <c r="J39" s="84"/>
    </row>
    <row r="40" spans="1:10" ht="12.75">
      <c r="A40" s="86"/>
      <c r="B40" s="249"/>
      <c r="C40" s="249"/>
      <c r="D40" s="249"/>
      <c r="E40" s="249"/>
      <c r="F40" s="249"/>
      <c r="G40" s="249"/>
      <c r="H40" s="249"/>
      <c r="I40" s="249"/>
      <c r="J40" s="84"/>
    </row>
    <row r="41" spans="1:10" ht="12.75">
      <c r="A41" s="86"/>
      <c r="B41" s="132"/>
      <c r="C41" s="132"/>
      <c r="D41" s="132"/>
      <c r="E41" s="132"/>
      <c r="F41" s="132"/>
      <c r="G41" s="132"/>
      <c r="H41" s="132"/>
      <c r="I41" s="132"/>
      <c r="J41" s="84"/>
    </row>
    <row r="42" spans="1:12" ht="12.75">
      <c r="A42" s="86"/>
      <c r="C42" s="132" t="s">
        <v>302</v>
      </c>
      <c r="D42" s="132"/>
      <c r="E42" s="173" t="str">
        <f>TEXT(L42*(1+'[2]Combined LG'!$G$6),"$0.00 (A)")</f>
        <v>$48.51 (A)</v>
      </c>
      <c r="F42" s="132"/>
      <c r="G42" s="132"/>
      <c r="H42" s="132"/>
      <c r="I42" s="132"/>
      <c r="J42" s="84"/>
      <c r="L42" s="80">
        <v>44.85</v>
      </c>
    </row>
    <row r="43" spans="1:12" ht="12.75">
      <c r="A43" s="86"/>
      <c r="C43" s="132" t="s">
        <v>216</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98</v>
      </c>
      <c r="B51" s="133" t="str">
        <f>+'Check Sheet'!$B$52</f>
        <v>Rick Waldren, Business Unit Controller</v>
      </c>
      <c r="C51" s="1"/>
      <c r="D51" s="85"/>
      <c r="E51" s="85"/>
      <c r="F51" s="85"/>
      <c r="G51" s="85"/>
      <c r="H51" s="85"/>
      <c r="I51" s="85"/>
      <c r="J51" s="84"/>
    </row>
    <row r="52" spans="1:10" ht="12.75">
      <c r="A52" s="23"/>
      <c r="B52" s="1"/>
      <c r="C52" s="1"/>
      <c r="D52" s="85"/>
      <c r="E52" s="85"/>
      <c r="F52" s="85"/>
      <c r="J52" s="84"/>
    </row>
    <row r="53" spans="1:10" ht="12.75">
      <c r="A53" s="26" t="s">
        <v>99</v>
      </c>
      <c r="B53" s="242">
        <f>+'Check Sheet'!$B$54</f>
        <v>43266</v>
      </c>
      <c r="C53" s="242">
        <f>+'Check Sheet'!C53</f>
        <v>0</v>
      </c>
      <c r="D53" s="82"/>
      <c r="E53" s="82"/>
      <c r="F53" s="82"/>
      <c r="H53" s="72" t="s">
        <v>142</v>
      </c>
      <c r="I53" s="243">
        <f>+'Check Sheet'!$I$54</f>
        <v>43313</v>
      </c>
      <c r="J53" s="244">
        <f>+'Check Sheet'!I53</f>
        <v>0</v>
      </c>
    </row>
    <row r="54" spans="1:10" ht="12.75">
      <c r="A54" s="245" t="s">
        <v>17</v>
      </c>
      <c r="B54" s="246"/>
      <c r="C54" s="246"/>
      <c r="D54" s="246"/>
      <c r="E54" s="246"/>
      <c r="F54" s="246"/>
      <c r="G54" s="246"/>
      <c r="H54" s="246"/>
      <c r="I54" s="246"/>
      <c r="J54" s="247"/>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A54:J54"/>
    <mergeCell ref="B11:I13"/>
    <mergeCell ref="C15:H18"/>
    <mergeCell ref="A24:J24"/>
    <mergeCell ref="B26:I27"/>
    <mergeCell ref="B36:I37"/>
    <mergeCell ref="B39:I40"/>
    <mergeCell ref="B53:C53"/>
    <mergeCell ref="I53:J53"/>
    <mergeCell ref="B21:I21"/>
    <mergeCell ref="A7:J7"/>
    <mergeCell ref="B9:I9"/>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304</v>
      </c>
      <c r="B7" s="239"/>
      <c r="C7" s="239"/>
      <c r="D7" s="239"/>
      <c r="E7" s="239"/>
      <c r="F7" s="239"/>
      <c r="G7" s="239"/>
      <c r="H7" s="239"/>
      <c r="I7" s="239"/>
      <c r="J7" s="241"/>
    </row>
    <row r="8" spans="1:10" ht="12.75">
      <c r="A8" s="86"/>
      <c r="B8" s="85"/>
      <c r="C8" s="85"/>
      <c r="D8" s="85"/>
      <c r="E8" s="85"/>
      <c r="F8" s="85"/>
      <c r="G8" s="85"/>
      <c r="H8" s="85"/>
      <c r="I8" s="85"/>
      <c r="J8" s="84"/>
    </row>
    <row r="9" spans="1:10" ht="12.75">
      <c r="A9" s="86"/>
      <c r="B9" s="255" t="s">
        <v>305</v>
      </c>
      <c r="C9" s="255"/>
      <c r="D9" s="255"/>
      <c r="E9" s="255"/>
      <c r="F9" s="255"/>
      <c r="G9" s="255"/>
      <c r="H9" s="255"/>
      <c r="I9" s="255"/>
      <c r="J9" s="84"/>
    </row>
    <row r="10" spans="1:10" ht="12.75">
      <c r="A10" s="86"/>
      <c r="B10" s="255"/>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132"/>
      <c r="C13" s="132"/>
      <c r="D13" s="132"/>
      <c r="E13" s="132"/>
      <c r="F13" s="132"/>
      <c r="G13" s="132"/>
      <c r="H13" s="132"/>
      <c r="I13" s="132"/>
      <c r="J13" s="84"/>
    </row>
    <row r="14" spans="1:10" ht="13.5" thickBot="1">
      <c r="A14" s="86"/>
      <c r="B14" s="132"/>
      <c r="C14" s="132"/>
      <c r="D14" s="256" t="s">
        <v>307</v>
      </c>
      <c r="E14" s="257"/>
      <c r="F14" s="256" t="s">
        <v>306</v>
      </c>
      <c r="G14" s="257"/>
      <c r="H14" s="132"/>
      <c r="I14" s="132"/>
      <c r="J14" s="84"/>
    </row>
    <row r="15" spans="1:12" ht="24.75" customHeight="1">
      <c r="A15" s="86"/>
      <c r="B15" s="132"/>
      <c r="C15" s="132"/>
      <c r="D15" s="258" t="s">
        <v>308</v>
      </c>
      <c r="E15" s="259"/>
      <c r="F15" s="253" t="str">
        <f>TEXT(SUM(L15:M15)*(1+'[2]Combined LG'!$G$6),"$0.00 (A)")</f>
        <v>$8.00 (A)</v>
      </c>
      <c r="G15" s="254" t="str">
        <f>TEXT(P15*(1+'[2]Combined LG'!$G$6),"$0.00 (A)")</f>
        <v>$0.00 (A)</v>
      </c>
      <c r="H15" s="132"/>
      <c r="I15" s="132"/>
      <c r="J15" s="84"/>
      <c r="L15" s="80">
        <v>7.4</v>
      </c>
    </row>
    <row r="16" spans="1:12" ht="12.75">
      <c r="A16" s="86"/>
      <c r="B16" s="132"/>
      <c r="C16" s="132"/>
      <c r="D16" s="251" t="s">
        <v>309</v>
      </c>
      <c r="E16" s="252"/>
      <c r="F16" s="253" t="str">
        <f>TEXT(SUM(L16:M16)*(1+'[2]Combined LG'!$G$6),"$0.00 (A)")</f>
        <v>$8.00 (A)</v>
      </c>
      <c r="G16" s="254" t="str">
        <f>TEXT(P16*(1+'[2]Combined LG'!$G$6),"$0.00 (A)")</f>
        <v>$0.00 (A)</v>
      </c>
      <c r="H16" s="132"/>
      <c r="I16" s="132"/>
      <c r="J16" s="84"/>
      <c r="L16" s="80">
        <f>+L15</f>
        <v>7.4</v>
      </c>
    </row>
    <row r="17" spans="1:12" ht="12.75">
      <c r="A17" s="86"/>
      <c r="B17" s="132"/>
      <c r="C17" s="132"/>
      <c r="D17" s="251" t="s">
        <v>310</v>
      </c>
      <c r="E17" s="252"/>
      <c r="F17" s="253" t="str">
        <f>TEXT(SUM(L17:M17)*(1+'[2]Combined LG'!$G$6),"$0.00 (A)")</f>
        <v>$8.00 (A)</v>
      </c>
      <c r="G17" s="254" t="str">
        <f>TEXT(P17*(1+'[2]Combined LG'!$G$6),"$0.00 (A)")</f>
        <v>$0.00 (A)</v>
      </c>
      <c r="H17" s="132"/>
      <c r="I17" s="132"/>
      <c r="J17" s="84"/>
      <c r="L17" s="80">
        <f>+L16</f>
        <v>7.4</v>
      </c>
    </row>
    <row r="18" spans="1:12" ht="12.75">
      <c r="A18" s="94"/>
      <c r="B18" s="132"/>
      <c r="C18" s="132"/>
      <c r="D18" s="251" t="s">
        <v>311</v>
      </c>
      <c r="E18" s="252"/>
      <c r="F18" s="253" t="str">
        <f>TEXT(SUM(L18:M18)*(1+'[2]Combined LG'!$G$6),"$0.00 (A)")</f>
        <v>$8.00 (A)</v>
      </c>
      <c r="G18" s="254" t="str">
        <f>TEXT(P18*(1+'[2]Combined LG'!$G$6),"$0.00 (A)")</f>
        <v>$0.00 (A)</v>
      </c>
      <c r="H18" s="132"/>
      <c r="I18" s="132"/>
      <c r="J18" s="93"/>
      <c r="L18" s="80">
        <f>+L17</f>
        <v>7.4</v>
      </c>
    </row>
    <row r="19" spans="1:12" ht="12.75">
      <c r="A19" s="86"/>
      <c r="B19" s="132"/>
      <c r="C19" s="132"/>
      <c r="D19" s="251" t="s">
        <v>312</v>
      </c>
      <c r="E19" s="252"/>
      <c r="F19" s="253" t="str">
        <f>TEXT(SUM(L19:M19)*(1+'[2]Combined LG'!$G$6),"$0.00 (A)")</f>
        <v>$22.96 (A)</v>
      </c>
      <c r="G19" s="254" t="str">
        <f>TEXT(P19*(1+'[2]Combined LG'!$G$6),"$0.00 (A)")</f>
        <v>$0.00 (A)</v>
      </c>
      <c r="H19" s="132"/>
      <c r="I19" s="132"/>
      <c r="J19" s="84"/>
      <c r="L19" s="80">
        <v>21.23</v>
      </c>
    </row>
    <row r="20" spans="1:13" ht="12.75">
      <c r="A20" s="86"/>
      <c r="B20" s="132"/>
      <c r="C20" s="132"/>
      <c r="D20" s="251" t="s">
        <v>36</v>
      </c>
      <c r="E20" s="252"/>
      <c r="F20" s="253" t="str">
        <f>TEXT(SUM(L20:M20)*(1+'[2]Combined LG'!$G$6),"$0.00 (A)")</f>
        <v>$13.41 (A)</v>
      </c>
      <c r="G20" s="254" t="str">
        <f>TEXT(P20*(1+'[2]Combined LG'!$G$6),"$0.00 (A)")</f>
        <v>$0.00 (A)</v>
      </c>
      <c r="H20" s="132"/>
      <c r="I20" s="132"/>
      <c r="J20" s="84"/>
      <c r="L20" s="80">
        <v>7.4</v>
      </c>
      <c r="M20" s="80">
        <v>5</v>
      </c>
    </row>
    <row r="21" spans="1:12" ht="12.75">
      <c r="A21" s="86"/>
      <c r="B21" s="132"/>
      <c r="C21" s="132"/>
      <c r="D21" s="251" t="s">
        <v>313</v>
      </c>
      <c r="E21" s="252"/>
      <c r="F21" s="253" t="str">
        <f>TEXT(SUM(L21:M21)*(1+'[2]Combined LG'!$G$6),"$0.00 (A)")</f>
        <v>$8.00 (A)</v>
      </c>
      <c r="G21" s="254" t="str">
        <f>TEXT(P21*(1+'[2]Combined LG'!$G$6),"$0.00 (A)")</f>
        <v>$0.00 (A)</v>
      </c>
      <c r="H21" s="132"/>
      <c r="I21" s="132"/>
      <c r="J21" s="84"/>
      <c r="L21" s="80">
        <f>+L20</f>
        <v>7.4</v>
      </c>
    </row>
    <row r="22" spans="1:12" ht="12.75">
      <c r="A22" s="86"/>
      <c r="B22" s="132"/>
      <c r="C22" s="132"/>
      <c r="D22" s="251" t="s">
        <v>315</v>
      </c>
      <c r="E22" s="252"/>
      <c r="F22" s="253" t="str">
        <f>TEXT(SUM(L22:M22)*(1+'[2]Combined LG'!$G$6),"$0.00 (A)")</f>
        <v>$8.00 (A)</v>
      </c>
      <c r="G22" s="254" t="str">
        <f>TEXT(P22*(1+'[2]Combined LG'!$G$6),"$0.00 (A)")</f>
        <v>$0.00 (A)</v>
      </c>
      <c r="H22" s="132"/>
      <c r="I22" s="132"/>
      <c r="J22" s="84"/>
      <c r="L22" s="80">
        <f>+L21</f>
        <v>7.4</v>
      </c>
    </row>
    <row r="23" spans="1:12" ht="12.75">
      <c r="A23" s="86"/>
      <c r="B23" s="132"/>
      <c r="C23" s="132"/>
      <c r="D23" s="251" t="s">
        <v>316</v>
      </c>
      <c r="E23" s="252"/>
      <c r="F23" s="253" t="str">
        <f>TEXT(SUM(L23:M23)*(1+'[2]Combined LG'!$G$6),"$0.00 (A)")</f>
        <v>$8.00 (A)</v>
      </c>
      <c r="G23" s="254" t="str">
        <f>TEXT(P23*(1+'[2]Combined LG'!$G$6),"$0.00 (A)")</f>
        <v>$0.00 (A)</v>
      </c>
      <c r="H23" s="132"/>
      <c r="I23" s="132"/>
      <c r="J23" s="84"/>
      <c r="L23" s="80">
        <f>+L22</f>
        <v>7.4</v>
      </c>
    </row>
    <row r="24" spans="1:12" ht="12.75">
      <c r="A24" s="86"/>
      <c r="B24" s="132"/>
      <c r="C24" s="132"/>
      <c r="D24" s="251" t="s">
        <v>314</v>
      </c>
      <c r="E24" s="252"/>
      <c r="F24" s="253" t="str">
        <f>TEXT(SUM(L24:M24)*(1+'[2]Combined LG'!$G$6),"$0.00 (A)")</f>
        <v>$8.00 (A)</v>
      </c>
      <c r="G24" s="254" t="str">
        <f>TEXT(P24*(1+'[2]Combined LG'!$G$6),"$0.00 (A)")</f>
        <v>$0.00 (A)</v>
      </c>
      <c r="H24" s="132"/>
      <c r="I24" s="132"/>
      <c r="J24" s="84"/>
      <c r="L24" s="80">
        <f>+L23</f>
        <v>7.4</v>
      </c>
    </row>
    <row r="25" spans="1:12" ht="12.75">
      <c r="A25" s="86"/>
      <c r="B25" s="132"/>
      <c r="C25" s="132"/>
      <c r="D25" s="251"/>
      <c r="E25" s="252"/>
      <c r="F25" s="251"/>
      <c r="G25" s="252"/>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49" t="s">
        <v>317</v>
      </c>
      <c r="C28" s="249"/>
      <c r="D28" s="249"/>
      <c r="E28" s="249"/>
      <c r="F28" s="249"/>
      <c r="G28" s="249"/>
      <c r="H28" s="249"/>
      <c r="I28" s="249"/>
      <c r="J28" s="84"/>
    </row>
    <row r="29" spans="1:10" ht="12.75">
      <c r="A29" s="86"/>
      <c r="B29" s="249"/>
      <c r="C29" s="249"/>
      <c r="D29" s="249"/>
      <c r="E29" s="249"/>
      <c r="F29" s="249"/>
      <c r="G29" s="249"/>
      <c r="H29" s="249"/>
      <c r="I29" s="249"/>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318</v>
      </c>
      <c r="B7" s="239"/>
      <c r="C7" s="239"/>
      <c r="D7" s="239"/>
      <c r="E7" s="239"/>
      <c r="F7" s="239"/>
      <c r="G7" s="239"/>
      <c r="H7" s="239"/>
      <c r="I7" s="239"/>
      <c r="J7" s="241"/>
    </row>
    <row r="8" spans="1:10" ht="12.75">
      <c r="A8" s="86"/>
      <c r="B8" s="85"/>
      <c r="C8" s="85"/>
      <c r="D8" s="85"/>
      <c r="E8" s="85"/>
      <c r="F8" s="85"/>
      <c r="G8" s="85"/>
      <c r="H8" s="85"/>
      <c r="I8" s="85"/>
      <c r="J8" s="84"/>
    </row>
    <row r="9" spans="1:10" ht="12.75">
      <c r="A9" s="86"/>
      <c r="B9" s="255" t="s">
        <v>319</v>
      </c>
      <c r="C9" s="255"/>
      <c r="D9" s="255"/>
      <c r="E9" s="255"/>
      <c r="F9" s="255"/>
      <c r="G9" s="255"/>
      <c r="H9" s="255"/>
      <c r="I9" s="255"/>
      <c r="J9" s="84"/>
    </row>
    <row r="10" spans="1:10" ht="12.75">
      <c r="A10" s="86"/>
      <c r="B10" s="255"/>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0" ht="12.75">
      <c r="A14" s="86"/>
      <c r="B14" s="255"/>
      <c r="C14" s="255"/>
      <c r="D14" s="255"/>
      <c r="E14" s="255"/>
      <c r="F14" s="255"/>
      <c r="G14" s="255"/>
      <c r="H14" s="255"/>
      <c r="I14" s="255"/>
      <c r="J14" s="84"/>
    </row>
    <row r="15" spans="1:10" ht="12.75">
      <c r="A15" s="86"/>
      <c r="B15" s="175"/>
      <c r="C15" s="176"/>
      <c r="D15" s="176"/>
      <c r="E15" s="176"/>
      <c r="F15" s="265" t="s">
        <v>38</v>
      </c>
      <c r="G15" s="265"/>
      <c r="H15" s="265"/>
      <c r="I15" s="266"/>
      <c r="J15" s="84"/>
    </row>
    <row r="16" spans="1:10" ht="12.75">
      <c r="A16" s="86"/>
      <c r="B16" s="268" t="s">
        <v>320</v>
      </c>
      <c r="C16" s="269"/>
      <c r="D16" s="269"/>
      <c r="E16" s="269"/>
      <c r="F16" s="260" t="s">
        <v>321</v>
      </c>
      <c r="G16" s="260"/>
      <c r="H16" s="260" t="s">
        <v>322</v>
      </c>
      <c r="I16" s="261"/>
      <c r="J16" s="84"/>
    </row>
    <row r="17" spans="1:14" ht="12.75" customHeight="1">
      <c r="A17" s="86"/>
      <c r="B17" s="264" t="s">
        <v>324</v>
      </c>
      <c r="C17" s="264"/>
      <c r="D17" s="264"/>
      <c r="E17" s="264"/>
      <c r="F17" s="263" t="str">
        <f>TEXT(SUM(L17)*(1+'[2]Combined LG'!$G$6)+0.03,"$0.00 (A)")</f>
        <v>$0.60 (A)</v>
      </c>
      <c r="G17" s="263"/>
      <c r="H17" s="263" t="str">
        <f>TEXT(SUM(M17)*(1+'[2]Combined LG'!$G$6)+0.01,"$0.00 (A)")</f>
        <v>$0.25 (A)</v>
      </c>
      <c r="I17" s="263"/>
      <c r="J17" s="84"/>
      <c r="L17" s="131">
        <v>0.53</v>
      </c>
      <c r="M17" s="131">
        <v>0.22</v>
      </c>
      <c r="N17" s="131"/>
    </row>
    <row r="18" spans="1:14" ht="12.75">
      <c r="A18" s="94"/>
      <c r="B18" s="264"/>
      <c r="C18" s="264"/>
      <c r="D18" s="264"/>
      <c r="E18" s="264"/>
      <c r="F18" s="263"/>
      <c r="G18" s="263"/>
      <c r="H18" s="263"/>
      <c r="I18" s="263"/>
      <c r="J18" s="93"/>
      <c r="L18" s="131"/>
      <c r="M18" s="131"/>
      <c r="N18" s="131"/>
    </row>
    <row r="19" spans="1:14" ht="12.75">
      <c r="A19" s="94"/>
      <c r="B19" s="264"/>
      <c r="C19" s="264"/>
      <c r="D19" s="264"/>
      <c r="E19" s="264"/>
      <c r="F19" s="263"/>
      <c r="G19" s="263"/>
      <c r="H19" s="263"/>
      <c r="I19" s="263"/>
      <c r="J19" s="93"/>
      <c r="L19" s="131"/>
      <c r="M19" s="131"/>
      <c r="N19" s="131"/>
    </row>
    <row r="20" spans="1:14" ht="12.75">
      <c r="A20" s="86"/>
      <c r="B20" s="264" t="s">
        <v>323</v>
      </c>
      <c r="C20" s="264"/>
      <c r="D20" s="264"/>
      <c r="E20" s="264"/>
      <c r="F20" s="262" t="str">
        <f>+F17</f>
        <v>$0.60 (A)</v>
      </c>
      <c r="G20" s="262"/>
      <c r="H20" s="262" t="str">
        <f>+H17</f>
        <v>$0.25 (A)</v>
      </c>
      <c r="I20" s="262"/>
      <c r="J20" s="84"/>
      <c r="L20" s="131">
        <v>0.53</v>
      </c>
      <c r="M20" s="131">
        <v>0.22</v>
      </c>
      <c r="N20" s="131"/>
    </row>
    <row r="21" spans="1:14" ht="12.75">
      <c r="A21" s="86"/>
      <c r="B21" s="264"/>
      <c r="C21" s="264"/>
      <c r="D21" s="264"/>
      <c r="E21" s="264"/>
      <c r="F21" s="262"/>
      <c r="G21" s="262"/>
      <c r="H21" s="262"/>
      <c r="I21" s="262"/>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49" t="s">
        <v>345</v>
      </c>
      <c r="C24" s="249"/>
      <c r="D24" s="249"/>
      <c r="E24" s="249"/>
      <c r="F24" s="249"/>
      <c r="G24" s="249"/>
      <c r="H24" s="249"/>
      <c r="I24" s="249"/>
      <c r="J24" s="84"/>
      <c r="L24" s="131"/>
      <c r="M24" s="131"/>
      <c r="N24" s="131"/>
    </row>
    <row r="25" spans="1:14" ht="12.75">
      <c r="A25" s="86"/>
      <c r="B25" s="249"/>
      <c r="C25" s="249"/>
      <c r="D25" s="249"/>
      <c r="E25" s="249"/>
      <c r="F25" s="249"/>
      <c r="G25" s="249"/>
      <c r="H25" s="249"/>
      <c r="I25" s="249"/>
      <c r="J25" s="84"/>
      <c r="L25" s="131"/>
      <c r="M25" s="131"/>
      <c r="N25" s="131"/>
    </row>
    <row r="26" spans="1:14" ht="12.75">
      <c r="A26" s="86"/>
      <c r="B26" s="249"/>
      <c r="C26" s="249"/>
      <c r="D26" s="249"/>
      <c r="E26" s="249"/>
      <c r="F26" s="249"/>
      <c r="G26" s="249"/>
      <c r="H26" s="249"/>
      <c r="I26" s="249"/>
      <c r="J26" s="84"/>
      <c r="L26" s="131"/>
      <c r="M26" s="131"/>
      <c r="N26" s="131"/>
    </row>
    <row r="27" spans="1:14" ht="12.75">
      <c r="A27" s="86"/>
      <c r="B27" s="249"/>
      <c r="C27" s="249"/>
      <c r="D27" s="249"/>
      <c r="E27" s="249"/>
      <c r="F27" s="249"/>
      <c r="G27" s="249"/>
      <c r="H27" s="249"/>
      <c r="I27" s="249"/>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5" t="s">
        <v>38</v>
      </c>
      <c r="G30" s="265"/>
      <c r="H30" s="265"/>
      <c r="I30" s="266"/>
      <c r="J30" s="93"/>
      <c r="L30" s="131"/>
      <c r="M30" s="131"/>
      <c r="N30" s="131"/>
    </row>
    <row r="31" spans="1:14" ht="12.75">
      <c r="A31" s="86"/>
      <c r="B31" s="268" t="s">
        <v>325</v>
      </c>
      <c r="C31" s="269"/>
      <c r="D31" s="269"/>
      <c r="E31" s="269"/>
      <c r="F31" s="260" t="s">
        <v>321</v>
      </c>
      <c r="G31" s="260"/>
      <c r="H31" s="260" t="s">
        <v>322</v>
      </c>
      <c r="I31" s="261"/>
      <c r="J31" s="84"/>
      <c r="L31" s="131"/>
      <c r="M31" s="131"/>
      <c r="N31" s="131"/>
    </row>
    <row r="32" spans="1:14" ht="12.75">
      <c r="A32" s="111"/>
      <c r="B32" s="267" t="s">
        <v>326</v>
      </c>
      <c r="C32" s="267"/>
      <c r="D32" s="267"/>
      <c r="E32" s="267"/>
      <c r="F32" s="263" t="str">
        <f>TEXT(SUM(L32)*(1+'[2]Combined LG'!$G$6)+0.01,"$0.00 (A)")</f>
        <v>$5.50 (A)</v>
      </c>
      <c r="G32" s="263"/>
      <c r="H32" s="263" t="str">
        <f>TEXT(SUM(M32)*(1+'[2]Combined LG'!$G$6)+0.06,"$0.00 (A)")</f>
        <v>$1.25 (A)</v>
      </c>
      <c r="I32" s="263"/>
      <c r="J32" s="84"/>
      <c r="L32" s="131">
        <v>5.08</v>
      </c>
      <c r="M32" s="131">
        <v>1.1</v>
      </c>
      <c r="N32" s="131"/>
    </row>
    <row r="33" spans="1:14" ht="12.75">
      <c r="A33" s="86"/>
      <c r="B33" s="267"/>
      <c r="C33" s="267"/>
      <c r="D33" s="267"/>
      <c r="E33" s="267"/>
      <c r="F33" s="263"/>
      <c r="G33" s="263"/>
      <c r="H33" s="263"/>
      <c r="I33" s="263"/>
      <c r="J33" s="84"/>
      <c r="L33" s="131"/>
      <c r="M33" s="131"/>
      <c r="N33" s="131"/>
    </row>
    <row r="34" spans="1:14" ht="12.75">
      <c r="A34" s="86"/>
      <c r="B34" s="267"/>
      <c r="C34" s="267"/>
      <c r="D34" s="267"/>
      <c r="E34" s="267"/>
      <c r="F34" s="263"/>
      <c r="G34" s="263"/>
      <c r="H34" s="263"/>
      <c r="I34" s="263"/>
      <c r="J34" s="84"/>
      <c r="L34" s="131"/>
      <c r="M34" s="131"/>
      <c r="N34" s="131"/>
    </row>
    <row r="35" spans="1:14" ht="12.75">
      <c r="A35" s="86"/>
      <c r="B35" s="267"/>
      <c r="C35" s="267"/>
      <c r="D35" s="267"/>
      <c r="E35" s="267"/>
      <c r="F35" s="263"/>
      <c r="G35" s="263"/>
      <c r="H35" s="263"/>
      <c r="I35" s="263"/>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42">
        <f>+'Check Sheet'!$B$54</f>
        <v>43266</v>
      </c>
      <c r="C52" s="242">
        <f>+'Check Sheet'!C53</f>
        <v>0</v>
      </c>
      <c r="D52" s="82"/>
      <c r="E52" s="82"/>
      <c r="F52" s="82"/>
      <c r="H52" s="72" t="s">
        <v>142</v>
      </c>
      <c r="I52" s="243">
        <f>+'Check Sheet'!$I$54</f>
        <v>43313</v>
      </c>
      <c r="J52" s="244">
        <f>+'Check Sheet'!I53</f>
        <v>0</v>
      </c>
    </row>
    <row r="53" spans="1:10" ht="12.75">
      <c r="A53" s="245" t="s">
        <v>17</v>
      </c>
      <c r="B53" s="246"/>
      <c r="C53" s="246"/>
      <c r="D53" s="246"/>
      <c r="E53" s="246"/>
      <c r="F53" s="246"/>
      <c r="G53" s="246"/>
      <c r="H53" s="246"/>
      <c r="I53" s="246"/>
      <c r="J53" s="247"/>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B16:E16"/>
    <mergeCell ref="B31:E31"/>
    <mergeCell ref="A53:J53"/>
    <mergeCell ref="B9:I14"/>
    <mergeCell ref="F15:I15"/>
    <mergeCell ref="F16:G16"/>
    <mergeCell ref="H16:I16"/>
    <mergeCell ref="B20:E21"/>
    <mergeCell ref="B52:C52"/>
    <mergeCell ref="I52:J52"/>
    <mergeCell ref="B32:E33"/>
    <mergeCell ref="F32:G33"/>
    <mergeCell ref="H32:I33"/>
    <mergeCell ref="B34:E35"/>
    <mergeCell ref="F34:G35"/>
    <mergeCell ref="H34:I35"/>
    <mergeCell ref="H31:I31"/>
    <mergeCell ref="F20:G21"/>
    <mergeCell ref="H20:I21"/>
    <mergeCell ref="F17:G19"/>
    <mergeCell ref="H17:I19"/>
    <mergeCell ref="A7:J7"/>
    <mergeCell ref="B17:E19"/>
    <mergeCell ref="B24:I27"/>
    <mergeCell ref="F30:I30"/>
    <mergeCell ref="F31:G31"/>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327</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5" t="s">
        <v>38</v>
      </c>
      <c r="G10" s="265"/>
      <c r="H10" s="265"/>
      <c r="I10" s="266"/>
      <c r="J10" s="84"/>
    </row>
    <row r="11" spans="1:16" ht="12.75">
      <c r="A11" s="86"/>
      <c r="B11" s="268" t="s">
        <v>35</v>
      </c>
      <c r="C11" s="269"/>
      <c r="D11" s="269"/>
      <c r="E11" s="269"/>
      <c r="F11" s="260" t="s">
        <v>321</v>
      </c>
      <c r="G11" s="260"/>
      <c r="H11" s="260" t="s">
        <v>322</v>
      </c>
      <c r="I11" s="261"/>
      <c r="J11" s="84"/>
      <c r="L11" s="131"/>
      <c r="M11" s="131"/>
      <c r="N11" s="131"/>
      <c r="O11" s="131"/>
      <c r="P11" s="131"/>
    </row>
    <row r="12" spans="1:16" ht="12.75">
      <c r="A12" s="86"/>
      <c r="B12" s="270" t="s">
        <v>328</v>
      </c>
      <c r="C12" s="271"/>
      <c r="D12" s="271"/>
      <c r="E12" s="272"/>
      <c r="F12" s="279" t="str">
        <f>TEXT(SUM(L12)*(1+'[2]Combined LG'!$G$6)+0.05,"$0.00 (A)")</f>
        <v>$0.15 (A)</v>
      </c>
      <c r="G12" s="280"/>
      <c r="H12" s="279" t="str">
        <f>TEXT(SUM(M12)*(1+'[2]Combined LG'!$G$6)+0.02,"$0.00 (A)")</f>
        <v>$0.05 (A)</v>
      </c>
      <c r="I12" s="280"/>
      <c r="J12" s="84"/>
      <c r="L12" s="131">
        <v>0.09</v>
      </c>
      <c r="M12" s="131">
        <v>0.03</v>
      </c>
      <c r="N12" s="131"/>
      <c r="O12" s="131"/>
      <c r="P12" s="131"/>
    </row>
    <row r="13" spans="1:16" ht="12.75">
      <c r="A13" s="86"/>
      <c r="B13" s="273"/>
      <c r="C13" s="274"/>
      <c r="D13" s="274"/>
      <c r="E13" s="275"/>
      <c r="F13" s="281"/>
      <c r="G13" s="282"/>
      <c r="H13" s="281"/>
      <c r="I13" s="282"/>
      <c r="J13" s="84"/>
      <c r="L13" s="131"/>
      <c r="M13" s="131"/>
      <c r="N13" s="131"/>
      <c r="O13" s="131"/>
      <c r="P13" s="131"/>
    </row>
    <row r="14" spans="1:16" ht="12.75">
      <c r="A14" s="86"/>
      <c r="B14" s="276"/>
      <c r="C14" s="277"/>
      <c r="D14" s="277"/>
      <c r="E14" s="278"/>
      <c r="F14" s="283"/>
      <c r="G14" s="254"/>
      <c r="H14" s="283"/>
      <c r="I14" s="254"/>
      <c r="J14" s="84"/>
      <c r="L14" s="131"/>
      <c r="M14" s="131"/>
      <c r="N14" s="131"/>
      <c r="O14" s="131"/>
      <c r="P14" s="131"/>
    </row>
    <row r="15" spans="1:16" ht="12.75">
      <c r="A15" s="86"/>
      <c r="B15" s="267" t="s">
        <v>329</v>
      </c>
      <c r="C15" s="267"/>
      <c r="D15" s="267"/>
      <c r="E15" s="267"/>
      <c r="F15" s="263" t="str">
        <f>TEXT(SUM(L15)*(1+'[3]Combined LG'!$G$6),"$0.00 (A)")</f>
        <v>$1.10 (A)</v>
      </c>
      <c r="G15" s="263"/>
      <c r="H15" s="263" t="str">
        <f>TEXT(SUM(M15)*(1+'[2]Combined LG'!$G$6)+0.01,"$0.00 (A)")</f>
        <v>$0.25 (A)</v>
      </c>
      <c r="I15" s="263"/>
      <c r="J15" s="84"/>
      <c r="L15" s="131">
        <v>1.02</v>
      </c>
      <c r="M15" s="131">
        <v>0.22</v>
      </c>
      <c r="N15" s="131"/>
      <c r="O15" s="210"/>
      <c r="P15" s="131"/>
    </row>
    <row r="16" spans="1:16" ht="12.75">
      <c r="A16" s="86"/>
      <c r="B16" s="267"/>
      <c r="C16" s="267"/>
      <c r="D16" s="267"/>
      <c r="E16" s="267"/>
      <c r="F16" s="263"/>
      <c r="G16" s="263"/>
      <c r="H16" s="263"/>
      <c r="I16" s="263"/>
      <c r="J16" s="84"/>
      <c r="L16" s="131"/>
      <c r="M16" s="131"/>
      <c r="N16" s="131"/>
      <c r="O16" s="131"/>
      <c r="P16" s="131"/>
    </row>
    <row r="17" spans="1:16" ht="12.75">
      <c r="A17" s="86"/>
      <c r="B17" s="267"/>
      <c r="C17" s="267"/>
      <c r="D17" s="267"/>
      <c r="E17" s="267"/>
      <c r="F17" s="263"/>
      <c r="G17" s="263"/>
      <c r="H17" s="263"/>
      <c r="I17" s="263"/>
      <c r="J17" s="84"/>
      <c r="L17" s="131"/>
      <c r="M17" s="131"/>
      <c r="N17" s="131"/>
      <c r="O17" s="131"/>
      <c r="P17" s="131"/>
    </row>
    <row r="18" spans="1:16" ht="12.75">
      <c r="A18" s="86"/>
      <c r="B18" s="267"/>
      <c r="C18" s="267"/>
      <c r="D18" s="267"/>
      <c r="E18" s="267"/>
      <c r="F18" s="263"/>
      <c r="G18" s="263"/>
      <c r="H18" s="263"/>
      <c r="I18" s="263"/>
      <c r="J18" s="84"/>
      <c r="L18" s="131"/>
      <c r="M18" s="131"/>
      <c r="N18" s="131"/>
      <c r="O18" s="131"/>
      <c r="P18" s="131"/>
    </row>
    <row r="19" spans="1:16" ht="12.75">
      <c r="A19" s="86"/>
      <c r="B19" s="267"/>
      <c r="C19" s="267"/>
      <c r="D19" s="267"/>
      <c r="E19" s="267"/>
      <c r="F19" s="263"/>
      <c r="G19" s="263"/>
      <c r="H19" s="263"/>
      <c r="I19" s="263"/>
      <c r="J19" s="84"/>
      <c r="L19" s="131"/>
      <c r="M19" s="131"/>
      <c r="N19" s="131"/>
      <c r="O19" s="131"/>
      <c r="P19" s="131"/>
    </row>
    <row r="20" spans="1:16" ht="12.75">
      <c r="A20" s="86"/>
      <c r="B20" s="267" t="s">
        <v>330</v>
      </c>
      <c r="C20" s="267"/>
      <c r="D20" s="267"/>
      <c r="E20" s="267"/>
      <c r="F20" s="262" t="str">
        <f>+F15</f>
        <v>$1.10 (A)</v>
      </c>
      <c r="G20" s="262"/>
      <c r="H20" s="262" t="str">
        <f>+H15</f>
        <v>$0.25 (A)</v>
      </c>
      <c r="I20" s="262"/>
      <c r="J20" s="84"/>
      <c r="L20" s="131">
        <v>1.02</v>
      </c>
      <c r="M20" s="131">
        <v>0.22</v>
      </c>
      <c r="N20" s="131"/>
      <c r="O20" s="131"/>
      <c r="P20" s="131"/>
    </row>
    <row r="21" spans="1:16" ht="12.75">
      <c r="A21" s="86"/>
      <c r="B21" s="267"/>
      <c r="C21" s="267"/>
      <c r="D21" s="267"/>
      <c r="E21" s="267"/>
      <c r="F21" s="262"/>
      <c r="G21" s="262"/>
      <c r="H21" s="262"/>
      <c r="I21" s="262"/>
      <c r="J21" s="84"/>
      <c r="L21" s="131"/>
      <c r="M21" s="131"/>
      <c r="N21" s="131"/>
      <c r="O21" s="131"/>
      <c r="P21" s="131"/>
    </row>
    <row r="22" spans="1:16" ht="12.75">
      <c r="A22" s="86"/>
      <c r="B22" s="267"/>
      <c r="C22" s="267"/>
      <c r="D22" s="267"/>
      <c r="E22" s="267"/>
      <c r="F22" s="262"/>
      <c r="G22" s="262"/>
      <c r="H22" s="262"/>
      <c r="I22" s="262"/>
      <c r="J22" s="84"/>
      <c r="L22" s="131"/>
      <c r="M22" s="131"/>
      <c r="N22" s="131"/>
      <c r="O22" s="131"/>
      <c r="P22" s="131"/>
    </row>
    <row r="23" spans="1:16" ht="12.75">
      <c r="A23" s="86"/>
      <c r="B23" s="267"/>
      <c r="C23" s="267"/>
      <c r="D23" s="267"/>
      <c r="E23" s="267"/>
      <c r="F23" s="262"/>
      <c r="G23" s="262"/>
      <c r="H23" s="262"/>
      <c r="I23" s="262"/>
      <c r="J23" s="84"/>
      <c r="L23" s="131"/>
      <c r="M23" s="131"/>
      <c r="N23" s="131"/>
      <c r="O23" s="131"/>
      <c r="P23" s="131"/>
    </row>
    <row r="24" spans="1:16" ht="12.75">
      <c r="A24" s="86"/>
      <c r="B24" s="267"/>
      <c r="C24" s="267"/>
      <c r="D24" s="267"/>
      <c r="E24" s="267"/>
      <c r="F24" s="262"/>
      <c r="G24" s="262"/>
      <c r="H24" s="262"/>
      <c r="I24" s="262"/>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43266</v>
      </c>
      <c r="C54" s="242">
        <f>+'Check Sheet'!C53</f>
        <v>0</v>
      </c>
      <c r="D54" s="82"/>
      <c r="E54" s="82"/>
      <c r="F54" s="82"/>
      <c r="H54" s="72" t="s">
        <v>142</v>
      </c>
      <c r="I54" s="243">
        <f>+'Check Sheet'!$I$54</f>
        <v>43313</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4">
      <selection activeCell="A45" sqref="A45"/>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386</v>
      </c>
      <c r="I1" s="284" t="s">
        <v>91</v>
      </c>
      <c r="J1" s="284"/>
      <c r="K1" s="33">
        <v>21</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5" t="s">
        <v>19</v>
      </c>
      <c r="B5" s="286"/>
      <c r="C5" s="286"/>
      <c r="D5" s="286"/>
      <c r="E5" s="286"/>
      <c r="F5" s="286"/>
      <c r="G5" s="286"/>
      <c r="H5" s="286"/>
      <c r="I5" s="286"/>
      <c r="J5" s="286"/>
      <c r="K5" s="287"/>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263</v>
      </c>
      <c r="F18" s="62"/>
      <c r="G18" s="61"/>
      <c r="H18" s="61"/>
      <c r="I18" s="61" t="s">
        <v>32</v>
      </c>
      <c r="J18" s="61"/>
      <c r="K18" s="61"/>
    </row>
    <row r="19" spans="1:11" ht="12.75">
      <c r="A19" s="63" t="s">
        <v>33</v>
      </c>
      <c r="B19" s="63" t="s">
        <v>34</v>
      </c>
      <c r="C19" s="63" t="s">
        <v>35</v>
      </c>
      <c r="D19" s="63" t="s">
        <v>35</v>
      </c>
      <c r="E19" s="63" t="s">
        <v>264</v>
      </c>
      <c r="F19" s="62"/>
      <c r="G19" s="63"/>
      <c r="H19" s="63"/>
      <c r="I19" s="63" t="s">
        <v>36</v>
      </c>
      <c r="J19" s="63"/>
      <c r="K19" s="63"/>
    </row>
    <row r="20" spans="1:11" ht="12.75">
      <c r="A20" s="64" t="s">
        <v>37</v>
      </c>
      <c r="B20" s="64" t="s">
        <v>35</v>
      </c>
      <c r="C20" s="64" t="s">
        <v>38</v>
      </c>
      <c r="D20" s="64" t="s">
        <v>38</v>
      </c>
      <c r="E20" s="64" t="s">
        <v>265</v>
      </c>
      <c r="F20" s="62"/>
      <c r="G20" s="64"/>
      <c r="H20" s="64"/>
      <c r="I20" s="64" t="s">
        <v>39</v>
      </c>
      <c r="J20" s="64"/>
      <c r="K20" s="64"/>
    </row>
    <row r="21" spans="1:11" ht="12.75">
      <c r="A21" s="4" t="s">
        <v>40</v>
      </c>
      <c r="B21" s="4" t="s">
        <v>41</v>
      </c>
      <c r="C21" s="143">
        <v>8.05</v>
      </c>
      <c r="D21" s="143">
        <v>9.23</v>
      </c>
      <c r="E21" s="143">
        <v>9.23</v>
      </c>
      <c r="F21" s="74"/>
      <c r="G21" s="55"/>
      <c r="H21" s="55"/>
      <c r="I21" s="143">
        <v>0.42</v>
      </c>
      <c r="J21" s="39"/>
      <c r="K21" s="39"/>
    </row>
    <row r="22" spans="1:11" ht="12.75">
      <c r="A22" s="4" t="s">
        <v>42</v>
      </c>
      <c r="B22" s="4" t="s">
        <v>41</v>
      </c>
      <c r="C22" s="143">
        <v>12.93</v>
      </c>
      <c r="D22" s="143">
        <f>+D21</f>
        <v>9.23</v>
      </c>
      <c r="E22" s="143">
        <f>+E21</f>
        <v>9.23</v>
      </c>
      <c r="F22" s="74"/>
      <c r="G22" s="55"/>
      <c r="H22" s="55"/>
      <c r="I22" s="143">
        <v>0.53</v>
      </c>
      <c r="J22" s="39"/>
      <c r="K22" s="39"/>
    </row>
    <row r="23" spans="1:11" ht="12.75">
      <c r="A23" s="4" t="s">
        <v>43</v>
      </c>
      <c r="B23" s="4" t="s">
        <v>41</v>
      </c>
      <c r="C23" s="143">
        <v>22</v>
      </c>
      <c r="D23" s="143">
        <f aca="true" t="shared" si="0" ref="D23:D30">+D22</f>
        <v>9.23</v>
      </c>
      <c r="E23" s="143">
        <f aca="true" t="shared" si="1" ref="E23:E30">+E22</f>
        <v>9.23</v>
      </c>
      <c r="F23" s="74"/>
      <c r="G23" s="55"/>
      <c r="H23" s="55"/>
      <c r="I23" s="143">
        <v>1.06</v>
      </c>
      <c r="J23" s="39"/>
      <c r="K23" s="39"/>
    </row>
    <row r="24" spans="1:11" ht="12.75">
      <c r="A24" s="4" t="s">
        <v>44</v>
      </c>
      <c r="B24" s="4" t="s">
        <v>41</v>
      </c>
      <c r="C24" s="143">
        <v>32.18</v>
      </c>
      <c r="D24" s="143">
        <f t="shared" si="0"/>
        <v>9.23</v>
      </c>
      <c r="E24" s="143">
        <f t="shared" si="1"/>
        <v>9.23</v>
      </c>
      <c r="F24" s="74"/>
      <c r="G24" s="55"/>
      <c r="H24" s="55"/>
      <c r="I24" s="143">
        <v>1.59</v>
      </c>
      <c r="J24" s="39"/>
      <c r="K24" s="39"/>
    </row>
    <row r="25" spans="1:11" ht="12.75">
      <c r="A25" s="4" t="s">
        <v>45</v>
      </c>
      <c r="B25" s="4" t="s">
        <v>41</v>
      </c>
      <c r="C25" s="143">
        <v>43.23</v>
      </c>
      <c r="D25" s="143">
        <f t="shared" si="0"/>
        <v>9.23</v>
      </c>
      <c r="E25" s="143">
        <f t="shared" si="1"/>
        <v>9.23</v>
      </c>
      <c r="F25" s="74"/>
      <c r="G25" s="55"/>
      <c r="H25" s="55"/>
      <c r="I25" s="143">
        <v>2.12</v>
      </c>
      <c r="J25" s="39"/>
      <c r="K25" s="39"/>
    </row>
    <row r="26" spans="1:11" ht="12.75">
      <c r="A26" s="4" t="s">
        <v>46</v>
      </c>
      <c r="B26" s="4" t="s">
        <v>41</v>
      </c>
      <c r="C26" s="143">
        <v>54.56</v>
      </c>
      <c r="D26" s="143">
        <f t="shared" si="0"/>
        <v>9.23</v>
      </c>
      <c r="E26" s="143">
        <f t="shared" si="1"/>
        <v>9.23</v>
      </c>
      <c r="F26" s="74"/>
      <c r="G26" s="55"/>
      <c r="H26" s="55"/>
      <c r="I26" s="143">
        <v>2.65</v>
      </c>
      <c r="J26" s="39"/>
      <c r="K26" s="39"/>
    </row>
    <row r="27" spans="1:11" ht="12.75">
      <c r="A27" s="4" t="s">
        <v>47</v>
      </c>
      <c r="B27" s="4" t="s">
        <v>41</v>
      </c>
      <c r="C27" s="143">
        <v>12.93</v>
      </c>
      <c r="D27" s="143">
        <f t="shared" si="0"/>
        <v>9.23</v>
      </c>
      <c r="E27" s="143">
        <f t="shared" si="1"/>
        <v>9.23</v>
      </c>
      <c r="F27" s="74"/>
      <c r="G27" s="55"/>
      <c r="H27" s="55"/>
      <c r="I27" s="143">
        <v>1.09</v>
      </c>
      <c r="J27" s="39"/>
      <c r="K27" s="39"/>
    </row>
    <row r="28" spans="1:11" ht="12.75">
      <c r="A28" s="4" t="s">
        <v>48</v>
      </c>
      <c r="B28" s="4" t="s">
        <v>41</v>
      </c>
      <c r="C28" s="143">
        <v>21.92</v>
      </c>
      <c r="D28" s="143">
        <f t="shared" si="0"/>
        <v>9.23</v>
      </c>
      <c r="E28" s="143">
        <f t="shared" si="1"/>
        <v>9.23</v>
      </c>
      <c r="F28" s="74"/>
      <c r="G28" s="55"/>
      <c r="H28" s="55"/>
      <c r="I28" s="143">
        <v>1.86</v>
      </c>
      <c r="J28" s="39"/>
      <c r="K28" s="39"/>
    </row>
    <row r="29" spans="1:11" ht="12.75">
      <c r="A29" s="4" t="s">
        <v>49</v>
      </c>
      <c r="B29" s="4" t="s">
        <v>41</v>
      </c>
      <c r="C29" s="143">
        <v>32.01</v>
      </c>
      <c r="D29" s="143">
        <f t="shared" si="0"/>
        <v>9.23</v>
      </c>
      <c r="E29" s="143">
        <f t="shared" si="1"/>
        <v>9.23</v>
      </c>
      <c r="F29" s="74"/>
      <c r="G29" s="55"/>
      <c r="H29" s="55"/>
      <c r="I29" s="143">
        <f>+I28</f>
        <v>1.86</v>
      </c>
      <c r="J29" s="39"/>
      <c r="K29" s="39"/>
    </row>
    <row r="30" spans="1:11" ht="12.75">
      <c r="A30" s="67" t="s">
        <v>42</v>
      </c>
      <c r="B30" s="67" t="s">
        <v>50</v>
      </c>
      <c r="C30" s="143">
        <v>4.66</v>
      </c>
      <c r="D30" s="143">
        <f t="shared" si="0"/>
        <v>9.23</v>
      </c>
      <c r="E30" s="143">
        <f t="shared" si="1"/>
        <v>9.23</v>
      </c>
      <c r="F30" s="75"/>
      <c r="G30" s="76"/>
      <c r="H30" s="76"/>
      <c r="I30" s="143">
        <f>+I22</f>
        <v>0.53</v>
      </c>
      <c r="J30" s="68"/>
      <c r="K30" s="68"/>
    </row>
    <row r="31" spans="1:11" ht="12.75">
      <c r="A31" s="4" t="s">
        <v>51</v>
      </c>
      <c r="B31" s="4"/>
      <c r="C31" s="145"/>
      <c r="D31" s="143">
        <v>10.23</v>
      </c>
      <c r="E31" s="143"/>
      <c r="F31" s="74"/>
      <c r="G31" s="55"/>
      <c r="H31" s="55"/>
      <c r="I31" s="145"/>
      <c r="J31" s="39"/>
      <c r="K31" s="39"/>
    </row>
    <row r="32" spans="1:11" ht="12.75">
      <c r="A32" s="67" t="s">
        <v>52</v>
      </c>
      <c r="B32" s="4"/>
      <c r="C32" s="145"/>
      <c r="D32" s="66"/>
      <c r="E32" s="143">
        <v>10.23</v>
      </c>
      <c r="F32" s="74"/>
      <c r="G32" s="55"/>
      <c r="H32" s="55"/>
      <c r="I32" s="143">
        <f>+I29</f>
        <v>1.86</v>
      </c>
      <c r="J32" s="39"/>
      <c r="K32" s="39"/>
    </row>
    <row r="33" spans="1:11" ht="12.75">
      <c r="A33" s="67" t="s">
        <v>269</v>
      </c>
      <c r="B33" s="154" t="s">
        <v>270</v>
      </c>
      <c r="C33" s="145"/>
      <c r="D33" s="66"/>
      <c r="E33" s="143">
        <v>8.82</v>
      </c>
      <c r="F33" s="167"/>
      <c r="G33" s="55"/>
      <c r="H33" s="55"/>
      <c r="I33" s="143">
        <v>1.09</v>
      </c>
      <c r="J33" s="142" t="s">
        <v>266</v>
      </c>
      <c r="K33" s="39"/>
    </row>
    <row r="34" spans="1:11" ht="12.75">
      <c r="A34" s="154" t="s">
        <v>356</v>
      </c>
      <c r="B34" s="39"/>
      <c r="C34" s="143">
        <f>+C27</f>
        <v>12.93</v>
      </c>
      <c r="D34" s="66"/>
      <c r="E34" s="125"/>
      <c r="F34" s="74"/>
      <c r="G34" s="55"/>
      <c r="H34" s="55"/>
      <c r="I34" s="143" t="str">
        <f>TEXT('[1]Rate Proposal'!F7,"$0.00")&amp;" "</f>
        <v>$3.94 </v>
      </c>
      <c r="J34" s="142" t="s">
        <v>253</v>
      </c>
      <c r="K34" s="39"/>
    </row>
    <row r="35" spans="1:11" ht="12.75">
      <c r="A35" s="154" t="s">
        <v>357</v>
      </c>
      <c r="B35" s="39"/>
      <c r="C35" s="143">
        <v>22</v>
      </c>
      <c r="D35" s="66"/>
      <c r="E35" s="125"/>
      <c r="F35" s="74"/>
      <c r="G35" s="55"/>
      <c r="H35" s="55"/>
      <c r="I35" s="143" t="str">
        <f>TEXT('[1]Rate Proposal'!F8,"$0.00")&amp;" "</f>
        <v>$8.17 </v>
      </c>
      <c r="J35" s="142" t="str">
        <f>+J34</f>
        <v>see note 8</v>
      </c>
      <c r="K35" s="39"/>
    </row>
    <row r="36" spans="1:11" ht="12.75">
      <c r="A36" s="154" t="s">
        <v>358</v>
      </c>
      <c r="B36" s="39"/>
      <c r="C36" s="143">
        <v>32.18</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23" t="s">
        <v>389</v>
      </c>
      <c r="B43" s="1"/>
      <c r="C43" s="1"/>
      <c r="D43" s="1"/>
      <c r="E43" s="1"/>
      <c r="F43" s="1"/>
      <c r="G43" s="1"/>
      <c r="H43" s="1"/>
      <c r="I43" s="1"/>
      <c r="J43" s="1"/>
      <c r="K43" s="25"/>
    </row>
    <row r="44" spans="1:11" ht="12.75">
      <c r="A44" s="223" t="s">
        <v>399</v>
      </c>
      <c r="B44" s="1"/>
      <c r="C44" s="1"/>
      <c r="D44" s="1"/>
      <c r="E44" s="1"/>
      <c r="F44" s="1"/>
      <c r="G44" s="1"/>
      <c r="H44" s="1"/>
      <c r="I44" s="1"/>
      <c r="J44" s="1"/>
      <c r="K44" s="25"/>
    </row>
    <row r="45" spans="1:11" ht="12.75">
      <c r="A45" s="223" t="s">
        <v>390</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143</v>
      </c>
      <c r="I50" s="291">
        <v>43496</v>
      </c>
      <c r="J50" s="291" t="s">
        <v>144</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224" t="s">
        <v>385</v>
      </c>
      <c r="C54" s="1"/>
      <c r="D54" s="1"/>
      <c r="E54" s="1"/>
      <c r="F54" s="1"/>
      <c r="G54" s="1"/>
      <c r="H54" s="1"/>
      <c r="I54" s="1"/>
      <c r="J54" s="1"/>
      <c r="K54" s="25"/>
    </row>
    <row r="55" spans="1:11" ht="12.75">
      <c r="A55" s="23"/>
      <c r="B55" s="1"/>
      <c r="C55" s="1"/>
      <c r="D55" s="1"/>
      <c r="E55" s="1"/>
      <c r="F55" s="1"/>
      <c r="K55" s="25"/>
    </row>
    <row r="56" spans="1:11" ht="12.75">
      <c r="A56" s="26" t="s">
        <v>99</v>
      </c>
      <c r="B56" s="233">
        <v>43266</v>
      </c>
      <c r="C56" s="233">
        <f>+'Check Sheet'!C54</f>
        <v>0</v>
      </c>
      <c r="D56" s="27"/>
      <c r="E56" s="27"/>
      <c r="F56" s="27"/>
      <c r="H56" s="27"/>
      <c r="I56" s="72" t="s">
        <v>142</v>
      </c>
      <c r="J56" s="234">
        <v>43313</v>
      </c>
      <c r="K56" s="235">
        <f>+'Check Sheet'!J54</f>
        <v>0</v>
      </c>
    </row>
    <row r="57" spans="1:11" ht="12.75">
      <c r="A57" s="288" t="s">
        <v>17</v>
      </c>
      <c r="B57" s="289"/>
      <c r="C57" s="289"/>
      <c r="D57" s="289"/>
      <c r="E57" s="289"/>
      <c r="F57" s="289"/>
      <c r="G57" s="289"/>
      <c r="H57" s="289"/>
      <c r="I57" s="289"/>
      <c r="J57" s="289"/>
      <c r="K57" s="2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2018-05-14T18:42:13Z</cp:lastPrinted>
  <dcterms:created xsi:type="dcterms:W3CDTF">2006-03-15T23:58:07Z</dcterms:created>
  <dcterms:modified xsi:type="dcterms:W3CDTF">2018-07-12T14:09:11Z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
  </property>
  <property fmtid="{D5CDD505-2E9C-101B-9397-08002B2CF9AE}" pid="5" name="EFiling">
    <vt:lpwstr>10973.0000000000</vt:lpwstr>
  </property>
  <property fmtid="{D5CDD505-2E9C-101B-9397-08002B2CF9AE}" pid="6" name="DocumentSetTy">
    <vt:lpwstr>Replacement Page</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180484</vt:lpwstr>
  </property>
  <property fmtid="{D5CDD505-2E9C-101B-9397-08002B2CF9AE}" pid="13" name="Dat">
    <vt:lpwstr>2018-07-12T00:00:00Z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2018-05-31T00:00:00Z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