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pi">'Sheet1'!#REF!</definedName>
    <definedName name="_xlnm.Print_Area" localSheetId="0">'Sheet1'!$A$5:$H$20</definedName>
  </definedNames>
  <calcPr fullCalcOnLoad="1"/>
</workbook>
</file>

<file path=xl/sharedStrings.xml><?xml version="1.0" encoding="utf-8"?>
<sst xmlns="http://schemas.openxmlformats.org/spreadsheetml/2006/main" count="37" uniqueCount="34">
  <si>
    <t>Heatloss Btu/ft-hr (bare)</t>
  </si>
  <si>
    <t>Length of Uninsulated  Pipe, ft</t>
  </si>
  <si>
    <t>Annual Operating Hours</t>
  </si>
  <si>
    <t>Pipe Dia, in</t>
  </si>
  <si>
    <t>Assumptions:</t>
  </si>
  <si>
    <t xml:space="preserve">Heat transfer equation - </t>
  </si>
  <si>
    <t>Area of pipe per lineal foot of pipe = (pi x D) = 3.14 x 2.375 /12 = .62 sq ft/lf of pipe</t>
  </si>
  <si>
    <t>F</t>
  </si>
  <si>
    <t>btu-in/hr-sq ft-F</t>
  </si>
  <si>
    <t xml:space="preserve">Btu/hr-sq ft-F </t>
  </si>
  <si>
    <t>Sched 40 Steel Pipe Properties</t>
  </si>
  <si>
    <t>Nom D</t>
  </si>
  <si>
    <t>Actual D</t>
  </si>
  <si>
    <t>in</t>
  </si>
  <si>
    <t>sq ft</t>
  </si>
  <si>
    <t>Radius</t>
  </si>
  <si>
    <t>For bare pipe D = 2" for example, R pipe = R insulation, ln (1.1875/1.1875) =0, therefore Q/A=( Tin-Tambient)/ ( 1/h)</t>
  </si>
  <si>
    <t>Ins Area/LF</t>
  </si>
  <si>
    <t>Bare Area/LF</t>
  </si>
  <si>
    <t xml:space="preserve">Overall heat transfer coefficient h = 2.5 Btu/hr-sq ft-F </t>
  </si>
  <si>
    <t>Thermal conductivity of  product k = .18 btu-in/hr-sq ft-F</t>
  </si>
  <si>
    <t>1.5-inch polyisocyanurate insulation</t>
  </si>
  <si>
    <t>(1.5"ins thick)</t>
  </si>
  <si>
    <t>Heatloss Btu/ft-hr (Ins at 1.5")</t>
  </si>
  <si>
    <t>Pipe wall temp</t>
  </si>
  <si>
    <t xml:space="preserve">Delta T </t>
  </si>
  <si>
    <t>Fuel Savings Thm per year per foot</t>
  </si>
  <si>
    <t>Q/LF bare 2" pipe = 90/(1/2.5) x .62 sq ft/lf= 400 Btu/hr x .62 = 140 Btu/hr-LF of bare pipe</t>
  </si>
  <si>
    <t>Q/LF insulated 2" pipe with 1.5" insulation = 90/ ( (2.687 x ln (2.687/1.187)/.18 + 1/2.5) x 1.41= 6.5 Btu/hr-LF of insulated pipe</t>
  </si>
  <si>
    <t>Q/A =( Tin-Tambient)/ ((R Ins pipe x ln (R ins pipe /R pipe)/k + 1/h)</t>
  </si>
  <si>
    <t>Heating system thermal efficiency</t>
  </si>
  <si>
    <t>Total Energy Savings , Btu/hour/ft</t>
  </si>
  <si>
    <t xml:space="preserve">ANNUAL HEAT LOSS FOR INSULATED PIPE </t>
  </si>
  <si>
    <t>1 1/2" THICK INSULATION, 150F PIPE WALL TEMP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</si>
</sst>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* #,##0.0_);_(* \(#,##0.0\);_(* &quot;-&quot;??_);_(@_)"/>
    <numFmt numFmtId="172" formatCode="_(* #,##0_);_(* \(#,##0\);_(* &quot;-&quot;??_);_(@_)"/>
    <numFmt numFmtId="173" formatCode="_(* #,##0.0_);_(* \(#,##0.0\);_(* &quot;-&quot;?_);_(@_)"/>
    <numFmt numFmtId="174" formatCode="0.0000000000"/>
    <numFmt numFmtId="175" formatCode="0.000000000"/>
    <numFmt numFmtId="176" formatCode="0.00000000"/>
    <numFmt numFmtId="177" formatCode="0.000000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wrapText="1"/>
    </xf>
    <xf numFmtId="170" fontId="0" fillId="0" borderId="0" xfId="44" applyNumberFormat="1" applyFont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72" fontId="0" fillId="0" borderId="0" xfId="42" applyNumberFormat="1" applyFont="1" applyAlignment="1">
      <alignment horizontal="left" indent="2"/>
    </xf>
    <xf numFmtId="172" fontId="0" fillId="0" borderId="0" xfId="42" applyNumberFormat="1" applyFont="1" applyAlignment="1">
      <alignment/>
    </xf>
    <xf numFmtId="2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2" fontId="0" fillId="0" borderId="14" xfId="0" applyNumberFormat="1" applyBorder="1" applyAlignment="1">
      <alignment/>
    </xf>
    <xf numFmtId="2" fontId="0" fillId="0" borderId="18" xfId="0" applyNumberFormat="1" applyBorder="1" applyAlignment="1">
      <alignment/>
    </xf>
    <xf numFmtId="172" fontId="1" fillId="0" borderId="19" xfId="42" applyNumberFormat="1" applyFont="1" applyBorder="1" applyAlignment="1">
      <alignment/>
    </xf>
    <xf numFmtId="0" fontId="0" fillId="33" borderId="0" xfId="0" applyFill="1" applyAlignment="1">
      <alignment/>
    </xf>
    <xf numFmtId="167" fontId="0" fillId="0" borderId="0" xfId="0" applyNumberFormat="1" applyBorder="1" applyAlignment="1">
      <alignment/>
    </xf>
    <xf numFmtId="167" fontId="0" fillId="0" borderId="16" xfId="0" applyNumberFormat="1" applyBorder="1" applyAlignment="1">
      <alignment/>
    </xf>
    <xf numFmtId="171" fontId="0" fillId="0" borderId="0" xfId="42" applyNumberFormat="1" applyFont="1" applyAlignment="1">
      <alignment/>
    </xf>
    <xf numFmtId="170" fontId="0" fillId="0" borderId="20" xfId="44" applyNumberFormat="1" applyFont="1" applyBorder="1" applyAlignment="1">
      <alignment/>
    </xf>
    <xf numFmtId="0" fontId="0" fillId="34" borderId="0" xfId="0" applyFill="1" applyAlignment="1">
      <alignment/>
    </xf>
    <xf numFmtId="171" fontId="0" fillId="34" borderId="0" xfId="42" applyNumberFormat="1" applyFont="1" applyFill="1" applyAlignment="1">
      <alignment/>
    </xf>
    <xf numFmtId="9" fontId="0" fillId="0" borderId="0" xfId="57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4"/>
  <sheetViews>
    <sheetView tabSelected="1" zoomScalePageLayoutView="0" workbookViewId="0" topLeftCell="A10">
      <selection activeCell="L21" sqref="L21"/>
    </sheetView>
  </sheetViews>
  <sheetFormatPr defaultColWidth="9.140625" defaultRowHeight="12.75"/>
  <cols>
    <col min="1" max="1" width="6.28125" style="0" customWidth="1"/>
    <col min="2" max="2" width="11.421875" style="0" customWidth="1"/>
    <col min="3" max="3" width="10.140625" style="0" customWidth="1"/>
    <col min="4" max="4" width="8.7109375" style="0" customWidth="1"/>
    <col min="5" max="5" width="11.7109375" style="0" customWidth="1"/>
    <col min="6" max="6" width="12.140625" style="0" customWidth="1"/>
    <col min="7" max="7" width="12.57421875" style="0" customWidth="1"/>
    <col min="8" max="8" width="1.57421875" style="0" customWidth="1"/>
    <col min="9" max="9" width="13.00390625" style="0" customWidth="1"/>
    <col min="10" max="10" width="12.28125" style="0" customWidth="1"/>
    <col min="11" max="11" width="12.7109375" style="0" customWidth="1"/>
    <col min="14" max="14" width="11.140625" style="0" customWidth="1"/>
    <col min="16" max="16" width="12.00390625" style="0" customWidth="1"/>
    <col min="17" max="17" width="13.140625" style="0" customWidth="1"/>
  </cols>
  <sheetData>
    <row r="2" ht="12.75">
      <c r="E2" s="1" t="s">
        <v>32</v>
      </c>
    </row>
    <row r="3" ht="12.75">
      <c r="E3" s="1" t="s">
        <v>33</v>
      </c>
    </row>
    <row r="5" spans="2:9" ht="12.75">
      <c r="B5" s="1"/>
      <c r="E5" t="s">
        <v>21</v>
      </c>
      <c r="I5" s="12"/>
    </row>
    <row r="6" ht="12.75">
      <c r="B6" s="1"/>
    </row>
    <row r="7" spans="1:11" s="1" customFormat="1" ht="39" customHeight="1">
      <c r="A7" s="5" t="s">
        <v>3</v>
      </c>
      <c r="B7" s="5" t="s">
        <v>1</v>
      </c>
      <c r="C7" s="5" t="s">
        <v>2</v>
      </c>
      <c r="D7" s="5" t="s">
        <v>0</v>
      </c>
      <c r="E7" s="5" t="s">
        <v>23</v>
      </c>
      <c r="F7" s="5" t="s">
        <v>31</v>
      </c>
      <c r="G7" s="5" t="s">
        <v>26</v>
      </c>
      <c r="H7" s="5"/>
      <c r="I7" s="5"/>
      <c r="J7" s="5"/>
      <c r="K7" s="5"/>
    </row>
    <row r="8" spans="1:11" ht="12.75">
      <c r="A8">
        <v>1</v>
      </c>
      <c r="B8">
        <v>1</v>
      </c>
      <c r="C8">
        <v>4000</v>
      </c>
      <c r="D8" s="3">
        <f>$G$32/(1/$G$34)*M22</f>
        <v>77.12625000000001</v>
      </c>
      <c r="E8" s="3">
        <f>($G$32)/((($L22+1.5)*LN($L22+1.5)/$L22)/$G$33+1/$G$34)*$N22</f>
        <v>7.032123353599475</v>
      </c>
      <c r="F8" s="9">
        <f aca="true" t="shared" si="0" ref="F8:F15">($D8-E8)*B8</f>
        <v>70.09412664640054</v>
      </c>
      <c r="G8" s="34">
        <f>F8*$C8/(0.8*100000)</f>
        <v>3.504706332320027</v>
      </c>
      <c r="H8" s="6"/>
      <c r="I8" s="3"/>
      <c r="J8" s="9"/>
      <c r="K8" s="31"/>
    </row>
    <row r="9" spans="1:11" ht="12.75">
      <c r="A9">
        <v>1.25</v>
      </c>
      <c r="B9">
        <v>1</v>
      </c>
      <c r="C9">
        <v>4000</v>
      </c>
      <c r="D9" s="3">
        <f>$G$32/(1/$G$34)*M23</f>
        <v>88.31249999999999</v>
      </c>
      <c r="E9" s="3">
        <f>($G$32)/((($L23+1.5)*LN($L23+1.5)/$L23)/$G$33+1/$G$34)*$N23</f>
        <v>7.615606521961741</v>
      </c>
      <c r="F9" s="9">
        <f t="shared" si="0"/>
        <v>80.69689347803825</v>
      </c>
      <c r="G9" s="34">
        <f aca="true" t="shared" si="1" ref="G9:G15">F9*$C9/(0.8*100000)</f>
        <v>4.034844673901913</v>
      </c>
      <c r="H9" s="6"/>
      <c r="I9" s="3"/>
      <c r="J9" s="9"/>
      <c r="K9" s="31"/>
    </row>
    <row r="10" spans="1:11" ht="12.75">
      <c r="A10">
        <v>1.5</v>
      </c>
      <c r="B10">
        <v>1</v>
      </c>
      <c r="C10">
        <v>4000</v>
      </c>
      <c r="D10" s="3">
        <f>$G$32/(1/$G$34)*M24</f>
        <v>103.03125</v>
      </c>
      <c r="E10" s="3">
        <f>($G$32)/((($L24+1.5)*LN($L24+1.5)/$L24)/$G$33+1/$G$34)*$N24</f>
        <v>8.320866351278012</v>
      </c>
      <c r="F10" s="9">
        <f t="shared" si="0"/>
        <v>94.71038364872199</v>
      </c>
      <c r="G10" s="34">
        <f t="shared" si="1"/>
        <v>4.735519182436099</v>
      </c>
      <c r="H10" s="6"/>
      <c r="I10" s="3"/>
      <c r="J10" s="9"/>
      <c r="K10" s="31"/>
    </row>
    <row r="11" spans="1:11" ht="12.75">
      <c r="A11">
        <v>2</v>
      </c>
      <c r="B11">
        <v>1</v>
      </c>
      <c r="C11">
        <v>4000</v>
      </c>
      <c r="D11" s="3">
        <f>$G$32/(1/$G$34)*M25</f>
        <v>139.82812500000003</v>
      </c>
      <c r="E11" s="3">
        <f>($G$32)/((($L25+1.5)*LN($L25+1.5)/$L25)/$G$33+1/$G$34)*$N25</f>
        <v>9.866106354736328</v>
      </c>
      <c r="F11" s="9">
        <f t="shared" si="0"/>
        <v>129.9620186452637</v>
      </c>
      <c r="G11" s="34">
        <f t="shared" si="1"/>
        <v>6.498100932263185</v>
      </c>
      <c r="H11" s="6"/>
      <c r="I11" s="3"/>
      <c r="J11" s="9"/>
      <c r="K11" s="31"/>
    </row>
    <row r="12" spans="1:11" ht="12.75">
      <c r="A12">
        <v>3</v>
      </c>
      <c r="B12">
        <v>1</v>
      </c>
      <c r="C12">
        <v>4000</v>
      </c>
      <c r="D12" s="3">
        <f>$G$32/(1/$G$34)*M26</f>
        <v>206.0625</v>
      </c>
      <c r="E12" s="3">
        <f>($G$32)/((($L26+1.5)*LN($L26+1.5)/$L26)/$G$33+1/$G$34)*$N26</f>
        <v>12.18679542398228</v>
      </c>
      <c r="F12" s="9">
        <f t="shared" si="0"/>
        <v>193.8757045760177</v>
      </c>
      <c r="G12" s="34">
        <f t="shared" si="1"/>
        <v>9.693785228800886</v>
      </c>
      <c r="H12" s="6"/>
      <c r="I12" s="3"/>
      <c r="J12" s="9"/>
      <c r="K12" s="31"/>
    </row>
    <row r="13" spans="1:11" ht="12.75">
      <c r="A13">
        <v>4</v>
      </c>
      <c r="B13">
        <v>1</v>
      </c>
      <c r="C13">
        <v>4000</v>
      </c>
      <c r="D13" s="3">
        <f>$G$32/(1/$G$34)*M27</f>
        <v>264.9375</v>
      </c>
      <c r="E13" s="3">
        <f>($G$32)/((($L27+1.5)*LN($L27+1.5)/$L27)/$G$33+1/$G$34)*$N27</f>
        <v>13.975177394931023</v>
      </c>
      <c r="F13" s="9">
        <f t="shared" si="0"/>
        <v>250.96232260506898</v>
      </c>
      <c r="G13" s="31">
        <f t="shared" si="1"/>
        <v>12.54811613025345</v>
      </c>
      <c r="H13" s="6"/>
      <c r="I13" s="3"/>
      <c r="J13" s="9"/>
      <c r="K13" s="31"/>
    </row>
    <row r="14" spans="1:11" ht="12.75">
      <c r="A14">
        <v>5</v>
      </c>
      <c r="B14">
        <v>1</v>
      </c>
      <c r="C14">
        <v>4000</v>
      </c>
      <c r="D14" s="3">
        <f>$G$32/(1/$G$34)*M28</f>
        <v>327.345</v>
      </c>
      <c r="E14" s="3">
        <f>($G$32)/((($L28+1.5)*LN($L28+1.5)/$L28)/$G$33+1/$G$34)*$N28</f>
        <v>15.705028237694016</v>
      </c>
      <c r="F14" s="9">
        <f t="shared" si="0"/>
        <v>311.639971762306</v>
      </c>
      <c r="G14" s="31">
        <f t="shared" si="1"/>
        <v>15.5819985881153</v>
      </c>
      <c r="H14" s="6"/>
      <c r="I14" s="3"/>
      <c r="J14" s="9"/>
      <c r="K14" s="31"/>
    </row>
    <row r="15" spans="1:11" ht="12.75">
      <c r="A15">
        <v>6</v>
      </c>
      <c r="B15">
        <v>1</v>
      </c>
      <c r="C15">
        <v>4000</v>
      </c>
      <c r="D15" s="3">
        <f>$G$32/(1/$G$34)*M29</f>
        <v>390.046875</v>
      </c>
      <c r="E15" s="3">
        <f>($G$32)/((($L29+1.5)*LN($L29+1.5)/$L29)/$G$33+1/$G$34)*$N29</f>
        <v>17.327125945235466</v>
      </c>
      <c r="F15" s="9">
        <f t="shared" si="0"/>
        <v>372.7197490547645</v>
      </c>
      <c r="G15" s="31">
        <f t="shared" si="1"/>
        <v>18.635987452738227</v>
      </c>
      <c r="H15" s="6"/>
      <c r="I15" s="3"/>
      <c r="J15" s="9"/>
      <c r="K15" s="31"/>
    </row>
    <row r="16" spans="6:8" ht="13.5" thickBot="1">
      <c r="F16" s="9">
        <f>(D16-E16)*B16</f>
        <v>0</v>
      </c>
      <c r="G16" s="10">
        <f>F16*C16/(0.8*1000000)</f>
        <v>0</v>
      </c>
      <c r="H16" s="6"/>
    </row>
    <row r="17" spans="6:11" ht="13.5" thickBot="1">
      <c r="F17" s="11"/>
      <c r="G17" s="27"/>
      <c r="H17" s="32"/>
      <c r="J17" s="1" t="s">
        <v>10</v>
      </c>
      <c r="K17" s="1"/>
    </row>
    <row r="18" spans="6:8" ht="12.75">
      <c r="F18" s="2"/>
      <c r="G18" s="3"/>
      <c r="H18" s="6"/>
    </row>
    <row r="19" spans="6:14" ht="12.75">
      <c r="F19" s="2"/>
      <c r="G19" s="3"/>
      <c r="H19" s="6"/>
      <c r="J19" s="13" t="s">
        <v>11</v>
      </c>
      <c r="K19" s="14" t="s">
        <v>12</v>
      </c>
      <c r="L19" s="22" t="s">
        <v>15</v>
      </c>
      <c r="M19" s="14" t="s">
        <v>18</v>
      </c>
      <c r="N19" s="23" t="s">
        <v>17</v>
      </c>
    </row>
    <row r="20" spans="5:14" ht="12.75">
      <c r="E20" s="4"/>
      <c r="F20" s="7"/>
      <c r="G20" s="8"/>
      <c r="H20" s="6"/>
      <c r="J20" s="20" t="s">
        <v>13</v>
      </c>
      <c r="K20" s="21" t="s">
        <v>13</v>
      </c>
      <c r="L20" t="s">
        <v>13</v>
      </c>
      <c r="M20" s="21" t="s">
        <v>14</v>
      </c>
      <c r="N20" s="24" t="s">
        <v>14</v>
      </c>
    </row>
    <row r="21" spans="10:14" ht="12.75">
      <c r="J21" s="15"/>
      <c r="K21" s="16"/>
      <c r="M21" s="16"/>
      <c r="N21" s="17" t="s">
        <v>22</v>
      </c>
    </row>
    <row r="22" spans="10:14" ht="12.75">
      <c r="J22" s="15">
        <v>1</v>
      </c>
      <c r="K22" s="16">
        <v>1.31</v>
      </c>
      <c r="L22">
        <f aca="true" t="shared" si="2" ref="L22:L29">K22/2</f>
        <v>0.655</v>
      </c>
      <c r="M22" s="29">
        <f>3.14*K22*12/144</f>
        <v>0.3427833333333334</v>
      </c>
      <c r="N22" s="25">
        <f aca="true" t="shared" si="3" ref="N22:N29">(3+K22)*3.14/12</f>
        <v>1.1277833333333336</v>
      </c>
    </row>
    <row r="23" spans="10:14" ht="12.75">
      <c r="J23" s="15">
        <v>1.25</v>
      </c>
      <c r="K23" s="16">
        <v>1.5</v>
      </c>
      <c r="L23">
        <f t="shared" si="2"/>
        <v>0.75</v>
      </c>
      <c r="M23" s="29">
        <f aca="true" t="shared" si="4" ref="M23:M29">3.14*K23*12/144</f>
        <v>0.39249999999999996</v>
      </c>
      <c r="N23" s="25">
        <f t="shared" si="3"/>
        <v>1.1775</v>
      </c>
    </row>
    <row r="24" spans="10:14" ht="12.75">
      <c r="J24" s="15">
        <v>1.5</v>
      </c>
      <c r="K24" s="16">
        <v>1.75</v>
      </c>
      <c r="L24">
        <f t="shared" si="2"/>
        <v>0.875</v>
      </c>
      <c r="M24" s="29">
        <f t="shared" si="4"/>
        <v>0.45791666666666664</v>
      </c>
      <c r="N24" s="25">
        <f t="shared" si="3"/>
        <v>1.2429166666666667</v>
      </c>
    </row>
    <row r="25" spans="10:14" ht="12.75">
      <c r="J25" s="15">
        <v>2</v>
      </c>
      <c r="K25" s="16">
        <v>2.375</v>
      </c>
      <c r="L25">
        <f t="shared" si="2"/>
        <v>1.1875</v>
      </c>
      <c r="M25" s="29">
        <f t="shared" si="4"/>
        <v>0.6214583333333334</v>
      </c>
      <c r="N25" s="25">
        <f t="shared" si="3"/>
        <v>1.4064583333333334</v>
      </c>
    </row>
    <row r="26" spans="10:14" ht="12.75">
      <c r="J26" s="15">
        <v>3</v>
      </c>
      <c r="K26" s="16">
        <v>3.5</v>
      </c>
      <c r="L26">
        <f t="shared" si="2"/>
        <v>1.75</v>
      </c>
      <c r="M26" s="29">
        <f t="shared" si="4"/>
        <v>0.9158333333333333</v>
      </c>
      <c r="N26" s="25">
        <f t="shared" si="3"/>
        <v>1.7008333333333334</v>
      </c>
    </row>
    <row r="27" spans="10:14" ht="12.75">
      <c r="J27" s="15">
        <v>4</v>
      </c>
      <c r="K27" s="16">
        <v>4.5</v>
      </c>
      <c r="L27">
        <f t="shared" si="2"/>
        <v>2.25</v>
      </c>
      <c r="M27" s="29">
        <f t="shared" si="4"/>
        <v>1.1775</v>
      </c>
      <c r="N27" s="25">
        <f t="shared" si="3"/>
        <v>1.9625000000000001</v>
      </c>
    </row>
    <row r="28" spans="2:14" ht="12.75">
      <c r="B28" s="1" t="s">
        <v>4</v>
      </c>
      <c r="J28" s="15">
        <v>5</v>
      </c>
      <c r="K28" s="16">
        <v>5.56</v>
      </c>
      <c r="L28">
        <f t="shared" si="2"/>
        <v>2.78</v>
      </c>
      <c r="M28" s="29">
        <f t="shared" si="4"/>
        <v>1.4548666666666668</v>
      </c>
      <c r="N28" s="25">
        <f t="shared" si="3"/>
        <v>2.2398666666666665</v>
      </c>
    </row>
    <row r="29" spans="10:14" ht="12.75">
      <c r="J29" s="18">
        <v>6</v>
      </c>
      <c r="K29" s="19">
        <v>6.625</v>
      </c>
      <c r="L29" s="19">
        <f t="shared" si="2"/>
        <v>3.3125</v>
      </c>
      <c r="M29" s="30">
        <f t="shared" si="4"/>
        <v>1.7335416666666668</v>
      </c>
      <c r="N29" s="26">
        <f t="shared" si="3"/>
        <v>2.5185416666666667</v>
      </c>
    </row>
    <row r="30" spans="2:7" ht="12.75">
      <c r="B30" t="s">
        <v>30</v>
      </c>
      <c r="G30" s="35">
        <v>0.8</v>
      </c>
    </row>
    <row r="31" spans="2:7" ht="12.75">
      <c r="B31" s="12" t="s">
        <v>24</v>
      </c>
      <c r="G31" s="28">
        <v>150</v>
      </c>
    </row>
    <row r="32" spans="2:8" ht="12.75">
      <c r="B32" s="12" t="s">
        <v>25</v>
      </c>
      <c r="G32" s="33">
        <f>G31-60</f>
        <v>90</v>
      </c>
      <c r="H32" s="12" t="s">
        <v>7</v>
      </c>
    </row>
    <row r="33" spans="2:8" ht="12.75">
      <c r="B33" s="12" t="s">
        <v>20</v>
      </c>
      <c r="G33" s="28">
        <v>0.18</v>
      </c>
      <c r="H33" t="s">
        <v>8</v>
      </c>
    </row>
    <row r="34" spans="2:8" ht="12.75">
      <c r="B34" s="12" t="s">
        <v>19</v>
      </c>
      <c r="G34" s="28">
        <v>2.5</v>
      </c>
      <c r="H34" t="s">
        <v>9</v>
      </c>
    </row>
    <row r="36" spans="2:11" ht="12.75">
      <c r="B36" s="12" t="s">
        <v>5</v>
      </c>
      <c r="D36" s="12" t="s">
        <v>29</v>
      </c>
      <c r="I36" s="12"/>
      <c r="J36" s="12"/>
      <c r="K36" s="12"/>
    </row>
    <row r="38" ht="12.75">
      <c r="B38" s="12" t="s">
        <v>16</v>
      </c>
    </row>
    <row r="39" ht="12.75">
      <c r="B39" s="12"/>
    </row>
    <row r="40" ht="12.75">
      <c r="B40" s="12" t="s">
        <v>6</v>
      </c>
    </row>
    <row r="41" ht="12.75">
      <c r="B41" s="12"/>
    </row>
    <row r="42" ht="12.75">
      <c r="B42" s="12" t="s">
        <v>27</v>
      </c>
    </row>
    <row r="44" ht="12.75">
      <c r="B44" s="12" t="s">
        <v>28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</oddHeader>
    <oddFooter>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 Energy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Robert Cuti</cp:lastModifiedBy>
  <cp:lastPrinted>2008-07-21T22:59:35Z</cp:lastPrinted>
  <dcterms:created xsi:type="dcterms:W3CDTF">2007-06-20T16:23:25Z</dcterms:created>
  <dcterms:modified xsi:type="dcterms:W3CDTF">2017-03-27T16:51:47Z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119343105</vt:i4>
  </property>
  <property fmtid="{D5CDD505-2E9C-101B-9397-08002B2CF9AE}" pid="4" name="_EmailSubject">
    <vt:lpwstr>Response to Trident Seafood</vt:lpwstr>
  </property>
  <property fmtid="{D5CDD505-2E9C-101B-9397-08002B2CF9AE}" pid="5" name="_AuthorEmail">
    <vt:lpwstr>McCoyG@energy.wsu.edu</vt:lpwstr>
  </property>
  <property fmtid="{D5CDD505-2E9C-101B-9397-08002B2CF9AE}" pid="6" name="_AuthorEmailDisplayName">
    <vt:lpwstr>Gil McCoy</vt:lpwstr>
  </property>
  <property fmtid="{D5CDD505-2E9C-101B-9397-08002B2CF9AE}" pid="7" name="_ReviewingToolsShownOnce">
    <vt:lpwstr/>
  </property>
  <property fmtid="{D5CDD505-2E9C-101B-9397-08002B2CF9AE}" pid="8" name="Document Sensitivity">
    <vt:lpwstr>Unrestricted</vt:lpwstr>
  </property>
  <property fmtid="{D5CDD505-2E9C-101B-9397-08002B2CF9AE}" pid="9" name="SensitivityID">
    <vt:lpwstr>0</vt:lpwstr>
  </property>
  <property fmtid="{D5CDD505-2E9C-101B-9397-08002B2CF9AE}" pid="10" name="ThirdParty">
    <vt:lpwstr/>
  </property>
  <property fmtid="{D5CDD505-2E9C-101B-9397-08002B2CF9AE}" pid="11" name="DocumentSetType">
    <vt:lpwstr>Workpapers</vt:lpwstr>
  </property>
  <property fmtid="{D5CDD505-2E9C-101B-9397-08002B2CF9AE}" pid="12" name="IsHighlyConfidential">
    <vt:lpwstr>0</vt:lpwstr>
  </property>
  <property fmtid="{D5CDD505-2E9C-101B-9397-08002B2CF9AE}" pid="13" name="CaseCompanyNames">
    <vt:lpwstr>Cascade Natural Gas Corporation</vt:lpwstr>
  </property>
  <property fmtid="{D5CDD505-2E9C-101B-9397-08002B2CF9AE}" pid="14" name="IsConfidential">
    <vt:lpwstr>0</vt:lpwstr>
  </property>
  <property fmtid="{D5CDD505-2E9C-101B-9397-08002B2CF9AE}" pid="15" name="IsEFSEC">
    <vt:lpwstr>0</vt:lpwstr>
  </property>
  <property fmtid="{D5CDD505-2E9C-101B-9397-08002B2CF9AE}" pid="16" name="DocketNumber">
    <vt:lpwstr>170670</vt:lpwstr>
  </property>
  <property fmtid="{D5CDD505-2E9C-101B-9397-08002B2CF9AE}" pid="17" name="Date1">
    <vt:lpwstr>2017-05-31T00:00:00Z</vt:lpwstr>
  </property>
  <property fmtid="{D5CDD505-2E9C-101B-9397-08002B2CF9AE}" pid="18" name="Nickname">
    <vt:lpwstr/>
  </property>
  <property fmtid="{D5CDD505-2E9C-101B-9397-08002B2CF9AE}" pid="19" name="CaseType">
    <vt:lpwstr>Tariff Revision</vt:lpwstr>
  </property>
  <property fmtid="{D5CDD505-2E9C-101B-9397-08002B2CF9AE}" pid="20" name="OpenedDate">
    <vt:lpwstr>2017-05-31T00:00:00Z</vt:lpwstr>
  </property>
  <property fmtid="{D5CDD505-2E9C-101B-9397-08002B2CF9AE}" pid="21" name="Prefix">
    <vt:lpwstr>UG</vt:lpwstr>
  </property>
  <property fmtid="{D5CDD505-2E9C-101B-9397-08002B2CF9AE}" pid="22" name="IndustryCode">
    <vt:lpwstr>150</vt:lpwstr>
  </property>
  <property fmtid="{D5CDD505-2E9C-101B-9397-08002B2CF9AE}" pid="23" name="CaseStatus">
    <vt:lpwstr>Closed</vt:lpwstr>
  </property>
  <property fmtid="{D5CDD505-2E9C-101B-9397-08002B2CF9AE}" pid="24" name="Process">
    <vt:lpwstr/>
  </property>
  <property fmtid="{D5CDD505-2E9C-101B-9397-08002B2CF9AE}" pid="25" name="Visibility">
    <vt:lpwstr/>
  </property>
  <property fmtid="{D5CDD505-2E9C-101B-9397-08002B2CF9AE}" pid="26" name="_docset_NoMedatataSyncRequired">
    <vt:lpwstr>False</vt:lpwstr>
  </property>
  <property fmtid="{D5CDD505-2E9C-101B-9397-08002B2CF9AE}" pid="27" name="DocumentGroup">
    <vt:lpwstr/>
  </property>
</Properties>
</file>