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ept\Rates\ENERGY EFFICIENCY\ANNUAL REPORTING\Annual Report 2017\Draft sent to CAG 050118\"/>
    </mc:Choice>
  </mc:AlternateContent>
  <bookViews>
    <workbookView xWindow="0" yWindow="0" windowWidth="28800" windowHeight="12225" tabRatio="648" xr2:uid="{00000000-000D-0000-FFFF-FFFF00000000}"/>
  </bookViews>
  <sheets>
    <sheet name="TOTAL FIRST YEAR by MEASURE" sheetId="1" r:id="rId1"/>
    <sheet name="2017 WA LIW ACTUALS" sheetId="11" r:id="rId2"/>
    <sheet name="APP 2885" sheetId="9" r:id="rId3"/>
  </sheets>
  <externalReferences>
    <externalReference r:id="rId4"/>
    <externalReference r:id="rId5"/>
    <externalReference r:id="rId6"/>
    <externalReference r:id="rId7"/>
  </externalReferences>
  <definedNames>
    <definedName name="AC">'APP 2885'!$B$10:$G$54</definedName>
    <definedName name="Case_Flag">#REF!</definedName>
    <definedName name="Cons_Type_Flag">#REF!</definedName>
    <definedName name="ConstType">#REF!</definedName>
    <definedName name="CostPerMeasure">#REF!</definedName>
    <definedName name="DiscountRate">[1]Constants!$A$5</definedName>
    <definedName name="Elect_Avoided_Cost">'[2]Load Profiles'!$G$2:$Z$74</definedName>
    <definedName name="Electric_Load_Profiles">'[2]Load Profiles'!$A$3:$D$20</definedName>
    <definedName name="EndUse_Type_Flag">#REF!</definedName>
    <definedName name="Existing_Process">"Gas_Capacity_Factors"</definedName>
    <definedName name="Gas_Avoided_Cost">'[2]Load Profiles'!$AB$3:$AE$79</definedName>
    <definedName name="Gas_Cap_Factor">'[2]Load Profiles'!$X$4:$Y$25</definedName>
    <definedName name="Index_No.">"Gas_Avoided_Cost"</definedName>
    <definedName name="Inflation">'[3]Rates&amp;NEB'!$B$7</definedName>
    <definedName name="LIbyJOB">#REF!</definedName>
    <definedName name="LTdiscount">'[3]Rates&amp;NEB'!$B$9</definedName>
    <definedName name="MeasureSize">#REF!</definedName>
    <definedName name="NEPercentage">'[3]Rates&amp;NEB'!$B$13</definedName>
    <definedName name="NomInt">'[3]Rates&amp;NEB'!$B$5</definedName>
    <definedName name="OffsetAnchor">'TOTAL FIRST YEAR by MEASURE'!$A$5</definedName>
    <definedName name="_xlnm.Print_Area" localSheetId="0">'TOTAL FIRST YEAR by MEASURE'!$A$1:$P$25</definedName>
    <definedName name="Raw_results">#REF!</definedName>
    <definedName name="Sector">#REF!</definedName>
    <definedName name="soff">#REF!</definedName>
    <definedName name="SSMeasures">[4]Sheet4!$A$5:$G$115</definedName>
  </definedNames>
  <calcPr calcId="171027"/>
  <fileRecoveryPr autoRecover="0"/>
</workbook>
</file>

<file path=xl/calcChain.xml><?xml version="1.0" encoding="utf-8"?>
<calcChain xmlns="http://schemas.openxmlformats.org/spreadsheetml/2006/main">
  <c r="G18" i="1" l="1"/>
  <c r="I21" i="1" l="1"/>
  <c r="AV6" i="11"/>
  <c r="D6" i="11" s="1"/>
  <c r="AW6" i="11"/>
  <c r="AW33" i="11" s="1"/>
  <c r="AX6" i="11"/>
  <c r="AV7" i="11"/>
  <c r="D7" i="11" s="1"/>
  <c r="AW7" i="11"/>
  <c r="AX7" i="11"/>
  <c r="AV8" i="11"/>
  <c r="D8" i="11" s="1"/>
  <c r="AW8" i="11"/>
  <c r="AX8" i="11"/>
  <c r="AV9" i="11"/>
  <c r="D9" i="11" s="1"/>
  <c r="AW9" i="11"/>
  <c r="AX9" i="11"/>
  <c r="AV10" i="11"/>
  <c r="D10" i="11" s="1"/>
  <c r="AW10" i="11"/>
  <c r="AX10" i="11"/>
  <c r="AV11" i="11"/>
  <c r="D11" i="11" s="1"/>
  <c r="AW11" i="11"/>
  <c r="AX11" i="11"/>
  <c r="AV12" i="11"/>
  <c r="D12" i="11" s="1"/>
  <c r="AW12" i="11"/>
  <c r="AX12" i="11"/>
  <c r="AV13" i="11"/>
  <c r="D13" i="11" s="1"/>
  <c r="AW13" i="11"/>
  <c r="AX13" i="11"/>
  <c r="AV14" i="11"/>
  <c r="D14" i="11" s="1"/>
  <c r="AW14" i="11"/>
  <c r="AX14" i="11"/>
  <c r="AV15" i="11"/>
  <c r="D15" i="11" s="1"/>
  <c r="AW15" i="11"/>
  <c r="AX15" i="11"/>
  <c r="AV16" i="11"/>
  <c r="D16" i="11" s="1"/>
  <c r="AW16" i="11"/>
  <c r="AX16" i="11"/>
  <c r="AV17" i="11"/>
  <c r="D17" i="11" s="1"/>
  <c r="AW17" i="11"/>
  <c r="AX17" i="11"/>
  <c r="AV18" i="11"/>
  <c r="D18" i="11" s="1"/>
  <c r="AW18" i="11"/>
  <c r="AX18" i="11"/>
  <c r="AV19" i="11"/>
  <c r="D19" i="11" s="1"/>
  <c r="AW19" i="11"/>
  <c r="AX19" i="11"/>
  <c r="AV20" i="11"/>
  <c r="D20" i="11" s="1"/>
  <c r="AW20" i="11"/>
  <c r="AX20" i="11"/>
  <c r="AV21" i="11"/>
  <c r="D21" i="11" s="1"/>
  <c r="AW21" i="11"/>
  <c r="AX21" i="11"/>
  <c r="AV22" i="11"/>
  <c r="D22" i="11" s="1"/>
  <c r="AW22" i="11"/>
  <c r="AX22" i="11"/>
  <c r="AV23" i="11"/>
  <c r="D23" i="11" s="1"/>
  <c r="AW23" i="11"/>
  <c r="AX23" i="11"/>
  <c r="AV24" i="11"/>
  <c r="D24" i="11" s="1"/>
  <c r="AW24" i="11"/>
  <c r="AX24" i="11"/>
  <c r="AV25" i="11"/>
  <c r="D25" i="11" s="1"/>
  <c r="AW25" i="11"/>
  <c r="AX25" i="11"/>
  <c r="AV26" i="11"/>
  <c r="D26" i="11" s="1"/>
  <c r="AW26" i="11"/>
  <c r="AX26" i="11"/>
  <c r="AV27" i="11"/>
  <c r="D27" i="11" s="1"/>
  <c r="AW27" i="11"/>
  <c r="AX27" i="11"/>
  <c r="AV28" i="11"/>
  <c r="D28" i="11" s="1"/>
  <c r="AW28" i="11"/>
  <c r="AX28" i="11"/>
  <c r="AV29" i="11"/>
  <c r="D29" i="11" s="1"/>
  <c r="AW29" i="11"/>
  <c r="AX29" i="11"/>
  <c r="AV30" i="11"/>
  <c r="D30" i="11" s="1"/>
  <c r="AW30" i="11"/>
  <c r="AX30" i="11"/>
  <c r="AV31" i="11"/>
  <c r="D31" i="11" s="1"/>
  <c r="AW31" i="11"/>
  <c r="AX31" i="11"/>
  <c r="AV32" i="11"/>
  <c r="D32" i="11" s="1"/>
  <c r="AW32" i="11"/>
  <c r="AX32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Z33" i="11"/>
  <c r="AA33" i="11"/>
  <c r="AB33" i="11"/>
  <c r="AC33" i="11"/>
  <c r="AD33" i="11"/>
  <c r="AE33" i="11"/>
  <c r="AF33" i="11"/>
  <c r="AG33" i="11"/>
  <c r="AH33" i="11"/>
  <c r="AI33" i="11"/>
  <c r="AJ33" i="11"/>
  <c r="AK33" i="11"/>
  <c r="AL33" i="11"/>
  <c r="AM33" i="11"/>
  <c r="AN33" i="11"/>
  <c r="AO33" i="11"/>
  <c r="AP33" i="11"/>
  <c r="AQ33" i="11"/>
  <c r="AR33" i="11"/>
  <c r="AS33" i="11"/>
  <c r="AT33" i="11"/>
  <c r="AU33" i="11"/>
  <c r="AX33" i="11"/>
  <c r="F21" i="1"/>
  <c r="D21" i="1"/>
  <c r="H15" i="1"/>
  <c r="L15" i="1" s="1"/>
  <c r="H16" i="1"/>
  <c r="L16" i="1" s="1"/>
  <c r="H20" i="1"/>
  <c r="L20" i="1" s="1"/>
  <c r="G13" i="1"/>
  <c r="G14" i="1"/>
  <c r="J14" i="1" s="1"/>
  <c r="G15" i="1"/>
  <c r="J15" i="1" s="1"/>
  <c r="G16" i="1"/>
  <c r="J16" i="1" s="1"/>
  <c r="G17" i="1"/>
  <c r="J17" i="1" s="1"/>
  <c r="G19" i="1"/>
  <c r="J19" i="1" s="1"/>
  <c r="G20" i="1"/>
  <c r="J20" i="1" s="1"/>
  <c r="B21" i="1"/>
  <c r="E9" i="1"/>
  <c r="E10" i="1"/>
  <c r="E11" i="1"/>
  <c r="E12" i="1"/>
  <c r="E13" i="1"/>
  <c r="E14" i="1"/>
  <c r="E15" i="1"/>
  <c r="N15" i="1" s="1"/>
  <c r="E16" i="1"/>
  <c r="E17" i="1"/>
  <c r="E18" i="1"/>
  <c r="E19" i="1"/>
  <c r="N19" i="1" s="1"/>
  <c r="E20" i="1"/>
  <c r="C21" i="1"/>
  <c r="H13" i="1" s="1"/>
  <c r="L13" i="1" s="1"/>
  <c r="B27" i="1"/>
  <c r="H21" i="1" s="1"/>
  <c r="G8" i="1"/>
  <c r="G9" i="1"/>
  <c r="J9" i="1" s="1"/>
  <c r="N9" i="1" l="1"/>
  <c r="P20" i="1"/>
  <c r="D33" i="11"/>
  <c r="AV33" i="11"/>
  <c r="P13" i="1"/>
  <c r="K16" i="1"/>
  <c r="K15" i="1"/>
  <c r="O20" i="1"/>
  <c r="P15" i="1"/>
  <c r="P16" i="1"/>
  <c r="H19" i="1"/>
  <c r="P19" i="1" s="1"/>
  <c r="H14" i="1"/>
  <c r="O13" i="1"/>
  <c r="H17" i="1"/>
  <c r="K14" i="1"/>
  <c r="N17" i="1"/>
  <c r="N13" i="1"/>
  <c r="O16" i="1"/>
  <c r="O17" i="1"/>
  <c r="J13" i="1"/>
  <c r="N18" i="1"/>
  <c r="N14" i="1"/>
  <c r="K20" i="1"/>
  <c r="K13" i="1"/>
  <c r="N20" i="1"/>
  <c r="N16" i="1"/>
  <c r="O14" i="1"/>
  <c r="L19" i="1"/>
  <c r="O15" i="1"/>
  <c r="L17" i="1" l="1"/>
  <c r="K17" i="1"/>
  <c r="P17" i="1"/>
  <c r="O19" i="1"/>
  <c r="K19" i="1"/>
  <c r="P14" i="1"/>
  <c r="L14" i="1"/>
  <c r="G10" i="1" l="1"/>
  <c r="G11" i="1"/>
  <c r="G12" i="1"/>
  <c r="J11" i="1" l="1"/>
  <c r="N11" i="1"/>
  <c r="J10" i="1"/>
  <c r="N10" i="1"/>
  <c r="G21" i="1"/>
  <c r="O21" i="1" s="1"/>
  <c r="J12" i="1"/>
  <c r="N12" i="1"/>
  <c r="H8" i="1"/>
  <c r="H9" i="1"/>
  <c r="J8" i="1"/>
  <c r="E8" i="1"/>
  <c r="E21" i="1" s="1"/>
  <c r="E7" i="1"/>
  <c r="L9" i="1" l="1"/>
  <c r="O9" i="1"/>
  <c r="K9" i="1"/>
  <c r="H11" i="1"/>
  <c r="H12" i="1"/>
  <c r="P8" i="1"/>
  <c r="H10" i="1"/>
  <c r="N8" i="1"/>
  <c r="P12" i="1" l="1"/>
  <c r="L12" i="1"/>
  <c r="O12" i="1"/>
  <c r="K12" i="1"/>
  <c r="P11" i="1"/>
  <c r="K11" i="1"/>
  <c r="L11" i="1"/>
  <c r="O11" i="1"/>
  <c r="L10" i="1"/>
  <c r="O10" i="1"/>
  <c r="K10" i="1"/>
  <c r="P10" i="1"/>
  <c r="P9" i="1"/>
  <c r="O8" i="1"/>
  <c r="L8" i="1"/>
  <c r="K8" i="1"/>
  <c r="N21" i="1"/>
  <c r="J21" i="1"/>
  <c r="L21" i="1" l="1"/>
  <c r="P21" i="1"/>
  <c r="K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</authors>
  <commentList>
    <comment ref="AX33" authorId="0" shapeId="0" xr:uid="{DD01DE31-03EE-4E22-92AE-7F4F48CCDCD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Reflects total amount of rebates prior to reduction to meet $10k cap.</t>
        </r>
      </text>
    </comment>
  </commentList>
</comments>
</file>

<file path=xl/sharedStrings.xml><?xml version="1.0" encoding="utf-8"?>
<sst xmlns="http://schemas.openxmlformats.org/spreadsheetml/2006/main" count="305" uniqueCount="182">
  <si>
    <t>CASCADE NATURAL GAS CORPORATION</t>
  </si>
  <si>
    <t>MEASURE</t>
  </si>
  <si>
    <t>NON-ENERGY</t>
  </si>
  <si>
    <t>DISCOUNTED</t>
  </si>
  <si>
    <t>TOTAL</t>
  </si>
  <si>
    <t>ANNUAL THERM</t>
  </si>
  <si>
    <t>INSTALLED</t>
  </si>
  <si>
    <t>BENEFITS</t>
  </si>
  <si>
    <t>THERM</t>
  </si>
  <si>
    <t>RESOURCE</t>
  </si>
  <si>
    <t>PROGRAM</t>
  </si>
  <si>
    <t>UTILITY</t>
  </si>
  <si>
    <t>SAVINGS</t>
  </si>
  <si>
    <t>COST</t>
  </si>
  <si>
    <t>LIFE</t>
  </si>
  <si>
    <t>REBATE</t>
  </si>
  <si>
    <t>Wall Insulation</t>
  </si>
  <si>
    <t>Inflation rate</t>
  </si>
  <si>
    <t>DELIVERY</t>
  </si>
  <si>
    <t>&amp; ADMIN</t>
  </si>
  <si>
    <t>TRC</t>
  </si>
  <si>
    <t>W/DELIVERY</t>
  </si>
  <si>
    <t>UC</t>
  </si>
  <si>
    <t>PARTICIPANTS</t>
  </si>
  <si>
    <t>Attic/Ceiling Insulation</t>
  </si>
  <si>
    <t>Floor Insulation</t>
  </si>
  <si>
    <t>Duct Insulation</t>
  </si>
  <si>
    <t>Air Infiltration Reduction</t>
  </si>
  <si>
    <t>BENEFIT</t>
  </si>
  <si>
    <t>RATIO</t>
  </si>
  <si>
    <t>TOTAL IN FIRST YEAR by MEASURE</t>
  </si>
  <si>
    <t>TOTAL PROGRAM</t>
  </si>
  <si>
    <t>BASECASE - MEDIUM FORECAST - AVERAGE WEATHER</t>
  </si>
  <si>
    <t>45 YEAR RESOURCE SUMMARY COSTS - MELDED COST PER THERM</t>
  </si>
  <si>
    <t>IRP ANNUAL</t>
  </si>
  <si>
    <t xml:space="preserve">PV OF </t>
  </si>
  <si>
    <t>PORTFOLIO COSTS</t>
  </si>
  <si>
    <t>PORTFOLIO</t>
  </si>
  <si>
    <t>NOMINAL</t>
  </si>
  <si>
    <t>COST-</t>
  </si>
  <si>
    <t>COST PER</t>
  </si>
  <si>
    <t>CONSERVATION</t>
  </si>
  <si>
    <t>EFFECTIVENESS</t>
  </si>
  <si>
    <t>YEAR</t>
  </si>
  <si>
    <t>THERM (PV)*</t>
  </si>
  <si>
    <t>COST/THERM</t>
  </si>
  <si>
    <t>CREDIT</t>
  </si>
  <si>
    <t>LIMIT</t>
  </si>
  <si>
    <t>Cascade's Long Term Real Discount Rate:</t>
  </si>
  <si>
    <t>IRP Discount Rate =</t>
  </si>
  <si>
    <t>Years 21-45 Escalation =</t>
  </si>
  <si>
    <t>Program Admin costs</t>
  </si>
  <si>
    <t xml:space="preserve">NON </t>
  </si>
  <si>
    <t xml:space="preserve">ENERGY </t>
  </si>
  <si>
    <t>WITH</t>
  </si>
  <si>
    <t>Cascade Natural Gas Corporation</t>
  </si>
  <si>
    <t>LCCAP =</t>
  </si>
  <si>
    <t>Lower Columbia Community Action Program</t>
  </si>
  <si>
    <t>BLUE MTN=</t>
  </si>
  <si>
    <t>Washington Low Income Weatherization Incentive Program (WLIWP)</t>
  </si>
  <si>
    <t xml:space="preserve">NWCAC = </t>
  </si>
  <si>
    <t>Northwest Community Action Center</t>
  </si>
  <si>
    <t>KCR =</t>
  </si>
  <si>
    <t>Kitsap Community Resources</t>
  </si>
  <si>
    <t>Agency</t>
  </si>
  <si>
    <t>City</t>
  </si>
  <si>
    <t>Annual Therm Savings</t>
  </si>
  <si>
    <t>WLIWP Ceiling</t>
  </si>
  <si>
    <t>Ceiling COST</t>
  </si>
  <si>
    <t>Therms Ceiling</t>
  </si>
  <si>
    <t>WLIWP Floor</t>
  </si>
  <si>
    <t>Floor      COST</t>
  </si>
  <si>
    <t>Therms Floor</t>
  </si>
  <si>
    <t>WLIWP  Wall</t>
  </si>
  <si>
    <t>Wall    COST</t>
  </si>
  <si>
    <t>Therms Wall</t>
  </si>
  <si>
    <t xml:space="preserve">WLIWP  Duct Ins. </t>
  </si>
  <si>
    <t>Duct Ins.   COST</t>
  </si>
  <si>
    <t>Therms Duct Ins</t>
  </si>
  <si>
    <t>Therms Air Infil</t>
  </si>
  <si>
    <t># Measures</t>
  </si>
  <si>
    <t>Therms</t>
  </si>
  <si>
    <t>WLIWP Total Reimbursement</t>
  </si>
  <si>
    <t>Project Total Cost</t>
  </si>
  <si>
    <t>NWCAC</t>
  </si>
  <si>
    <t>GRANDVIEW</t>
  </si>
  <si>
    <t>KCR</t>
  </si>
  <si>
    <t>PORT ORCHARD</t>
  </si>
  <si>
    <t>TOPPENISH</t>
  </si>
  <si>
    <t>WAPATO</t>
  </si>
  <si>
    <t>SUNNYSIDE</t>
  </si>
  <si>
    <t>WALLA WALLA</t>
  </si>
  <si>
    <t>BELLINGHAM</t>
  </si>
  <si>
    <t>FERNDALE</t>
  </si>
  <si>
    <t>BREMERTON</t>
  </si>
  <si>
    <t xml:space="preserve">OPP CO = </t>
  </si>
  <si>
    <t>Revised Discount Rate=</t>
  </si>
  <si>
    <t>2017 LOW INCOME Program Participant Cost Effectiveness Estimates</t>
  </si>
  <si>
    <t>Furnace Tune Up</t>
  </si>
  <si>
    <t>Duct Sealing</t>
  </si>
  <si>
    <t>High Efficiency Furnace Installation</t>
  </si>
  <si>
    <t>High Efficiency Space Heater</t>
  </si>
  <si>
    <t>Aerator</t>
  </si>
  <si>
    <t>Showerhead</t>
  </si>
  <si>
    <t>Tankless Water Heater</t>
  </si>
  <si>
    <t>Health and Safety repairs</t>
  </si>
  <si>
    <t>Audit Fee</t>
  </si>
  <si>
    <t>Inspection Fee</t>
  </si>
  <si>
    <t>Adjustment for $10k Payment Cap</t>
  </si>
  <si>
    <t>17-1</t>
  </si>
  <si>
    <t>17-2</t>
  </si>
  <si>
    <t>17-3</t>
  </si>
  <si>
    <t>BMAC</t>
  </si>
  <si>
    <t>17-4</t>
  </si>
  <si>
    <t>17-5</t>
  </si>
  <si>
    <t>17-6</t>
  </si>
  <si>
    <t>HASC</t>
  </si>
  <si>
    <t>17-7</t>
  </si>
  <si>
    <t>17-8</t>
  </si>
  <si>
    <t>17-9</t>
  </si>
  <si>
    <t>17-10</t>
  </si>
  <si>
    <t>17-11</t>
  </si>
  <si>
    <t>OPPCO</t>
  </si>
  <si>
    <t>17-12</t>
  </si>
  <si>
    <t>17-13</t>
  </si>
  <si>
    <t>17-14</t>
  </si>
  <si>
    <t>17-15</t>
  </si>
  <si>
    <t>17-16</t>
  </si>
  <si>
    <t>17-17</t>
  </si>
  <si>
    <t>OIC</t>
  </si>
  <si>
    <t>17-18</t>
  </si>
  <si>
    <t>17-19</t>
  </si>
  <si>
    <t>17-20</t>
  </si>
  <si>
    <t>17-21</t>
  </si>
  <si>
    <t>17-22</t>
  </si>
  <si>
    <t>17-23</t>
  </si>
  <si>
    <t>17-24</t>
  </si>
  <si>
    <t>17-25</t>
  </si>
  <si>
    <t>17-26</t>
  </si>
  <si>
    <t>17-27</t>
  </si>
  <si>
    <t>MT VERNON</t>
  </si>
  <si>
    <t>EVERSON</t>
  </si>
  <si>
    <t>OTHELLO</t>
  </si>
  <si>
    <t>OAK HARBOR</t>
  </si>
  <si>
    <t xml:space="preserve"> Air Infil</t>
  </si>
  <si>
    <t>Air Infil COST</t>
  </si>
  <si>
    <t>Therms Wtr Htr Ins</t>
  </si>
  <si>
    <t>Water Heater Ins</t>
  </si>
  <si>
    <t xml:space="preserve"> Water Heater Ins COST</t>
  </si>
  <si>
    <t>Duct Seal   COST</t>
  </si>
  <si>
    <t>Therms Duct Seal</t>
  </si>
  <si>
    <t xml:space="preserve">   Duct Seal</t>
  </si>
  <si>
    <t>Therms Furnace Tune Up</t>
  </si>
  <si>
    <t>Furnace Tune Up COST</t>
  </si>
  <si>
    <t>Furn Install    COST</t>
  </si>
  <si>
    <t>Therms Furn Install</t>
  </si>
  <si>
    <t>Furn Install</t>
  </si>
  <si>
    <t>Space Heater  COST</t>
  </si>
  <si>
    <t>Therms Space Heat</t>
  </si>
  <si>
    <t>Space Heater</t>
  </si>
  <si>
    <t>H-E Water Heater  COST</t>
  </si>
  <si>
    <t>Therms HE Wtr Htr</t>
  </si>
  <si>
    <t>H-E Water Heater</t>
  </si>
  <si>
    <t>Therms Aerator</t>
  </si>
  <si>
    <t>Therms Showerhead</t>
  </si>
  <si>
    <t>Showerhead COST</t>
  </si>
  <si>
    <t>Aerator COST</t>
  </si>
  <si>
    <t>Therms Tankless</t>
  </si>
  <si>
    <t>Tankless</t>
  </si>
  <si>
    <t>Tankless COST</t>
  </si>
  <si>
    <t>5%</t>
  </si>
  <si>
    <t>7.5%</t>
  </si>
  <si>
    <t>10%</t>
  </si>
  <si>
    <t>12.5%</t>
  </si>
  <si>
    <t>15%</t>
  </si>
  <si>
    <t>17.5%</t>
  </si>
  <si>
    <t>20%</t>
  </si>
  <si>
    <t>IRP discount rate</t>
  </si>
  <si>
    <t>EE discount rate</t>
  </si>
  <si>
    <t>Water Heater Insulation</t>
  </si>
  <si>
    <t>2016 INTEGRATED RESOURCE PLAN</t>
  </si>
  <si>
    <t>12 months ending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</si>
</sst>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?_);_(@_)"/>
    <numFmt numFmtId="165" formatCode="_(&quot;$&quot;* #,##0_);_(&quot;$&quot;* \(#,##0\);_(&quot;$&quot;* &quot;-&quot;??_);_(@_)"/>
    <numFmt numFmtId="166" formatCode="0.000%"/>
    <numFmt numFmtId="167" formatCode="#,##0.000"/>
    <numFmt numFmtId="168" formatCode="0.000"/>
    <numFmt numFmtId="169" formatCode="General_)"/>
    <numFmt numFmtId="170" formatCode="&quot;$&quot;#,##0.00"/>
    <numFmt numFmtId="171" formatCode="[$$-409]#,##0.00_);\([$$-409]#,##0.00\)"/>
  </numFmts>
  <fonts count="35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rgb="FFFF0000"/>
      <name val="Arial"/>
      <family val="2"/>
    </font>
    <font>
      <b/>
      <u/>
      <sz val="10"/>
      <color rgb="FF00B05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</borders>
  <cellStyleXfs count="23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6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169" fontId="27" fillId="0" borderId="0"/>
    <xf numFmtId="0" fontId="2" fillId="0" borderId="0"/>
    <xf numFmtId="0" fontId="2" fillId="0" borderId="0"/>
    <xf numFmtId="0" fontId="2" fillId="0" borderId="0"/>
  </cellStyleXfs>
  <cellXfs count="186">
    <xf numFmtId="0" fontId="0" fillId="0" borderId="0" xfId="0"/>
    <xf numFmtId="0" fontId="3" fillId="0" borderId="0" xfId="39" applyFont="1" applyAlignment="1">
      <alignment horizontal="center"/>
    </xf>
    <xf numFmtId="0" fontId="2" fillId="0" borderId="0" xfId="39" applyAlignment="1">
      <alignment horizontal="center"/>
    </xf>
    <xf numFmtId="0" fontId="2" fillId="0" borderId="15" xfId="39" applyBorder="1" applyAlignment="1">
      <alignment horizontal="center"/>
    </xf>
    <xf numFmtId="0" fontId="2" fillId="0" borderId="0" xfId="39"/>
    <xf numFmtId="8" fontId="2" fillId="0" borderId="0" xfId="39" applyNumberFormat="1" applyAlignment="1">
      <alignment horizontal="center"/>
    </xf>
    <xf numFmtId="10" fontId="2" fillId="0" borderId="0" xfId="39" applyNumberFormat="1" applyAlignment="1">
      <alignment horizontal="center"/>
    </xf>
    <xf numFmtId="0" fontId="3" fillId="0" borderId="0" xfId="39" applyFont="1"/>
    <xf numFmtId="166" fontId="2" fillId="0" borderId="0" xfId="42" applyNumberFormat="1" applyFont="1"/>
    <xf numFmtId="10" fontId="2" fillId="0" borderId="0" xfId="42" applyNumberFormat="1" applyFont="1"/>
    <xf numFmtId="0" fontId="23" fillId="0" borderId="0" xfId="0" applyFont="1" applyFill="1"/>
    <xf numFmtId="0" fontId="23" fillId="0" borderId="0" xfId="0" applyFont="1"/>
    <xf numFmtId="0" fontId="23" fillId="0" borderId="0" xfId="0" applyFont="1" applyFill="1" applyAlignment="1">
      <alignment horizontal="center"/>
    </xf>
    <xf numFmtId="0" fontId="24" fillId="0" borderId="10" xfId="0" applyFont="1" applyFill="1" applyBorder="1"/>
    <xf numFmtId="0" fontId="24" fillId="0" borderId="10" xfId="0" applyFont="1" applyFill="1" applyBorder="1" applyAlignment="1">
      <alignment horizontal="center"/>
    </xf>
    <xf numFmtId="0" fontId="24" fillId="24" borderId="17" xfId="0" applyFont="1" applyFill="1" applyBorder="1" applyAlignment="1">
      <alignment horizontal="center"/>
    </xf>
    <xf numFmtId="0" fontId="24" fillId="25" borderId="10" xfId="0" applyFont="1" applyFill="1" applyBorder="1" applyAlignment="1">
      <alignment horizontal="center"/>
    </xf>
    <xf numFmtId="0" fontId="24" fillId="0" borderId="0" xfId="0" applyFont="1" applyFill="1"/>
    <xf numFmtId="0" fontId="24" fillId="0" borderId="12" xfId="0" applyFont="1" applyFill="1" applyBorder="1" applyAlignment="1">
      <alignment horizontal="center"/>
    </xf>
    <xf numFmtId="0" fontId="24" fillId="24" borderId="13" xfId="0" applyFont="1" applyFill="1" applyBorder="1" applyAlignment="1">
      <alignment horizontal="center"/>
    </xf>
    <xf numFmtId="0" fontId="24" fillId="25" borderId="12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2" fontId="24" fillId="0" borderId="21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3" fontId="23" fillId="0" borderId="0" xfId="28" applyNumberFormat="1" applyFont="1" applyFill="1" applyBorder="1" applyAlignment="1">
      <alignment horizontal="center"/>
    </xf>
    <xf numFmtId="42" fontId="23" fillId="0" borderId="0" xfId="29" applyNumberFormat="1" applyFont="1" applyFill="1" applyBorder="1"/>
    <xf numFmtId="0" fontId="23" fillId="0" borderId="0" xfId="0" applyFont="1" applyBorder="1"/>
    <xf numFmtId="0" fontId="23" fillId="0" borderId="0" xfId="0" applyFont="1" applyFill="1" applyAlignment="1">
      <alignment horizontal="left"/>
    </xf>
    <xf numFmtId="10" fontId="23" fillId="0" borderId="0" xfId="0" applyNumberFormat="1" applyFont="1" applyFill="1" applyAlignment="1">
      <alignment horizontal="center"/>
    </xf>
    <xf numFmtId="0" fontId="24" fillId="0" borderId="11" xfId="0" applyFont="1" applyFill="1" applyBorder="1"/>
    <xf numFmtId="0" fontId="24" fillId="0" borderId="17" xfId="0" applyFont="1" applyFill="1" applyBorder="1"/>
    <xf numFmtId="0" fontId="24" fillId="26" borderId="26" xfId="0" applyFont="1" applyFill="1" applyBorder="1"/>
    <xf numFmtId="0" fontId="24" fillId="25" borderId="29" xfId="0" applyFont="1" applyFill="1" applyBorder="1" applyAlignment="1">
      <alignment horizontal="center"/>
    </xf>
    <xf numFmtId="0" fontId="24" fillId="0" borderId="12" xfId="0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0" fontId="24" fillId="26" borderId="27" xfId="0" applyFont="1" applyFill="1" applyBorder="1" applyAlignment="1">
      <alignment horizontal="center"/>
    </xf>
    <xf numFmtId="0" fontId="24" fillId="25" borderId="30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4" fillId="25" borderId="31" xfId="0" applyFont="1" applyFill="1" applyBorder="1" applyAlignment="1">
      <alignment horizontal="center"/>
    </xf>
    <xf numFmtId="0" fontId="23" fillId="0" borderId="12" xfId="0" applyFont="1" applyFill="1" applyBorder="1"/>
    <xf numFmtId="3" fontId="23" fillId="0" borderId="12" xfId="0" applyNumberFormat="1" applyFont="1" applyFill="1" applyBorder="1" applyAlignment="1">
      <alignment horizontal="center"/>
    </xf>
    <xf numFmtId="3" fontId="23" fillId="0" borderId="12" xfId="28" applyNumberFormat="1" applyFont="1" applyFill="1" applyBorder="1" applyAlignment="1">
      <alignment horizontal="center"/>
    </xf>
    <xf numFmtId="42" fontId="23" fillId="0" borderId="12" xfId="29" applyNumberFormat="1" applyFont="1" applyFill="1" applyBorder="1"/>
    <xf numFmtId="164" fontId="23" fillId="0" borderId="13" xfId="0" applyNumberFormat="1" applyFont="1" applyFill="1" applyBorder="1"/>
    <xf numFmtId="164" fontId="23" fillId="24" borderId="13" xfId="0" applyNumberFormat="1" applyFont="1" applyFill="1" applyBorder="1"/>
    <xf numFmtId="164" fontId="23" fillId="26" borderId="27" xfId="0" applyNumberFormat="1" applyFont="1" applyFill="1" applyBorder="1"/>
    <xf numFmtId="164" fontId="23" fillId="0" borderId="12" xfId="0" applyNumberFormat="1" applyFont="1" applyFill="1" applyBorder="1"/>
    <xf numFmtId="164" fontId="23" fillId="25" borderId="30" xfId="0" applyNumberFormat="1" applyFont="1" applyFill="1" applyBorder="1"/>
    <xf numFmtId="167" fontId="23" fillId="25" borderId="12" xfId="0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3" fontId="24" fillId="0" borderId="22" xfId="0" applyNumberFormat="1" applyFont="1" applyFill="1" applyBorder="1" applyAlignment="1">
      <alignment horizontal="center"/>
    </xf>
    <xf numFmtId="42" fontId="24" fillId="0" borderId="21" xfId="29" applyNumberFormat="1" applyFont="1" applyFill="1" applyBorder="1"/>
    <xf numFmtId="3" fontId="24" fillId="0" borderId="23" xfId="28" applyNumberFormat="1" applyFont="1" applyFill="1" applyBorder="1" applyAlignment="1">
      <alignment horizontal="center"/>
    </xf>
    <xf numFmtId="165" fontId="24" fillId="0" borderId="21" xfId="28" applyNumberFormat="1" applyFont="1" applyFill="1" applyBorder="1" applyAlignment="1">
      <alignment horizontal="center"/>
    </xf>
    <xf numFmtId="164" fontId="24" fillId="0" borderId="20" xfId="0" applyNumberFormat="1" applyFont="1" applyFill="1" applyBorder="1"/>
    <xf numFmtId="164" fontId="24" fillId="24" borderId="20" xfId="0" applyNumberFormat="1" applyFont="1" applyFill="1" applyBorder="1"/>
    <xf numFmtId="164" fontId="24" fillId="26" borderId="28" xfId="0" applyNumberFormat="1" applyFont="1" applyFill="1" applyBorder="1"/>
    <xf numFmtId="164" fontId="24" fillId="0" borderId="25" xfId="0" applyNumberFormat="1" applyFont="1" applyFill="1" applyBorder="1"/>
    <xf numFmtId="167" fontId="24" fillId="25" borderId="25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42" fontId="23" fillId="0" borderId="24" xfId="0" applyNumberFormat="1" applyFont="1" applyFill="1" applyBorder="1"/>
    <xf numFmtId="42" fontId="23" fillId="0" borderId="0" xfId="0" applyNumberFormat="1" applyFont="1" applyFill="1" applyBorder="1"/>
    <xf numFmtId="167" fontId="23" fillId="0" borderId="0" xfId="0" applyNumberFormat="1" applyFont="1" applyFill="1" applyBorder="1" applyAlignment="1">
      <alignment horizontal="center"/>
    </xf>
    <xf numFmtId="10" fontId="23" fillId="0" borderId="0" xfId="0" applyNumberFormat="1" applyFont="1" applyFill="1" applyAlignment="1" applyProtection="1">
      <alignment horizontal="center"/>
    </xf>
    <xf numFmtId="44" fontId="23" fillId="0" borderId="0" xfId="0" applyNumberFormat="1" applyFont="1" applyFill="1"/>
    <xf numFmtId="44" fontId="23" fillId="0" borderId="12" xfId="28" applyNumberFormat="1" applyFont="1" applyFill="1" applyBorder="1" applyAlignment="1">
      <alignment horizontal="center"/>
    </xf>
    <xf numFmtId="2" fontId="23" fillId="24" borderId="13" xfId="0" applyNumberFormat="1" applyFont="1" applyFill="1" applyBorder="1" applyAlignment="1">
      <alignment horizontal="center"/>
    </xf>
    <xf numFmtId="0" fontId="3" fillId="0" borderId="0" xfId="39" applyFont="1" applyAlignment="1">
      <alignment horizontal="center"/>
    </xf>
    <xf numFmtId="9" fontId="2" fillId="0" borderId="0" xfId="39" applyNumberFormat="1" applyAlignment="1">
      <alignment horizontal="center"/>
    </xf>
    <xf numFmtId="168" fontId="24" fillId="24" borderId="20" xfId="0" applyNumberFormat="1" applyFont="1" applyFill="1" applyBorder="1" applyAlignment="1">
      <alignment horizontal="center"/>
    </xf>
    <xf numFmtId="44" fontId="24" fillId="0" borderId="19" xfId="29" applyFont="1" applyFill="1" applyBorder="1"/>
    <xf numFmtId="44" fontId="24" fillId="0" borderId="19" xfId="0" applyNumberFormat="1" applyFont="1" applyFill="1" applyBorder="1"/>
    <xf numFmtId="44" fontId="23" fillId="0" borderId="0" xfId="0" applyNumberFormat="1" applyFont="1" applyFill="1" applyBorder="1"/>
    <xf numFmtId="0" fontId="3" fillId="0" borderId="0" xfId="39" applyFont="1" applyAlignment="1">
      <alignment horizontal="left"/>
    </xf>
    <xf numFmtId="169" fontId="3" fillId="0" borderId="0" xfId="226" applyFont="1" applyBorder="1" applyAlignment="1">
      <alignment horizontal="left"/>
    </xf>
    <xf numFmtId="169" fontId="3" fillId="0" borderId="0" xfId="226" applyFont="1" applyBorder="1" applyAlignment="1"/>
    <xf numFmtId="169" fontId="3" fillId="0" borderId="0" xfId="226" applyFont="1" applyBorder="1" applyAlignment="1">
      <alignment horizontal="center"/>
    </xf>
    <xf numFmtId="44" fontId="3" fillId="0" borderId="0" xfId="206" applyFont="1" applyBorder="1" applyAlignment="1">
      <alignment horizontal="center"/>
    </xf>
    <xf numFmtId="170" fontId="3" fillId="0" borderId="0" xfId="206" applyNumberFormat="1" applyFont="1" applyBorder="1" applyAlignment="1">
      <alignment horizontal="center"/>
    </xf>
    <xf numFmtId="2" fontId="3" fillId="0" borderId="0" xfId="206" applyNumberFormat="1" applyFont="1" applyBorder="1" applyAlignment="1">
      <alignment horizontal="center"/>
    </xf>
    <xf numFmtId="44" fontId="3" fillId="0" borderId="0" xfId="206" applyFont="1" applyBorder="1" applyAlignment="1">
      <alignment horizontal="left"/>
    </xf>
    <xf numFmtId="169" fontId="2" fillId="0" borderId="0" xfId="226" applyFont="1"/>
    <xf numFmtId="44" fontId="3" fillId="0" borderId="15" xfId="206" applyFont="1" applyBorder="1" applyAlignment="1">
      <alignment horizontal="center"/>
    </xf>
    <xf numFmtId="169" fontId="3" fillId="0" borderId="30" xfId="226" applyFont="1" applyFill="1" applyBorder="1" applyAlignment="1">
      <alignment horizontal="center"/>
    </xf>
    <xf numFmtId="2" fontId="2" fillId="0" borderId="12" xfId="226" applyNumberFormat="1" applyFont="1" applyFill="1" applyBorder="1" applyAlignment="1" applyProtection="1">
      <alignment horizontal="center"/>
    </xf>
    <xf numFmtId="44" fontId="2" fillId="0" borderId="12" xfId="206" applyNumberFormat="1" applyFont="1" applyFill="1" applyBorder="1" applyAlignment="1">
      <alignment horizontal="center"/>
    </xf>
    <xf numFmtId="44" fontId="2" fillId="0" borderId="35" xfId="206" applyNumberFormat="1" applyFont="1" applyFill="1" applyBorder="1" applyAlignment="1">
      <alignment horizontal="center"/>
    </xf>
    <xf numFmtId="6" fontId="23" fillId="27" borderId="0" xfId="0" applyNumberFormat="1" applyFont="1" applyFill="1" applyAlignment="1">
      <alignment horizontal="center"/>
    </xf>
    <xf numFmtId="10" fontId="2" fillId="0" borderId="0" xfId="229" applyNumberFormat="1"/>
    <xf numFmtId="10" fontId="2" fillId="0" borderId="0" xfId="222" applyNumberFormat="1" applyFont="1"/>
    <xf numFmtId="169" fontId="3" fillId="0" borderId="31" xfId="226" applyFont="1" applyFill="1" applyBorder="1" applyAlignment="1">
      <alignment horizontal="center"/>
    </xf>
    <xf numFmtId="2" fontId="2" fillId="0" borderId="14" xfId="226" applyNumberFormat="1" applyFont="1" applyFill="1" applyBorder="1" applyAlignment="1" applyProtection="1">
      <alignment horizontal="center"/>
    </xf>
    <xf numFmtId="44" fontId="2" fillId="0" borderId="14" xfId="206" applyNumberFormat="1" applyFont="1" applyFill="1" applyBorder="1" applyAlignment="1">
      <alignment horizontal="center"/>
    </xf>
    <xf numFmtId="44" fontId="2" fillId="0" borderId="37" xfId="206" applyNumberFormat="1" applyFont="1" applyFill="1" applyBorder="1" applyAlignment="1">
      <alignment horizontal="center"/>
    </xf>
    <xf numFmtId="44" fontId="23" fillId="0" borderId="0" xfId="0" applyNumberFormat="1" applyFont="1" applyFill="1" applyBorder="1" applyAlignment="1">
      <alignment horizontal="right"/>
    </xf>
    <xf numFmtId="2" fontId="23" fillId="0" borderId="12" xfId="28" applyNumberFormat="1" applyFont="1" applyFill="1" applyBorder="1" applyAlignment="1">
      <alignment horizontal="center"/>
    </xf>
    <xf numFmtId="7" fontId="23" fillId="0" borderId="0" xfId="29" applyNumberFormat="1" applyFont="1" applyFill="1" applyAlignment="1">
      <alignment horizontal="center"/>
    </xf>
    <xf numFmtId="6" fontId="23" fillId="0" borderId="0" xfId="0" applyNumberFormat="1" applyFont="1" applyFill="1" applyAlignment="1">
      <alignment horizontal="center"/>
    </xf>
    <xf numFmtId="171" fontId="23" fillId="0" borderId="0" xfId="0" applyNumberFormat="1" applyFont="1" applyFill="1" applyAlignment="1">
      <alignment horizontal="center"/>
    </xf>
    <xf numFmtId="169" fontId="2" fillId="0" borderId="0" xfId="226" applyFont="1" applyFill="1" applyAlignment="1">
      <alignment horizontal="left"/>
    </xf>
    <xf numFmtId="2" fontId="2" fillId="0" borderId="35" xfId="226" applyNumberFormat="1" applyFont="1" applyFill="1" applyBorder="1" applyAlignment="1">
      <alignment horizontal="center"/>
    </xf>
    <xf numFmtId="2" fontId="2" fillId="0" borderId="37" xfId="226" applyNumberFormat="1" applyFont="1" applyFill="1" applyBorder="1" applyAlignment="1">
      <alignment horizontal="center"/>
    </xf>
    <xf numFmtId="8" fontId="2" fillId="0" borderId="35" xfId="206" applyNumberFormat="1" applyFont="1" applyFill="1" applyBorder="1" applyAlignment="1">
      <alignment horizontal="center"/>
    </xf>
    <xf numFmtId="44" fontId="2" fillId="0" borderId="12" xfId="226" applyNumberFormat="1" applyFont="1" applyFill="1" applyBorder="1" applyAlignment="1">
      <alignment horizontal="center"/>
    </xf>
    <xf numFmtId="2" fontId="2" fillId="0" borderId="35" xfId="206" applyNumberFormat="1" applyFont="1" applyFill="1" applyBorder="1" applyAlignment="1">
      <alignment horizontal="center"/>
    </xf>
    <xf numFmtId="2" fontId="2" fillId="0" borderId="12" xfId="206" applyNumberFormat="1" applyFont="1" applyFill="1" applyBorder="1" applyAlignment="1">
      <alignment horizontal="center"/>
    </xf>
    <xf numFmtId="2" fontId="2" fillId="0" borderId="12" xfId="226" applyNumberFormat="1" applyFont="1" applyFill="1" applyBorder="1" applyAlignment="1">
      <alignment horizontal="center"/>
    </xf>
    <xf numFmtId="169" fontId="2" fillId="0" borderId="12" xfId="226" applyFont="1" applyFill="1" applyBorder="1"/>
    <xf numFmtId="2" fontId="2" fillId="0" borderId="12" xfId="226" applyNumberFormat="1" applyFont="1" applyFill="1" applyBorder="1" applyAlignment="1">
      <alignment horizontal="right"/>
    </xf>
    <xf numFmtId="44" fontId="2" fillId="0" borderId="12" xfId="206" applyNumberFormat="1" applyFont="1" applyFill="1" applyBorder="1"/>
    <xf numFmtId="44" fontId="2" fillId="0" borderId="14" xfId="226" applyNumberFormat="1" applyFont="1" applyFill="1" applyBorder="1" applyAlignment="1">
      <alignment horizontal="center"/>
    </xf>
    <xf numFmtId="2" fontId="2" fillId="0" borderId="14" xfId="226" applyNumberFormat="1" applyFont="1" applyFill="1" applyBorder="1" applyAlignment="1">
      <alignment horizontal="center"/>
    </xf>
    <xf numFmtId="169" fontId="2" fillId="0" borderId="14" xfId="226" applyFont="1" applyFill="1" applyBorder="1"/>
    <xf numFmtId="44" fontId="3" fillId="0" borderId="0" xfId="226" applyNumberFormat="1" applyFont="1" applyBorder="1" applyAlignment="1"/>
    <xf numFmtId="4" fontId="24" fillId="0" borderId="21" xfId="28" applyNumberFormat="1" applyFont="1" applyFill="1" applyBorder="1" applyAlignment="1">
      <alignment horizontal="center"/>
    </xf>
    <xf numFmtId="44" fontId="23" fillId="0" borderId="12" xfId="29" applyNumberFormat="1" applyFont="1" applyFill="1" applyBorder="1"/>
    <xf numFmtId="44" fontId="23" fillId="0" borderId="0" xfId="0" applyNumberFormat="1" applyFont="1" applyFill="1" applyAlignment="1">
      <alignment horizontal="center"/>
    </xf>
    <xf numFmtId="0" fontId="23" fillId="0" borderId="0" xfId="218" applyFont="1"/>
    <xf numFmtId="0" fontId="23" fillId="0" borderId="0" xfId="218" applyFont="1" applyFill="1" applyBorder="1"/>
    <xf numFmtId="44" fontId="23" fillId="0" borderId="0" xfId="218" applyNumberFormat="1" applyFont="1"/>
    <xf numFmtId="0" fontId="23" fillId="0" borderId="0" xfId="218" applyFont="1" applyFill="1"/>
    <xf numFmtId="44" fontId="23" fillId="0" borderId="0" xfId="218" applyNumberFormat="1" applyFont="1" applyFill="1"/>
    <xf numFmtId="0" fontId="28" fillId="0" borderId="0" xfId="218" applyFont="1" applyFill="1"/>
    <xf numFmtId="44" fontId="28" fillId="0" borderId="0" xfId="218" applyNumberFormat="1" applyFont="1" applyFill="1"/>
    <xf numFmtId="0" fontId="28" fillId="0" borderId="0" xfId="218" applyFont="1" applyFill="1" applyAlignment="1">
      <alignment horizontal="center"/>
    </xf>
    <xf numFmtId="0" fontId="28" fillId="0" borderId="0" xfId="218" applyFont="1" applyFill="1" applyAlignment="1">
      <alignment horizontal="left"/>
    </xf>
    <xf numFmtId="0" fontId="32" fillId="0" borderId="0" xfId="218" applyFont="1" applyFill="1"/>
    <xf numFmtId="44" fontId="28" fillId="0" borderId="11" xfId="218" applyNumberFormat="1" applyFont="1" applyFill="1" applyBorder="1"/>
    <xf numFmtId="169" fontId="23" fillId="0" borderId="11" xfId="218" applyNumberFormat="1" applyFont="1" applyFill="1" applyBorder="1"/>
    <xf numFmtId="169" fontId="23" fillId="0" borderId="0" xfId="218" applyNumberFormat="1" applyFont="1" applyFill="1"/>
    <xf numFmtId="2" fontId="28" fillId="0" borderId="0" xfId="218" applyNumberFormat="1" applyFont="1" applyFill="1"/>
    <xf numFmtId="44" fontId="28" fillId="0" borderId="0" xfId="75" applyFont="1" applyFill="1"/>
    <xf numFmtId="2" fontId="28" fillId="0" borderId="0" xfId="218" applyNumberFormat="1" applyFont="1" applyFill="1" applyAlignment="1">
      <alignment horizontal="center"/>
    </xf>
    <xf numFmtId="169" fontId="3" fillId="0" borderId="14" xfId="226" applyFont="1" applyFill="1" applyBorder="1" applyAlignment="1">
      <alignment horizontal="center"/>
    </xf>
    <xf numFmtId="44" fontId="2" fillId="0" borderId="14" xfId="75" applyFont="1" applyFill="1" applyBorder="1" applyAlignment="1">
      <alignment horizontal="center"/>
    </xf>
    <xf numFmtId="44" fontId="2" fillId="0" borderId="37" xfId="226" applyNumberFormat="1" applyFont="1" applyFill="1" applyBorder="1" applyAlignment="1">
      <alignment horizontal="center"/>
    </xf>
    <xf numFmtId="44" fontId="2" fillId="0" borderId="37" xfId="75" applyFont="1" applyFill="1" applyBorder="1" applyAlignment="1">
      <alignment horizontal="center"/>
    </xf>
    <xf numFmtId="44" fontId="2" fillId="0" borderId="37" xfId="218" applyNumberFormat="1" applyFont="1" applyFill="1" applyBorder="1"/>
    <xf numFmtId="0" fontId="2" fillId="0" borderId="15" xfId="218" applyFont="1" applyFill="1" applyBorder="1" applyAlignment="1">
      <alignment horizontal="left"/>
    </xf>
    <xf numFmtId="0" fontId="28" fillId="0" borderId="15" xfId="218" applyFont="1" applyFill="1" applyBorder="1" applyAlignment="1">
      <alignment horizontal="left"/>
    </xf>
    <xf numFmtId="169" fontId="3" fillId="0" borderId="12" xfId="226" applyFont="1" applyFill="1" applyBorder="1" applyAlignment="1">
      <alignment horizontal="center"/>
    </xf>
    <xf numFmtId="44" fontId="2" fillId="0" borderId="12" xfId="75" applyFont="1" applyFill="1" applyBorder="1" applyAlignment="1">
      <alignment horizontal="center"/>
    </xf>
    <xf numFmtId="44" fontId="2" fillId="0" borderId="35" xfId="226" applyNumberFormat="1" applyFont="1" applyFill="1" applyBorder="1" applyAlignment="1">
      <alignment horizontal="center"/>
    </xf>
    <xf numFmtId="44" fontId="2" fillId="0" borderId="35" xfId="75" applyFont="1" applyFill="1" applyBorder="1" applyAlignment="1">
      <alignment horizontal="center"/>
    </xf>
    <xf numFmtId="0" fontId="2" fillId="0" borderId="0" xfId="218" applyFont="1" applyFill="1" applyAlignment="1">
      <alignment horizontal="left"/>
    </xf>
    <xf numFmtId="44" fontId="2" fillId="0" borderId="35" xfId="218" applyNumberFormat="1" applyFont="1" applyFill="1" applyBorder="1"/>
    <xf numFmtId="2" fontId="3" fillId="0" borderId="10" xfId="226" applyNumberFormat="1" applyFont="1" applyFill="1" applyBorder="1" applyAlignment="1">
      <alignment horizontal="center" wrapText="1"/>
    </xf>
    <xf numFmtId="169" fontId="31" fillId="0" borderId="10" xfId="226" applyFont="1" applyFill="1" applyBorder="1" applyAlignment="1">
      <alignment horizontal="center" wrapText="1"/>
    </xf>
    <xf numFmtId="169" fontId="3" fillId="0" borderId="10" xfId="226" applyFont="1" applyFill="1" applyBorder="1" applyAlignment="1">
      <alignment horizontal="center" wrapText="1"/>
    </xf>
    <xf numFmtId="2" fontId="29" fillId="0" borderId="33" xfId="206" applyNumberFormat="1" applyFont="1" applyFill="1" applyBorder="1" applyAlignment="1">
      <alignment horizontal="center" wrapText="1"/>
    </xf>
    <xf numFmtId="44" fontId="31" fillId="0" borderId="33" xfId="206" applyFont="1" applyFill="1" applyBorder="1" applyAlignment="1">
      <alignment horizontal="center" wrapText="1"/>
    </xf>
    <xf numFmtId="44" fontId="30" fillId="0" borderId="33" xfId="206" applyFont="1" applyFill="1" applyBorder="1" applyAlignment="1">
      <alignment horizontal="center" wrapText="1"/>
    </xf>
    <xf numFmtId="2" fontId="29" fillId="0" borderId="11" xfId="206" applyNumberFormat="1" applyFont="1" applyFill="1" applyBorder="1" applyAlignment="1">
      <alignment horizontal="center" wrapText="1"/>
    </xf>
    <xf numFmtId="44" fontId="31" fillId="0" borderId="10" xfId="206" applyNumberFormat="1" applyFont="1" applyFill="1" applyBorder="1" applyAlignment="1">
      <alignment horizontal="center" wrapText="1"/>
    </xf>
    <xf numFmtId="44" fontId="30" fillId="0" borderId="10" xfId="206" applyNumberFormat="1" applyFont="1" applyFill="1" applyBorder="1" applyAlignment="1">
      <alignment horizontal="center" wrapText="1"/>
    </xf>
    <xf numFmtId="2" fontId="29" fillId="0" borderId="10" xfId="206" applyNumberFormat="1" applyFont="1" applyFill="1" applyBorder="1" applyAlignment="1">
      <alignment horizontal="center" wrapText="1"/>
    </xf>
    <xf numFmtId="44" fontId="31" fillId="0" borderId="10" xfId="206" applyFont="1" applyFill="1" applyBorder="1" applyAlignment="1">
      <alignment horizontal="center" wrapText="1"/>
    </xf>
    <xf numFmtId="44" fontId="30" fillId="0" borderId="10" xfId="206" applyFont="1" applyFill="1" applyBorder="1" applyAlignment="1">
      <alignment horizontal="center" wrapText="1"/>
    </xf>
    <xf numFmtId="44" fontId="30" fillId="0" borderId="36" xfId="206" applyFont="1" applyFill="1" applyBorder="1" applyAlignment="1">
      <alignment horizontal="center" wrapText="1"/>
    </xf>
    <xf numFmtId="2" fontId="29" fillId="0" borderId="25" xfId="206" applyNumberFormat="1" applyFont="1" applyFill="1" applyBorder="1" applyAlignment="1">
      <alignment horizontal="center" wrapText="1"/>
    </xf>
    <xf numFmtId="44" fontId="31" fillId="0" borderId="25" xfId="206" applyFont="1" applyFill="1" applyBorder="1" applyAlignment="1">
      <alignment horizontal="center" wrapText="1"/>
    </xf>
    <xf numFmtId="44" fontId="30" fillId="0" borderId="25" xfId="206" applyFont="1" applyFill="1" applyBorder="1" applyAlignment="1">
      <alignment horizontal="center" wrapText="1"/>
    </xf>
    <xf numFmtId="2" fontId="29" fillId="0" borderId="36" xfId="206" applyNumberFormat="1" applyFont="1" applyFill="1" applyBorder="1" applyAlignment="1">
      <alignment horizontal="center" wrapText="1"/>
    </xf>
    <xf numFmtId="44" fontId="31" fillId="0" borderId="36" xfId="206" applyFont="1" applyFill="1" applyBorder="1" applyAlignment="1">
      <alignment horizontal="center" wrapText="1"/>
    </xf>
    <xf numFmtId="170" fontId="31" fillId="0" borderId="36" xfId="206" applyNumberFormat="1" applyFont="1" applyFill="1" applyBorder="1" applyAlignment="1">
      <alignment horizontal="center" wrapText="1"/>
    </xf>
    <xf numFmtId="44" fontId="30" fillId="0" borderId="38" xfId="206" applyFont="1" applyFill="1" applyBorder="1" applyAlignment="1">
      <alignment horizontal="center" wrapText="1"/>
    </xf>
    <xf numFmtId="169" fontId="29" fillId="0" borderId="11" xfId="226" applyFont="1" applyFill="1" applyBorder="1" applyAlignment="1">
      <alignment horizontal="center" wrapText="1"/>
    </xf>
    <xf numFmtId="169" fontId="29" fillId="0" borderId="34" xfId="226" applyFont="1" applyFill="1" applyBorder="1" applyAlignment="1">
      <alignment horizontal="center"/>
    </xf>
    <xf numFmtId="169" fontId="29" fillId="0" borderId="33" xfId="226" applyFont="1" applyFill="1" applyBorder="1" applyAlignment="1">
      <alignment horizontal="left"/>
    </xf>
    <xf numFmtId="169" fontId="29" fillId="0" borderId="32" xfId="226" applyFont="1" applyFill="1" applyBorder="1" applyAlignment="1">
      <alignment horizontal="center"/>
    </xf>
    <xf numFmtId="169" fontId="3" fillId="0" borderId="0" xfId="226" applyFont="1" applyFill="1" applyBorder="1" applyAlignment="1"/>
    <xf numFmtId="2" fontId="3" fillId="0" borderId="15" xfId="206" applyNumberFormat="1" applyFont="1" applyFill="1" applyBorder="1" applyAlignment="1">
      <alignment horizontal="center"/>
    </xf>
    <xf numFmtId="44" fontId="3" fillId="0" borderId="15" xfId="206" applyFont="1" applyFill="1" applyBorder="1" applyAlignment="1">
      <alignment horizontal="center"/>
    </xf>
    <xf numFmtId="44" fontId="3" fillId="0" borderId="0" xfId="206" applyFont="1" applyFill="1" applyBorder="1" applyAlignment="1">
      <alignment horizontal="center"/>
    </xf>
    <xf numFmtId="2" fontId="3" fillId="0" borderId="0" xfId="206" applyNumberFormat="1" applyFont="1" applyFill="1" applyBorder="1" applyAlignment="1">
      <alignment horizontal="center"/>
    </xf>
    <xf numFmtId="0" fontId="28" fillId="0" borderId="0" xfId="218" applyFont="1" applyAlignment="1">
      <alignment horizontal="right"/>
    </xf>
    <xf numFmtId="0" fontId="23" fillId="0" borderId="12" xfId="0" applyFont="1" applyFill="1" applyBorder="1" applyAlignment="1">
      <alignment horizontal="center"/>
    </xf>
    <xf numFmtId="164" fontId="23" fillId="25" borderId="25" xfId="0" applyNumberFormat="1" applyFont="1" applyFill="1" applyBorder="1"/>
    <xf numFmtId="0" fontId="24" fillId="0" borderId="0" xfId="0" applyFont="1" applyFill="1" applyAlignment="1">
      <alignment horizontal="center"/>
    </xf>
    <xf numFmtId="0" fontId="23" fillId="0" borderId="0" xfId="0" applyFont="1" applyAlignment="1"/>
    <xf numFmtId="0" fontId="25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0" fillId="0" borderId="0" xfId="0" applyAlignment="1"/>
  </cellXfs>
  <cellStyles count="230">
    <cellStyle name="20% - Accent1" xfId="1" builtinId="30" customBuiltin="1"/>
    <cellStyle name="20% - Accent1 2" xfId="47" xr:uid="{00000000-0005-0000-0000-000001000000}"/>
    <cellStyle name="20% - Accent1 3" xfId="90" xr:uid="{00000000-0005-0000-0000-000002000000}"/>
    <cellStyle name="20% - Accent1 4" xfId="132" xr:uid="{00000000-0005-0000-0000-000003000000}"/>
    <cellStyle name="20% - Accent1 5" xfId="175" xr:uid="{00000000-0005-0000-0000-000004000000}"/>
    <cellStyle name="20% - Accent2" xfId="2" builtinId="34" customBuiltin="1"/>
    <cellStyle name="20% - Accent2 2" xfId="48" xr:uid="{00000000-0005-0000-0000-000006000000}"/>
    <cellStyle name="20% - Accent2 3" xfId="91" xr:uid="{00000000-0005-0000-0000-000007000000}"/>
    <cellStyle name="20% - Accent2 4" xfId="133" xr:uid="{00000000-0005-0000-0000-000008000000}"/>
    <cellStyle name="20% - Accent2 5" xfId="176" xr:uid="{00000000-0005-0000-0000-000009000000}"/>
    <cellStyle name="20% - Accent3" xfId="3" builtinId="38" customBuiltin="1"/>
    <cellStyle name="20% - Accent3 2" xfId="49" xr:uid="{00000000-0005-0000-0000-00000B000000}"/>
    <cellStyle name="20% - Accent3 3" xfId="92" xr:uid="{00000000-0005-0000-0000-00000C000000}"/>
    <cellStyle name="20% - Accent3 4" xfId="134" xr:uid="{00000000-0005-0000-0000-00000D000000}"/>
    <cellStyle name="20% - Accent3 5" xfId="177" xr:uid="{00000000-0005-0000-0000-00000E000000}"/>
    <cellStyle name="20% - Accent4" xfId="4" builtinId="42" customBuiltin="1"/>
    <cellStyle name="20% - Accent4 2" xfId="50" xr:uid="{00000000-0005-0000-0000-000010000000}"/>
    <cellStyle name="20% - Accent4 3" xfId="93" xr:uid="{00000000-0005-0000-0000-000011000000}"/>
    <cellStyle name="20% - Accent4 4" xfId="135" xr:uid="{00000000-0005-0000-0000-000012000000}"/>
    <cellStyle name="20% - Accent4 5" xfId="178" xr:uid="{00000000-0005-0000-0000-000013000000}"/>
    <cellStyle name="20% - Accent5" xfId="5" builtinId="46" customBuiltin="1"/>
    <cellStyle name="20% - Accent5 2" xfId="51" xr:uid="{00000000-0005-0000-0000-000015000000}"/>
    <cellStyle name="20% - Accent5 3" xfId="94" xr:uid="{00000000-0005-0000-0000-000016000000}"/>
    <cellStyle name="20% - Accent5 4" xfId="136" xr:uid="{00000000-0005-0000-0000-000017000000}"/>
    <cellStyle name="20% - Accent5 5" xfId="179" xr:uid="{00000000-0005-0000-0000-000018000000}"/>
    <cellStyle name="20% - Accent6" xfId="6" builtinId="50" customBuiltin="1"/>
    <cellStyle name="20% - Accent6 2" xfId="52" xr:uid="{00000000-0005-0000-0000-00001A000000}"/>
    <cellStyle name="20% - Accent6 3" xfId="95" xr:uid="{00000000-0005-0000-0000-00001B000000}"/>
    <cellStyle name="20% - Accent6 4" xfId="137" xr:uid="{00000000-0005-0000-0000-00001C000000}"/>
    <cellStyle name="20% - Accent6 5" xfId="180" xr:uid="{00000000-0005-0000-0000-00001D000000}"/>
    <cellStyle name="40% - Accent1" xfId="7" builtinId="31" customBuiltin="1"/>
    <cellStyle name="40% - Accent1 2" xfId="53" xr:uid="{00000000-0005-0000-0000-00001F000000}"/>
    <cellStyle name="40% - Accent1 3" xfId="96" xr:uid="{00000000-0005-0000-0000-000020000000}"/>
    <cellStyle name="40% - Accent1 4" xfId="138" xr:uid="{00000000-0005-0000-0000-000021000000}"/>
    <cellStyle name="40% - Accent1 5" xfId="181" xr:uid="{00000000-0005-0000-0000-000022000000}"/>
    <cellStyle name="40% - Accent2" xfId="8" builtinId="35" customBuiltin="1"/>
    <cellStyle name="40% - Accent2 2" xfId="54" xr:uid="{00000000-0005-0000-0000-000024000000}"/>
    <cellStyle name="40% - Accent2 3" xfId="97" xr:uid="{00000000-0005-0000-0000-000025000000}"/>
    <cellStyle name="40% - Accent2 4" xfId="139" xr:uid="{00000000-0005-0000-0000-000026000000}"/>
    <cellStyle name="40% - Accent2 5" xfId="182" xr:uid="{00000000-0005-0000-0000-000027000000}"/>
    <cellStyle name="40% - Accent3" xfId="9" builtinId="39" customBuiltin="1"/>
    <cellStyle name="40% - Accent3 2" xfId="55" xr:uid="{00000000-0005-0000-0000-000029000000}"/>
    <cellStyle name="40% - Accent3 3" xfId="98" xr:uid="{00000000-0005-0000-0000-00002A000000}"/>
    <cellStyle name="40% - Accent3 4" xfId="140" xr:uid="{00000000-0005-0000-0000-00002B000000}"/>
    <cellStyle name="40% - Accent3 5" xfId="183" xr:uid="{00000000-0005-0000-0000-00002C000000}"/>
    <cellStyle name="40% - Accent4" xfId="10" builtinId="43" customBuiltin="1"/>
    <cellStyle name="40% - Accent4 2" xfId="56" xr:uid="{00000000-0005-0000-0000-00002E000000}"/>
    <cellStyle name="40% - Accent4 3" xfId="99" xr:uid="{00000000-0005-0000-0000-00002F000000}"/>
    <cellStyle name="40% - Accent4 4" xfId="141" xr:uid="{00000000-0005-0000-0000-000030000000}"/>
    <cellStyle name="40% - Accent4 5" xfId="184" xr:uid="{00000000-0005-0000-0000-000031000000}"/>
    <cellStyle name="40% - Accent5" xfId="11" builtinId="47" customBuiltin="1"/>
    <cellStyle name="40% - Accent5 2" xfId="57" xr:uid="{00000000-0005-0000-0000-000033000000}"/>
    <cellStyle name="40% - Accent5 3" xfId="100" xr:uid="{00000000-0005-0000-0000-000034000000}"/>
    <cellStyle name="40% - Accent5 4" xfId="142" xr:uid="{00000000-0005-0000-0000-000035000000}"/>
    <cellStyle name="40% - Accent5 5" xfId="185" xr:uid="{00000000-0005-0000-0000-000036000000}"/>
    <cellStyle name="40% - Accent6" xfId="12" builtinId="51" customBuiltin="1"/>
    <cellStyle name="40% - Accent6 2" xfId="58" xr:uid="{00000000-0005-0000-0000-000038000000}"/>
    <cellStyle name="40% - Accent6 3" xfId="101" xr:uid="{00000000-0005-0000-0000-000039000000}"/>
    <cellStyle name="40% - Accent6 4" xfId="143" xr:uid="{00000000-0005-0000-0000-00003A000000}"/>
    <cellStyle name="40% - Accent6 5" xfId="186" xr:uid="{00000000-0005-0000-0000-00003B000000}"/>
    <cellStyle name="60% - Accent1" xfId="13" builtinId="32" customBuiltin="1"/>
    <cellStyle name="60% - Accent1 2" xfId="59" xr:uid="{00000000-0005-0000-0000-00003D000000}"/>
    <cellStyle name="60% - Accent1 3" xfId="102" xr:uid="{00000000-0005-0000-0000-00003E000000}"/>
    <cellStyle name="60% - Accent1 4" xfId="144" xr:uid="{00000000-0005-0000-0000-00003F000000}"/>
    <cellStyle name="60% - Accent1 5" xfId="187" xr:uid="{00000000-0005-0000-0000-000040000000}"/>
    <cellStyle name="60% - Accent2" xfId="14" builtinId="36" customBuiltin="1"/>
    <cellStyle name="60% - Accent2 2" xfId="60" xr:uid="{00000000-0005-0000-0000-000042000000}"/>
    <cellStyle name="60% - Accent2 3" xfId="103" xr:uid="{00000000-0005-0000-0000-000043000000}"/>
    <cellStyle name="60% - Accent2 4" xfId="145" xr:uid="{00000000-0005-0000-0000-000044000000}"/>
    <cellStyle name="60% - Accent2 5" xfId="188" xr:uid="{00000000-0005-0000-0000-000045000000}"/>
    <cellStyle name="60% - Accent3" xfId="15" builtinId="40" customBuiltin="1"/>
    <cellStyle name="60% - Accent3 2" xfId="61" xr:uid="{00000000-0005-0000-0000-000047000000}"/>
    <cellStyle name="60% - Accent3 3" xfId="104" xr:uid="{00000000-0005-0000-0000-000048000000}"/>
    <cellStyle name="60% - Accent3 4" xfId="146" xr:uid="{00000000-0005-0000-0000-000049000000}"/>
    <cellStyle name="60% - Accent3 5" xfId="189" xr:uid="{00000000-0005-0000-0000-00004A000000}"/>
    <cellStyle name="60% - Accent4" xfId="16" builtinId="44" customBuiltin="1"/>
    <cellStyle name="60% - Accent4 2" xfId="62" xr:uid="{00000000-0005-0000-0000-00004C000000}"/>
    <cellStyle name="60% - Accent4 3" xfId="105" xr:uid="{00000000-0005-0000-0000-00004D000000}"/>
    <cellStyle name="60% - Accent4 4" xfId="147" xr:uid="{00000000-0005-0000-0000-00004E000000}"/>
    <cellStyle name="60% - Accent4 5" xfId="190" xr:uid="{00000000-0005-0000-0000-00004F000000}"/>
    <cellStyle name="60% - Accent5" xfId="17" builtinId="48" customBuiltin="1"/>
    <cellStyle name="60% - Accent5 2" xfId="63" xr:uid="{00000000-0005-0000-0000-000051000000}"/>
    <cellStyle name="60% - Accent5 3" xfId="106" xr:uid="{00000000-0005-0000-0000-000052000000}"/>
    <cellStyle name="60% - Accent5 4" xfId="148" xr:uid="{00000000-0005-0000-0000-000053000000}"/>
    <cellStyle name="60% - Accent5 5" xfId="191" xr:uid="{00000000-0005-0000-0000-000054000000}"/>
    <cellStyle name="60% - Accent6" xfId="18" builtinId="52" customBuiltin="1"/>
    <cellStyle name="60% - Accent6 2" xfId="64" xr:uid="{00000000-0005-0000-0000-000056000000}"/>
    <cellStyle name="60% - Accent6 3" xfId="107" xr:uid="{00000000-0005-0000-0000-000057000000}"/>
    <cellStyle name="60% - Accent6 4" xfId="149" xr:uid="{00000000-0005-0000-0000-000058000000}"/>
    <cellStyle name="60% - Accent6 5" xfId="192" xr:uid="{00000000-0005-0000-0000-000059000000}"/>
    <cellStyle name="Accent1" xfId="19" builtinId="29" customBuiltin="1"/>
    <cellStyle name="Accent1 2" xfId="65" xr:uid="{00000000-0005-0000-0000-00005B000000}"/>
    <cellStyle name="Accent1 3" xfId="108" xr:uid="{00000000-0005-0000-0000-00005C000000}"/>
    <cellStyle name="Accent1 4" xfId="150" xr:uid="{00000000-0005-0000-0000-00005D000000}"/>
    <cellStyle name="Accent1 5" xfId="193" xr:uid="{00000000-0005-0000-0000-00005E000000}"/>
    <cellStyle name="Accent2" xfId="20" builtinId="33" customBuiltin="1"/>
    <cellStyle name="Accent2 2" xfId="66" xr:uid="{00000000-0005-0000-0000-000060000000}"/>
    <cellStyle name="Accent2 3" xfId="109" xr:uid="{00000000-0005-0000-0000-000061000000}"/>
    <cellStyle name="Accent2 4" xfId="151" xr:uid="{00000000-0005-0000-0000-000062000000}"/>
    <cellStyle name="Accent2 5" xfId="194" xr:uid="{00000000-0005-0000-0000-000063000000}"/>
    <cellStyle name="Accent3" xfId="21" builtinId="37" customBuiltin="1"/>
    <cellStyle name="Accent3 2" xfId="67" xr:uid="{00000000-0005-0000-0000-000065000000}"/>
    <cellStyle name="Accent3 3" xfId="110" xr:uid="{00000000-0005-0000-0000-000066000000}"/>
    <cellStyle name="Accent3 4" xfId="152" xr:uid="{00000000-0005-0000-0000-000067000000}"/>
    <cellStyle name="Accent3 5" xfId="195" xr:uid="{00000000-0005-0000-0000-000068000000}"/>
    <cellStyle name="Accent4" xfId="22" builtinId="41" customBuiltin="1"/>
    <cellStyle name="Accent4 2" xfId="68" xr:uid="{00000000-0005-0000-0000-00006A000000}"/>
    <cellStyle name="Accent4 3" xfId="111" xr:uid="{00000000-0005-0000-0000-00006B000000}"/>
    <cellStyle name="Accent4 4" xfId="153" xr:uid="{00000000-0005-0000-0000-00006C000000}"/>
    <cellStyle name="Accent4 5" xfId="196" xr:uid="{00000000-0005-0000-0000-00006D000000}"/>
    <cellStyle name="Accent5" xfId="23" builtinId="45" customBuiltin="1"/>
    <cellStyle name="Accent5 2" xfId="69" xr:uid="{00000000-0005-0000-0000-00006F000000}"/>
    <cellStyle name="Accent5 3" xfId="112" xr:uid="{00000000-0005-0000-0000-000070000000}"/>
    <cellStyle name="Accent5 4" xfId="154" xr:uid="{00000000-0005-0000-0000-000071000000}"/>
    <cellStyle name="Accent5 5" xfId="197" xr:uid="{00000000-0005-0000-0000-000072000000}"/>
    <cellStyle name="Accent6" xfId="24" builtinId="49" customBuiltin="1"/>
    <cellStyle name="Accent6 2" xfId="70" xr:uid="{00000000-0005-0000-0000-000074000000}"/>
    <cellStyle name="Accent6 3" xfId="113" xr:uid="{00000000-0005-0000-0000-000075000000}"/>
    <cellStyle name="Accent6 4" xfId="155" xr:uid="{00000000-0005-0000-0000-000076000000}"/>
    <cellStyle name="Accent6 5" xfId="198" xr:uid="{00000000-0005-0000-0000-000077000000}"/>
    <cellStyle name="Bad" xfId="25" builtinId="27" customBuiltin="1"/>
    <cellStyle name="Bad 2" xfId="71" xr:uid="{00000000-0005-0000-0000-000079000000}"/>
    <cellStyle name="Bad 3" xfId="114" xr:uid="{00000000-0005-0000-0000-00007A000000}"/>
    <cellStyle name="Bad 4" xfId="156" xr:uid="{00000000-0005-0000-0000-00007B000000}"/>
    <cellStyle name="Bad 5" xfId="199" xr:uid="{00000000-0005-0000-0000-00007C000000}"/>
    <cellStyle name="Calculation" xfId="26" builtinId="22" customBuiltin="1"/>
    <cellStyle name="Calculation 2" xfId="72" xr:uid="{00000000-0005-0000-0000-00007E000000}"/>
    <cellStyle name="Calculation 3" xfId="115" xr:uid="{00000000-0005-0000-0000-00007F000000}"/>
    <cellStyle name="Calculation 4" xfId="157" xr:uid="{00000000-0005-0000-0000-000080000000}"/>
    <cellStyle name="Calculation 5" xfId="200" xr:uid="{00000000-0005-0000-0000-000081000000}"/>
    <cellStyle name="Check Cell" xfId="27" builtinId="23" customBuiltin="1"/>
    <cellStyle name="Check Cell 2" xfId="73" xr:uid="{00000000-0005-0000-0000-000083000000}"/>
    <cellStyle name="Check Cell 3" xfId="116" xr:uid="{00000000-0005-0000-0000-000084000000}"/>
    <cellStyle name="Check Cell 4" xfId="158" xr:uid="{00000000-0005-0000-0000-000085000000}"/>
    <cellStyle name="Check Cell 5" xfId="201" xr:uid="{00000000-0005-0000-0000-000086000000}"/>
    <cellStyle name="Comma" xfId="28" builtinId="3"/>
    <cellStyle name="Comma 2" xfId="74" xr:uid="{00000000-0005-0000-0000-000088000000}"/>
    <cellStyle name="Comma 3" xfId="203" xr:uid="{00000000-0005-0000-0000-000089000000}"/>
    <cellStyle name="Comma 4" xfId="204" xr:uid="{00000000-0005-0000-0000-00008A000000}"/>
    <cellStyle name="Comma 5" xfId="202" xr:uid="{00000000-0005-0000-0000-00008B000000}"/>
    <cellStyle name="Currency" xfId="29" builtinId="4"/>
    <cellStyle name="Currency 2" xfId="75" xr:uid="{00000000-0005-0000-0000-00008D000000}"/>
    <cellStyle name="Currency 3" xfId="117" xr:uid="{00000000-0005-0000-0000-00008E000000}"/>
    <cellStyle name="Currency 4" xfId="159" xr:uid="{00000000-0005-0000-0000-00008F000000}"/>
    <cellStyle name="Currency 5" xfId="206" xr:uid="{00000000-0005-0000-0000-000090000000}"/>
    <cellStyle name="Currency 6" xfId="207" xr:uid="{00000000-0005-0000-0000-000091000000}"/>
    <cellStyle name="Currency 7" xfId="205" xr:uid="{00000000-0005-0000-0000-000092000000}"/>
    <cellStyle name="Explanatory Text" xfId="30" builtinId="53" customBuiltin="1"/>
    <cellStyle name="Explanatory Text 2" xfId="76" xr:uid="{00000000-0005-0000-0000-000094000000}"/>
    <cellStyle name="Explanatory Text 3" xfId="118" xr:uid="{00000000-0005-0000-0000-000095000000}"/>
    <cellStyle name="Explanatory Text 4" xfId="160" xr:uid="{00000000-0005-0000-0000-000096000000}"/>
    <cellStyle name="Explanatory Text 5" xfId="208" xr:uid="{00000000-0005-0000-0000-000097000000}"/>
    <cellStyle name="Good" xfId="31" builtinId="26" customBuiltin="1"/>
    <cellStyle name="Good 2" xfId="77" xr:uid="{00000000-0005-0000-0000-000099000000}"/>
    <cellStyle name="Good 3" xfId="119" xr:uid="{00000000-0005-0000-0000-00009A000000}"/>
    <cellStyle name="Good 4" xfId="161" xr:uid="{00000000-0005-0000-0000-00009B000000}"/>
    <cellStyle name="Good 5" xfId="209" xr:uid="{00000000-0005-0000-0000-00009C000000}"/>
    <cellStyle name="Heading 1" xfId="32" builtinId="16" customBuiltin="1"/>
    <cellStyle name="Heading 1 2" xfId="78" xr:uid="{00000000-0005-0000-0000-00009E000000}"/>
    <cellStyle name="Heading 1 3" xfId="120" xr:uid="{00000000-0005-0000-0000-00009F000000}"/>
    <cellStyle name="Heading 1 4" xfId="162" xr:uid="{00000000-0005-0000-0000-0000A0000000}"/>
    <cellStyle name="Heading 1 5" xfId="210" xr:uid="{00000000-0005-0000-0000-0000A1000000}"/>
    <cellStyle name="Heading 2" xfId="33" builtinId="17" customBuiltin="1"/>
    <cellStyle name="Heading 2 2" xfId="79" xr:uid="{00000000-0005-0000-0000-0000A3000000}"/>
    <cellStyle name="Heading 2 3" xfId="121" xr:uid="{00000000-0005-0000-0000-0000A4000000}"/>
    <cellStyle name="Heading 2 4" xfId="163" xr:uid="{00000000-0005-0000-0000-0000A5000000}"/>
    <cellStyle name="Heading 2 5" xfId="211" xr:uid="{00000000-0005-0000-0000-0000A6000000}"/>
    <cellStyle name="Heading 3" xfId="34" builtinId="18" customBuiltin="1"/>
    <cellStyle name="Heading 3 2" xfId="80" xr:uid="{00000000-0005-0000-0000-0000A8000000}"/>
    <cellStyle name="Heading 3 3" xfId="122" xr:uid="{00000000-0005-0000-0000-0000A9000000}"/>
    <cellStyle name="Heading 3 4" xfId="164" xr:uid="{00000000-0005-0000-0000-0000AA000000}"/>
    <cellStyle name="Heading 3 5" xfId="212" xr:uid="{00000000-0005-0000-0000-0000AB000000}"/>
    <cellStyle name="Heading 4" xfId="35" builtinId="19" customBuiltin="1"/>
    <cellStyle name="Heading 4 2" xfId="81" xr:uid="{00000000-0005-0000-0000-0000AD000000}"/>
    <cellStyle name="Heading 4 3" xfId="123" xr:uid="{00000000-0005-0000-0000-0000AE000000}"/>
    <cellStyle name="Heading 4 4" xfId="165" xr:uid="{00000000-0005-0000-0000-0000AF000000}"/>
    <cellStyle name="Heading 4 5" xfId="213" xr:uid="{00000000-0005-0000-0000-0000B0000000}"/>
    <cellStyle name="Input" xfId="36" builtinId="20" customBuiltin="1"/>
    <cellStyle name="Input 2" xfId="82" xr:uid="{00000000-0005-0000-0000-0000B2000000}"/>
    <cellStyle name="Input 3" xfId="124" xr:uid="{00000000-0005-0000-0000-0000B3000000}"/>
    <cellStyle name="Input 4" xfId="166" xr:uid="{00000000-0005-0000-0000-0000B4000000}"/>
    <cellStyle name="Input 5" xfId="214" xr:uid="{00000000-0005-0000-0000-0000B5000000}"/>
    <cellStyle name="Linked Cell" xfId="37" builtinId="24" customBuiltin="1"/>
    <cellStyle name="Linked Cell 2" xfId="83" xr:uid="{00000000-0005-0000-0000-0000B7000000}"/>
    <cellStyle name="Linked Cell 3" xfId="125" xr:uid="{00000000-0005-0000-0000-0000B8000000}"/>
    <cellStyle name="Linked Cell 4" xfId="167" xr:uid="{00000000-0005-0000-0000-0000B9000000}"/>
    <cellStyle name="Linked Cell 5" xfId="215" xr:uid="{00000000-0005-0000-0000-0000BA000000}"/>
    <cellStyle name="Neutral" xfId="38" builtinId="28" customBuiltin="1"/>
    <cellStyle name="Neutral 2" xfId="84" xr:uid="{00000000-0005-0000-0000-0000BC000000}"/>
    <cellStyle name="Neutral 3" xfId="126" xr:uid="{00000000-0005-0000-0000-0000BD000000}"/>
    <cellStyle name="Neutral 4" xfId="168" xr:uid="{00000000-0005-0000-0000-0000BE000000}"/>
    <cellStyle name="Neutral 5" xfId="216" xr:uid="{00000000-0005-0000-0000-0000BF000000}"/>
    <cellStyle name="Normal" xfId="0" builtinId="0"/>
    <cellStyle name="Normal 2" xfId="217" xr:uid="{00000000-0005-0000-0000-0000C1000000}"/>
    <cellStyle name="Normal 2 2" xfId="46" xr:uid="{00000000-0005-0000-0000-0000C2000000}"/>
    <cellStyle name="Normal 2 2 2" xfId="218" xr:uid="{00000000-0005-0000-0000-0000C3000000}"/>
    <cellStyle name="Normal 2 3" xfId="228" xr:uid="{00000000-0005-0000-0000-0000C4000000}"/>
    <cellStyle name="Normal 3" xfId="219" xr:uid="{00000000-0005-0000-0000-0000C5000000}"/>
    <cellStyle name="Normal 4" xfId="174" xr:uid="{00000000-0005-0000-0000-0000C6000000}"/>
    <cellStyle name="Normal 4 2" xfId="227" xr:uid="{00000000-0005-0000-0000-0000C7000000}"/>
    <cellStyle name="Normal 5" xfId="226" xr:uid="{00000000-0005-0000-0000-0000C8000000}"/>
    <cellStyle name="Normal_Copy of Avoided Cost adjusted Final" xfId="39" xr:uid="{00000000-0005-0000-0000-0000C9000000}"/>
    <cellStyle name="Normal_Copy of Avoided Cost adjusted Final 2" xfId="229" xr:uid="{00000000-0005-0000-0000-0000CA000000}"/>
    <cellStyle name="Note" xfId="40" builtinId="10" customBuiltin="1"/>
    <cellStyle name="Note 2" xfId="85" xr:uid="{00000000-0005-0000-0000-0000CC000000}"/>
    <cellStyle name="Note 3" xfId="127" xr:uid="{00000000-0005-0000-0000-0000CD000000}"/>
    <cellStyle name="Note 4" xfId="169" xr:uid="{00000000-0005-0000-0000-0000CE000000}"/>
    <cellStyle name="Note 5" xfId="220" xr:uid="{00000000-0005-0000-0000-0000CF000000}"/>
    <cellStyle name="Output" xfId="41" builtinId="21" customBuiltin="1"/>
    <cellStyle name="Output 2" xfId="86" xr:uid="{00000000-0005-0000-0000-0000D1000000}"/>
    <cellStyle name="Output 3" xfId="128" xr:uid="{00000000-0005-0000-0000-0000D2000000}"/>
    <cellStyle name="Output 4" xfId="170" xr:uid="{00000000-0005-0000-0000-0000D3000000}"/>
    <cellStyle name="Output 5" xfId="221" xr:uid="{00000000-0005-0000-0000-0000D4000000}"/>
    <cellStyle name="Percent" xfId="42" builtinId="5"/>
    <cellStyle name="Percent 2" xfId="222" xr:uid="{00000000-0005-0000-0000-0000D6000000}"/>
    <cellStyle name="Title" xfId="43" builtinId="15" customBuiltin="1"/>
    <cellStyle name="Title 2" xfId="87" xr:uid="{00000000-0005-0000-0000-0000D8000000}"/>
    <cellStyle name="Title 3" xfId="129" xr:uid="{00000000-0005-0000-0000-0000D9000000}"/>
    <cellStyle name="Title 4" xfId="171" xr:uid="{00000000-0005-0000-0000-0000DA000000}"/>
    <cellStyle name="Title 5" xfId="223" xr:uid="{00000000-0005-0000-0000-0000DB000000}"/>
    <cellStyle name="Total" xfId="44" builtinId="25" customBuiltin="1"/>
    <cellStyle name="Total 2" xfId="88" xr:uid="{00000000-0005-0000-0000-0000DD000000}"/>
    <cellStyle name="Total 3" xfId="130" xr:uid="{00000000-0005-0000-0000-0000DE000000}"/>
    <cellStyle name="Total 4" xfId="172" xr:uid="{00000000-0005-0000-0000-0000DF000000}"/>
    <cellStyle name="Total 5" xfId="224" xr:uid="{00000000-0005-0000-0000-0000E0000000}"/>
    <cellStyle name="Warning Text" xfId="45" builtinId="11" customBuiltin="1"/>
    <cellStyle name="Warning Text 2" xfId="89" xr:uid="{00000000-0005-0000-0000-0000E2000000}"/>
    <cellStyle name="Warning Text 3" xfId="131" xr:uid="{00000000-0005-0000-0000-0000E3000000}"/>
    <cellStyle name="Warning Text 4" xfId="173" xr:uid="{00000000-0005-0000-0000-0000E4000000}"/>
    <cellStyle name="Warning Text 5" xfId="225" xr:uid="{00000000-0005-0000-0000-0000E5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Laron%20T/WA%20CPI/Tools_103006/Comml_Measures_C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Laron%20T/WA%20CPI/Tools_103006/DaveB/loadprofi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im.abrahamson/Local%20Settings/Temporary%20Internet%20Files/Content.Outlook/Y0CQP8DK/Cost%20Effectiveness%20calcul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im.abrahamson/Local%20Settings/Temporary%20Internet%20Files/Content.Outlook/Y0CQP8DK/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5.1742837700707422E-2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Profiles"/>
      <sheetName val="loadprofiles"/>
    </sheetNames>
    <sheetDataSet>
      <sheetData sheetId="0">
        <row r="2">
          <cell r="G2" t="str">
            <v>Index</v>
          </cell>
          <cell r="H2" t="str">
            <v>FLAT</v>
          </cell>
          <cell r="I2" t="str">
            <v>ExLgOffGasHt</v>
          </cell>
          <cell r="J2" t="str">
            <v>NewCommLight</v>
          </cell>
          <cell r="K2" t="str">
            <v>Off Peak</v>
          </cell>
          <cell r="M2" t="str">
            <v>ResDHW</v>
          </cell>
          <cell r="N2" t="str">
            <v>ResSpHtHPZ1</v>
          </cell>
          <cell r="O2" t="str">
            <v>ResSH</v>
          </cell>
          <cell r="P2" t="str">
            <v>SmComWX</v>
          </cell>
          <cell r="Q2" t="str">
            <v>SolarDHWZ3W</v>
          </cell>
          <cell r="Y2" t="str">
            <v>Gas Load Profile</v>
          </cell>
        </row>
        <row r="3">
          <cell r="A3" t="str">
            <v>Flat</v>
          </cell>
          <cell r="B3">
            <v>1.1763812993321188E-4</v>
          </cell>
          <cell r="C3">
            <v>1.1763812993321188E-4</v>
          </cell>
          <cell r="D3">
            <v>2</v>
          </cell>
          <cell r="G3" t="str">
            <v>Index</v>
          </cell>
          <cell r="H3" t="str">
            <v>Flat</v>
          </cell>
          <cell r="I3" t="str">
            <v>HVAC</v>
          </cell>
          <cell r="J3" t="str">
            <v>On Peak</v>
          </cell>
          <cell r="K3" t="str">
            <v>Off Peak</v>
          </cell>
          <cell r="L3" t="str">
            <v>Res Cooling</v>
          </cell>
          <cell r="M3" t="str">
            <v>Res DHW</v>
          </cell>
          <cell r="N3" t="str">
            <v>Res HP</v>
          </cell>
          <cell r="O3" t="str">
            <v>ResSH</v>
          </cell>
          <cell r="P3" t="str">
            <v>Shell Wx</v>
          </cell>
          <cell r="Q3" t="str">
            <v>Solar DHW</v>
          </cell>
          <cell r="Y3" t="str">
            <v>Load Profile</v>
          </cell>
          <cell r="Z3" t="str">
            <v>Capacity Factor</v>
          </cell>
          <cell r="AB3">
            <v>2004</v>
          </cell>
          <cell r="AC3">
            <v>0</v>
          </cell>
        </row>
        <row r="4">
          <cell r="A4" t="str">
            <v>HVAC</v>
          </cell>
          <cell r="B4">
            <v>2.4798087477391641E-4</v>
          </cell>
          <cell r="C4">
            <v>2.1597075847529313E-4</v>
          </cell>
          <cell r="D4">
            <v>3</v>
          </cell>
          <cell r="G4">
            <v>1</v>
          </cell>
          <cell r="H4">
            <v>4.5200742747461393E-2</v>
          </cell>
          <cell r="I4">
            <v>5.0832409242958218E-2</v>
          </cell>
          <cell r="J4">
            <v>6.2898578839727964E-2</v>
          </cell>
          <cell r="K4">
            <v>3.233352402940598E-2</v>
          </cell>
          <cell r="L4">
            <v>6.418585588333206E-2</v>
          </cell>
          <cell r="M4">
            <v>5.3929403121569665E-2</v>
          </cell>
          <cell r="N4">
            <v>5.4783675154386841E-2</v>
          </cell>
          <cell r="O4">
            <v>5.1223986971486765E-2</v>
          </cell>
          <cell r="P4">
            <v>4.6085668233944374E-2</v>
          </cell>
          <cell r="Q4">
            <v>5.6024259880257429E-2</v>
          </cell>
          <cell r="Y4" t="str">
            <v>Existing Process</v>
          </cell>
          <cell r="Z4">
            <v>1</v>
          </cell>
          <cell r="AB4">
            <v>2005</v>
          </cell>
          <cell r="AC4">
            <v>1</v>
          </cell>
          <cell r="AD4">
            <v>4.2938147835148658E-3</v>
          </cell>
          <cell r="AE4">
            <v>0.67198576340909832</v>
          </cell>
        </row>
        <row r="5">
          <cell r="A5" t="str">
            <v>On Peak</v>
          </cell>
          <cell r="B5">
            <v>1.369382746367748E-4</v>
          </cell>
          <cell r="C5">
            <v>1.7969293569575331E-4</v>
          </cell>
          <cell r="D5">
            <v>4</v>
          </cell>
          <cell r="G5">
            <v>2</v>
          </cell>
          <cell r="H5">
            <v>9.2800359841590435E-2</v>
          </cell>
          <cell r="I5">
            <v>0.10561538324464102</v>
          </cell>
          <cell r="J5">
            <v>0.13009902431398201</v>
          </cell>
          <cell r="K5">
            <v>6.4526667453299658E-2</v>
          </cell>
          <cell r="L5">
            <v>0.14294269433272935</v>
          </cell>
          <cell r="M5">
            <v>0.1080724123252276</v>
          </cell>
          <cell r="N5">
            <v>0.11274004765260676</v>
          </cell>
          <cell r="O5">
            <v>0.1036505579241048</v>
          </cell>
          <cell r="P5">
            <v>9.2728877179108299E-2</v>
          </cell>
          <cell r="Q5">
            <v>0.1212450513222444</v>
          </cell>
          <cell r="Y5" t="str">
            <v>Existing Space Heat</v>
          </cell>
          <cell r="Z5">
            <v>0.1429</v>
          </cell>
          <cell r="AB5">
            <v>2006</v>
          </cell>
          <cell r="AC5">
            <v>2</v>
          </cell>
          <cell r="AD5">
            <v>8.4625670005195885E-3</v>
          </cell>
          <cell r="AE5">
            <v>1.2925750169972638</v>
          </cell>
        </row>
        <row r="6">
          <cell r="A6" t="str">
            <v>Off Peak</v>
          </cell>
          <cell r="B6">
            <v>0</v>
          </cell>
          <cell r="C6">
            <v>0</v>
          </cell>
          <cell r="D6">
            <v>5</v>
          </cell>
          <cell r="G6">
            <v>3</v>
          </cell>
          <cell r="H6">
            <v>0.14039997693571948</v>
          </cell>
          <cell r="I6">
            <v>0.16039835724632384</v>
          </cell>
          <cell r="J6">
            <v>0.19729946978823609</v>
          </cell>
          <cell r="K6">
            <v>9.6719810877193335E-2</v>
          </cell>
          <cell r="L6">
            <v>0.22169953278212665</v>
          </cell>
          <cell r="M6">
            <v>0.16221542152888554</v>
          </cell>
          <cell r="N6">
            <v>0.17069642015082667</v>
          </cell>
          <cell r="O6">
            <v>0.15607712887672281</v>
          </cell>
          <cell r="P6">
            <v>0.13937208612427221</v>
          </cell>
          <cell r="Q6">
            <v>0.18646584276423139</v>
          </cell>
          <cell r="Y6" t="str">
            <v>New Process</v>
          </cell>
          <cell r="Z6">
            <v>1</v>
          </cell>
          <cell r="AB6">
            <v>2007</v>
          </cell>
          <cell r="AC6">
            <v>3</v>
          </cell>
          <cell r="AD6">
            <v>1.2509899250038739E-2</v>
          </cell>
          <cell r="AE6">
            <v>1.8659192012449919</v>
          </cell>
        </row>
        <row r="7">
          <cell r="A7" t="str">
            <v>Res Cooling</v>
          </cell>
          <cell r="B7">
            <v>0</v>
          </cell>
          <cell r="C7">
            <v>4.560719657729473E-4</v>
          </cell>
          <cell r="D7">
            <v>6</v>
          </cell>
          <cell r="G7">
            <v>4</v>
          </cell>
          <cell r="H7">
            <v>0.18799959402984853</v>
          </cell>
          <cell r="I7">
            <v>0.21518133124800665</v>
          </cell>
          <cell r="J7">
            <v>0.26449991526249017</v>
          </cell>
          <cell r="K7">
            <v>0.12891295430108701</v>
          </cell>
          <cell r="L7">
            <v>0.30045637123152391</v>
          </cell>
          <cell r="M7">
            <v>0.21635843073254349</v>
          </cell>
          <cell r="N7">
            <v>0.22865279264904659</v>
          </cell>
          <cell r="O7">
            <v>0.20850369982934083</v>
          </cell>
          <cell r="P7">
            <v>0.18601529506943615</v>
          </cell>
          <cell r="Q7">
            <v>0.2516866342062184</v>
          </cell>
          <cell r="Y7" t="str">
            <v>New Space Heat</v>
          </cell>
          <cell r="Z7">
            <v>0.13800000000000001</v>
          </cell>
          <cell r="AB7">
            <v>2008</v>
          </cell>
          <cell r="AC7">
            <v>4</v>
          </cell>
          <cell r="AD7">
            <v>1.643934803597966E-2</v>
          </cell>
          <cell r="AE7">
            <v>2.3958274323329798</v>
          </cell>
        </row>
        <row r="8">
          <cell r="A8" t="str">
            <v>Res DHW</v>
          </cell>
          <cell r="B8">
            <v>1.4471686532932781E-4</v>
          </cell>
          <cell r="C8">
            <v>1.2120037471331203E-4</v>
          </cell>
          <cell r="D8">
            <v>7</v>
          </cell>
          <cell r="G8">
            <v>5</v>
          </cell>
          <cell r="H8">
            <v>0.23559921112397758</v>
          </cell>
          <cell r="I8">
            <v>0.26996430524968945</v>
          </cell>
          <cell r="J8">
            <v>0.33170036073674425</v>
          </cell>
          <cell r="K8">
            <v>0.16110609772498069</v>
          </cell>
          <cell r="L8">
            <v>0.3792132096809212</v>
          </cell>
          <cell r="M8">
            <v>0.27050143993620146</v>
          </cell>
          <cell r="N8">
            <v>0.28660916514726653</v>
          </cell>
          <cell r="O8">
            <v>0.26093027078195885</v>
          </cell>
          <cell r="P8">
            <v>0.23265850401460009</v>
          </cell>
          <cell r="Q8">
            <v>0.3169074256482054</v>
          </cell>
          <cell r="Y8" t="str">
            <v>None</v>
          </cell>
          <cell r="Z8">
            <v>0</v>
          </cell>
          <cell r="AB8">
            <v>2009</v>
          </cell>
          <cell r="AC8">
            <v>5</v>
          </cell>
          <cell r="AD8">
            <v>2.0254346857281526E-2</v>
          </cell>
          <cell r="AE8">
            <v>2.885794940481158</v>
          </cell>
        </row>
        <row r="9">
          <cell r="A9" t="str">
            <v>Res HP</v>
          </cell>
          <cell r="B9">
            <v>1.6717097771270541E-4</v>
          </cell>
          <cell r="C9">
            <v>4.1906621115991547E-5</v>
          </cell>
          <cell r="D9">
            <v>8</v>
          </cell>
          <cell r="G9">
            <v>6</v>
          </cell>
          <cell r="H9">
            <v>0.2831988282181066</v>
          </cell>
          <cell r="I9">
            <v>0.32474727925137226</v>
          </cell>
          <cell r="J9">
            <v>0.39890080621099833</v>
          </cell>
          <cell r="K9">
            <v>0.19329924114887437</v>
          </cell>
          <cell r="L9">
            <v>0.4579700481303185</v>
          </cell>
          <cell r="M9">
            <v>0.3246444491398594</v>
          </cell>
          <cell r="N9">
            <v>0.34456553764548647</v>
          </cell>
          <cell r="O9">
            <v>0.3133568417345769</v>
          </cell>
          <cell r="P9">
            <v>0.27930171295976403</v>
          </cell>
          <cell r="Q9">
            <v>0.3821282170901924</v>
          </cell>
          <cell r="AB9">
            <v>2010</v>
          </cell>
          <cell r="AC9">
            <v>6</v>
          </cell>
          <cell r="AD9">
            <v>2.3958229208060039E-2</v>
          </cell>
          <cell r="AE9">
            <v>3.3390291395899805</v>
          </cell>
        </row>
        <row r="10">
          <cell r="A10" t="str">
            <v>Res SH</v>
          </cell>
          <cell r="B10">
            <v>2.5162728156740127E-4</v>
          </cell>
          <cell r="C10">
            <v>6.9906806433752534E-6</v>
          </cell>
          <cell r="D10">
            <v>9</v>
          </cell>
          <cell r="G10">
            <v>7</v>
          </cell>
          <cell r="H10">
            <v>0.33079844531223562</v>
          </cell>
          <cell r="I10">
            <v>0.37953025325305506</v>
          </cell>
          <cell r="J10">
            <v>0.4661012516852524</v>
          </cell>
          <cell r="K10">
            <v>0.22549238457276805</v>
          </cell>
          <cell r="L10">
            <v>0.53672688657971579</v>
          </cell>
          <cell r="M10">
            <v>0.37878745834351735</v>
          </cell>
          <cell r="N10">
            <v>0.40252191014370642</v>
          </cell>
          <cell r="O10">
            <v>0.36578341268719494</v>
          </cell>
          <cell r="P10">
            <v>0.32594492190492796</v>
          </cell>
          <cell r="Q10">
            <v>0.4473490085321794</v>
          </cell>
          <cell r="AB10">
            <v>2011</v>
          </cell>
          <cell r="AC10">
            <v>7</v>
          </cell>
          <cell r="AD10">
            <v>3.004333220015741E-2</v>
          </cell>
          <cell r="AE10">
            <v>3.7757293698351506</v>
          </cell>
        </row>
        <row r="11">
          <cell r="A11" t="str">
            <v>Shell Wx</v>
          </cell>
          <cell r="B11">
            <v>3.4331518021211006E-4</v>
          </cell>
          <cell r="C11">
            <v>3.1101589120941116E-5</v>
          </cell>
          <cell r="D11">
            <v>10</v>
          </cell>
          <cell r="G11">
            <v>8</v>
          </cell>
          <cell r="H11">
            <v>0.37839806240636464</v>
          </cell>
          <cell r="I11">
            <v>0.43431322725473787</v>
          </cell>
          <cell r="J11">
            <v>0.53330169715950648</v>
          </cell>
          <cell r="K11">
            <v>0.25768552799666172</v>
          </cell>
          <cell r="L11">
            <v>0.61548372502911308</v>
          </cell>
          <cell r="M11">
            <v>0.43293046754717529</v>
          </cell>
          <cell r="N11">
            <v>0.46047828264192636</v>
          </cell>
          <cell r="O11">
            <v>0.41820998363981299</v>
          </cell>
          <cell r="P11">
            <v>0.3725881308500919</v>
          </cell>
          <cell r="Q11">
            <v>0.51256979997416641</v>
          </cell>
          <cell r="AB11">
            <v>2012</v>
          </cell>
          <cell r="AC11">
            <v>8</v>
          </cell>
          <cell r="AD11">
            <v>3.5951199182776214E-2</v>
          </cell>
          <cell r="AE11">
            <v>4.1965035689478638</v>
          </cell>
        </row>
        <row r="12">
          <cell r="A12" t="str">
            <v>Solar DHW</v>
          </cell>
          <cell r="B12">
            <v>1.3535404337832553E-4</v>
          </cell>
          <cell r="C12">
            <v>4.2484080028791884E-4</v>
          </cell>
          <cell r="D12">
            <v>11</v>
          </cell>
          <cell r="G12">
            <v>9</v>
          </cell>
          <cell r="H12">
            <v>0.42599767950049366</v>
          </cell>
          <cell r="I12">
            <v>0.48909620125642067</v>
          </cell>
          <cell r="J12">
            <v>0.60050214263376056</v>
          </cell>
          <cell r="K12">
            <v>0.2898786714205554</v>
          </cell>
          <cell r="L12">
            <v>0.69424056347851038</v>
          </cell>
          <cell r="M12">
            <v>0.48707347675083323</v>
          </cell>
          <cell r="N12">
            <v>0.51843465514014631</v>
          </cell>
          <cell r="O12">
            <v>0.47063655459243103</v>
          </cell>
          <cell r="P12">
            <v>0.41923133979525584</v>
          </cell>
          <cell r="Q12">
            <v>0.57779059141615341</v>
          </cell>
          <cell r="AB12">
            <v>2013</v>
          </cell>
          <cell r="AC12">
            <v>9</v>
          </cell>
          <cell r="AD12">
            <v>4.1686992369784764E-2</v>
          </cell>
          <cell r="AE12">
            <v>4.6019371767205355</v>
          </cell>
        </row>
        <row r="13">
          <cell r="A13" t="str">
            <v>None</v>
          </cell>
          <cell r="B13">
            <v>0</v>
          </cell>
          <cell r="C13">
            <v>0</v>
          </cell>
          <cell r="G13">
            <v>10</v>
          </cell>
          <cell r="H13">
            <v>0.47359729659462274</v>
          </cell>
          <cell r="I13">
            <v>0.54387917525810348</v>
          </cell>
          <cell r="J13">
            <v>0.66770258810801453</v>
          </cell>
          <cell r="K13">
            <v>0.32207181484444908</v>
          </cell>
          <cell r="L13">
            <v>0.77299740192790767</v>
          </cell>
          <cell r="M13">
            <v>0.54121648595449112</v>
          </cell>
          <cell r="N13">
            <v>0.57639102763836614</v>
          </cell>
          <cell r="O13">
            <v>0.52306312554504897</v>
          </cell>
          <cell r="P13">
            <v>0.46587454874041967</v>
          </cell>
          <cell r="Q13">
            <v>0.64301138285814019</v>
          </cell>
          <cell r="AB13">
            <v>2014</v>
          </cell>
          <cell r="AC13">
            <v>10</v>
          </cell>
          <cell r="AD13">
            <v>4.7255723619307625E-2</v>
          </cell>
          <cell r="AE13">
            <v>4.9925939719323766</v>
          </cell>
        </row>
        <row r="14">
          <cell r="G14">
            <v>11</v>
          </cell>
          <cell r="H14">
            <v>0.51056452561162924</v>
          </cell>
          <cell r="I14">
            <v>0.58637420810338148</v>
          </cell>
          <cell r="J14">
            <v>0.7193195730327191</v>
          </cell>
          <cell r="K14">
            <v>0.3474697002333077</v>
          </cell>
          <cell r="L14">
            <v>0.83607430640049629</v>
          </cell>
          <cell r="M14">
            <v>0.58313720399169633</v>
          </cell>
          <cell r="N14">
            <v>0.62025291673152338</v>
          </cell>
          <cell r="O14">
            <v>0.562702017066261</v>
          </cell>
          <cell r="P14">
            <v>0.50128141406669102</v>
          </cell>
          <cell r="Q14">
            <v>0.6947101600536506</v>
          </cell>
          <cell r="AB14">
            <v>2015</v>
          </cell>
          <cell r="AC14">
            <v>11</v>
          </cell>
          <cell r="AD14">
            <v>5.2662258813019142E-2</v>
          </cell>
          <cell r="AE14">
            <v>5.3690168780115872</v>
          </cell>
        </row>
        <row r="15">
          <cell r="G15">
            <v>12</v>
          </cell>
          <cell r="H15">
            <v>0.54753175462863579</v>
          </cell>
          <cell r="I15">
            <v>0.62886924094865948</v>
          </cell>
          <cell r="J15">
            <v>0.77093655795742366</v>
          </cell>
          <cell r="K15">
            <v>0.37286758562216632</v>
          </cell>
          <cell r="L15">
            <v>0.89915121087308503</v>
          </cell>
          <cell r="M15">
            <v>0.62505792202890154</v>
          </cell>
          <cell r="N15">
            <v>0.66411480582468063</v>
          </cell>
          <cell r="O15">
            <v>0.60234090858747302</v>
          </cell>
          <cell r="P15">
            <v>0.53668827939296238</v>
          </cell>
          <cell r="Q15">
            <v>0.74640893724916102</v>
          </cell>
          <cell r="AB15">
            <v>2016</v>
          </cell>
          <cell r="AC15">
            <v>12</v>
          </cell>
          <cell r="AD15">
            <v>5.7911322107884695E-2</v>
          </cell>
          <cell r="AE15">
            <v>5.7351786184490807</v>
          </cell>
        </row>
        <row r="16">
          <cell r="G16">
            <v>13</v>
          </cell>
          <cell r="H16">
            <v>0.58449898364564234</v>
          </cell>
          <cell r="I16">
            <v>0.67136427379393748</v>
          </cell>
          <cell r="J16">
            <v>0.82255354288212823</v>
          </cell>
          <cell r="K16">
            <v>0.39826547101102494</v>
          </cell>
          <cell r="L16">
            <v>0.96222811534567376</v>
          </cell>
          <cell r="M16">
            <v>0.66697864006610674</v>
          </cell>
          <cell r="N16">
            <v>0.70797669491783788</v>
          </cell>
          <cell r="O16">
            <v>0.64197980010868505</v>
          </cell>
          <cell r="P16">
            <v>0.57209514471923373</v>
          </cell>
          <cell r="Q16">
            <v>0.79810771444467143</v>
          </cell>
          <cell r="AB16">
            <v>2017</v>
          </cell>
          <cell r="AC16">
            <v>13</v>
          </cell>
          <cell r="AD16">
            <v>7.7967869911907683E-2</v>
          </cell>
          <cell r="AE16">
            <v>6.0913591768809345</v>
          </cell>
        </row>
        <row r="17">
          <cell r="G17">
            <v>14</v>
          </cell>
          <cell r="H17">
            <v>0.6214662126626489</v>
          </cell>
          <cell r="I17">
            <v>0.71385930663921549</v>
          </cell>
          <cell r="J17">
            <v>0.8741705278068328</v>
          </cell>
          <cell r="K17">
            <v>0.42366335639988356</v>
          </cell>
          <cell r="L17">
            <v>1.0253050198182625</v>
          </cell>
          <cell r="M17">
            <v>0.70889935810331195</v>
          </cell>
          <cell r="N17">
            <v>0.75183858401099513</v>
          </cell>
          <cell r="O17">
            <v>0.68161869162989708</v>
          </cell>
          <cell r="P17">
            <v>0.60750201004550508</v>
          </cell>
          <cell r="Q17">
            <v>0.84980649164018185</v>
          </cell>
          <cell r="AB17">
            <v>2018</v>
          </cell>
          <cell r="AC17">
            <v>14</v>
          </cell>
          <cell r="AD17">
            <v>0.13449797051354906</v>
          </cell>
          <cell r="AE17">
            <v>6.4378308896932648</v>
          </cell>
        </row>
        <row r="18">
          <cell r="G18">
            <v>15</v>
          </cell>
          <cell r="H18">
            <v>0.65843344167965545</v>
          </cell>
          <cell r="I18">
            <v>0.75635433948449349</v>
          </cell>
          <cell r="J18">
            <v>0.92578751273153737</v>
          </cell>
          <cell r="K18">
            <v>0.44906124178874218</v>
          </cell>
          <cell r="L18">
            <v>1.0883819242908512</v>
          </cell>
          <cell r="M18">
            <v>0.75082007614051716</v>
          </cell>
          <cell r="N18">
            <v>0.79570047310415237</v>
          </cell>
          <cell r="O18">
            <v>0.72125758315110911</v>
          </cell>
          <cell r="P18">
            <v>0.64290887537177643</v>
          </cell>
          <cell r="Q18">
            <v>0.90150526883569226</v>
          </cell>
          <cell r="AB18">
            <v>2019</v>
          </cell>
          <cell r="AC18">
            <v>15</v>
          </cell>
          <cell r="AD18">
            <v>0.15340319042496672</v>
          </cell>
          <cell r="AE18">
            <v>6.7748586551136309</v>
          </cell>
        </row>
        <row r="19">
          <cell r="G19">
            <v>16</v>
          </cell>
          <cell r="H19">
            <v>0.695400670696662</v>
          </cell>
          <cell r="I19">
            <v>0.79884937232977149</v>
          </cell>
          <cell r="J19">
            <v>0.97740449765624193</v>
          </cell>
          <cell r="K19">
            <v>0.4744591271776008</v>
          </cell>
          <cell r="L19">
            <v>1.15145882876344</v>
          </cell>
          <cell r="M19">
            <v>0.79274079417772236</v>
          </cell>
          <cell r="N19">
            <v>0.83956236219730962</v>
          </cell>
          <cell r="O19">
            <v>0.76089647467232113</v>
          </cell>
          <cell r="P19">
            <v>0.67831574069804779</v>
          </cell>
          <cell r="Q19">
            <v>0.95320404603120268</v>
          </cell>
          <cell r="AB19">
            <v>2020</v>
          </cell>
          <cell r="AC19">
            <v>16</v>
          </cell>
          <cell r="AD19">
            <v>0.20668823199499345</v>
          </cell>
          <cell r="AE19">
            <v>7.1027001365791298</v>
          </cell>
        </row>
        <row r="20">
          <cell r="G20">
            <v>17</v>
          </cell>
          <cell r="H20">
            <v>0.73236789971366856</v>
          </cell>
          <cell r="I20">
            <v>0.84134440517504949</v>
          </cell>
          <cell r="J20">
            <v>1.0290214825809465</v>
          </cell>
          <cell r="K20">
            <v>0.49985701256645942</v>
          </cell>
          <cell r="L20">
            <v>1.2145357332360287</v>
          </cell>
          <cell r="M20">
            <v>0.83466151221492757</v>
          </cell>
          <cell r="N20">
            <v>0.88342425129046687</v>
          </cell>
          <cell r="O20">
            <v>0.80053536619353316</v>
          </cell>
          <cell r="P20">
            <v>0.71372260602431914</v>
          </cell>
          <cell r="Q20">
            <v>1.004902823226713</v>
          </cell>
          <cell r="AB20">
            <v>2021</v>
          </cell>
          <cell r="AC20">
            <v>17</v>
          </cell>
          <cell r="AD20">
            <v>0.22450821494476975</v>
          </cell>
          <cell r="AE20">
            <v>7.4227948163181345</v>
          </cell>
        </row>
        <row r="21">
          <cell r="G21">
            <v>18</v>
          </cell>
          <cell r="H21">
            <v>0.76933512873067511</v>
          </cell>
          <cell r="I21">
            <v>0.88383943802032749</v>
          </cell>
          <cell r="J21">
            <v>1.0806384675056511</v>
          </cell>
          <cell r="K21">
            <v>0.5252548979553181</v>
          </cell>
          <cell r="L21">
            <v>1.2776126377086174</v>
          </cell>
          <cell r="M21">
            <v>0.87658223025213278</v>
          </cell>
          <cell r="N21">
            <v>0.92728614038362411</v>
          </cell>
          <cell r="O21">
            <v>0.84017425771474519</v>
          </cell>
          <cell r="P21">
            <v>0.74912947135059049</v>
          </cell>
          <cell r="Q21">
            <v>1.0566016004222234</v>
          </cell>
          <cell r="AB21">
            <v>2022</v>
          </cell>
          <cell r="AC21">
            <v>18</v>
          </cell>
          <cell r="AD21">
            <v>0.24180916926494087</v>
          </cell>
          <cell r="AE21">
            <v>7.7353277469195625</v>
          </cell>
        </row>
        <row r="22">
          <cell r="G22">
            <v>19</v>
          </cell>
          <cell r="H22">
            <v>0.80630235774768166</v>
          </cell>
          <cell r="I22">
            <v>0.9263344708656055</v>
          </cell>
          <cell r="J22">
            <v>1.1322554524303556</v>
          </cell>
          <cell r="K22">
            <v>0.55065278334417678</v>
          </cell>
          <cell r="L22">
            <v>1.3406895421812062</v>
          </cell>
          <cell r="M22">
            <v>0.91850294828933798</v>
          </cell>
          <cell r="N22">
            <v>0.97114802947678136</v>
          </cell>
          <cell r="O22">
            <v>0.87981314923595721</v>
          </cell>
          <cell r="P22">
            <v>0.78453633667686185</v>
          </cell>
          <cell r="Q22">
            <v>1.1083003776177338</v>
          </cell>
          <cell r="AB22">
            <v>2023</v>
          </cell>
          <cell r="AC22">
            <v>19</v>
          </cell>
          <cell r="AD22">
            <v>0.26705751884615664</v>
          </cell>
          <cell r="AE22">
            <v>8.0404795050484612</v>
          </cell>
        </row>
        <row r="23">
          <cell r="G23">
            <v>20</v>
          </cell>
          <cell r="H23">
            <v>0.84326958676468822</v>
          </cell>
          <cell r="I23">
            <v>0.96882950371088328</v>
          </cell>
          <cell r="J23">
            <v>1.1838724373550606</v>
          </cell>
          <cell r="K23">
            <v>0.57605066873303534</v>
          </cell>
          <cell r="L23">
            <v>1.4037664466537945</v>
          </cell>
          <cell r="M23">
            <v>0.96042366632654363</v>
          </cell>
          <cell r="N23">
            <v>1.0150099185699391</v>
          </cell>
          <cell r="O23">
            <v>0.91945204075716958</v>
          </cell>
          <cell r="P23">
            <v>0.81994320200313342</v>
          </cell>
          <cell r="Q23">
            <v>1.1599991548132442</v>
          </cell>
          <cell r="AB23">
            <v>2024</v>
          </cell>
          <cell r="AC23">
            <v>20</v>
          </cell>
          <cell r="AD23">
            <v>0.29157047960461852</v>
          </cell>
          <cell r="AE23">
            <v>8.3384263012294646</v>
          </cell>
        </row>
        <row r="24">
          <cell r="G24">
            <v>21</v>
          </cell>
          <cell r="H24">
            <v>0.87018472416634374</v>
          </cell>
          <cell r="I24">
            <v>0.99922016042084216</v>
          </cell>
          <cell r="J24">
            <v>1.223325280641723</v>
          </cell>
          <cell r="K24">
            <v>0.59546005345112241</v>
          </cell>
          <cell r="L24">
            <v>1.4474725209441246</v>
          </cell>
          <cell r="M24">
            <v>0.99106243256974846</v>
          </cell>
          <cell r="N24">
            <v>1.0477460661980871</v>
          </cell>
          <cell r="O24">
            <v>0.94926321641552669</v>
          </cell>
          <cell r="P24">
            <v>0.84635832491260798</v>
          </cell>
          <cell r="Q24">
            <v>1.195026692773532</v>
          </cell>
          <cell r="AB24">
            <v>2025</v>
          </cell>
          <cell r="AC24">
            <v>21</v>
          </cell>
          <cell r="AD24">
            <v>0.33753462453919891</v>
          </cell>
          <cell r="AE24">
            <v>8.629340086896244</v>
          </cell>
        </row>
        <row r="25">
          <cell r="G25">
            <v>22</v>
          </cell>
          <cell r="H25">
            <v>0.89709986156799926</v>
          </cell>
          <cell r="I25">
            <v>1.0296108171308009</v>
          </cell>
          <cell r="J25">
            <v>1.2627781239283853</v>
          </cell>
          <cell r="K25">
            <v>0.61486943816920947</v>
          </cell>
          <cell r="L25">
            <v>1.4911785952344547</v>
          </cell>
          <cell r="M25">
            <v>1.0217011988129532</v>
          </cell>
          <cell r="N25">
            <v>1.0804822138262351</v>
          </cell>
          <cell r="O25">
            <v>0.9790743920738838</v>
          </cell>
          <cell r="P25">
            <v>0.87277344782208255</v>
          </cell>
          <cell r="Q25">
            <v>1.2300542307338198</v>
          </cell>
          <cell r="AB25">
            <v>2026</v>
          </cell>
          <cell r="AC25">
            <v>22</v>
          </cell>
          <cell r="AD25">
            <v>0.38216000797083033</v>
          </cell>
          <cell r="AE25">
            <v>8.9133463330074143</v>
          </cell>
        </row>
        <row r="26">
          <cell r="G26">
            <v>23</v>
          </cell>
          <cell r="H26">
            <v>0.92401499896965478</v>
          </cell>
          <cell r="I26">
            <v>1.0600014738407597</v>
          </cell>
          <cell r="J26">
            <v>1.3022309672150476</v>
          </cell>
          <cell r="K26">
            <v>0.63427882288729653</v>
          </cell>
          <cell r="L26">
            <v>1.5348846695247849</v>
          </cell>
          <cell r="M26">
            <v>1.052339965056158</v>
          </cell>
          <cell r="N26">
            <v>1.1132183614543831</v>
          </cell>
          <cell r="O26">
            <v>1.008885567732241</v>
          </cell>
          <cell r="P26">
            <v>0.89918857073155711</v>
          </cell>
          <cell r="Q26">
            <v>1.2650817686941076</v>
          </cell>
          <cell r="AB26">
            <v>2027</v>
          </cell>
          <cell r="AC26">
            <v>23</v>
          </cell>
          <cell r="AD26">
            <v>0.43307905819658699</v>
          </cell>
          <cell r="AE26">
            <v>9.1906006277781138</v>
          </cell>
        </row>
        <row r="27">
          <cell r="G27">
            <v>24</v>
          </cell>
          <cell r="H27">
            <v>0.9509301363713103</v>
          </cell>
          <cell r="I27">
            <v>1.0903921305507185</v>
          </cell>
          <cell r="J27">
            <v>1.3416838105017099</v>
          </cell>
          <cell r="K27">
            <v>0.6536882076053836</v>
          </cell>
          <cell r="L27">
            <v>1.578590743815115</v>
          </cell>
          <cell r="M27">
            <v>1.0829787312993628</v>
          </cell>
          <cell r="N27">
            <v>1.1459545090825312</v>
          </cell>
          <cell r="O27">
            <v>1.0386967433905983</v>
          </cell>
          <cell r="P27">
            <v>0.92560369364103168</v>
          </cell>
          <cell r="Q27">
            <v>1.3001093066543954</v>
          </cell>
          <cell r="AB27">
            <v>2028</v>
          </cell>
          <cell r="AC27">
            <v>24</v>
          </cell>
          <cell r="AD27">
            <v>0.48251502928955464</v>
          </cell>
          <cell r="AE27">
            <v>9.4612553559489747</v>
          </cell>
        </row>
        <row r="28">
          <cell r="G28">
            <v>25</v>
          </cell>
          <cell r="H28">
            <v>0.97784527377296582</v>
          </cell>
          <cell r="I28">
            <v>1.1207827872606773</v>
          </cell>
          <cell r="J28">
            <v>1.3811366537883722</v>
          </cell>
          <cell r="K28">
            <v>0.67309759232347066</v>
          </cell>
          <cell r="L28">
            <v>1.6222968181054451</v>
          </cell>
          <cell r="M28">
            <v>1.1136174975425677</v>
          </cell>
          <cell r="N28">
            <v>1.1786906567106792</v>
          </cell>
          <cell r="O28">
            <v>1.0685079190489555</v>
          </cell>
          <cell r="P28">
            <v>0.95201881655050624</v>
          </cell>
          <cell r="Q28">
            <v>1.3351368446146832</v>
          </cell>
          <cell r="AB28">
            <v>2029</v>
          </cell>
          <cell r="AC28">
            <v>25</v>
          </cell>
          <cell r="AD28">
            <v>0.52335357673244887</v>
          </cell>
          <cell r="AE28">
            <v>9.7254597534051701</v>
          </cell>
        </row>
        <row r="29">
          <cell r="G29">
            <v>26</v>
          </cell>
          <cell r="H29">
            <v>1.0047604111746213</v>
          </cell>
          <cell r="I29">
            <v>1.151173443970636</v>
          </cell>
          <cell r="J29">
            <v>1.4205894970750346</v>
          </cell>
          <cell r="K29">
            <v>0.69250697704155773</v>
          </cell>
          <cell r="L29">
            <v>1.6660028923957753</v>
          </cell>
          <cell r="M29">
            <v>1.1442562637857725</v>
          </cell>
          <cell r="N29">
            <v>1.2114268043388272</v>
          </cell>
          <cell r="O29">
            <v>1.0983190947073127</v>
          </cell>
          <cell r="P29">
            <v>0.97843393945998081</v>
          </cell>
          <cell r="Q29">
            <v>1.370164382574971</v>
          </cell>
          <cell r="AB29">
            <v>2030</v>
          </cell>
          <cell r="AC29">
            <v>26</v>
          </cell>
          <cell r="AD29">
            <v>0.56300265191972465</v>
          </cell>
          <cell r="AE29">
            <v>9.9833599613313648</v>
          </cell>
        </row>
        <row r="30">
          <cell r="G30">
            <v>27</v>
          </cell>
          <cell r="H30">
            <v>1.031675548576277</v>
          </cell>
          <cell r="I30">
            <v>1.1815641006805948</v>
          </cell>
          <cell r="J30">
            <v>1.4600423403616969</v>
          </cell>
          <cell r="K30">
            <v>0.71191636175964479</v>
          </cell>
          <cell r="L30">
            <v>1.7097089666861054</v>
          </cell>
          <cell r="M30">
            <v>1.1748950300289773</v>
          </cell>
          <cell r="N30">
            <v>1.2441629519669752</v>
          </cell>
          <cell r="O30">
            <v>1.1281302703656699</v>
          </cell>
          <cell r="P30">
            <v>1.0048490623694555</v>
          </cell>
          <cell r="Q30">
            <v>1.4051919205352588</v>
          </cell>
          <cell r="AB30">
            <v>2031</v>
          </cell>
          <cell r="AC30">
            <v>27</v>
          </cell>
          <cell r="AD30">
            <v>0.57528187053148494</v>
          </cell>
          <cell r="AE30">
            <v>10.235099079883316</v>
          </cell>
        </row>
        <row r="31">
          <cell r="G31">
            <v>28</v>
          </cell>
          <cell r="H31">
            <v>1.0585906859779326</v>
          </cell>
          <cell r="I31">
            <v>1.2119547573905536</v>
          </cell>
          <cell r="J31">
            <v>1.4994951836483592</v>
          </cell>
          <cell r="K31">
            <v>0.73132574647773185</v>
          </cell>
          <cell r="L31">
            <v>1.7534150409764355</v>
          </cell>
          <cell r="M31">
            <v>1.2055337962721822</v>
          </cell>
          <cell r="N31">
            <v>1.2768990995951233</v>
          </cell>
          <cell r="O31">
            <v>1.1579414460240272</v>
          </cell>
          <cell r="P31">
            <v>1.0312641852789302</v>
          </cell>
          <cell r="Q31">
            <v>1.4402194584955466</v>
          </cell>
          <cell r="AB31">
            <v>2032</v>
          </cell>
          <cell r="AC31">
            <v>28</v>
          </cell>
          <cell r="AD31">
            <v>0.61920509054872108</v>
          </cell>
          <cell r="AE31">
            <v>10.480817221358313</v>
          </cell>
        </row>
        <row r="32">
          <cell r="G32">
            <v>29</v>
          </cell>
          <cell r="H32">
            <v>1.0855058233795882</v>
          </cell>
          <cell r="I32">
            <v>1.2423454141005124</v>
          </cell>
          <cell r="J32">
            <v>1.5389480269350215</v>
          </cell>
          <cell r="K32">
            <v>0.75073513119581892</v>
          </cell>
          <cell r="L32">
            <v>1.7971211152667657</v>
          </cell>
          <cell r="M32">
            <v>1.236172562515387</v>
          </cell>
          <cell r="N32">
            <v>1.3096352472232713</v>
          </cell>
          <cell r="O32">
            <v>1.1877526216823844</v>
          </cell>
          <cell r="P32">
            <v>1.0576793081884048</v>
          </cell>
          <cell r="Q32">
            <v>1.4752469964558343</v>
          </cell>
          <cell r="AB32">
            <v>2033</v>
          </cell>
          <cell r="AC32">
            <v>29</v>
          </cell>
          <cell r="AD32">
            <v>0.66184899347807657</v>
          </cell>
          <cell r="AE32">
            <v>10.720651562848129</v>
          </cell>
        </row>
        <row r="33">
          <cell r="G33">
            <v>30</v>
          </cell>
          <cell r="H33">
            <v>1.1124209607812439</v>
          </cell>
          <cell r="I33">
            <v>1.2727360708104718</v>
          </cell>
          <cell r="J33">
            <v>1.5784008702216847</v>
          </cell>
          <cell r="K33">
            <v>0.77014451591390631</v>
          </cell>
          <cell r="L33">
            <v>1.8408271895570962</v>
          </cell>
          <cell r="M33">
            <v>1.2668113287585916</v>
          </cell>
          <cell r="N33">
            <v>1.34237139485142</v>
          </cell>
          <cell r="O33">
            <v>1.2175637973407409</v>
          </cell>
          <cell r="P33">
            <v>1.0840944310978795</v>
          </cell>
          <cell r="Q33">
            <v>1.5102745344161215</v>
          </cell>
          <cell r="AB33">
            <v>2034</v>
          </cell>
          <cell r="AC33">
            <v>30</v>
          </cell>
          <cell r="AD33">
            <v>0.70325084098230517</v>
          </cell>
          <cell r="AE33">
            <v>10.957323046522811</v>
          </cell>
        </row>
        <row r="34">
          <cell r="G34">
            <v>31</v>
          </cell>
          <cell r="H34">
            <v>1.1324483515795338</v>
          </cell>
          <cell r="I34">
            <v>1.2953495737533849</v>
          </cell>
          <cell r="J34">
            <v>1.6077574893717592</v>
          </cell>
          <cell r="K34">
            <v>0.78458692073467906</v>
          </cell>
          <cell r="L34">
            <v>1.8733486111478757</v>
          </cell>
          <cell r="M34">
            <v>1.2896094479650766</v>
          </cell>
          <cell r="N34">
            <v>1.3667301731857737</v>
          </cell>
          <cell r="O34">
            <v>1.2397461105342309</v>
          </cell>
          <cell r="P34">
            <v>1.1037497627446347</v>
          </cell>
          <cell r="Q34">
            <v>1.5363383127705348</v>
          </cell>
          <cell r="AB34">
            <v>2035</v>
          </cell>
          <cell r="AC34">
            <v>31</v>
          </cell>
          <cell r="AD34">
            <v>0.74344680943301256</v>
          </cell>
          <cell r="AE34">
            <v>11.188759448703577</v>
          </cell>
        </row>
        <row r="35">
          <cell r="G35">
            <v>32</v>
          </cell>
          <cell r="H35">
            <v>1.1524757423778238</v>
          </cell>
          <cell r="I35">
            <v>1.317963076696298</v>
          </cell>
          <cell r="J35">
            <v>1.6371141085218337</v>
          </cell>
          <cell r="K35">
            <v>0.79902932555545181</v>
          </cell>
          <cell r="L35">
            <v>1.9058700327386551</v>
          </cell>
          <cell r="M35">
            <v>1.3124075671715616</v>
          </cell>
          <cell r="N35">
            <v>1.3910889515201275</v>
          </cell>
          <cell r="O35">
            <v>1.2619284237277208</v>
          </cell>
          <cell r="P35">
            <v>1.1234050943913898</v>
          </cell>
          <cell r="Q35">
            <v>1.5624020911249481</v>
          </cell>
          <cell r="AB35">
            <v>2036</v>
          </cell>
          <cell r="AC35">
            <v>32</v>
          </cell>
          <cell r="AD35">
            <v>0.78247202152107798</v>
          </cell>
          <cell r="AE35">
            <v>11.415116950697461</v>
          </cell>
        </row>
        <row r="36">
          <cell r="G36">
            <v>33</v>
          </cell>
          <cell r="H36">
            <v>1.1725031331761138</v>
          </cell>
          <cell r="I36">
            <v>1.3405765796392111</v>
          </cell>
          <cell r="J36">
            <v>1.6664707276719082</v>
          </cell>
          <cell r="K36">
            <v>0.81347173037622456</v>
          </cell>
          <cell r="L36">
            <v>1.9383914543294345</v>
          </cell>
          <cell r="M36">
            <v>1.3352056863780466</v>
          </cell>
          <cell r="N36">
            <v>1.4154477298544812</v>
          </cell>
          <cell r="O36">
            <v>1.2841107369212108</v>
          </cell>
          <cell r="P36">
            <v>1.1430604260381449</v>
          </cell>
          <cell r="Q36">
            <v>1.5884658694793614</v>
          </cell>
          <cell r="AB36">
            <v>2037</v>
          </cell>
          <cell r="AC36">
            <v>33</v>
          </cell>
          <cell r="AD36">
            <v>0.8203605769463842</v>
          </cell>
          <cell r="AE36">
            <v>11.636545562356241</v>
          </cell>
        </row>
        <row r="37">
          <cell r="G37">
            <v>34</v>
          </cell>
          <cell r="H37">
            <v>1.1925305239744037</v>
          </cell>
          <cell r="I37">
            <v>1.3631900825821242</v>
          </cell>
          <cell r="J37">
            <v>1.6958273468219827</v>
          </cell>
          <cell r="K37">
            <v>0.8279141351969973</v>
          </cell>
          <cell r="L37">
            <v>1.9709128759202139</v>
          </cell>
          <cell r="M37">
            <v>1.3580038055845316</v>
          </cell>
          <cell r="N37">
            <v>1.4398065081888349</v>
          </cell>
          <cell r="O37">
            <v>1.3062930501147008</v>
          </cell>
          <cell r="P37">
            <v>1.1627157576849001</v>
          </cell>
          <cell r="Q37">
            <v>1.6145296478337747</v>
          </cell>
          <cell r="AB37">
            <v>2038</v>
          </cell>
          <cell r="AC37">
            <v>34</v>
          </cell>
          <cell r="AD37">
            <v>0.85714558221367176</v>
          </cell>
          <cell r="AE37">
            <v>11.853189393199679</v>
          </cell>
        </row>
        <row r="38">
          <cell r="G38">
            <v>35</v>
          </cell>
          <cell r="H38">
            <v>1.2125579147726937</v>
          </cell>
          <cell r="I38">
            <v>1.3858035855250372</v>
          </cell>
          <cell r="J38">
            <v>1.7251839659720571</v>
          </cell>
          <cell r="K38">
            <v>0.84235654001777005</v>
          </cell>
          <cell r="L38">
            <v>2.0034342975109936</v>
          </cell>
          <cell r="M38">
            <v>1.3808019247910166</v>
          </cell>
          <cell r="N38">
            <v>1.4641652865231887</v>
          </cell>
          <cell r="O38">
            <v>1.3284753633081907</v>
          </cell>
          <cell r="P38">
            <v>1.1823710893316552</v>
          </cell>
          <cell r="Q38">
            <v>1.640593426188188</v>
          </cell>
          <cell r="AB38">
            <v>2039</v>
          </cell>
          <cell r="AC38">
            <v>35</v>
          </cell>
          <cell r="AD38">
            <v>0.89285917956055294</v>
          </cell>
          <cell r="AE38">
            <v>12.065186911695758</v>
          </cell>
        </row>
        <row r="39">
          <cell r="G39">
            <v>36</v>
          </cell>
          <cell r="H39">
            <v>1.2325853055709837</v>
          </cell>
          <cell r="I39">
            <v>1.4084170884679503</v>
          </cell>
          <cell r="J39">
            <v>1.7545405851221316</v>
          </cell>
          <cell r="K39">
            <v>0.8567989448385428</v>
          </cell>
          <cell r="L39">
            <v>2.0359557191017732</v>
          </cell>
          <cell r="M39">
            <v>1.4036000439975016</v>
          </cell>
          <cell r="N39">
            <v>1.4885240648575424</v>
          </cell>
          <cell r="O39">
            <v>1.3506576765016807</v>
          </cell>
          <cell r="P39">
            <v>1.2020264209784104</v>
          </cell>
          <cell r="Q39">
            <v>1.6666572045426014</v>
          </cell>
          <cell r="AB39">
            <v>2040</v>
          </cell>
          <cell r="AC39">
            <v>36</v>
          </cell>
          <cell r="AD39">
            <v>0.92753257504296183</v>
          </cell>
          <cell r="AE39">
            <v>12.272671193195185</v>
          </cell>
        </row>
        <row r="40">
          <cell r="G40">
            <v>37</v>
          </cell>
          <cell r="H40">
            <v>1.2526126963692736</v>
          </cell>
          <cell r="I40">
            <v>1.4310305914108634</v>
          </cell>
          <cell r="J40">
            <v>1.7838972042722061</v>
          </cell>
          <cell r="K40">
            <v>0.87124134965931554</v>
          </cell>
          <cell r="L40">
            <v>2.0684771406925528</v>
          </cell>
          <cell r="M40">
            <v>1.4263981632039866</v>
          </cell>
          <cell r="N40">
            <v>1.5128828431918961</v>
          </cell>
          <cell r="O40">
            <v>1.3728399896951706</v>
          </cell>
          <cell r="P40">
            <v>1.2216817526251655</v>
          </cell>
          <cell r="Q40">
            <v>1.6927209828970147</v>
          </cell>
          <cell r="AB40">
            <v>2041</v>
          </cell>
          <cell r="AC40">
            <v>37</v>
          </cell>
          <cell r="AD40">
            <v>0.9611960658025821</v>
          </cell>
          <cell r="AE40">
            <v>12.475770156997472</v>
          </cell>
        </row>
        <row r="41">
          <cell r="G41">
            <v>38</v>
          </cell>
          <cell r="H41">
            <v>1.2726400871675636</v>
          </cell>
          <cell r="I41">
            <v>1.4536440943537765</v>
          </cell>
          <cell r="J41">
            <v>1.8132538234222806</v>
          </cell>
          <cell r="K41">
            <v>0.88568375448008829</v>
          </cell>
          <cell r="L41">
            <v>2.1009985622833325</v>
          </cell>
          <cell r="M41">
            <v>1.4491962824104716</v>
          </cell>
          <cell r="N41">
            <v>1.5372416215262499</v>
          </cell>
          <cell r="O41">
            <v>1.3950223028886606</v>
          </cell>
          <cell r="P41">
            <v>1.2413370842719207</v>
          </cell>
          <cell r="Q41">
            <v>1.718784761251428</v>
          </cell>
          <cell r="AB41">
            <v>2042</v>
          </cell>
          <cell r="AC41">
            <v>38</v>
          </cell>
          <cell r="AD41">
            <v>0.99387906654007763</v>
          </cell>
          <cell r="AE41">
            <v>12.674606793006642</v>
          </cell>
        </row>
        <row r="42">
          <cell r="G42">
            <v>39</v>
          </cell>
          <cell r="H42">
            <v>1.2926674779658536</v>
          </cell>
          <cell r="I42">
            <v>1.4762575972966896</v>
          </cell>
          <cell r="J42">
            <v>1.8426104425723551</v>
          </cell>
          <cell r="K42">
            <v>0.90012615930086104</v>
          </cell>
          <cell r="L42">
            <v>2.1335199838741121</v>
          </cell>
          <cell r="M42">
            <v>1.4719944016169566</v>
          </cell>
          <cell r="N42">
            <v>1.5616003998606036</v>
          </cell>
          <cell r="O42">
            <v>1.4172046160821505</v>
          </cell>
          <cell r="P42">
            <v>1.2609924159186758</v>
          </cell>
          <cell r="Q42">
            <v>1.7448485396058413</v>
          </cell>
          <cell r="AB42">
            <v>2043</v>
          </cell>
          <cell r="AC42">
            <v>39</v>
          </cell>
          <cell r="AD42">
            <v>1.0256101352172577</v>
          </cell>
          <cell r="AE42">
            <v>12.86929937841612</v>
          </cell>
        </row>
        <row r="43">
          <cell r="G43">
            <v>40</v>
          </cell>
          <cell r="H43">
            <v>1.3126948687641427</v>
          </cell>
          <cell r="I43">
            <v>1.4988711002396033</v>
          </cell>
          <cell r="J43">
            <v>1.8719670617224289</v>
          </cell>
          <cell r="K43">
            <v>0.91456856412163356</v>
          </cell>
          <cell r="L43">
            <v>2.1660414054648909</v>
          </cell>
          <cell r="M43">
            <v>1.4947925208234418</v>
          </cell>
          <cell r="N43">
            <v>1.5859591781949585</v>
          </cell>
          <cell r="O43">
            <v>1.43938692927564</v>
          </cell>
          <cell r="P43">
            <v>1.2806477475654321</v>
          </cell>
          <cell r="Q43">
            <v>1.7709123179602548</v>
          </cell>
          <cell r="AB43">
            <v>2044</v>
          </cell>
          <cell r="AC43">
            <v>40</v>
          </cell>
          <cell r="AD43">
            <v>1.0564169980106364</v>
          </cell>
          <cell r="AE43">
            <v>13.059961684844618</v>
          </cell>
        </row>
        <row r="44">
          <cell r="G44">
            <v>41</v>
          </cell>
          <cell r="H44">
            <v>1.3275971284540824</v>
          </cell>
          <cell r="I44">
            <v>1.5156976717964192</v>
          </cell>
          <cell r="J44">
            <v>1.8938111450643094</v>
          </cell>
          <cell r="K44">
            <v>0.92531506944517217</v>
          </cell>
          <cell r="L44">
            <v>2.1902404025704518</v>
          </cell>
          <cell r="M44">
            <v>1.5117564636626757</v>
          </cell>
          <cell r="N44">
            <v>1.6040843889707095</v>
          </cell>
          <cell r="O44">
            <v>1.4558926568319039</v>
          </cell>
          <cell r="P44">
            <v>1.2952731603289684</v>
          </cell>
          <cell r="Q44">
            <v>1.7903062170109147</v>
          </cell>
          <cell r="AB44">
            <v>2045</v>
          </cell>
          <cell r="AC44">
            <v>41</v>
          </cell>
          <cell r="AD44">
            <v>1.0863265735381884</v>
          </cell>
          <cell r="AE44">
            <v>13.246703176327733</v>
          </cell>
        </row>
        <row r="45">
          <cell r="G45">
            <v>42</v>
          </cell>
          <cell r="H45">
            <v>1.3424993881440221</v>
          </cell>
          <cell r="I45">
            <v>1.5325242433532351</v>
          </cell>
          <cell r="J45">
            <v>1.9156552284061898</v>
          </cell>
          <cell r="K45">
            <v>0.93606157476871077</v>
          </cell>
          <cell r="L45">
            <v>2.2144393996760128</v>
          </cell>
          <cell r="M45">
            <v>1.5287204065019095</v>
          </cell>
          <cell r="N45">
            <v>1.6222095997464605</v>
          </cell>
          <cell r="O45">
            <v>1.4723983843881678</v>
          </cell>
          <cell r="P45">
            <v>1.3098985730925048</v>
          </cell>
          <cell r="Q45">
            <v>1.8097001160615747</v>
          </cell>
          <cell r="AB45">
            <v>2046</v>
          </cell>
          <cell r="AC45">
            <v>42</v>
          </cell>
          <cell r="AD45">
            <v>1.1153649963804719</v>
          </cell>
          <cell r="AE45">
            <v>13.429629198553531</v>
          </cell>
        </row>
        <row r="46">
          <cell r="G46">
            <v>43</v>
          </cell>
          <cell r="H46">
            <v>1.3574016478339619</v>
          </cell>
          <cell r="I46">
            <v>1.549350814910051</v>
          </cell>
          <cell r="J46">
            <v>1.9374993117480703</v>
          </cell>
          <cell r="K46">
            <v>0.94680808009224937</v>
          </cell>
          <cell r="L46">
            <v>2.2386383967815737</v>
          </cell>
          <cell r="M46">
            <v>1.5456843493411434</v>
          </cell>
          <cell r="N46">
            <v>1.6403348105222115</v>
          </cell>
          <cell r="O46">
            <v>1.4889041119444317</v>
          </cell>
          <cell r="P46">
            <v>1.3245239858560411</v>
          </cell>
          <cell r="Q46">
            <v>1.8290940151122346</v>
          </cell>
          <cell r="AB46">
            <v>2047</v>
          </cell>
          <cell r="AC46">
            <v>43</v>
          </cell>
          <cell r="AD46">
            <v>1.1435576399166696</v>
          </cell>
          <cell r="AE46">
            <v>13.608841159714657</v>
          </cell>
        </row>
        <row r="47">
          <cell r="G47">
            <v>44</v>
          </cell>
          <cell r="H47">
            <v>1.3723039075239016</v>
          </cell>
          <cell r="I47">
            <v>1.5661773864668669</v>
          </cell>
          <cell r="J47">
            <v>1.9593433950899508</v>
          </cell>
          <cell r="K47">
            <v>0.95755458541578797</v>
          </cell>
          <cell r="L47">
            <v>2.2628373938871347</v>
          </cell>
          <cell r="M47">
            <v>1.5626482921803773</v>
          </cell>
          <cell r="N47">
            <v>1.6584600212979625</v>
          </cell>
          <cell r="O47">
            <v>1.5054098395006956</v>
          </cell>
          <cell r="P47">
            <v>1.3391493986195775</v>
          </cell>
          <cell r="Q47">
            <v>1.8484879141628945</v>
          </cell>
          <cell r="AB47">
            <v>2048</v>
          </cell>
          <cell r="AC47">
            <v>44</v>
          </cell>
          <cell r="AD47">
            <v>1.1709291384955023</v>
          </cell>
          <cell r="AE47">
            <v>13.784436703334352</v>
          </cell>
        </row>
        <row r="48">
          <cell r="G48">
            <v>45</v>
          </cell>
          <cell r="H48">
            <v>1.3872061672138414</v>
          </cell>
          <cell r="I48">
            <v>1.5830039580236828</v>
          </cell>
          <cell r="J48">
            <v>1.9811874784318313</v>
          </cell>
          <cell r="K48">
            <v>0.96830109073932658</v>
          </cell>
          <cell r="L48">
            <v>2.2870363909926956</v>
          </cell>
          <cell r="M48">
            <v>1.5796122350196111</v>
          </cell>
          <cell r="N48">
            <v>1.6765852320737136</v>
          </cell>
          <cell r="O48">
            <v>1.5219155670569595</v>
          </cell>
          <cell r="P48">
            <v>1.3537748113831138</v>
          </cell>
          <cell r="Q48">
            <v>1.8678818132135544</v>
          </cell>
          <cell r="AB48">
            <v>2049</v>
          </cell>
          <cell r="AC48">
            <v>45</v>
          </cell>
          <cell r="AD48">
            <v>1.1975034089603884</v>
          </cell>
          <cell r="AE48">
            <v>13.95650987340915</v>
          </cell>
        </row>
        <row r="49">
          <cell r="G49">
            <v>46</v>
          </cell>
          <cell r="H49">
            <v>1.4021084269037811</v>
          </cell>
          <cell r="I49">
            <v>1.5998305295804987</v>
          </cell>
          <cell r="J49">
            <v>2.0030315617737116</v>
          </cell>
          <cell r="K49">
            <v>0.97904759606286518</v>
          </cell>
          <cell r="L49">
            <v>2.3112353880982566</v>
          </cell>
          <cell r="M49">
            <v>1.596576177858845</v>
          </cell>
          <cell r="N49">
            <v>1.6947104428494646</v>
          </cell>
          <cell r="O49">
            <v>1.5384212946132234</v>
          </cell>
          <cell r="P49">
            <v>1.3684002241466502</v>
          </cell>
          <cell r="Q49">
            <v>1.8872757122642143</v>
          </cell>
          <cell r="AB49">
            <v>2050</v>
          </cell>
          <cell r="AC49">
            <v>46</v>
          </cell>
          <cell r="AD49">
            <v>1.2233036715476564</v>
          </cell>
          <cell r="AE49">
            <v>14.125151272197067</v>
          </cell>
        </row>
        <row r="50">
          <cell r="G50">
            <v>47</v>
          </cell>
          <cell r="H50">
            <v>1.4170106865937209</v>
          </cell>
          <cell r="I50">
            <v>1.6166571011373145</v>
          </cell>
          <cell r="J50">
            <v>2.0248756451155918</v>
          </cell>
          <cell r="K50">
            <v>0.98979410138640378</v>
          </cell>
          <cell r="L50">
            <v>2.3354343852038175</v>
          </cell>
          <cell r="M50">
            <v>1.6135401206980788</v>
          </cell>
          <cell r="N50">
            <v>1.7128356536252156</v>
          </cell>
          <cell r="O50">
            <v>1.5549270221694873</v>
          </cell>
          <cell r="P50">
            <v>1.3830256369101865</v>
          </cell>
          <cell r="Q50">
            <v>1.9066696113148742</v>
          </cell>
          <cell r="AB50">
            <v>2051</v>
          </cell>
          <cell r="AC50">
            <v>47</v>
          </cell>
          <cell r="AD50">
            <v>1.248352470176072</v>
          </cell>
          <cell r="AE50">
            <v>14.290448210966655</v>
          </cell>
        </row>
        <row r="51">
          <cell r="G51">
            <v>48</v>
          </cell>
          <cell r="H51">
            <v>1.4319129462836606</v>
          </cell>
          <cell r="I51">
            <v>1.6334836726941304</v>
          </cell>
          <cell r="J51">
            <v>2.0467197284574721</v>
          </cell>
          <cell r="K51">
            <v>1.0005406067099425</v>
          </cell>
          <cell r="L51">
            <v>2.3596333823093785</v>
          </cell>
          <cell r="M51">
            <v>1.6305040635373127</v>
          </cell>
          <cell r="N51">
            <v>1.7309608644009666</v>
          </cell>
          <cell r="O51">
            <v>1.5714327497257512</v>
          </cell>
          <cell r="P51">
            <v>1.3976510496737229</v>
          </cell>
          <cell r="Q51">
            <v>1.9260635103655341</v>
          </cell>
          <cell r="AB51">
            <v>2052</v>
          </cell>
          <cell r="AC51">
            <v>48</v>
          </cell>
          <cell r="AD51">
            <v>1.2726716921454075</v>
          </cell>
          <cell r="AE51">
            <v>14.45248485400934</v>
          </cell>
        </row>
        <row r="52">
          <cell r="G52">
            <v>49</v>
          </cell>
          <cell r="H52">
            <v>1.4468152059736004</v>
          </cell>
          <cell r="I52">
            <v>1.6503102442509463</v>
          </cell>
          <cell r="J52">
            <v>2.0685638117993523</v>
          </cell>
          <cell r="K52">
            <v>1.0112871120334812</v>
          </cell>
          <cell r="L52">
            <v>2.3838323794149394</v>
          </cell>
          <cell r="M52">
            <v>1.6474680063765466</v>
          </cell>
          <cell r="N52">
            <v>1.7490860751767177</v>
          </cell>
          <cell r="O52">
            <v>1.5879384772820151</v>
          </cell>
          <cell r="P52">
            <v>1.4122764624372592</v>
          </cell>
          <cell r="Q52">
            <v>1.9454574094161941</v>
          </cell>
          <cell r="AB52">
            <v>2053</v>
          </cell>
          <cell r="AC52">
            <v>49</v>
          </cell>
          <cell r="AD52">
            <v>1.2962825872612673</v>
          </cell>
          <cell r="AE52">
            <v>14.611342356205071</v>
          </cell>
        </row>
        <row r="53">
          <cell r="G53">
            <v>50</v>
          </cell>
          <cell r="H53">
            <v>1.4617174656635397</v>
          </cell>
          <cell r="I53">
            <v>1.6671368158077626</v>
          </cell>
          <cell r="J53">
            <v>2.090407895141233</v>
          </cell>
          <cell r="K53">
            <v>1.0220336173570197</v>
          </cell>
          <cell r="L53">
            <v>2.4080313765204981</v>
          </cell>
          <cell r="M53">
            <v>1.6644319492157797</v>
          </cell>
          <cell r="N53">
            <v>1.7672112859524687</v>
          </cell>
          <cell r="O53">
            <v>1.6044442048382794</v>
          </cell>
          <cell r="P53">
            <v>1.4269018752007956</v>
          </cell>
          <cell r="Q53">
            <v>1.9648513084668549</v>
          </cell>
          <cell r="AB53">
            <v>2054</v>
          </cell>
          <cell r="AC53">
            <v>50</v>
          </cell>
          <cell r="AD53">
            <v>1.3192057864028788</v>
          </cell>
          <cell r="AE53">
            <v>14.767098994419424</v>
          </cell>
        </row>
        <row r="54">
          <cell r="G54">
            <v>51</v>
          </cell>
          <cell r="H54">
            <v>1.4728061458109447</v>
          </cell>
          <cell r="I54">
            <v>1.6796573640695842</v>
          </cell>
          <cell r="J54">
            <v>2.1066619445384736</v>
          </cell>
          <cell r="K54">
            <v>1.0300300267741571</v>
          </cell>
          <cell r="L54">
            <v>2.4260376930721765</v>
          </cell>
          <cell r="M54">
            <v>1.6770547123335282</v>
          </cell>
          <cell r="N54">
            <v>1.7806981428778381</v>
          </cell>
          <cell r="O54">
            <v>1.616726013096955</v>
          </cell>
          <cell r="P54">
            <v>1.4377845550413613</v>
          </cell>
          <cell r="Q54">
            <v>1.9792821890333725</v>
          </cell>
          <cell r="AB54">
            <v>2055</v>
          </cell>
          <cell r="AC54">
            <v>51</v>
          </cell>
          <cell r="AD54">
            <v>1.3414613195500742</v>
          </cell>
          <cell r="AE54">
            <v>14.91983029299875</v>
          </cell>
        </row>
        <row r="55">
          <cell r="G55">
            <v>52</v>
          </cell>
          <cell r="H55">
            <v>1.4838948259583498</v>
          </cell>
          <cell r="I55">
            <v>1.6921779123314058</v>
          </cell>
          <cell r="J55">
            <v>2.1229159939357141</v>
          </cell>
          <cell r="K55">
            <v>1.0380264361912945</v>
          </cell>
          <cell r="L55">
            <v>2.4440440096238549</v>
          </cell>
          <cell r="M55">
            <v>1.6896774754512767</v>
          </cell>
          <cell r="N55">
            <v>1.7941849998032076</v>
          </cell>
          <cell r="O55">
            <v>1.6290078213556307</v>
          </cell>
          <cell r="P55">
            <v>1.4486672348819269</v>
          </cell>
          <cell r="Q55">
            <v>1.9937130695998901</v>
          </cell>
          <cell r="AB55">
            <v>2056</v>
          </cell>
          <cell r="AC55">
            <v>52</v>
          </cell>
          <cell r="AD55">
            <v>1.3630686332852155</v>
          </cell>
          <cell r="AE55">
            <v>15.069609143619083</v>
          </cell>
        </row>
        <row r="56">
          <cell r="G56">
            <v>53</v>
          </cell>
          <cell r="H56">
            <v>1.4949835061057548</v>
          </cell>
          <cell r="I56">
            <v>1.7046984605932274</v>
          </cell>
          <cell r="J56">
            <v>2.1391700433329546</v>
          </cell>
          <cell r="K56">
            <v>1.046022845608432</v>
          </cell>
          <cell r="L56">
            <v>2.4620503261755333</v>
          </cell>
          <cell r="M56">
            <v>1.7023002385690251</v>
          </cell>
          <cell r="N56">
            <v>1.807671856728577</v>
          </cell>
          <cell r="O56">
            <v>1.6412896296143065</v>
          </cell>
          <cell r="P56">
            <v>1.4595499147224926</v>
          </cell>
          <cell r="Q56">
            <v>2.0081439501664078</v>
          </cell>
          <cell r="AB56">
            <v>2057</v>
          </cell>
          <cell r="AC56">
            <v>53</v>
          </cell>
          <cell r="AD56">
            <v>1.3840466077853526</v>
          </cell>
          <cell r="AE56">
            <v>15.216505919733851</v>
          </cell>
        </row>
        <row r="57">
          <cell r="G57">
            <v>54</v>
          </cell>
          <cell r="H57">
            <v>1.5060721862531599</v>
          </cell>
          <cell r="I57">
            <v>1.717219008855049</v>
          </cell>
          <cell r="J57">
            <v>2.1554240927301951</v>
          </cell>
          <cell r="K57">
            <v>1.0540192550255694</v>
          </cell>
          <cell r="L57">
            <v>2.4800566427272117</v>
          </cell>
          <cell r="M57">
            <v>1.7149230016867736</v>
          </cell>
          <cell r="N57">
            <v>1.8211587136539464</v>
          </cell>
          <cell r="O57">
            <v>1.6535714378729822</v>
          </cell>
          <cell r="P57">
            <v>1.4704325945630583</v>
          </cell>
          <cell r="Q57">
            <v>2.0225748307329252</v>
          </cell>
          <cell r="AB57">
            <v>2058</v>
          </cell>
          <cell r="AC57">
            <v>54</v>
          </cell>
          <cell r="AD57">
            <v>1.4044135733194665</v>
          </cell>
          <cell r="AE57">
            <v>15.360588585855382</v>
          </cell>
        </row>
        <row r="58">
          <cell r="G58">
            <v>55</v>
          </cell>
          <cell r="H58">
            <v>1.5171608664005649</v>
          </cell>
          <cell r="I58">
            <v>1.7297395571168706</v>
          </cell>
          <cell r="J58">
            <v>2.1716781421274356</v>
          </cell>
          <cell r="K58">
            <v>1.0620156644427068</v>
          </cell>
          <cell r="L58">
            <v>2.4980629592788901</v>
          </cell>
          <cell r="M58">
            <v>1.727545764804522</v>
          </cell>
          <cell r="N58">
            <v>1.8346455705793159</v>
          </cell>
          <cell r="O58">
            <v>1.665853246131658</v>
          </cell>
          <cell r="P58">
            <v>1.481315274403624</v>
          </cell>
          <cell r="Q58">
            <v>2.0370057112994426</v>
          </cell>
          <cell r="AB58">
            <v>2059</v>
          </cell>
          <cell r="AC58">
            <v>55</v>
          </cell>
          <cell r="AD58">
            <v>1.4241873262652081</v>
          </cell>
          <cell r="AE58">
            <v>15.501922801895329</v>
          </cell>
        </row>
        <row r="59">
          <cell r="G59">
            <v>56</v>
          </cell>
          <cell r="H59">
            <v>1.52824954654797</v>
          </cell>
          <cell r="I59">
            <v>1.7422601053786921</v>
          </cell>
          <cell r="J59">
            <v>2.1879321915246761</v>
          </cell>
          <cell r="K59">
            <v>1.0700120738598442</v>
          </cell>
          <cell r="L59">
            <v>2.5160692758305685</v>
          </cell>
          <cell r="M59">
            <v>1.7401685279222705</v>
          </cell>
          <cell r="N59">
            <v>1.8481324275046853</v>
          </cell>
          <cell r="O59">
            <v>1.6781350543903337</v>
          </cell>
          <cell r="P59">
            <v>1.4921979542441897</v>
          </cell>
          <cell r="Q59">
            <v>2.0514365918659601</v>
          </cell>
          <cell r="AB59">
            <v>2060</v>
          </cell>
          <cell r="AC59">
            <v>56</v>
          </cell>
          <cell r="AD59">
            <v>1.4433851446591319</v>
          </cell>
          <cell r="AE59">
            <v>15.640572022779946</v>
          </cell>
        </row>
        <row r="60">
          <cell r="G60">
            <v>57</v>
          </cell>
          <cell r="H60">
            <v>1.539338226695375</v>
          </cell>
          <cell r="I60">
            <v>1.7547806536405137</v>
          </cell>
          <cell r="J60">
            <v>2.2041862409219166</v>
          </cell>
          <cell r="K60">
            <v>1.0780084832769816</v>
          </cell>
          <cell r="L60">
            <v>2.5340755923822469</v>
          </cell>
          <cell r="M60">
            <v>1.752791291040019</v>
          </cell>
          <cell r="N60">
            <v>1.8616192844300548</v>
          </cell>
          <cell r="O60">
            <v>1.6904168626490095</v>
          </cell>
          <cell r="P60">
            <v>1.5030806340847553</v>
          </cell>
          <cell r="Q60">
            <v>2.0658674724324775</v>
          </cell>
          <cell r="AB60">
            <v>2061</v>
          </cell>
          <cell r="AC60">
            <v>57</v>
          </cell>
          <cell r="AD60">
            <v>1.4620238032940094</v>
          </cell>
          <cell r="AE60">
            <v>15.776597593546995</v>
          </cell>
        </row>
        <row r="61">
          <cell r="G61">
            <v>58</v>
          </cell>
          <cell r="H61">
            <v>1.5504269068427801</v>
          </cell>
          <cell r="I61">
            <v>1.7673012019023353</v>
          </cell>
          <cell r="J61">
            <v>2.2204402903191571</v>
          </cell>
          <cell r="K61">
            <v>1.086004892694119</v>
          </cell>
          <cell r="L61">
            <v>2.5520819089339253</v>
          </cell>
          <cell r="M61">
            <v>1.7654140541577674</v>
          </cell>
          <cell r="N61">
            <v>1.8751061413554242</v>
          </cell>
          <cell r="O61">
            <v>1.7026986709076852</v>
          </cell>
          <cell r="P61">
            <v>1.513963313925321</v>
          </cell>
          <cell r="Q61">
            <v>2.0802983529989949</v>
          </cell>
          <cell r="AB61">
            <v>2062</v>
          </cell>
          <cell r="AC61">
            <v>58</v>
          </cell>
          <cell r="AD61">
            <v>1.4801195883764147</v>
          </cell>
          <cell r="AE61">
            <v>15.910058840122545</v>
          </cell>
        </row>
        <row r="62">
          <cell r="G62">
            <v>59</v>
          </cell>
          <cell r="H62">
            <v>1.5615155869901851</v>
          </cell>
          <cell r="I62">
            <v>1.7798217501641569</v>
          </cell>
          <cell r="J62">
            <v>2.2366943397163976</v>
          </cell>
          <cell r="K62">
            <v>1.0940013021112565</v>
          </cell>
          <cell r="L62">
            <v>2.5700882254856037</v>
          </cell>
          <cell r="M62">
            <v>1.7780368172755159</v>
          </cell>
          <cell r="N62">
            <v>1.8885929982807936</v>
          </cell>
          <cell r="O62">
            <v>1.714980479166361</v>
          </cell>
          <cell r="P62">
            <v>1.5248459937658867</v>
          </cell>
          <cell r="Q62">
            <v>2.0947292335655123</v>
          </cell>
          <cell r="AB62">
            <v>2063</v>
          </cell>
          <cell r="AC62">
            <v>59</v>
          </cell>
          <cell r="AD62">
            <v>1.4976883117573907</v>
          </cell>
          <cell r="AE62">
            <v>16.041013155967622</v>
          </cell>
        </row>
        <row r="63">
          <cell r="G63">
            <v>60</v>
          </cell>
          <cell r="H63">
            <v>1.5726042671375908</v>
          </cell>
          <cell r="I63">
            <v>1.7923422984259791</v>
          </cell>
          <cell r="J63">
            <v>2.2529483891136377</v>
          </cell>
          <cell r="K63">
            <v>1.101997711528393</v>
          </cell>
          <cell r="L63">
            <v>2.5880945420372816</v>
          </cell>
          <cell r="M63">
            <v>1.7906595803932654</v>
          </cell>
          <cell r="N63">
            <v>1.9020798552061629</v>
          </cell>
          <cell r="O63">
            <v>1.7272622874250358</v>
          </cell>
          <cell r="P63">
            <v>1.5357286736064515</v>
          </cell>
          <cell r="Q63">
            <v>2.1091601141320306</v>
          </cell>
          <cell r="AB63">
            <v>2064</v>
          </cell>
          <cell r="AC63">
            <v>60</v>
          </cell>
          <cell r="AD63">
            <v>1.5147453247486296</v>
          </cell>
          <cell r="AE63">
            <v>16.169516084776674</v>
          </cell>
        </row>
        <row r="64">
          <cell r="G64">
            <v>61</v>
          </cell>
          <cell r="H64">
            <v>1.580855287566709</v>
          </cell>
          <cell r="I64">
            <v>1.8016587614695805</v>
          </cell>
          <cell r="J64">
            <v>2.2650429269098589</v>
          </cell>
          <cell r="K64">
            <v>1.1079477908328321</v>
          </cell>
          <cell r="L64">
            <v>2.6014929345410573</v>
          </cell>
          <cell r="M64">
            <v>1.800052103715017</v>
          </cell>
          <cell r="N64">
            <v>1.9121153458220792</v>
          </cell>
          <cell r="O64">
            <v>1.7364011118980802</v>
          </cell>
          <cell r="P64">
            <v>1.5438264119137151</v>
          </cell>
          <cell r="Q64">
            <v>2.1198980468024176</v>
          </cell>
          <cell r="AB64">
            <v>2065</v>
          </cell>
          <cell r="AC64">
            <v>61</v>
          </cell>
          <cell r="AD64">
            <v>1.53130553153624</v>
          </cell>
          <cell r="AE64">
            <v>16.295621399402215</v>
          </cell>
        </row>
        <row r="65">
          <cell r="G65">
            <v>62</v>
          </cell>
          <cell r="H65">
            <v>1.5891063079958272</v>
          </cell>
          <cell r="I65">
            <v>1.8109752245131818</v>
          </cell>
          <cell r="J65">
            <v>2.27713746470608</v>
          </cell>
          <cell r="K65">
            <v>1.1138978701372713</v>
          </cell>
          <cell r="L65">
            <v>2.6148913270448331</v>
          </cell>
          <cell r="M65">
            <v>1.8094446270367686</v>
          </cell>
          <cell r="N65">
            <v>1.9221508364379956</v>
          </cell>
          <cell r="O65">
            <v>1.7455399363711246</v>
          </cell>
          <cell r="P65">
            <v>1.5519241502209786</v>
          </cell>
          <cell r="Q65">
            <v>2.1306359794728045</v>
          </cell>
          <cell r="AB65">
            <v>2066</v>
          </cell>
          <cell r="AC65">
            <v>62</v>
          </cell>
          <cell r="AD65">
            <v>1.5473834022038231</v>
          </cell>
          <cell r="AE65">
            <v>16.41938117717271</v>
          </cell>
        </row>
        <row r="66">
          <cell r="G66">
            <v>63</v>
          </cell>
          <cell r="H66">
            <v>1.5973573284249454</v>
          </cell>
          <cell r="I66">
            <v>1.8202916875567832</v>
          </cell>
          <cell r="J66">
            <v>2.2892320025023012</v>
          </cell>
          <cell r="K66">
            <v>1.1198479494417104</v>
          </cell>
          <cell r="L66">
            <v>2.6282897195486088</v>
          </cell>
          <cell r="M66">
            <v>1.8188371503585201</v>
          </cell>
          <cell r="N66">
            <v>1.9321863270539119</v>
          </cell>
          <cell r="O66">
            <v>1.754678760844169</v>
          </cell>
          <cell r="P66">
            <v>1.5600218885282422</v>
          </cell>
          <cell r="Q66">
            <v>2.1413739121431914</v>
          </cell>
          <cell r="AB66">
            <v>2067</v>
          </cell>
          <cell r="AC66">
            <v>63</v>
          </cell>
          <cell r="AD66">
            <v>1.5629929853762339</v>
          </cell>
          <cell r="AE66">
            <v>16.540845871763661</v>
          </cell>
        </row>
        <row r="67">
          <cell r="G67">
            <v>64</v>
          </cell>
          <cell r="H67">
            <v>1.6056083488540636</v>
          </cell>
          <cell r="I67">
            <v>1.8296081506003845</v>
          </cell>
          <cell r="J67">
            <v>2.3013265402985223</v>
          </cell>
          <cell r="K67">
            <v>1.1257980287461495</v>
          </cell>
          <cell r="L67">
            <v>2.6416881120523845</v>
          </cell>
          <cell r="M67">
            <v>1.8282296736802717</v>
          </cell>
          <cell r="N67">
            <v>1.9422218176698283</v>
          </cell>
          <cell r="O67">
            <v>1.7638175853172133</v>
          </cell>
          <cell r="P67">
            <v>1.5681196268355058</v>
          </cell>
          <cell r="Q67">
            <v>2.1521118448135783</v>
          </cell>
          <cell r="AB67">
            <v>2068</v>
          </cell>
          <cell r="AC67">
            <v>64</v>
          </cell>
          <cell r="AD67">
            <v>1.5781479204950792</v>
          </cell>
          <cell r="AE67">
            <v>16.660064381775157</v>
          </cell>
        </row>
        <row r="68">
          <cell r="G68">
            <v>65</v>
          </cell>
          <cell r="H68">
            <v>1.6138593692831817</v>
          </cell>
          <cell r="I68">
            <v>1.8389246136439859</v>
          </cell>
          <cell r="J68">
            <v>2.3134210780947435</v>
          </cell>
          <cell r="K68">
            <v>1.1317481080505887</v>
          </cell>
          <cell r="L68">
            <v>2.6550865045561602</v>
          </cell>
          <cell r="M68">
            <v>1.8376221970020232</v>
          </cell>
          <cell r="N68">
            <v>1.9522573082857446</v>
          </cell>
          <cell r="O68">
            <v>1.7729564097902577</v>
          </cell>
          <cell r="P68">
            <v>1.5762173651427693</v>
          </cell>
          <cell r="Q68">
            <v>2.1628497774839652</v>
          </cell>
          <cell r="AB68">
            <v>2069</v>
          </cell>
          <cell r="AC68">
            <v>65</v>
          </cell>
          <cell r="AD68">
            <v>1.5928614497366766</v>
          </cell>
          <cell r="AE68">
            <v>16.777084116162651</v>
          </cell>
        </row>
        <row r="69">
          <cell r="G69">
            <v>66</v>
          </cell>
          <cell r="H69">
            <v>1.6221103897122999</v>
          </cell>
          <cell r="I69">
            <v>1.8482410766875872</v>
          </cell>
          <cell r="J69">
            <v>2.3255156158909647</v>
          </cell>
          <cell r="K69">
            <v>1.1376981873550278</v>
          </cell>
          <cell r="L69">
            <v>2.668484897059936</v>
          </cell>
          <cell r="M69">
            <v>1.8470147203237748</v>
          </cell>
          <cell r="N69">
            <v>1.962292798901661</v>
          </cell>
          <cell r="O69">
            <v>1.7820952342633021</v>
          </cell>
          <cell r="P69">
            <v>1.5843151034500329</v>
          </cell>
          <cell r="Q69">
            <v>2.1735877101543521</v>
          </cell>
          <cell r="AB69">
            <v>2070</v>
          </cell>
          <cell r="AC69">
            <v>66</v>
          </cell>
          <cell r="AD69">
            <v>1.6071464295828877</v>
          </cell>
          <cell r="AE69">
            <v>16.891951056661519</v>
          </cell>
        </row>
        <row r="70">
          <cell r="G70">
            <v>67</v>
          </cell>
          <cell r="H70">
            <v>1.6303614101414181</v>
          </cell>
          <cell r="I70">
            <v>1.8575575397311885</v>
          </cell>
          <cell r="J70">
            <v>2.3376101536871858</v>
          </cell>
          <cell r="K70">
            <v>1.1436482666594669</v>
          </cell>
          <cell r="L70">
            <v>2.6818832895637117</v>
          </cell>
          <cell r="M70">
            <v>1.8564072436455263</v>
          </cell>
          <cell r="N70">
            <v>1.9723282895175773</v>
          </cell>
          <cell r="O70">
            <v>1.7912340587363464</v>
          </cell>
          <cell r="P70">
            <v>1.5924128417572965</v>
          </cell>
          <cell r="Q70">
            <v>2.1843256428247391</v>
          </cell>
          <cell r="AB70">
            <v>2071</v>
          </cell>
          <cell r="AC70">
            <v>67</v>
          </cell>
          <cell r="AD70">
            <v>1.6210153420549374</v>
          </cell>
          <cell r="AE70">
            <v>17.004709817339968</v>
          </cell>
        </row>
        <row r="71">
          <cell r="G71">
            <v>68</v>
          </cell>
          <cell r="H71">
            <v>1.6386124305705363</v>
          </cell>
          <cell r="I71">
            <v>1.8668740027747899</v>
          </cell>
          <cell r="J71">
            <v>2.349704691483407</v>
          </cell>
          <cell r="K71">
            <v>1.1495983459639061</v>
          </cell>
          <cell r="L71">
            <v>2.6952816820674874</v>
          </cell>
          <cell r="M71">
            <v>1.8657997669672779</v>
          </cell>
          <cell r="N71">
            <v>1.9823637801334937</v>
          </cell>
          <cell r="O71">
            <v>1.8003728832093908</v>
          </cell>
          <cell r="P71">
            <v>1.60051058006456</v>
          </cell>
          <cell r="Q71">
            <v>2.195063575495126</v>
          </cell>
          <cell r="AB71">
            <v>2072</v>
          </cell>
          <cell r="AC71">
            <v>68</v>
          </cell>
          <cell r="AD71">
            <v>1.6344803056200341</v>
          </cell>
          <cell r="AE71">
            <v>17.115403701409186</v>
          </cell>
        </row>
        <row r="72">
          <cell r="G72">
            <v>69</v>
          </cell>
          <cell r="H72">
            <v>1.6468634509996545</v>
          </cell>
          <cell r="I72">
            <v>1.8761904658183912</v>
          </cell>
          <cell r="J72">
            <v>2.3617992292796282</v>
          </cell>
          <cell r="K72">
            <v>1.1555484252683452</v>
          </cell>
          <cell r="L72">
            <v>2.7086800745712631</v>
          </cell>
          <cell r="M72">
            <v>1.8751922902890295</v>
          </cell>
          <cell r="N72">
            <v>1.99239927074941</v>
          </cell>
          <cell r="O72">
            <v>1.8095117076824352</v>
          </cell>
          <cell r="P72">
            <v>1.6086083183718236</v>
          </cell>
          <cell r="Q72">
            <v>2.2058015081655129</v>
          </cell>
          <cell r="AB72">
            <v>2073</v>
          </cell>
          <cell r="AC72">
            <v>69</v>
          </cell>
          <cell r="AD72">
            <v>1.6475530857803222</v>
          </cell>
          <cell r="AE72">
            <v>17.22407475541403</v>
          </cell>
        </row>
        <row r="73">
          <cell r="G73">
            <v>70</v>
          </cell>
          <cell r="H73">
            <v>1.6551144714287733</v>
          </cell>
          <cell r="I73">
            <v>1.8855069288619923</v>
          </cell>
          <cell r="J73">
            <v>2.3738937670758498</v>
          </cell>
          <cell r="K73">
            <v>1.1614985045727844</v>
          </cell>
          <cell r="L73">
            <v>2.7220784670750406</v>
          </cell>
          <cell r="M73">
            <v>1.8845848136107806</v>
          </cell>
          <cell r="N73">
            <v>2.0024347613653259</v>
          </cell>
          <cell r="O73">
            <v>1.8186505321554804</v>
          </cell>
          <cell r="P73">
            <v>1.6167060566790872</v>
          </cell>
          <cell r="Q73">
            <v>2.2165394408359003</v>
          </cell>
          <cell r="AB73">
            <v>2074</v>
          </cell>
          <cell r="AC73">
            <v>70</v>
          </cell>
          <cell r="AD73">
            <v>1.6602451053534175</v>
          </cell>
          <cell r="AE73">
            <v>17.330763820922417</v>
          </cell>
        </row>
        <row r="74">
          <cell r="G74">
            <v>71</v>
          </cell>
          <cell r="H74">
            <v>1.6633654918578922</v>
          </cell>
          <cell r="I74">
            <v>1.8948233919055935</v>
          </cell>
          <cell r="J74">
            <v>2.3859883048720714</v>
          </cell>
          <cell r="K74">
            <v>1.1674485838772235</v>
          </cell>
          <cell r="L74">
            <v>2.7354768595788181</v>
          </cell>
          <cell r="M74">
            <v>1.8939773369325317</v>
          </cell>
          <cell r="N74">
            <v>2.0124702519812416</v>
          </cell>
          <cell r="O74">
            <v>1.8277893566285257</v>
          </cell>
          <cell r="P74">
            <v>1.6248037949863507</v>
          </cell>
          <cell r="Q74">
            <v>2.2272773735062876</v>
          </cell>
          <cell r="AB74">
            <v>2075</v>
          </cell>
          <cell r="AC74">
            <v>71</v>
          </cell>
          <cell r="AD74">
            <v>1.6725674544535098</v>
          </cell>
          <cell r="AE74">
            <v>17.435510583826421</v>
          </cell>
        </row>
        <row r="75">
          <cell r="AB75">
            <v>2076</v>
          </cell>
          <cell r="AC75">
            <v>72</v>
          </cell>
          <cell r="AD75">
            <v>1.6845309001817552</v>
          </cell>
          <cell r="AE75">
            <v>17.538353621363228</v>
          </cell>
        </row>
        <row r="76">
          <cell r="AB76">
            <v>2077</v>
          </cell>
          <cell r="AC76">
            <v>73</v>
          </cell>
          <cell r="AD76">
            <v>1.6961458960344202</v>
          </cell>
          <cell r="AE76">
            <v>17.63933044695958</v>
          </cell>
        </row>
        <row r="77">
          <cell r="AB77">
            <v>2078</v>
          </cell>
          <cell r="AC77">
            <v>74</v>
          </cell>
          <cell r="AD77">
            <v>1.707422591037008</v>
          </cell>
          <cell r="AE77">
            <v>17.738477552998674</v>
          </cell>
        </row>
        <row r="78">
          <cell r="AB78">
            <v>2079</v>
          </cell>
          <cell r="AC78">
            <v>75</v>
          </cell>
          <cell r="AD78">
            <v>1.7183708386123357</v>
          </cell>
          <cell r="AE78">
            <v>17.835830451604359</v>
          </cell>
        </row>
        <row r="79">
          <cell r="AB79">
            <v>2080</v>
          </cell>
          <cell r="AC79">
            <v>76</v>
          </cell>
          <cell r="AD79">
            <v>1.7290002051903237</v>
          </cell>
          <cell r="AE79">
            <v>17.890024195993831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>
        <row r="5">
          <cell r="B5">
            <v>7.6310000000000003E-2</v>
          </cell>
        </row>
        <row r="7">
          <cell r="B7">
            <v>3.32E-2</v>
          </cell>
        </row>
        <row r="9">
          <cell r="B9">
            <v>4.1700000000000001E-2</v>
          </cell>
        </row>
        <row r="13">
          <cell r="B13">
            <v>0.1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41"/>
    <pageSetUpPr fitToPage="1"/>
  </sheetPr>
  <dimension ref="A1:Q30"/>
  <sheetViews>
    <sheetView tabSelected="1" zoomScale="115" zoomScaleNormal="115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E30" sqref="E30"/>
    </sheetView>
  </sheetViews>
  <sheetFormatPr defaultColWidth="18.33203125" defaultRowHeight="12.75" x14ac:dyDescent="0.2"/>
  <cols>
    <col min="1" max="1" width="45" style="10" bestFit="1" customWidth="1"/>
    <col min="2" max="2" width="18.6640625" style="10" bestFit="1" customWidth="1"/>
    <col min="3" max="3" width="20.1640625" style="12" bestFit="1" customWidth="1"/>
    <col min="4" max="4" width="20" style="10" customWidth="1"/>
    <col min="5" max="5" width="17.33203125" style="12" bestFit="1" customWidth="1"/>
    <col min="6" max="6" width="12.33203125" style="10" bestFit="1" customWidth="1"/>
    <col min="7" max="7" width="17" style="10" bestFit="1" customWidth="1"/>
    <col min="8" max="8" width="12.6640625" style="10" bestFit="1" customWidth="1"/>
    <col min="9" max="9" width="22" style="12" customWidth="1"/>
    <col min="10" max="10" width="10.33203125" style="10" bestFit="1" customWidth="1"/>
    <col min="11" max="11" width="16" style="10" bestFit="1" customWidth="1"/>
    <col min="12" max="12" width="10.6640625" style="12" bestFit="1" customWidth="1"/>
    <col min="13" max="13" width="5.83203125" style="10" customWidth="1"/>
    <col min="14" max="14" width="14.33203125" style="12" bestFit="1" customWidth="1"/>
    <col min="15" max="15" width="16" style="12" bestFit="1" customWidth="1"/>
    <col min="16" max="16" width="10.6640625" style="11" bestFit="1" customWidth="1"/>
    <col min="17" max="17" width="18.33203125" style="11" customWidth="1"/>
    <col min="18" max="16384" width="18.33203125" style="10"/>
  </cols>
  <sheetData>
    <row r="1" spans="1:17" x14ac:dyDescent="0.2">
      <c r="A1" s="181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</row>
    <row r="2" spans="1:17" x14ac:dyDescent="0.2">
      <c r="A2" s="181" t="s">
        <v>97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17" x14ac:dyDescent="0.2">
      <c r="A3" s="183" t="s">
        <v>30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</row>
    <row r="4" spans="1:17" ht="13.5" thickBot="1" x14ac:dyDescent="0.25"/>
    <row r="5" spans="1:17" s="17" customFormat="1" x14ac:dyDescent="0.2">
      <c r="A5" s="13"/>
      <c r="B5" s="13"/>
      <c r="C5" s="14" t="s">
        <v>4</v>
      </c>
      <c r="D5" s="14" t="s">
        <v>1</v>
      </c>
      <c r="E5" s="14" t="s">
        <v>2</v>
      </c>
      <c r="F5" s="14"/>
      <c r="G5" s="14" t="s">
        <v>3</v>
      </c>
      <c r="H5" s="14" t="s">
        <v>10</v>
      </c>
      <c r="I5" s="30"/>
      <c r="J5" s="31"/>
      <c r="K5" s="15" t="s">
        <v>22</v>
      </c>
      <c r="L5" s="15" t="s">
        <v>28</v>
      </c>
      <c r="M5" s="32"/>
      <c r="N5" s="14" t="s">
        <v>4</v>
      </c>
      <c r="O5" s="33" t="s">
        <v>20</v>
      </c>
      <c r="P5" s="16" t="s">
        <v>28</v>
      </c>
    </row>
    <row r="6" spans="1:17" s="17" customFormat="1" x14ac:dyDescent="0.2">
      <c r="A6" s="34"/>
      <c r="B6" s="34"/>
      <c r="C6" s="18" t="s">
        <v>5</v>
      </c>
      <c r="D6" s="18" t="s">
        <v>6</v>
      </c>
      <c r="E6" s="18" t="s">
        <v>7</v>
      </c>
      <c r="F6" s="18" t="s">
        <v>1</v>
      </c>
      <c r="G6" s="18" t="s">
        <v>8</v>
      </c>
      <c r="H6" s="18" t="s">
        <v>18</v>
      </c>
      <c r="I6" s="35" t="s">
        <v>10</v>
      </c>
      <c r="J6" s="36" t="s">
        <v>11</v>
      </c>
      <c r="K6" s="19" t="s">
        <v>21</v>
      </c>
      <c r="L6" s="19" t="s">
        <v>13</v>
      </c>
      <c r="M6" s="37"/>
      <c r="N6" s="18" t="s">
        <v>9</v>
      </c>
      <c r="O6" s="38" t="s">
        <v>21</v>
      </c>
      <c r="P6" s="20" t="s">
        <v>13</v>
      </c>
    </row>
    <row r="7" spans="1:17" s="17" customFormat="1" x14ac:dyDescent="0.2">
      <c r="A7" s="21" t="s">
        <v>1</v>
      </c>
      <c r="B7" s="21" t="s">
        <v>23</v>
      </c>
      <c r="C7" s="21" t="s">
        <v>12</v>
      </c>
      <c r="D7" s="21" t="s">
        <v>13</v>
      </c>
      <c r="E7" s="21" t="str">
        <f>"("&amp;TEXT(NEPercentage,"##%")&amp;" of cost)"</f>
        <v>(10% of cost)</v>
      </c>
      <c r="F7" s="21" t="s">
        <v>14</v>
      </c>
      <c r="G7" s="21" t="s">
        <v>12</v>
      </c>
      <c r="H7" s="21" t="s">
        <v>19</v>
      </c>
      <c r="I7" s="39" t="s">
        <v>15</v>
      </c>
      <c r="J7" s="40" t="s">
        <v>13</v>
      </c>
      <c r="K7" s="19" t="s">
        <v>19</v>
      </c>
      <c r="L7" s="19" t="s">
        <v>29</v>
      </c>
      <c r="M7" s="37"/>
      <c r="N7" s="21" t="s">
        <v>13</v>
      </c>
      <c r="O7" s="41" t="s">
        <v>19</v>
      </c>
      <c r="P7" s="20" t="s">
        <v>29</v>
      </c>
    </row>
    <row r="8" spans="1:17" x14ac:dyDescent="0.2">
      <c r="A8" s="42" t="s">
        <v>24</v>
      </c>
      <c r="B8" s="43">
        <v>23</v>
      </c>
      <c r="C8" s="98">
        <v>2063.89</v>
      </c>
      <c r="D8" s="68">
        <v>51406.33</v>
      </c>
      <c r="E8" s="45">
        <f>0.1*D8</f>
        <v>5140.6330000000007</v>
      </c>
      <c r="F8" s="179">
        <v>45</v>
      </c>
      <c r="G8" s="44">
        <f t="shared" ref="G8:G18" si="0">PV($B$25,F8,-C8)</f>
        <v>46272.28339922856</v>
      </c>
      <c r="H8" s="68">
        <f t="shared" ref="H8:H17" si="1">$B$26*(C8/$C$21)</f>
        <v>5021.4942998310507</v>
      </c>
      <c r="I8" s="97">
        <v>51406.33</v>
      </c>
      <c r="J8" s="46">
        <f>IF(ISERROR(I8/G8),0,I8/G8)</f>
        <v>1.1109529554976973</v>
      </c>
      <c r="K8" s="47">
        <f>(I8+H8)/G8</f>
        <v>1.2194735196658093</v>
      </c>
      <c r="L8" s="69">
        <f t="shared" ref="L8:L17" si="2">(VLOOKUP($F8,AC,6)*$C8)/($I8+$H8)</f>
        <v>1.3596882576319695</v>
      </c>
      <c r="M8" s="48"/>
      <c r="N8" s="49">
        <f>IF(ISERROR((D8-E8)/G8),0,(D8-E8)/G8)</f>
        <v>0.99985765994792752</v>
      </c>
      <c r="O8" s="50">
        <f>(D8-E8+H8)/G8</f>
        <v>1.1083782241160396</v>
      </c>
      <c r="P8" s="51">
        <f t="shared" ref="P8:P17" si="3">(VLOOKUP($F8,AC,4)*$C8)/($D8-$E8+$H8)</f>
        <v>1.2466441126216259</v>
      </c>
      <c r="Q8" s="10"/>
    </row>
    <row r="9" spans="1:17" x14ac:dyDescent="0.2">
      <c r="A9" s="42" t="s">
        <v>25</v>
      </c>
      <c r="B9" s="43">
        <v>16</v>
      </c>
      <c r="C9" s="98">
        <v>847.63</v>
      </c>
      <c r="D9" s="68">
        <v>44927.37</v>
      </c>
      <c r="E9" s="45">
        <f t="shared" ref="E9:E20" si="4">0.1*D9</f>
        <v>4492.7370000000001</v>
      </c>
      <c r="F9" s="179">
        <v>45</v>
      </c>
      <c r="G9" s="44">
        <f t="shared" si="0"/>
        <v>19003.811045011171</v>
      </c>
      <c r="H9" s="68">
        <f t="shared" si="1"/>
        <v>2062.3042959488121</v>
      </c>
      <c r="I9" s="75">
        <v>44927.37</v>
      </c>
      <c r="J9" s="46">
        <f t="shared" ref="J9:J20" si="5">IF(ISERROR(I9/G9),0,I9/G9)</f>
        <v>2.3641242219041225</v>
      </c>
      <c r="K9" s="47">
        <f t="shared" ref="K9:K20" si="6">(I9+H9)/G9</f>
        <v>2.4726447860722347</v>
      </c>
      <c r="L9" s="69">
        <f t="shared" si="2"/>
        <v>0.67057906356885444</v>
      </c>
      <c r="M9" s="48"/>
      <c r="N9" s="49">
        <f t="shared" ref="N9:N20" si="7">IF(ISERROR((D9-E9)/G9),0,(D9-E9)/G9)</f>
        <v>2.1277117997137101</v>
      </c>
      <c r="O9" s="50">
        <f t="shared" ref="O9:O21" si="8">(D9-E9+H9)/G9</f>
        <v>2.2362323638818222</v>
      </c>
      <c r="P9" s="51">
        <f t="shared" si="3"/>
        <v>0.6178933862014776</v>
      </c>
      <c r="Q9" s="10"/>
    </row>
    <row r="10" spans="1:17" x14ac:dyDescent="0.2">
      <c r="A10" s="42" t="s">
        <v>16</v>
      </c>
      <c r="B10" s="43">
        <v>9</v>
      </c>
      <c r="C10" s="98">
        <v>688.65</v>
      </c>
      <c r="D10" s="68">
        <v>22017.08</v>
      </c>
      <c r="E10" s="45">
        <f t="shared" si="4"/>
        <v>2201.7080000000001</v>
      </c>
      <c r="F10" s="179">
        <v>45</v>
      </c>
      <c r="G10" s="44">
        <f t="shared" si="0"/>
        <v>15439.489489691192</v>
      </c>
      <c r="H10" s="68">
        <f t="shared" si="1"/>
        <v>1675.5021098889249</v>
      </c>
      <c r="I10" s="75">
        <v>22017.08</v>
      </c>
      <c r="J10" s="46">
        <f t="shared" si="5"/>
        <v>1.4260238341883393</v>
      </c>
      <c r="K10" s="47">
        <f t="shared" si="6"/>
        <v>1.5345443983564515</v>
      </c>
      <c r="L10" s="69">
        <f t="shared" si="2"/>
        <v>1.0805186392512423</v>
      </c>
      <c r="M10" s="48"/>
      <c r="N10" s="49">
        <f t="shared" si="7"/>
        <v>1.2834214507695056</v>
      </c>
      <c r="O10" s="50">
        <f t="shared" si="8"/>
        <v>1.3919420149376178</v>
      </c>
      <c r="P10" s="51">
        <f t="shared" si="3"/>
        <v>0.99268013525276</v>
      </c>
      <c r="Q10" s="10"/>
    </row>
    <row r="11" spans="1:17" x14ac:dyDescent="0.2">
      <c r="A11" s="42" t="s">
        <v>99</v>
      </c>
      <c r="B11" s="43">
        <v>16</v>
      </c>
      <c r="C11" s="98">
        <v>1232</v>
      </c>
      <c r="D11" s="68">
        <v>13053.23</v>
      </c>
      <c r="E11" s="45">
        <f t="shared" si="4"/>
        <v>1305.3230000000001</v>
      </c>
      <c r="F11" s="179">
        <v>13</v>
      </c>
      <c r="G11" s="44">
        <f t="shared" si="0"/>
        <v>12676.996819693446</v>
      </c>
      <c r="H11" s="68">
        <f t="shared" si="1"/>
        <v>2997.485804665876</v>
      </c>
      <c r="I11" s="75">
        <v>13053.23</v>
      </c>
      <c r="J11" s="46">
        <f t="shared" si="5"/>
        <v>1.0296784156103977</v>
      </c>
      <c r="K11" s="47">
        <f t="shared" si="6"/>
        <v>1.2661291970769786</v>
      </c>
      <c r="L11" s="69">
        <f t="shared" si="2"/>
        <v>0.59459808996341956</v>
      </c>
      <c r="M11" s="48"/>
      <c r="N11" s="49">
        <f t="shared" si="7"/>
        <v>0.92671057404935797</v>
      </c>
      <c r="O11" s="50">
        <f t="shared" si="8"/>
        <v>1.1631613555159388</v>
      </c>
      <c r="P11" s="51">
        <f t="shared" si="3"/>
        <v>0.58839487797535128</v>
      </c>
      <c r="Q11" s="10"/>
    </row>
    <row r="12" spans="1:17" x14ac:dyDescent="0.2">
      <c r="A12" s="42" t="s">
        <v>27</v>
      </c>
      <c r="B12" s="43">
        <v>23</v>
      </c>
      <c r="C12" s="98">
        <v>299</v>
      </c>
      <c r="D12" s="118">
        <v>23770.31</v>
      </c>
      <c r="E12" s="45">
        <f t="shared" si="4"/>
        <v>2377.0310000000004</v>
      </c>
      <c r="F12" s="179">
        <v>13</v>
      </c>
      <c r="G12" s="44">
        <f t="shared" si="0"/>
        <v>3076.6412736106663</v>
      </c>
      <c r="H12" s="68">
        <f t="shared" si="1"/>
        <v>727.47423343757862</v>
      </c>
      <c r="I12" s="75">
        <v>23770.31</v>
      </c>
      <c r="J12" s="46">
        <f t="shared" si="5"/>
        <v>7.7260583493712875</v>
      </c>
      <c r="K12" s="47">
        <f t="shared" si="6"/>
        <v>7.9625091308378684</v>
      </c>
      <c r="L12" s="69">
        <f t="shared" si="2"/>
        <v>9.4547835344167552E-2</v>
      </c>
      <c r="M12" s="48"/>
      <c r="N12" s="49">
        <f t="shared" si="7"/>
        <v>6.9534525144341597</v>
      </c>
      <c r="O12" s="50">
        <f t="shared" si="8"/>
        <v>7.1899032959007396</v>
      </c>
      <c r="P12" s="51">
        <f t="shared" si="3"/>
        <v>9.518878845486678E-2</v>
      </c>
      <c r="Q12" s="10"/>
    </row>
    <row r="13" spans="1:17" x14ac:dyDescent="0.2">
      <c r="A13" s="42" t="s">
        <v>179</v>
      </c>
      <c r="B13" s="43">
        <v>1</v>
      </c>
      <c r="C13" s="98">
        <v>6.4</v>
      </c>
      <c r="D13" s="118">
        <v>154.5</v>
      </c>
      <c r="E13" s="45">
        <f t="shared" si="4"/>
        <v>15.450000000000001</v>
      </c>
      <c r="F13" s="179">
        <v>18</v>
      </c>
      <c r="G13" s="44">
        <f t="shared" si="0"/>
        <v>84.274179601517076</v>
      </c>
      <c r="H13" s="68">
        <f t="shared" si="1"/>
        <v>15.571354829433123</v>
      </c>
      <c r="I13" s="75">
        <v>154.5</v>
      </c>
      <c r="J13" s="46">
        <f t="shared" si="5"/>
        <v>1.8333017388070634</v>
      </c>
      <c r="K13" s="47">
        <f t="shared" si="6"/>
        <v>2.018071912816005</v>
      </c>
      <c r="L13" s="69">
        <f t="shared" si="2"/>
        <v>0.43362222917528703</v>
      </c>
      <c r="M13" s="48"/>
      <c r="N13" s="49">
        <f t="shared" si="7"/>
        <v>1.6499715649263571</v>
      </c>
      <c r="O13" s="50">
        <f t="shared" si="8"/>
        <v>1.8347417389352989</v>
      </c>
      <c r="P13" s="51">
        <f t="shared" si="3"/>
        <v>0.42395592815955357</v>
      </c>
      <c r="Q13" s="10"/>
    </row>
    <row r="14" spans="1:17" x14ac:dyDescent="0.2">
      <c r="A14" s="42" t="s">
        <v>104</v>
      </c>
      <c r="B14" s="43">
        <v>2</v>
      </c>
      <c r="C14" s="98">
        <v>108</v>
      </c>
      <c r="D14" s="118">
        <v>8077.55</v>
      </c>
      <c r="E14" s="45">
        <f t="shared" si="4"/>
        <v>807.75500000000011</v>
      </c>
      <c r="F14" s="179">
        <v>18</v>
      </c>
      <c r="G14" s="44">
        <f t="shared" si="0"/>
        <v>1422.1267807756008</v>
      </c>
      <c r="H14" s="68">
        <f t="shared" si="1"/>
        <v>262.7666127466839</v>
      </c>
      <c r="I14" s="75">
        <v>8077.55</v>
      </c>
      <c r="J14" s="46">
        <f t="shared" si="5"/>
        <v>5.6799085068875916</v>
      </c>
      <c r="K14" s="47">
        <f t="shared" si="6"/>
        <v>5.8646786808965343</v>
      </c>
      <c r="L14" s="69">
        <f t="shared" si="2"/>
        <v>0.14921206925142877</v>
      </c>
      <c r="M14" s="48"/>
      <c r="N14" s="49">
        <f t="shared" si="7"/>
        <v>5.1119176561988322</v>
      </c>
      <c r="O14" s="50">
        <f t="shared" si="8"/>
        <v>5.296687830207774</v>
      </c>
      <c r="P14" s="51">
        <f t="shared" si="3"/>
        <v>0.14685585818880986</v>
      </c>
      <c r="Q14" s="10"/>
    </row>
    <row r="15" spans="1:17" x14ac:dyDescent="0.2">
      <c r="A15" s="42" t="s">
        <v>98</v>
      </c>
      <c r="B15" s="43">
        <v>1</v>
      </c>
      <c r="C15" s="98">
        <v>4.76</v>
      </c>
      <c r="D15" s="118">
        <v>360.76</v>
      </c>
      <c r="E15" s="45">
        <f t="shared" si="4"/>
        <v>36.076000000000001</v>
      </c>
      <c r="F15" s="179">
        <v>10</v>
      </c>
      <c r="G15" s="44">
        <f t="shared" si="0"/>
        <v>39.547164917465771</v>
      </c>
      <c r="H15" s="68">
        <f t="shared" si="1"/>
        <v>11.581195154390883</v>
      </c>
      <c r="I15" s="75">
        <v>360.76</v>
      </c>
      <c r="J15" s="46">
        <f t="shared" si="5"/>
        <v>9.1222721212228404</v>
      </c>
      <c r="K15" s="47">
        <f t="shared" si="6"/>
        <v>9.4151172639419372</v>
      </c>
      <c r="L15" s="69">
        <f t="shared" si="2"/>
        <v>7.452775347217111E-2</v>
      </c>
      <c r="M15" s="48"/>
      <c r="N15" s="49">
        <f t="shared" si="7"/>
        <v>8.2100449091005565</v>
      </c>
      <c r="O15" s="50">
        <f t="shared" si="8"/>
        <v>8.5028900518196533</v>
      </c>
      <c r="P15" s="51">
        <f t="shared" si="3"/>
        <v>7.502128785114795E-2</v>
      </c>
      <c r="Q15" s="10"/>
    </row>
    <row r="16" spans="1:17" x14ac:dyDescent="0.2">
      <c r="A16" s="42" t="s">
        <v>26</v>
      </c>
      <c r="B16" s="43">
        <v>12</v>
      </c>
      <c r="C16" s="98">
        <v>211.47</v>
      </c>
      <c r="D16" s="118">
        <v>12053.86</v>
      </c>
      <c r="E16" s="45">
        <f t="shared" si="4"/>
        <v>1205.3860000000002</v>
      </c>
      <c r="F16" s="179">
        <v>45</v>
      </c>
      <c r="G16" s="44">
        <f t="shared" si="0"/>
        <v>4741.1440388949341</v>
      </c>
      <c r="H16" s="68">
        <f t="shared" si="1"/>
        <v>514.51162590315971</v>
      </c>
      <c r="I16" s="119">
        <v>12053.86</v>
      </c>
      <c r="J16" s="46">
        <f t="shared" si="5"/>
        <v>2.5423948104326133</v>
      </c>
      <c r="K16" s="47">
        <f t="shared" si="6"/>
        <v>2.6509153746007255</v>
      </c>
      <c r="L16" s="69">
        <f t="shared" si="2"/>
        <v>0.62548349942422021</v>
      </c>
      <c r="M16" s="48"/>
      <c r="N16" s="49">
        <f t="shared" si="7"/>
        <v>2.288155329389352</v>
      </c>
      <c r="O16" s="50">
        <f t="shared" si="8"/>
        <v>2.3966758935574641</v>
      </c>
      <c r="P16" s="51">
        <f t="shared" si="3"/>
        <v>0.57652901310793947</v>
      </c>
      <c r="Q16" s="10"/>
    </row>
    <row r="17" spans="1:17" x14ac:dyDescent="0.2">
      <c r="A17" s="42" t="s">
        <v>100</v>
      </c>
      <c r="B17" s="43">
        <v>1</v>
      </c>
      <c r="C17" s="98">
        <v>77</v>
      </c>
      <c r="D17" s="118">
        <v>5836</v>
      </c>
      <c r="E17" s="45">
        <f t="shared" si="4"/>
        <v>583.6</v>
      </c>
      <c r="F17" s="179">
        <v>18</v>
      </c>
      <c r="G17" s="44">
        <f t="shared" si="0"/>
        <v>1013.9237233307523</v>
      </c>
      <c r="H17" s="68">
        <f t="shared" si="1"/>
        <v>187.34286279161725</v>
      </c>
      <c r="I17" s="75">
        <v>5836</v>
      </c>
      <c r="J17" s="46">
        <f t="shared" si="5"/>
        <v>5.75585703905681</v>
      </c>
      <c r="K17" s="47">
        <f t="shared" si="6"/>
        <v>5.9406272130657518</v>
      </c>
      <c r="L17" s="69">
        <f t="shared" si="2"/>
        <v>0.14730445289458127</v>
      </c>
      <c r="M17" s="48"/>
      <c r="N17" s="49">
        <f t="shared" si="7"/>
        <v>5.1802713351511285</v>
      </c>
      <c r="O17" s="50">
        <f t="shared" si="8"/>
        <v>5.3650415091600703</v>
      </c>
      <c r="P17" s="51">
        <f t="shared" si="3"/>
        <v>0.14498483106520552</v>
      </c>
      <c r="Q17" s="10"/>
    </row>
    <row r="18" spans="1:17" x14ac:dyDescent="0.2">
      <c r="A18" s="42" t="s">
        <v>101</v>
      </c>
      <c r="B18" s="43">
        <v>0</v>
      </c>
      <c r="C18" s="98">
        <v>0</v>
      </c>
      <c r="D18" s="118"/>
      <c r="E18" s="45">
        <f t="shared" si="4"/>
        <v>0</v>
      </c>
      <c r="F18" s="179">
        <v>20</v>
      </c>
      <c r="G18" s="44">
        <f t="shared" si="0"/>
        <v>0</v>
      </c>
      <c r="H18" s="68"/>
      <c r="I18" s="75"/>
      <c r="J18" s="46"/>
      <c r="K18" s="47"/>
      <c r="L18" s="69"/>
      <c r="M18" s="48"/>
      <c r="N18" s="49">
        <f t="shared" si="7"/>
        <v>0</v>
      </c>
      <c r="O18" s="50"/>
      <c r="P18" s="51"/>
      <c r="Q18" s="10"/>
    </row>
    <row r="19" spans="1:17" x14ac:dyDescent="0.2">
      <c r="A19" s="42" t="s">
        <v>103</v>
      </c>
      <c r="B19" s="43">
        <v>2</v>
      </c>
      <c r="C19" s="98">
        <v>15</v>
      </c>
      <c r="D19" s="118">
        <v>89.55</v>
      </c>
      <c r="E19" s="45">
        <f t="shared" si="4"/>
        <v>8.9550000000000001</v>
      </c>
      <c r="F19" s="179">
        <v>10</v>
      </c>
      <c r="G19" s="44">
        <f>PV($B$25,F19,-C19)</f>
        <v>124.62341885756022</v>
      </c>
      <c r="H19" s="68">
        <f>$B$26*(C19/$C$21)</f>
        <v>36.495362881483878</v>
      </c>
      <c r="I19" s="75">
        <v>89.55</v>
      </c>
      <c r="J19" s="46">
        <f t="shared" si="5"/>
        <v>0.7185647835769311</v>
      </c>
      <c r="K19" s="47">
        <f t="shared" si="6"/>
        <v>1.0114099262960268</v>
      </c>
      <c r="L19" s="69">
        <f>(VLOOKUP($F19,AC,6)*$C19)/($I19+$H19)</f>
        <v>0.69377165490985293</v>
      </c>
      <c r="M19" s="48"/>
      <c r="N19" s="49">
        <f t="shared" si="7"/>
        <v>0.64670830521923806</v>
      </c>
      <c r="O19" s="50">
        <f t="shared" si="8"/>
        <v>0.93955344793833384</v>
      </c>
      <c r="P19" s="51">
        <f>(VLOOKUP($F19,AC,4)*$C19)/($D19-$E19+$H19)</f>
        <v>0.67893717333906456</v>
      </c>
      <c r="Q19" s="10"/>
    </row>
    <row r="20" spans="1:17" ht="13.5" thickBot="1" x14ac:dyDescent="0.25">
      <c r="A20" s="42" t="s">
        <v>102</v>
      </c>
      <c r="B20" s="43">
        <v>2</v>
      </c>
      <c r="C20" s="98">
        <v>10</v>
      </c>
      <c r="D20" s="118">
        <v>23.42</v>
      </c>
      <c r="E20" s="45">
        <f t="shared" si="4"/>
        <v>2.3420000000000001</v>
      </c>
      <c r="F20" s="179">
        <v>10</v>
      </c>
      <c r="G20" s="44">
        <f>PV($B$25,F20,-C20)</f>
        <v>83.082279238373488</v>
      </c>
      <c r="H20" s="68">
        <f>$B$26*(C20/$C$21)</f>
        <v>24.330241920989252</v>
      </c>
      <c r="I20" s="75">
        <v>23.42</v>
      </c>
      <c r="J20" s="46">
        <f t="shared" si="5"/>
        <v>0.28188923335631033</v>
      </c>
      <c r="K20" s="47">
        <f t="shared" si="6"/>
        <v>0.57473437607540612</v>
      </c>
      <c r="L20" s="69">
        <f>(VLOOKUP($F20,AC,6)*$C20)/($I20+$H20)</f>
        <v>1.2208901495507278</v>
      </c>
      <c r="M20" s="48"/>
      <c r="N20" s="49">
        <f t="shared" si="7"/>
        <v>0.25370031002067933</v>
      </c>
      <c r="O20" s="50">
        <f t="shared" si="8"/>
        <v>0.54654545273977506</v>
      </c>
      <c r="P20" s="51">
        <f>(VLOOKUP($F20,AC,4)*$C20)/($D20-$E20+$H20)</f>
        <v>1.167144944572331</v>
      </c>
      <c r="Q20" s="10"/>
    </row>
    <row r="21" spans="1:17" s="17" customFormat="1" ht="13.5" thickBot="1" x14ac:dyDescent="0.25">
      <c r="A21" s="52" t="s">
        <v>31</v>
      </c>
      <c r="B21" s="53">
        <f>SUM(B8:B20)</f>
        <v>108</v>
      </c>
      <c r="C21" s="117">
        <f>SUM(C8:C20)</f>
        <v>5563.8</v>
      </c>
      <c r="D21" s="73">
        <f>SUM(D8:D20)</f>
        <v>181769.96</v>
      </c>
      <c r="E21" s="54">
        <f>SUM(E8:E20)</f>
        <v>18176.996000000003</v>
      </c>
      <c r="F21" s="22">
        <f>SUMPRODUCT(C8:C20,F8:F20)/SUM(C8:C12)</f>
        <v>38.036081439515748</v>
      </c>
      <c r="G21" s="55">
        <f>SUM(G8:G20)</f>
        <v>103977.94361285123</v>
      </c>
      <c r="H21" s="56">
        <f>B26+B27+B28+B29</f>
        <v>40417.839999999997</v>
      </c>
      <c r="I21" s="74">
        <f>SUM(I8:I20)-B30</f>
        <v>165934.91</v>
      </c>
      <c r="J21" s="57">
        <f>I21/G21</f>
        <v>1.595866433152763</v>
      </c>
      <c r="K21" s="58">
        <f>(I21+H21)/G21</f>
        <v>1.9845819491134433</v>
      </c>
      <c r="L21" s="72">
        <f>(VLOOKUP($F21,AC,6)*$C21)/($I21+$H21)</f>
        <v>0.81069811436976336</v>
      </c>
      <c r="M21" s="59"/>
      <c r="N21" s="60">
        <f>(D21-E21)/G21</f>
        <v>1.5733429448183527</v>
      </c>
      <c r="O21" s="180">
        <f t="shared" si="8"/>
        <v>1.962058460779033</v>
      </c>
      <c r="P21" s="61">
        <f>(VLOOKUP($F21,AC,4)*$C21)/($D21-$E21+$H21)</f>
        <v>0.6833371159762005</v>
      </c>
    </row>
    <row r="22" spans="1:17" s="23" customFormat="1" x14ac:dyDescent="0.2">
      <c r="C22" s="62"/>
      <c r="D22" s="24"/>
      <c r="E22" s="25"/>
      <c r="F22" s="26"/>
      <c r="G22" s="26"/>
      <c r="H22" s="26"/>
      <c r="I22" s="25"/>
      <c r="J22" s="63"/>
      <c r="K22" s="64"/>
      <c r="L22" s="65"/>
      <c r="M22" s="64"/>
      <c r="N22" s="24"/>
      <c r="O22" s="24"/>
      <c r="P22" s="27"/>
      <c r="Q22" s="27"/>
    </row>
    <row r="23" spans="1:17" x14ac:dyDescent="0.2">
      <c r="A23" s="28" t="s">
        <v>177</v>
      </c>
      <c r="B23" s="66">
        <v>3.5200000000000002E-2</v>
      </c>
      <c r="C23" s="10"/>
    </row>
    <row r="24" spans="1:17" x14ac:dyDescent="0.2">
      <c r="A24" s="28" t="s">
        <v>17</v>
      </c>
      <c r="B24" s="66">
        <v>0.01</v>
      </c>
      <c r="C24" s="10"/>
      <c r="E24" s="29"/>
    </row>
    <row r="25" spans="1:17" x14ac:dyDescent="0.2">
      <c r="A25" s="28" t="s">
        <v>178</v>
      </c>
      <c r="B25" s="66">
        <v>3.5200000000000002E-2</v>
      </c>
      <c r="C25" s="10"/>
      <c r="E25" s="29"/>
    </row>
    <row r="26" spans="1:17" x14ac:dyDescent="0.2">
      <c r="A26" s="10" t="s">
        <v>51</v>
      </c>
      <c r="B26" s="90">
        <v>13536.86</v>
      </c>
      <c r="C26" s="184"/>
      <c r="D26" s="185"/>
      <c r="E26" s="185"/>
    </row>
    <row r="27" spans="1:17" x14ac:dyDescent="0.2">
      <c r="A27" s="10" t="s">
        <v>105</v>
      </c>
      <c r="B27" s="99">
        <f>SUM(4430.98-500)</f>
        <v>3930.9799999999996</v>
      </c>
      <c r="G27" s="67"/>
      <c r="H27" s="67"/>
    </row>
    <row r="28" spans="1:17" x14ac:dyDescent="0.2">
      <c r="A28" s="10" t="s">
        <v>106</v>
      </c>
      <c r="B28" s="100">
        <v>14850</v>
      </c>
    </row>
    <row r="29" spans="1:17" x14ac:dyDescent="0.2">
      <c r="A29" s="10" t="s">
        <v>107</v>
      </c>
      <c r="B29" s="100">
        <v>8100</v>
      </c>
    </row>
    <row r="30" spans="1:17" x14ac:dyDescent="0.2">
      <c r="A30" s="10" t="s">
        <v>108</v>
      </c>
      <c r="B30" s="101">
        <v>15835.05</v>
      </c>
    </row>
  </sheetData>
  <mergeCells count="4">
    <mergeCell ref="A1:P1"/>
    <mergeCell ref="A2:P2"/>
    <mergeCell ref="A3:P3"/>
    <mergeCell ref="C26:E26"/>
  </mergeCells>
  <phoneticPr fontId="0" type="noConversion"/>
  <pageMargins left="0.25" right="0.27" top="0.73" bottom="0.72" header="0.5" footer="0.5"/>
  <pageSetup paperSize="5" scale="72" fitToHeight="2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7B511-2C35-41D5-BDDD-B7A5497907BE}">
  <dimension ref="A1:CS37"/>
  <sheetViews>
    <sheetView zoomScale="90" zoomScaleNormal="90" workbookViewId="0">
      <selection activeCell="I37" sqref="I37"/>
    </sheetView>
  </sheetViews>
  <sheetFormatPr defaultColWidth="8.83203125" defaultRowHeight="12.75" x14ac:dyDescent="0.2"/>
  <cols>
    <col min="1" max="1" width="8.83203125" style="120"/>
    <col min="2" max="2" width="11.6640625" style="120" customWidth="1"/>
    <col min="3" max="3" width="19.33203125" style="120" customWidth="1"/>
    <col min="4" max="4" width="10" style="120" bestFit="1" customWidth="1"/>
    <col min="5" max="6" width="14.1640625" style="120" bestFit="1" customWidth="1"/>
    <col min="7" max="7" width="9.6640625" style="120" bestFit="1" customWidth="1"/>
    <col min="8" max="8" width="13.83203125" style="120" customWidth="1"/>
    <col min="9" max="9" width="15.1640625" style="120" customWidth="1"/>
    <col min="10" max="10" width="8.83203125" style="120"/>
    <col min="11" max="12" width="11.1640625" style="120" bestFit="1" customWidth="1"/>
    <col min="13" max="13" width="8.83203125" style="120"/>
    <col min="14" max="15" width="14.1640625" style="120" bestFit="1" customWidth="1"/>
    <col min="16" max="16" width="9.5" style="120" bestFit="1" customWidth="1"/>
    <col min="17" max="17" width="15.83203125" style="120" customWidth="1"/>
    <col min="18" max="18" width="14.1640625" style="120" bestFit="1" customWidth="1"/>
    <col min="19" max="19" width="8.83203125" style="120"/>
    <col min="20" max="20" width="14.1640625" style="120" bestFit="1" customWidth="1"/>
    <col min="21" max="21" width="15" style="120" bestFit="1" customWidth="1"/>
    <col min="22" max="22" width="8.83203125" style="120"/>
    <col min="23" max="24" width="11.1640625" style="120" bestFit="1" customWidth="1"/>
    <col min="25" max="25" width="8.83203125" style="120"/>
    <col min="26" max="27" width="14.1640625" style="122" customWidth="1"/>
    <col min="28" max="46" width="14.1640625" style="120" customWidth="1"/>
    <col min="47" max="47" width="15.6640625" style="120" bestFit="1" customWidth="1"/>
    <col min="48" max="48" width="17.33203125" style="120" customWidth="1"/>
    <col min="49" max="50" width="15.6640625" style="121" bestFit="1" customWidth="1"/>
    <col min="51" max="94" width="8.83203125" style="121"/>
    <col min="95" max="16384" width="8.83203125" style="120"/>
  </cols>
  <sheetData>
    <row r="1" spans="1:97" x14ac:dyDescent="0.2">
      <c r="A1" s="77" t="s">
        <v>55</v>
      </c>
      <c r="B1" s="77"/>
      <c r="C1" s="77"/>
      <c r="D1" s="79"/>
      <c r="E1" s="80"/>
      <c r="F1" s="81"/>
      <c r="G1" s="82"/>
      <c r="H1" s="80"/>
      <c r="I1" s="80"/>
      <c r="J1" s="82" t="s">
        <v>56</v>
      </c>
      <c r="K1" s="82"/>
      <c r="L1" s="82"/>
      <c r="M1" s="82"/>
      <c r="N1" s="82"/>
      <c r="O1" s="82"/>
      <c r="P1" s="82"/>
      <c r="Q1" s="83" t="s">
        <v>57</v>
      </c>
      <c r="R1" s="80"/>
      <c r="S1" s="82"/>
      <c r="T1" s="80"/>
      <c r="U1" s="80" t="s">
        <v>58</v>
      </c>
      <c r="V1" s="178"/>
      <c r="W1" s="178"/>
      <c r="X1" s="178"/>
      <c r="Y1" s="178"/>
      <c r="Z1" s="116"/>
      <c r="AA1" s="116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173"/>
      <c r="AR1" s="78"/>
      <c r="AS1" s="78"/>
      <c r="AT1" s="78"/>
      <c r="AU1" s="78"/>
      <c r="AV1" s="84"/>
    </row>
    <row r="2" spans="1:97" x14ac:dyDescent="0.2">
      <c r="A2" s="77" t="s">
        <v>59</v>
      </c>
      <c r="B2" s="77"/>
      <c r="C2" s="77"/>
      <c r="D2" s="79"/>
      <c r="E2" s="80"/>
      <c r="F2" s="81"/>
      <c r="G2" s="82"/>
      <c r="H2" s="80"/>
      <c r="I2" s="80"/>
      <c r="J2" s="82" t="s">
        <v>60</v>
      </c>
      <c r="K2" s="82"/>
      <c r="L2" s="82"/>
      <c r="M2" s="82"/>
      <c r="N2" s="82"/>
      <c r="O2" s="82"/>
      <c r="P2" s="82"/>
      <c r="Q2" s="83" t="s">
        <v>61</v>
      </c>
      <c r="R2" s="80"/>
      <c r="S2" s="82"/>
      <c r="T2" s="80"/>
      <c r="U2" s="176" t="s">
        <v>95</v>
      </c>
      <c r="V2" s="82"/>
      <c r="W2" s="82"/>
      <c r="X2" s="82"/>
      <c r="Y2" s="82"/>
      <c r="Z2" s="116"/>
      <c r="AA2" s="116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173"/>
      <c r="AP2" s="173"/>
      <c r="AQ2" s="173"/>
      <c r="AR2" s="78"/>
      <c r="AS2" s="78"/>
      <c r="AT2" s="78"/>
      <c r="AU2" s="78"/>
      <c r="AV2" s="84"/>
    </row>
    <row r="3" spans="1:97" x14ac:dyDescent="0.2">
      <c r="A3" s="77" t="s">
        <v>181</v>
      </c>
      <c r="B3" s="77"/>
      <c r="C3" s="77"/>
      <c r="D3" s="79"/>
      <c r="E3" s="80"/>
      <c r="F3" s="81"/>
      <c r="G3" s="82"/>
      <c r="H3" s="80"/>
      <c r="I3" s="80"/>
      <c r="J3" s="82" t="s">
        <v>62</v>
      </c>
      <c r="K3" s="177"/>
      <c r="L3" s="177"/>
      <c r="M3" s="177"/>
      <c r="N3" s="82"/>
      <c r="O3" s="82"/>
      <c r="P3" s="82"/>
      <c r="Q3" s="83" t="s">
        <v>63</v>
      </c>
      <c r="R3" s="176"/>
      <c r="S3" s="82"/>
      <c r="T3" s="80"/>
      <c r="U3" s="176"/>
      <c r="V3" s="177"/>
      <c r="W3" s="82"/>
      <c r="X3" s="82"/>
      <c r="Y3" s="82"/>
      <c r="Z3" s="116"/>
      <c r="AA3" s="116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173"/>
      <c r="AP3" s="173"/>
      <c r="AQ3" s="173"/>
      <c r="AR3" s="78"/>
      <c r="AS3" s="78"/>
      <c r="AT3" s="78"/>
      <c r="AU3" s="78"/>
      <c r="AV3" s="84"/>
    </row>
    <row r="4" spans="1:97" x14ac:dyDescent="0.2">
      <c r="A4" s="77"/>
      <c r="B4" s="77"/>
      <c r="C4" s="77"/>
      <c r="D4" s="79"/>
      <c r="E4" s="80"/>
      <c r="F4" s="81"/>
      <c r="G4" s="82"/>
      <c r="H4" s="80"/>
      <c r="I4" s="80"/>
      <c r="J4" s="82"/>
      <c r="K4" s="177"/>
      <c r="L4" s="177"/>
      <c r="M4" s="177"/>
      <c r="N4" s="177"/>
      <c r="O4" s="82"/>
      <c r="P4" s="82"/>
      <c r="Q4" s="176"/>
      <c r="R4" s="176"/>
      <c r="S4" s="82"/>
      <c r="T4" s="85"/>
      <c r="U4" s="175"/>
      <c r="V4" s="174"/>
      <c r="W4" s="82"/>
      <c r="X4" s="82"/>
      <c r="Y4" s="82"/>
      <c r="Z4" s="116"/>
      <c r="AA4" s="116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173"/>
      <c r="AP4" s="173"/>
      <c r="AQ4" s="173"/>
      <c r="AR4" s="78"/>
      <c r="AS4" s="78"/>
      <c r="AT4" s="78"/>
      <c r="AU4" s="78"/>
      <c r="AV4" s="84"/>
    </row>
    <row r="5" spans="1:97" s="123" customFormat="1" ht="63.75" x14ac:dyDescent="0.2">
      <c r="A5" s="172"/>
      <c r="B5" s="171" t="s">
        <v>64</v>
      </c>
      <c r="C5" s="170" t="s">
        <v>65</v>
      </c>
      <c r="D5" s="169" t="s">
        <v>66</v>
      </c>
      <c r="E5" s="168" t="s">
        <v>67</v>
      </c>
      <c r="F5" s="167" t="s">
        <v>68</v>
      </c>
      <c r="G5" s="165" t="s">
        <v>69</v>
      </c>
      <c r="H5" s="161" t="s">
        <v>70</v>
      </c>
      <c r="I5" s="166" t="s">
        <v>71</v>
      </c>
      <c r="J5" s="165" t="s">
        <v>72</v>
      </c>
      <c r="K5" s="164" t="s">
        <v>147</v>
      </c>
      <c r="L5" s="163" t="s">
        <v>148</v>
      </c>
      <c r="M5" s="162" t="s">
        <v>146</v>
      </c>
      <c r="N5" s="154" t="s">
        <v>151</v>
      </c>
      <c r="O5" s="153" t="s">
        <v>149</v>
      </c>
      <c r="P5" s="152" t="s">
        <v>150</v>
      </c>
      <c r="Q5" s="161" t="s">
        <v>73</v>
      </c>
      <c r="R5" s="159" t="s">
        <v>74</v>
      </c>
      <c r="S5" s="158" t="s">
        <v>75</v>
      </c>
      <c r="T5" s="160" t="s">
        <v>76</v>
      </c>
      <c r="U5" s="159" t="s">
        <v>77</v>
      </c>
      <c r="V5" s="158" t="s">
        <v>78</v>
      </c>
      <c r="W5" s="154" t="s">
        <v>98</v>
      </c>
      <c r="X5" s="153" t="s">
        <v>153</v>
      </c>
      <c r="Y5" s="152" t="s">
        <v>152</v>
      </c>
      <c r="Z5" s="157" t="s">
        <v>144</v>
      </c>
      <c r="AA5" s="156" t="s">
        <v>145</v>
      </c>
      <c r="AB5" s="155" t="s">
        <v>79</v>
      </c>
      <c r="AC5" s="154" t="s">
        <v>156</v>
      </c>
      <c r="AD5" s="153" t="s">
        <v>154</v>
      </c>
      <c r="AE5" s="152" t="s">
        <v>155</v>
      </c>
      <c r="AF5" s="154" t="s">
        <v>159</v>
      </c>
      <c r="AG5" s="153" t="s">
        <v>157</v>
      </c>
      <c r="AH5" s="152" t="s">
        <v>158</v>
      </c>
      <c r="AI5" s="154" t="s">
        <v>162</v>
      </c>
      <c r="AJ5" s="153" t="s">
        <v>160</v>
      </c>
      <c r="AK5" s="152" t="s">
        <v>161</v>
      </c>
      <c r="AL5" s="154" t="s">
        <v>102</v>
      </c>
      <c r="AM5" s="153" t="s">
        <v>166</v>
      </c>
      <c r="AN5" s="152" t="s">
        <v>163</v>
      </c>
      <c r="AO5" s="154" t="s">
        <v>103</v>
      </c>
      <c r="AP5" s="153" t="s">
        <v>165</v>
      </c>
      <c r="AQ5" s="152" t="s">
        <v>164</v>
      </c>
      <c r="AR5" s="154" t="s">
        <v>168</v>
      </c>
      <c r="AS5" s="153" t="s">
        <v>169</v>
      </c>
      <c r="AT5" s="152" t="s">
        <v>167</v>
      </c>
      <c r="AU5" s="151" t="s">
        <v>80</v>
      </c>
      <c r="AV5" s="149" t="s">
        <v>81</v>
      </c>
      <c r="AW5" s="151" t="s">
        <v>82</v>
      </c>
      <c r="AX5" s="150" t="s">
        <v>83</v>
      </c>
      <c r="AY5" s="149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</row>
    <row r="6" spans="1:97" s="123" customFormat="1" x14ac:dyDescent="0.2">
      <c r="A6" s="86" t="s">
        <v>109</v>
      </c>
      <c r="B6" s="102" t="s">
        <v>84</v>
      </c>
      <c r="C6" s="102" t="s">
        <v>85</v>
      </c>
      <c r="D6" s="87">
        <f t="shared" ref="D6:D32" si="0">AV6</f>
        <v>244.88</v>
      </c>
      <c r="E6" s="89">
        <v>1848.67</v>
      </c>
      <c r="F6" s="88">
        <v>1848.67</v>
      </c>
      <c r="G6" s="107">
        <v>121.18</v>
      </c>
      <c r="H6" s="88">
        <v>1792.88</v>
      </c>
      <c r="I6" s="88">
        <v>1792.88</v>
      </c>
      <c r="J6" s="108">
        <v>33.700000000000003</v>
      </c>
      <c r="K6" s="146"/>
      <c r="L6" s="146"/>
      <c r="M6" s="107"/>
      <c r="N6" s="88">
        <v>889.52</v>
      </c>
      <c r="O6" s="88">
        <v>889.52</v>
      </c>
      <c r="P6" s="108">
        <v>77</v>
      </c>
      <c r="Q6" s="89"/>
      <c r="R6" s="88"/>
      <c r="S6" s="108"/>
      <c r="T6" s="88"/>
      <c r="U6" s="88"/>
      <c r="V6" s="108"/>
      <c r="W6" s="144"/>
      <c r="X6" s="144"/>
      <c r="Y6" s="108"/>
      <c r="Z6" s="88">
        <v>909.2</v>
      </c>
      <c r="AA6" s="88">
        <v>909.2</v>
      </c>
      <c r="AB6" s="108">
        <v>13</v>
      </c>
      <c r="AC6" s="108"/>
      <c r="AD6" s="108"/>
      <c r="AE6" s="108"/>
      <c r="AF6" s="88"/>
      <c r="AG6" s="88"/>
      <c r="AH6" s="108"/>
      <c r="AI6" s="88"/>
      <c r="AJ6" s="88"/>
      <c r="AK6" s="108"/>
      <c r="AL6" s="88"/>
      <c r="AM6" s="88"/>
      <c r="AN6" s="108"/>
      <c r="AO6" s="88"/>
      <c r="AP6" s="88"/>
      <c r="AQ6" s="108"/>
      <c r="AR6" s="88"/>
      <c r="AS6" s="88"/>
      <c r="AT6" s="108"/>
      <c r="AU6" s="110">
        <v>4</v>
      </c>
      <c r="AV6" s="111">
        <f t="shared" ref="AV6:AV32" si="1">SUM(G6+J6+S6+V6+Y6,P6,AB6,AE6,AH6,AK6,AN6,AQ6,AT6,M6,)</f>
        <v>244.88</v>
      </c>
      <c r="AW6" s="112">
        <f t="shared" ref="AW6:AW32" si="2">SUM(E6+H6+Q6+T6+K6,W6,N6,Z6,AC6,AF6,AI6,AL6,AO6,AR6)</f>
        <v>5440.2699999999995</v>
      </c>
      <c r="AX6" s="112">
        <f t="shared" ref="AX6:AX32" si="3">SUM(F6+I6+R6+U6+L6,X6,O6,AA6,AD6,AG6,AJ6,AM6,AP6,AS6,)</f>
        <v>5440.2699999999995</v>
      </c>
      <c r="AY6" s="143" t="s">
        <v>109</v>
      </c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</row>
    <row r="7" spans="1:97" s="123" customFormat="1" x14ac:dyDescent="0.2">
      <c r="A7" s="86" t="s">
        <v>110</v>
      </c>
      <c r="B7" s="102" t="s">
        <v>86</v>
      </c>
      <c r="C7" s="102" t="s">
        <v>87</v>
      </c>
      <c r="D7" s="87">
        <f t="shared" si="0"/>
        <v>353.83000000000004</v>
      </c>
      <c r="E7" s="89">
        <v>2646.15</v>
      </c>
      <c r="F7" s="88">
        <v>2646.15</v>
      </c>
      <c r="G7" s="107">
        <v>119.42</v>
      </c>
      <c r="H7" s="88">
        <v>4446.78</v>
      </c>
      <c r="I7" s="88">
        <v>4446.78</v>
      </c>
      <c r="J7" s="108">
        <v>70.56</v>
      </c>
      <c r="K7" s="146"/>
      <c r="L7" s="146"/>
      <c r="M7" s="107"/>
      <c r="N7" s="89">
        <v>1254</v>
      </c>
      <c r="O7" s="89">
        <v>1254</v>
      </c>
      <c r="P7" s="107">
        <v>77</v>
      </c>
      <c r="Q7" s="89"/>
      <c r="R7" s="88"/>
      <c r="S7" s="108"/>
      <c r="T7" s="88">
        <v>1254</v>
      </c>
      <c r="U7" s="88">
        <v>1254</v>
      </c>
      <c r="V7" s="108">
        <v>73.849999999999994</v>
      </c>
      <c r="W7" s="144"/>
      <c r="X7" s="144"/>
      <c r="Y7" s="108"/>
      <c r="Z7" s="88">
        <v>405</v>
      </c>
      <c r="AA7" s="88">
        <v>405</v>
      </c>
      <c r="AB7" s="108">
        <v>13</v>
      </c>
      <c r="AC7" s="108"/>
      <c r="AD7" s="108"/>
      <c r="AE7" s="108"/>
      <c r="AF7" s="88"/>
      <c r="AG7" s="88"/>
      <c r="AH7" s="108"/>
      <c r="AI7" s="88"/>
      <c r="AJ7" s="88"/>
      <c r="AK7" s="108"/>
      <c r="AL7" s="88"/>
      <c r="AM7" s="88"/>
      <c r="AN7" s="108"/>
      <c r="AO7" s="88"/>
      <c r="AP7" s="88"/>
      <c r="AQ7" s="108"/>
      <c r="AR7" s="88"/>
      <c r="AS7" s="88"/>
      <c r="AT7" s="108"/>
      <c r="AU7" s="110">
        <v>5</v>
      </c>
      <c r="AV7" s="111">
        <f t="shared" si="1"/>
        <v>353.83000000000004</v>
      </c>
      <c r="AW7" s="112">
        <f t="shared" si="2"/>
        <v>10005.93</v>
      </c>
      <c r="AX7" s="112">
        <f t="shared" si="3"/>
        <v>10005.93</v>
      </c>
      <c r="AY7" s="143" t="s">
        <v>110</v>
      </c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</row>
    <row r="8" spans="1:97" s="123" customFormat="1" x14ac:dyDescent="0.2">
      <c r="A8" s="86" t="s">
        <v>111</v>
      </c>
      <c r="B8" s="102" t="s">
        <v>112</v>
      </c>
      <c r="C8" s="102" t="s">
        <v>91</v>
      </c>
      <c r="D8" s="87">
        <f t="shared" si="0"/>
        <v>211.29</v>
      </c>
      <c r="E8" s="89">
        <v>3860.59</v>
      </c>
      <c r="F8" s="88">
        <v>3860.59</v>
      </c>
      <c r="G8" s="107">
        <v>63.01</v>
      </c>
      <c r="H8" s="88"/>
      <c r="I8" s="88"/>
      <c r="J8" s="108"/>
      <c r="K8" s="146"/>
      <c r="L8" s="146"/>
      <c r="M8" s="107"/>
      <c r="N8" s="88">
        <v>670.82</v>
      </c>
      <c r="O8" s="88">
        <v>670.82</v>
      </c>
      <c r="P8" s="108">
        <v>77</v>
      </c>
      <c r="Q8" s="89">
        <v>2537.41</v>
      </c>
      <c r="R8" s="88">
        <v>2537.41</v>
      </c>
      <c r="S8" s="108">
        <v>57.87</v>
      </c>
      <c r="T8" s="88">
        <v>47.89</v>
      </c>
      <c r="U8" s="88">
        <v>47.89</v>
      </c>
      <c r="V8" s="108">
        <v>0.41</v>
      </c>
      <c r="W8" s="144"/>
      <c r="X8" s="144"/>
      <c r="Y8" s="108"/>
      <c r="Z8" s="88">
        <v>1985.95</v>
      </c>
      <c r="AA8" s="88">
        <v>1985.95</v>
      </c>
      <c r="AB8" s="108">
        <v>13</v>
      </c>
      <c r="AC8" s="108"/>
      <c r="AD8" s="108"/>
      <c r="AE8" s="108"/>
      <c r="AF8" s="88"/>
      <c r="AG8" s="88"/>
      <c r="AH8" s="108"/>
      <c r="AI8" s="88"/>
      <c r="AJ8" s="88"/>
      <c r="AK8" s="108"/>
      <c r="AL8" s="88"/>
      <c r="AM8" s="88"/>
      <c r="AN8" s="108"/>
      <c r="AO8" s="88"/>
      <c r="AP8" s="88"/>
      <c r="AQ8" s="108"/>
      <c r="AR8" s="88"/>
      <c r="AS8" s="88"/>
      <c r="AT8" s="108"/>
      <c r="AU8" s="110">
        <v>5</v>
      </c>
      <c r="AV8" s="111">
        <f t="shared" si="1"/>
        <v>211.29</v>
      </c>
      <c r="AW8" s="112">
        <f t="shared" si="2"/>
        <v>9102.66</v>
      </c>
      <c r="AX8" s="112">
        <f t="shared" si="3"/>
        <v>9102.66</v>
      </c>
      <c r="AY8" s="143" t="s">
        <v>111</v>
      </c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</row>
    <row r="9" spans="1:97" s="123" customFormat="1" x14ac:dyDescent="0.2">
      <c r="A9" s="86" t="s">
        <v>113</v>
      </c>
      <c r="B9" s="102" t="s">
        <v>112</v>
      </c>
      <c r="C9" s="102" t="s">
        <v>91</v>
      </c>
      <c r="D9" s="87">
        <f t="shared" si="0"/>
        <v>293.64</v>
      </c>
      <c r="E9" s="148">
        <v>1789.14</v>
      </c>
      <c r="F9" s="148">
        <v>1789.14</v>
      </c>
      <c r="G9" s="107">
        <v>77.260000000000005</v>
      </c>
      <c r="H9" s="88">
        <v>3773.35</v>
      </c>
      <c r="I9" s="88">
        <v>3773.35</v>
      </c>
      <c r="J9" s="108">
        <v>45.66</v>
      </c>
      <c r="K9" s="146"/>
      <c r="L9" s="146"/>
      <c r="M9" s="107"/>
      <c r="N9" s="88">
        <v>1319.09</v>
      </c>
      <c r="O9" s="88">
        <v>1319.09</v>
      </c>
      <c r="P9" s="108">
        <v>77</v>
      </c>
      <c r="Q9" s="89">
        <v>2231.5100000000002</v>
      </c>
      <c r="R9" s="89">
        <v>2231.5100000000002</v>
      </c>
      <c r="S9" s="108">
        <v>59.13</v>
      </c>
      <c r="T9" s="88">
        <v>268.45999999999998</v>
      </c>
      <c r="U9" s="88">
        <v>268.45999999999998</v>
      </c>
      <c r="V9" s="108">
        <v>16.59</v>
      </c>
      <c r="W9" s="144"/>
      <c r="X9" s="144"/>
      <c r="Y9" s="108"/>
      <c r="Z9" s="88">
        <v>773.74</v>
      </c>
      <c r="AA9" s="88">
        <v>773.74</v>
      </c>
      <c r="AB9" s="108">
        <v>13</v>
      </c>
      <c r="AC9" s="108"/>
      <c r="AD9" s="108"/>
      <c r="AE9" s="108"/>
      <c r="AF9" s="88"/>
      <c r="AG9" s="88"/>
      <c r="AH9" s="108"/>
      <c r="AI9" s="88"/>
      <c r="AJ9" s="88"/>
      <c r="AK9" s="108"/>
      <c r="AL9" s="88">
        <v>20</v>
      </c>
      <c r="AM9" s="88">
        <v>20</v>
      </c>
      <c r="AN9" s="108">
        <v>5</v>
      </c>
      <c r="AO9" s="88"/>
      <c r="AP9" s="88"/>
      <c r="AQ9" s="108"/>
      <c r="AR9" s="88"/>
      <c r="AS9" s="88"/>
      <c r="AT9" s="108"/>
      <c r="AU9" s="110">
        <v>7</v>
      </c>
      <c r="AV9" s="111">
        <f t="shared" si="1"/>
        <v>293.64</v>
      </c>
      <c r="AW9" s="112">
        <f t="shared" si="2"/>
        <v>10175.289999999999</v>
      </c>
      <c r="AX9" s="112">
        <f t="shared" si="3"/>
        <v>10175.289999999999</v>
      </c>
      <c r="AY9" s="143" t="s">
        <v>113</v>
      </c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</row>
    <row r="10" spans="1:97" s="123" customFormat="1" x14ac:dyDescent="0.2">
      <c r="A10" s="86" t="s">
        <v>114</v>
      </c>
      <c r="B10" s="102" t="s">
        <v>86</v>
      </c>
      <c r="C10" s="102" t="s">
        <v>87</v>
      </c>
      <c r="D10" s="87">
        <f t="shared" si="0"/>
        <v>95.94</v>
      </c>
      <c r="E10" s="89">
        <v>434</v>
      </c>
      <c r="F10" s="89">
        <v>434</v>
      </c>
      <c r="G10" s="107">
        <v>15.4</v>
      </c>
      <c r="H10" s="88">
        <v>241.24</v>
      </c>
      <c r="I10" s="88">
        <v>241.24</v>
      </c>
      <c r="J10" s="108">
        <v>3.85</v>
      </c>
      <c r="K10" s="146"/>
      <c r="L10" s="146"/>
      <c r="M10" s="107"/>
      <c r="N10" s="89"/>
      <c r="O10" s="89"/>
      <c r="P10" s="107"/>
      <c r="Q10" s="89">
        <v>357.63</v>
      </c>
      <c r="R10" s="89">
        <v>357.63</v>
      </c>
      <c r="S10" s="108">
        <v>9.69</v>
      </c>
      <c r="T10" s="88"/>
      <c r="U10" s="88"/>
      <c r="V10" s="108"/>
      <c r="W10" s="144"/>
      <c r="X10" s="144"/>
      <c r="Y10" s="108"/>
      <c r="Z10" s="88">
        <v>1101.56</v>
      </c>
      <c r="AA10" s="88">
        <v>1101.56</v>
      </c>
      <c r="AB10" s="108">
        <v>13</v>
      </c>
      <c r="AC10" s="108"/>
      <c r="AD10" s="108"/>
      <c r="AE10" s="108"/>
      <c r="AF10" s="88"/>
      <c r="AG10" s="88"/>
      <c r="AH10" s="108"/>
      <c r="AI10" s="88"/>
      <c r="AJ10" s="88"/>
      <c r="AK10" s="108"/>
      <c r="AL10" s="88"/>
      <c r="AM10" s="88"/>
      <c r="AN10" s="108"/>
      <c r="AO10" s="88"/>
      <c r="AP10" s="88"/>
      <c r="AQ10" s="108"/>
      <c r="AR10" s="88">
        <v>3778.55</v>
      </c>
      <c r="AS10" s="88">
        <v>3778.55</v>
      </c>
      <c r="AT10" s="108">
        <v>54</v>
      </c>
      <c r="AU10" s="110">
        <v>5</v>
      </c>
      <c r="AV10" s="111">
        <f t="shared" si="1"/>
        <v>95.94</v>
      </c>
      <c r="AW10" s="112">
        <f t="shared" si="2"/>
        <v>5912.98</v>
      </c>
      <c r="AX10" s="112">
        <f t="shared" si="3"/>
        <v>5912.98</v>
      </c>
      <c r="AY10" s="143" t="s">
        <v>114</v>
      </c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</row>
    <row r="11" spans="1:97" s="123" customFormat="1" x14ac:dyDescent="0.2">
      <c r="A11" s="86" t="s">
        <v>115</v>
      </c>
      <c r="B11" s="102" t="s">
        <v>116</v>
      </c>
      <c r="C11" s="102" t="s">
        <v>140</v>
      </c>
      <c r="D11" s="87">
        <f t="shared" si="0"/>
        <v>234.87</v>
      </c>
      <c r="E11" s="89">
        <v>1146.5999999999999</v>
      </c>
      <c r="F11" s="89">
        <v>1146.5999999999999</v>
      </c>
      <c r="G11" s="107">
        <v>96.1</v>
      </c>
      <c r="H11" s="88">
        <v>1057.32</v>
      </c>
      <c r="I11" s="88">
        <v>1057.32</v>
      </c>
      <c r="J11" s="108">
        <v>32.450000000000003</v>
      </c>
      <c r="K11" s="146"/>
      <c r="L11" s="146"/>
      <c r="M11" s="107"/>
      <c r="N11" s="88">
        <v>775</v>
      </c>
      <c r="O11" s="88">
        <v>775</v>
      </c>
      <c r="P11" s="108">
        <v>77</v>
      </c>
      <c r="Q11" s="89"/>
      <c r="R11" s="88"/>
      <c r="S11" s="108"/>
      <c r="T11" s="88">
        <v>100</v>
      </c>
      <c r="U11" s="88">
        <v>100</v>
      </c>
      <c r="V11" s="108">
        <v>16.32</v>
      </c>
      <c r="W11" s="144"/>
      <c r="X11" s="144"/>
      <c r="Y11" s="108"/>
      <c r="Z11" s="88">
        <v>735</v>
      </c>
      <c r="AA11" s="88">
        <v>735</v>
      </c>
      <c r="AB11" s="108">
        <v>13</v>
      </c>
      <c r="AC11" s="108"/>
      <c r="AD11" s="108"/>
      <c r="AE11" s="108"/>
      <c r="AF11" s="88"/>
      <c r="AG11" s="88"/>
      <c r="AH11" s="108"/>
      <c r="AI11" s="88"/>
      <c r="AJ11" s="88"/>
      <c r="AK11" s="108"/>
      <c r="AL11" s="88"/>
      <c r="AM11" s="88"/>
      <c r="AN11" s="108"/>
      <c r="AO11" s="88"/>
      <c r="AP11" s="88"/>
      <c r="AQ11" s="108"/>
      <c r="AR11" s="88"/>
      <c r="AS11" s="88"/>
      <c r="AT11" s="108"/>
      <c r="AU11" s="110">
        <v>5</v>
      </c>
      <c r="AV11" s="111">
        <f t="shared" si="1"/>
        <v>234.87</v>
      </c>
      <c r="AW11" s="112">
        <f t="shared" si="2"/>
        <v>3813.92</v>
      </c>
      <c r="AX11" s="112">
        <f t="shared" si="3"/>
        <v>3813.92</v>
      </c>
      <c r="AY11" s="143" t="s">
        <v>115</v>
      </c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</row>
    <row r="12" spans="1:97" s="123" customFormat="1" x14ac:dyDescent="0.2">
      <c r="A12" s="86" t="s">
        <v>117</v>
      </c>
      <c r="B12" s="102" t="s">
        <v>86</v>
      </c>
      <c r="C12" s="102" t="s">
        <v>87</v>
      </c>
      <c r="D12" s="87">
        <f t="shared" si="0"/>
        <v>345.6</v>
      </c>
      <c r="E12" s="89">
        <v>3427.4</v>
      </c>
      <c r="F12" s="89">
        <v>3427.4</v>
      </c>
      <c r="G12" s="107">
        <v>126.72</v>
      </c>
      <c r="H12" s="88">
        <v>3857.57</v>
      </c>
      <c r="I12" s="88">
        <v>3857.57</v>
      </c>
      <c r="J12" s="108">
        <v>74.88</v>
      </c>
      <c r="K12" s="146"/>
      <c r="L12" s="146"/>
      <c r="M12" s="107"/>
      <c r="N12" s="89"/>
      <c r="O12" s="89"/>
      <c r="P12" s="107"/>
      <c r="Q12" s="89"/>
      <c r="R12" s="88"/>
      <c r="S12" s="108"/>
      <c r="T12" s="88"/>
      <c r="U12" s="88"/>
      <c r="V12" s="108"/>
      <c r="W12" s="144"/>
      <c r="X12" s="144"/>
      <c r="Y12" s="108"/>
      <c r="Z12" s="88">
        <v>1438</v>
      </c>
      <c r="AA12" s="88">
        <v>1438</v>
      </c>
      <c r="AB12" s="108">
        <v>13</v>
      </c>
      <c r="AC12" s="108">
        <v>5836</v>
      </c>
      <c r="AD12" s="108">
        <v>5836</v>
      </c>
      <c r="AE12" s="108">
        <v>77</v>
      </c>
      <c r="AF12" s="88"/>
      <c r="AG12" s="88"/>
      <c r="AH12" s="108"/>
      <c r="AI12" s="88"/>
      <c r="AJ12" s="88"/>
      <c r="AK12" s="108"/>
      <c r="AL12" s="88"/>
      <c r="AM12" s="88"/>
      <c r="AN12" s="108"/>
      <c r="AO12" s="88"/>
      <c r="AP12" s="88"/>
      <c r="AQ12" s="108"/>
      <c r="AR12" s="88">
        <v>4299</v>
      </c>
      <c r="AS12" s="88">
        <v>4299</v>
      </c>
      <c r="AT12" s="108">
        <v>54</v>
      </c>
      <c r="AU12" s="110">
        <v>5</v>
      </c>
      <c r="AV12" s="111">
        <f t="shared" si="1"/>
        <v>345.6</v>
      </c>
      <c r="AW12" s="112">
        <f t="shared" si="2"/>
        <v>18857.97</v>
      </c>
      <c r="AX12" s="112">
        <f t="shared" si="3"/>
        <v>18857.97</v>
      </c>
      <c r="AY12" s="143" t="s">
        <v>117</v>
      </c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</row>
    <row r="13" spans="1:97" s="123" customFormat="1" x14ac:dyDescent="0.2">
      <c r="A13" s="86" t="s">
        <v>118</v>
      </c>
      <c r="B13" s="102" t="s">
        <v>84</v>
      </c>
      <c r="C13" s="102" t="s">
        <v>89</v>
      </c>
      <c r="D13" s="87">
        <f t="shared" si="0"/>
        <v>73.61</v>
      </c>
      <c r="E13" s="89">
        <v>2745</v>
      </c>
      <c r="F13" s="89">
        <v>2745</v>
      </c>
      <c r="G13" s="107">
        <v>60.61</v>
      </c>
      <c r="H13" s="88"/>
      <c r="I13" s="88"/>
      <c r="J13" s="108"/>
      <c r="K13" s="146"/>
      <c r="L13" s="146"/>
      <c r="M13" s="107"/>
      <c r="N13" s="89"/>
      <c r="O13" s="89"/>
      <c r="P13" s="107"/>
      <c r="Q13" s="89"/>
      <c r="R13" s="88"/>
      <c r="S13" s="108"/>
      <c r="T13" s="88"/>
      <c r="U13" s="88"/>
      <c r="V13" s="108"/>
      <c r="W13" s="144"/>
      <c r="X13" s="144"/>
      <c r="Y13" s="108"/>
      <c r="Z13" s="88">
        <v>412</v>
      </c>
      <c r="AA13" s="88">
        <v>412</v>
      </c>
      <c r="AB13" s="108">
        <v>13</v>
      </c>
      <c r="AC13" s="108"/>
      <c r="AD13" s="108"/>
      <c r="AE13" s="108"/>
      <c r="AF13" s="88"/>
      <c r="AG13" s="88"/>
      <c r="AH13" s="108"/>
      <c r="AI13" s="88"/>
      <c r="AJ13" s="88"/>
      <c r="AK13" s="108"/>
      <c r="AL13" s="88"/>
      <c r="AM13" s="88"/>
      <c r="AN13" s="108"/>
      <c r="AO13" s="88"/>
      <c r="AP13" s="88"/>
      <c r="AQ13" s="108"/>
      <c r="AR13" s="88"/>
      <c r="AS13" s="88"/>
      <c r="AT13" s="108"/>
      <c r="AU13" s="110">
        <v>2</v>
      </c>
      <c r="AV13" s="111">
        <f t="shared" si="1"/>
        <v>73.61</v>
      </c>
      <c r="AW13" s="112">
        <f t="shared" si="2"/>
        <v>3157</v>
      </c>
      <c r="AX13" s="112">
        <f t="shared" si="3"/>
        <v>3157</v>
      </c>
      <c r="AY13" s="143" t="s">
        <v>118</v>
      </c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</row>
    <row r="14" spans="1:97" s="123" customFormat="1" x14ac:dyDescent="0.2">
      <c r="A14" s="86" t="s">
        <v>119</v>
      </c>
      <c r="B14" s="102" t="s">
        <v>84</v>
      </c>
      <c r="C14" s="102" t="s">
        <v>85</v>
      </c>
      <c r="D14" s="87">
        <f t="shared" si="0"/>
        <v>325.08</v>
      </c>
      <c r="E14" s="89">
        <v>2335.7600000000002</v>
      </c>
      <c r="F14" s="89">
        <v>2335.7600000000002</v>
      </c>
      <c r="G14" s="107">
        <v>76.3</v>
      </c>
      <c r="H14" s="88">
        <v>3168.72</v>
      </c>
      <c r="I14" s="88">
        <v>3168.72</v>
      </c>
      <c r="J14" s="108">
        <v>44.93</v>
      </c>
      <c r="K14" s="146">
        <v>154.5</v>
      </c>
      <c r="L14" s="146">
        <v>154.5</v>
      </c>
      <c r="M14" s="107">
        <v>6.4</v>
      </c>
      <c r="N14" s="89">
        <v>106.26</v>
      </c>
      <c r="O14" s="89">
        <v>106.26</v>
      </c>
      <c r="P14" s="107">
        <v>77</v>
      </c>
      <c r="Q14" s="89">
        <v>3152.96</v>
      </c>
      <c r="R14" s="89">
        <v>3152.96</v>
      </c>
      <c r="S14" s="108">
        <v>107.45</v>
      </c>
      <c r="T14" s="88"/>
      <c r="U14" s="88"/>
      <c r="V14" s="108"/>
      <c r="W14" s="144"/>
      <c r="X14" s="144"/>
      <c r="Y14" s="108"/>
      <c r="Z14" s="88">
        <v>292.81</v>
      </c>
      <c r="AA14" s="88">
        <v>292.81</v>
      </c>
      <c r="AB14" s="108">
        <v>13</v>
      </c>
      <c r="AC14" s="108"/>
      <c r="AD14" s="108"/>
      <c r="AE14" s="108"/>
      <c r="AF14" s="88"/>
      <c r="AG14" s="88"/>
      <c r="AH14" s="108"/>
      <c r="AI14" s="88"/>
      <c r="AJ14" s="88"/>
      <c r="AK14" s="108"/>
      <c r="AL14" s="88"/>
      <c r="AM14" s="88"/>
      <c r="AN14" s="108"/>
      <c r="AO14" s="88"/>
      <c r="AP14" s="88"/>
      <c r="AQ14" s="108"/>
      <c r="AR14" s="88"/>
      <c r="AS14" s="88"/>
      <c r="AT14" s="108"/>
      <c r="AU14" s="110">
        <v>6</v>
      </c>
      <c r="AV14" s="111">
        <f t="shared" si="1"/>
        <v>325.08</v>
      </c>
      <c r="AW14" s="112">
        <f t="shared" si="2"/>
        <v>9211.0099999999984</v>
      </c>
      <c r="AX14" s="112">
        <f t="shared" si="3"/>
        <v>9211.0099999999984</v>
      </c>
      <c r="AY14" s="143" t="s">
        <v>119</v>
      </c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</row>
    <row r="15" spans="1:97" s="123" customFormat="1" x14ac:dyDescent="0.2">
      <c r="A15" s="86" t="s">
        <v>120</v>
      </c>
      <c r="B15" s="102" t="s">
        <v>86</v>
      </c>
      <c r="C15" s="102" t="s">
        <v>94</v>
      </c>
      <c r="D15" s="87">
        <f t="shared" si="0"/>
        <v>219.24</v>
      </c>
      <c r="E15" s="89">
        <v>3118.31</v>
      </c>
      <c r="F15" s="89">
        <v>3118.31</v>
      </c>
      <c r="G15" s="107">
        <v>124.17</v>
      </c>
      <c r="H15" s="88">
        <v>4122.58</v>
      </c>
      <c r="I15" s="88">
        <v>4122.58</v>
      </c>
      <c r="J15" s="108">
        <v>73.37</v>
      </c>
      <c r="K15" s="146"/>
      <c r="L15" s="146"/>
      <c r="M15" s="107"/>
      <c r="N15" s="89"/>
      <c r="O15" s="89"/>
      <c r="P15" s="107"/>
      <c r="Q15" s="89"/>
      <c r="R15" s="88"/>
      <c r="S15" s="108"/>
      <c r="T15" s="88">
        <v>875</v>
      </c>
      <c r="U15" s="88">
        <v>875</v>
      </c>
      <c r="V15" s="108">
        <v>8.6999999999999993</v>
      </c>
      <c r="W15" s="144"/>
      <c r="X15" s="144"/>
      <c r="Y15" s="108"/>
      <c r="Z15" s="88">
        <v>308</v>
      </c>
      <c r="AA15" s="88">
        <v>308</v>
      </c>
      <c r="AB15" s="108">
        <v>13</v>
      </c>
      <c r="AC15" s="108"/>
      <c r="AD15" s="108"/>
      <c r="AE15" s="108"/>
      <c r="AF15" s="88"/>
      <c r="AG15" s="88"/>
      <c r="AH15" s="108"/>
      <c r="AI15" s="88"/>
      <c r="AJ15" s="88"/>
      <c r="AK15" s="108"/>
      <c r="AL15" s="88"/>
      <c r="AM15" s="88"/>
      <c r="AN15" s="108"/>
      <c r="AO15" s="88"/>
      <c r="AP15" s="88"/>
      <c r="AQ15" s="108"/>
      <c r="AR15" s="88"/>
      <c r="AS15" s="88"/>
      <c r="AT15" s="108"/>
      <c r="AU15" s="110">
        <v>4</v>
      </c>
      <c r="AV15" s="111">
        <f t="shared" si="1"/>
        <v>219.24</v>
      </c>
      <c r="AW15" s="112">
        <f t="shared" si="2"/>
        <v>8423.89</v>
      </c>
      <c r="AX15" s="112">
        <f t="shared" si="3"/>
        <v>8423.89</v>
      </c>
      <c r="AY15" s="143" t="s">
        <v>120</v>
      </c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</row>
    <row r="16" spans="1:97" s="123" customFormat="1" x14ac:dyDescent="0.2">
      <c r="A16" s="86" t="s">
        <v>121</v>
      </c>
      <c r="B16" s="102" t="s">
        <v>122</v>
      </c>
      <c r="C16" s="102" t="s">
        <v>141</v>
      </c>
      <c r="D16" s="87">
        <f t="shared" si="0"/>
        <v>122.2</v>
      </c>
      <c r="E16" s="89"/>
      <c r="F16" s="88"/>
      <c r="G16" s="107"/>
      <c r="H16" s="88"/>
      <c r="I16" s="88"/>
      <c r="J16" s="108"/>
      <c r="K16" s="146"/>
      <c r="L16" s="146"/>
      <c r="M16" s="107"/>
      <c r="N16" s="88">
        <v>1191.33</v>
      </c>
      <c r="O16" s="88">
        <v>1191.33</v>
      </c>
      <c r="P16" s="108">
        <v>77</v>
      </c>
      <c r="Q16" s="89"/>
      <c r="R16" s="88"/>
      <c r="S16" s="108"/>
      <c r="T16" s="88">
        <v>2465.66</v>
      </c>
      <c r="U16" s="88">
        <v>2465.66</v>
      </c>
      <c r="V16" s="108">
        <v>27.2</v>
      </c>
      <c r="W16" s="144"/>
      <c r="X16" s="144"/>
      <c r="Y16" s="108"/>
      <c r="Z16" s="88">
        <v>771</v>
      </c>
      <c r="AA16" s="88">
        <v>771</v>
      </c>
      <c r="AB16" s="108">
        <v>13</v>
      </c>
      <c r="AC16" s="108"/>
      <c r="AD16" s="108"/>
      <c r="AE16" s="108"/>
      <c r="AF16" s="88"/>
      <c r="AG16" s="88"/>
      <c r="AH16" s="108"/>
      <c r="AI16" s="88"/>
      <c r="AJ16" s="88"/>
      <c r="AK16" s="108"/>
      <c r="AL16" s="88"/>
      <c r="AM16" s="88"/>
      <c r="AN16" s="108"/>
      <c r="AO16" s="88">
        <v>12.44</v>
      </c>
      <c r="AP16" s="88">
        <v>12.44</v>
      </c>
      <c r="AQ16" s="108">
        <v>5</v>
      </c>
      <c r="AR16" s="88"/>
      <c r="AS16" s="88"/>
      <c r="AT16" s="108"/>
      <c r="AU16" s="110">
        <v>4</v>
      </c>
      <c r="AV16" s="111">
        <f t="shared" si="1"/>
        <v>122.2</v>
      </c>
      <c r="AW16" s="112">
        <f t="shared" si="2"/>
        <v>4440.4299999999994</v>
      </c>
      <c r="AX16" s="112">
        <f t="shared" si="3"/>
        <v>4440.4299999999994</v>
      </c>
      <c r="AY16" s="143" t="s">
        <v>121</v>
      </c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</row>
    <row r="17" spans="1:97" s="123" customFormat="1" x14ac:dyDescent="0.2">
      <c r="A17" s="86" t="s">
        <v>123</v>
      </c>
      <c r="B17" s="102" t="s">
        <v>122</v>
      </c>
      <c r="C17" s="102" t="s">
        <v>93</v>
      </c>
      <c r="D17" s="87">
        <f t="shared" si="0"/>
        <v>166.82</v>
      </c>
      <c r="E17" s="89">
        <v>2726.5</v>
      </c>
      <c r="F17" s="89">
        <v>2726.5</v>
      </c>
      <c r="G17" s="107">
        <v>76.819999999999993</v>
      </c>
      <c r="H17" s="88"/>
      <c r="I17" s="88"/>
      <c r="J17" s="108"/>
      <c r="K17" s="146"/>
      <c r="L17" s="146"/>
      <c r="M17" s="107"/>
      <c r="N17" s="89">
        <v>829.37</v>
      </c>
      <c r="O17" s="89">
        <v>829.37</v>
      </c>
      <c r="P17" s="107">
        <v>77</v>
      </c>
      <c r="Q17" s="89"/>
      <c r="R17" s="88"/>
      <c r="S17" s="108"/>
      <c r="T17" s="88"/>
      <c r="U17" s="88"/>
      <c r="V17" s="108"/>
      <c r="W17" s="144"/>
      <c r="X17" s="144"/>
      <c r="Y17" s="108"/>
      <c r="Z17" s="88">
        <v>951.18</v>
      </c>
      <c r="AA17" s="88">
        <v>951.18</v>
      </c>
      <c r="AB17" s="108">
        <v>13</v>
      </c>
      <c r="AC17" s="108"/>
      <c r="AD17" s="108"/>
      <c r="AE17" s="108"/>
      <c r="AF17" s="88"/>
      <c r="AG17" s="88"/>
      <c r="AH17" s="108"/>
      <c r="AI17" s="88"/>
      <c r="AJ17" s="88"/>
      <c r="AK17" s="108"/>
      <c r="AL17" s="88"/>
      <c r="AM17" s="88"/>
      <c r="AN17" s="108"/>
      <c r="AO17" s="88"/>
      <c r="AP17" s="88"/>
      <c r="AQ17" s="108"/>
      <c r="AR17" s="88"/>
      <c r="AS17" s="88"/>
      <c r="AT17" s="108"/>
      <c r="AU17" s="110">
        <v>3</v>
      </c>
      <c r="AV17" s="111">
        <f t="shared" si="1"/>
        <v>166.82</v>
      </c>
      <c r="AW17" s="112">
        <f t="shared" si="2"/>
        <v>4507.05</v>
      </c>
      <c r="AX17" s="112">
        <f t="shared" si="3"/>
        <v>4507.05</v>
      </c>
      <c r="AY17" s="143" t="s">
        <v>123</v>
      </c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</row>
    <row r="18" spans="1:97" s="123" customFormat="1" x14ac:dyDescent="0.2">
      <c r="A18" s="86" t="s">
        <v>124</v>
      </c>
      <c r="B18" s="102" t="s">
        <v>84</v>
      </c>
      <c r="C18" s="102" t="s">
        <v>90</v>
      </c>
      <c r="D18" s="87">
        <f t="shared" si="0"/>
        <v>195.34</v>
      </c>
      <c r="E18" s="89">
        <v>2595</v>
      </c>
      <c r="F18" s="89">
        <v>2595</v>
      </c>
      <c r="G18" s="103">
        <v>74.89</v>
      </c>
      <c r="H18" s="88"/>
      <c r="I18" s="88"/>
      <c r="J18" s="109"/>
      <c r="K18" s="146"/>
      <c r="L18" s="146"/>
      <c r="M18" s="103"/>
      <c r="N18" s="145"/>
      <c r="O18" s="145"/>
      <c r="P18" s="103"/>
      <c r="Q18" s="89">
        <v>3880</v>
      </c>
      <c r="R18" s="89">
        <v>3880</v>
      </c>
      <c r="S18" s="109">
        <v>107.45</v>
      </c>
      <c r="T18" s="88"/>
      <c r="U18" s="88"/>
      <c r="V18" s="109"/>
      <c r="W18" s="144"/>
      <c r="X18" s="144"/>
      <c r="Y18" s="109"/>
      <c r="Z18" s="106">
        <v>791</v>
      </c>
      <c r="AA18" s="106">
        <v>791</v>
      </c>
      <c r="AB18" s="109">
        <v>13</v>
      </c>
      <c r="AC18" s="109"/>
      <c r="AD18" s="109"/>
      <c r="AE18" s="109"/>
      <c r="AF18" s="106"/>
      <c r="AG18" s="106"/>
      <c r="AH18" s="109"/>
      <c r="AI18" s="106"/>
      <c r="AJ18" s="106"/>
      <c r="AK18" s="109"/>
      <c r="AL18" s="106"/>
      <c r="AM18" s="106"/>
      <c r="AN18" s="109"/>
      <c r="AO18" s="106"/>
      <c r="AP18" s="106"/>
      <c r="AQ18" s="109"/>
      <c r="AR18" s="106"/>
      <c r="AS18" s="106"/>
      <c r="AT18" s="109"/>
      <c r="AU18" s="110">
        <v>3</v>
      </c>
      <c r="AV18" s="111">
        <f t="shared" si="1"/>
        <v>195.34</v>
      </c>
      <c r="AW18" s="112">
        <f t="shared" si="2"/>
        <v>7266</v>
      </c>
      <c r="AX18" s="112">
        <f t="shared" si="3"/>
        <v>7266</v>
      </c>
      <c r="AY18" s="143" t="s">
        <v>124</v>
      </c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</row>
    <row r="19" spans="1:97" s="123" customFormat="1" x14ac:dyDescent="0.2">
      <c r="A19" s="86" t="s">
        <v>125</v>
      </c>
      <c r="B19" s="102" t="s">
        <v>84</v>
      </c>
      <c r="C19" s="102" t="s">
        <v>90</v>
      </c>
      <c r="D19" s="87">
        <f t="shared" si="0"/>
        <v>131.49</v>
      </c>
      <c r="E19" s="89">
        <v>1858</v>
      </c>
      <c r="F19" s="89">
        <v>1858</v>
      </c>
      <c r="G19" s="103">
        <v>91.87</v>
      </c>
      <c r="H19" s="88">
        <v>949</v>
      </c>
      <c r="I19" s="88">
        <v>949</v>
      </c>
      <c r="J19" s="109">
        <v>26.62</v>
      </c>
      <c r="K19" s="146"/>
      <c r="L19" s="146"/>
      <c r="M19" s="103"/>
      <c r="N19" s="145"/>
      <c r="O19" s="145"/>
      <c r="P19" s="103"/>
      <c r="Q19" s="89"/>
      <c r="R19" s="88"/>
      <c r="S19" s="109"/>
      <c r="T19" s="88"/>
      <c r="U19" s="88"/>
      <c r="V19" s="109"/>
      <c r="W19" s="144"/>
      <c r="X19" s="144"/>
      <c r="Y19" s="109"/>
      <c r="Z19" s="106">
        <v>1310</v>
      </c>
      <c r="AA19" s="106">
        <v>1310</v>
      </c>
      <c r="AB19" s="109">
        <v>13</v>
      </c>
      <c r="AC19" s="109"/>
      <c r="AD19" s="109"/>
      <c r="AE19" s="109"/>
      <c r="AF19" s="106"/>
      <c r="AG19" s="106"/>
      <c r="AH19" s="109"/>
      <c r="AI19" s="106"/>
      <c r="AJ19" s="106"/>
      <c r="AK19" s="109"/>
      <c r="AL19" s="106"/>
      <c r="AM19" s="106"/>
      <c r="AN19" s="109"/>
      <c r="AO19" s="106"/>
      <c r="AP19" s="106"/>
      <c r="AQ19" s="109"/>
      <c r="AR19" s="106"/>
      <c r="AS19" s="106"/>
      <c r="AT19" s="109"/>
      <c r="AU19" s="110">
        <v>3</v>
      </c>
      <c r="AV19" s="111">
        <f t="shared" si="1"/>
        <v>131.49</v>
      </c>
      <c r="AW19" s="112">
        <f t="shared" si="2"/>
        <v>4117</v>
      </c>
      <c r="AX19" s="112">
        <f t="shared" si="3"/>
        <v>4117</v>
      </c>
      <c r="AY19" s="143" t="s">
        <v>125</v>
      </c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</row>
    <row r="20" spans="1:97" s="123" customFormat="1" x14ac:dyDescent="0.2">
      <c r="A20" s="86" t="s">
        <v>126</v>
      </c>
      <c r="B20" s="102" t="s">
        <v>112</v>
      </c>
      <c r="C20" s="102" t="s">
        <v>91</v>
      </c>
      <c r="D20" s="87">
        <f t="shared" si="0"/>
        <v>255.59</v>
      </c>
      <c r="E20" s="89">
        <v>1002.12</v>
      </c>
      <c r="F20" s="89">
        <v>1002.12</v>
      </c>
      <c r="G20" s="103">
        <v>42.33</v>
      </c>
      <c r="H20" s="88">
        <v>8176.99</v>
      </c>
      <c r="I20" s="88">
        <v>8176.99</v>
      </c>
      <c r="J20" s="109">
        <v>90.58</v>
      </c>
      <c r="K20" s="146"/>
      <c r="L20" s="146"/>
      <c r="M20" s="103"/>
      <c r="N20" s="88">
        <v>258.72000000000003</v>
      </c>
      <c r="O20" s="88">
        <v>258.72000000000003</v>
      </c>
      <c r="P20" s="109">
        <v>77</v>
      </c>
      <c r="Q20" s="89"/>
      <c r="R20" s="88"/>
      <c r="S20" s="109"/>
      <c r="T20" s="88">
        <v>178.23</v>
      </c>
      <c r="U20" s="88">
        <v>178.23</v>
      </c>
      <c r="V20" s="109">
        <v>17.68</v>
      </c>
      <c r="W20" s="144"/>
      <c r="X20" s="144"/>
      <c r="Y20" s="109"/>
      <c r="Z20" s="106">
        <v>2439.5</v>
      </c>
      <c r="AA20" s="106">
        <v>2439.5</v>
      </c>
      <c r="AB20" s="109">
        <v>13</v>
      </c>
      <c r="AC20" s="109"/>
      <c r="AD20" s="109"/>
      <c r="AE20" s="109"/>
      <c r="AF20" s="106"/>
      <c r="AG20" s="106"/>
      <c r="AH20" s="109"/>
      <c r="AI20" s="106"/>
      <c r="AJ20" s="106"/>
      <c r="AK20" s="109"/>
      <c r="AL20" s="106">
        <v>3.42</v>
      </c>
      <c r="AM20" s="106">
        <v>3.42</v>
      </c>
      <c r="AN20" s="109">
        <v>5</v>
      </c>
      <c r="AO20" s="106">
        <v>77.11</v>
      </c>
      <c r="AP20" s="106">
        <v>77.11</v>
      </c>
      <c r="AQ20" s="109">
        <v>10</v>
      </c>
      <c r="AR20" s="106"/>
      <c r="AS20" s="106"/>
      <c r="AT20" s="109"/>
      <c r="AU20" s="110">
        <v>7</v>
      </c>
      <c r="AV20" s="111">
        <f t="shared" si="1"/>
        <v>255.59</v>
      </c>
      <c r="AW20" s="112">
        <f t="shared" si="2"/>
        <v>12136.09</v>
      </c>
      <c r="AX20" s="112">
        <f t="shared" si="3"/>
        <v>12136.09</v>
      </c>
      <c r="AY20" s="143" t="s">
        <v>126</v>
      </c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</row>
    <row r="21" spans="1:97" s="123" customFormat="1" x14ac:dyDescent="0.2">
      <c r="A21" s="86" t="s">
        <v>127</v>
      </c>
      <c r="B21" s="102" t="s">
        <v>86</v>
      </c>
      <c r="C21" s="102" t="s">
        <v>87</v>
      </c>
      <c r="D21" s="87">
        <f t="shared" si="0"/>
        <v>532.5</v>
      </c>
      <c r="E21" s="89">
        <v>3431.22</v>
      </c>
      <c r="F21" s="89">
        <v>3431.22</v>
      </c>
      <c r="G21" s="103">
        <v>301.95</v>
      </c>
      <c r="H21" s="88">
        <v>2708.82</v>
      </c>
      <c r="I21" s="88">
        <v>2708.82</v>
      </c>
      <c r="J21" s="109">
        <v>140.55000000000001</v>
      </c>
      <c r="K21" s="146"/>
      <c r="L21" s="146"/>
      <c r="M21" s="103"/>
      <c r="N21" s="145">
        <v>895.5</v>
      </c>
      <c r="O21" s="145">
        <v>895.5</v>
      </c>
      <c r="P21" s="103">
        <v>77</v>
      </c>
      <c r="Q21" s="89"/>
      <c r="R21" s="88"/>
      <c r="S21" s="109"/>
      <c r="T21" s="88"/>
      <c r="U21" s="88"/>
      <c r="V21" s="109"/>
      <c r="W21" s="144"/>
      <c r="X21" s="144"/>
      <c r="Y21" s="109"/>
      <c r="Z21" s="106">
        <v>1857.55</v>
      </c>
      <c r="AA21" s="106">
        <v>1857.55</v>
      </c>
      <c r="AB21" s="109">
        <v>13</v>
      </c>
      <c r="AC21" s="109"/>
      <c r="AD21" s="109"/>
      <c r="AE21" s="109"/>
      <c r="AF21" s="106"/>
      <c r="AG21" s="106"/>
      <c r="AH21" s="109"/>
      <c r="AI21" s="106"/>
      <c r="AJ21" s="106"/>
      <c r="AK21" s="109"/>
      <c r="AL21" s="106"/>
      <c r="AM21" s="106"/>
      <c r="AN21" s="109"/>
      <c r="AO21" s="106"/>
      <c r="AP21" s="106"/>
      <c r="AQ21" s="109"/>
      <c r="AR21" s="106"/>
      <c r="AS21" s="106"/>
      <c r="AT21" s="109"/>
      <c r="AU21" s="110">
        <v>4</v>
      </c>
      <c r="AV21" s="111">
        <f t="shared" si="1"/>
        <v>532.5</v>
      </c>
      <c r="AW21" s="112">
        <f t="shared" si="2"/>
        <v>8893.09</v>
      </c>
      <c r="AX21" s="112">
        <f t="shared" si="3"/>
        <v>8893.09</v>
      </c>
      <c r="AY21" s="143" t="s">
        <v>127</v>
      </c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</row>
    <row r="22" spans="1:97" s="123" customFormat="1" x14ac:dyDescent="0.2">
      <c r="A22" s="86" t="s">
        <v>128</v>
      </c>
      <c r="B22" s="102" t="s">
        <v>129</v>
      </c>
      <c r="C22" s="102" t="s">
        <v>142</v>
      </c>
      <c r="D22" s="87">
        <f t="shared" si="0"/>
        <v>114.4</v>
      </c>
      <c r="E22" s="89">
        <v>2402.9699999999998</v>
      </c>
      <c r="F22" s="89">
        <v>2402.9699999999998</v>
      </c>
      <c r="G22" s="103">
        <v>114.4</v>
      </c>
      <c r="H22" s="88"/>
      <c r="I22" s="88"/>
      <c r="J22" s="109"/>
      <c r="K22" s="146"/>
      <c r="L22" s="146"/>
      <c r="M22" s="103"/>
      <c r="N22" s="145"/>
      <c r="O22" s="145"/>
      <c r="P22" s="103"/>
      <c r="Q22" s="89"/>
      <c r="R22" s="88"/>
      <c r="S22" s="109"/>
      <c r="T22" s="88"/>
      <c r="U22" s="88"/>
      <c r="V22" s="109"/>
      <c r="W22" s="144"/>
      <c r="X22" s="144"/>
      <c r="Y22" s="109"/>
      <c r="Z22" s="106"/>
      <c r="AA22" s="106"/>
      <c r="AB22" s="109"/>
      <c r="AC22" s="109"/>
      <c r="AD22" s="109"/>
      <c r="AE22" s="109"/>
      <c r="AF22" s="106"/>
      <c r="AG22" s="106"/>
      <c r="AH22" s="109"/>
      <c r="AI22" s="106"/>
      <c r="AJ22" s="106"/>
      <c r="AK22" s="109"/>
      <c r="AL22" s="106"/>
      <c r="AM22" s="106"/>
      <c r="AN22" s="109"/>
      <c r="AO22" s="106"/>
      <c r="AP22" s="106"/>
      <c r="AQ22" s="109"/>
      <c r="AR22" s="106"/>
      <c r="AS22" s="106"/>
      <c r="AT22" s="109"/>
      <c r="AU22" s="110">
        <v>1</v>
      </c>
      <c r="AV22" s="111">
        <f t="shared" si="1"/>
        <v>114.4</v>
      </c>
      <c r="AW22" s="112">
        <f t="shared" si="2"/>
        <v>2402.9699999999998</v>
      </c>
      <c r="AX22" s="112">
        <f t="shared" si="3"/>
        <v>2402.9699999999998</v>
      </c>
      <c r="AY22" s="143" t="s">
        <v>128</v>
      </c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</row>
    <row r="23" spans="1:97" s="123" customFormat="1" x14ac:dyDescent="0.2">
      <c r="A23" s="86" t="s">
        <v>130</v>
      </c>
      <c r="B23" s="102" t="s">
        <v>122</v>
      </c>
      <c r="C23" s="102" t="s">
        <v>143</v>
      </c>
      <c r="D23" s="87">
        <f t="shared" si="0"/>
        <v>189.04</v>
      </c>
      <c r="E23" s="89">
        <v>1693.76</v>
      </c>
      <c r="F23" s="89">
        <v>1693.76</v>
      </c>
      <c r="G23" s="103">
        <v>65.3</v>
      </c>
      <c r="H23" s="88">
        <v>2113.17</v>
      </c>
      <c r="I23" s="88">
        <v>2113.17</v>
      </c>
      <c r="J23" s="109">
        <v>38.58</v>
      </c>
      <c r="K23" s="146"/>
      <c r="L23" s="146"/>
      <c r="M23" s="103"/>
      <c r="N23" s="88">
        <v>661.37</v>
      </c>
      <c r="O23" s="88">
        <v>661.37</v>
      </c>
      <c r="P23" s="109">
        <v>77</v>
      </c>
      <c r="Q23" s="89"/>
      <c r="R23" s="88"/>
      <c r="S23" s="109"/>
      <c r="T23" s="88">
        <v>619.59</v>
      </c>
      <c r="U23" s="88">
        <v>619.59</v>
      </c>
      <c r="V23" s="109">
        <v>8.16</v>
      </c>
      <c r="W23" s="144"/>
      <c r="X23" s="144"/>
      <c r="Y23" s="109"/>
      <c r="Z23" s="106"/>
      <c r="AA23" s="106"/>
      <c r="AB23" s="109"/>
      <c r="AC23" s="109"/>
      <c r="AD23" s="109"/>
      <c r="AE23" s="109"/>
      <c r="AF23" s="106"/>
      <c r="AG23" s="106"/>
      <c r="AH23" s="109"/>
      <c r="AI23" s="106"/>
      <c r="AJ23" s="106"/>
      <c r="AK23" s="109"/>
      <c r="AL23" s="106"/>
      <c r="AM23" s="106"/>
      <c r="AN23" s="109"/>
      <c r="AO23" s="106"/>
      <c r="AP23" s="106"/>
      <c r="AQ23" s="109"/>
      <c r="AR23" s="106"/>
      <c r="AS23" s="106"/>
      <c r="AT23" s="109"/>
      <c r="AU23" s="110">
        <v>4</v>
      </c>
      <c r="AV23" s="111">
        <f t="shared" si="1"/>
        <v>189.04</v>
      </c>
      <c r="AW23" s="112">
        <f t="shared" si="2"/>
        <v>5087.8900000000003</v>
      </c>
      <c r="AX23" s="112">
        <f t="shared" si="3"/>
        <v>5087.8900000000003</v>
      </c>
      <c r="AY23" s="143" t="s">
        <v>130</v>
      </c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</row>
    <row r="24" spans="1:97" s="123" customFormat="1" x14ac:dyDescent="0.2">
      <c r="A24" s="86" t="s">
        <v>131</v>
      </c>
      <c r="B24" s="102" t="s">
        <v>122</v>
      </c>
      <c r="C24" s="102" t="s">
        <v>141</v>
      </c>
      <c r="D24" s="87">
        <f t="shared" si="0"/>
        <v>94.76</v>
      </c>
      <c r="E24" s="89"/>
      <c r="F24" s="106"/>
      <c r="G24" s="103"/>
      <c r="H24" s="88"/>
      <c r="I24" s="88"/>
      <c r="J24" s="109"/>
      <c r="K24" s="146"/>
      <c r="L24" s="146"/>
      <c r="M24" s="103"/>
      <c r="N24" s="88">
        <v>540</v>
      </c>
      <c r="O24" s="88">
        <v>540</v>
      </c>
      <c r="P24" s="109">
        <v>77</v>
      </c>
      <c r="Q24" s="89"/>
      <c r="R24" s="88"/>
      <c r="S24" s="109"/>
      <c r="T24" s="88"/>
      <c r="U24" s="88"/>
      <c r="V24" s="109"/>
      <c r="W24" s="144">
        <v>360.76</v>
      </c>
      <c r="X24" s="144">
        <v>360.76</v>
      </c>
      <c r="Y24" s="109">
        <v>4.76</v>
      </c>
      <c r="Z24" s="106">
        <v>2434</v>
      </c>
      <c r="AA24" s="106">
        <v>2434</v>
      </c>
      <c r="AB24" s="109">
        <v>13</v>
      </c>
      <c r="AC24" s="109"/>
      <c r="AD24" s="109"/>
      <c r="AE24" s="109"/>
      <c r="AF24" s="106"/>
      <c r="AG24" s="106"/>
      <c r="AH24" s="109"/>
      <c r="AI24" s="106"/>
      <c r="AJ24" s="106"/>
      <c r="AK24" s="109"/>
      <c r="AL24" s="106"/>
      <c r="AM24" s="106"/>
      <c r="AN24" s="109"/>
      <c r="AO24" s="106"/>
      <c r="AP24" s="106"/>
      <c r="AQ24" s="109"/>
      <c r="AR24" s="106"/>
      <c r="AS24" s="106"/>
      <c r="AT24" s="109"/>
      <c r="AU24" s="110">
        <v>3</v>
      </c>
      <c r="AV24" s="111">
        <f t="shared" si="1"/>
        <v>94.76</v>
      </c>
      <c r="AW24" s="112">
        <f t="shared" si="2"/>
        <v>3334.76</v>
      </c>
      <c r="AX24" s="112">
        <f t="shared" si="3"/>
        <v>3334.76</v>
      </c>
      <c r="AY24" s="143" t="s">
        <v>131</v>
      </c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</row>
    <row r="25" spans="1:97" s="123" customFormat="1" x14ac:dyDescent="0.2">
      <c r="A25" s="86" t="s">
        <v>132</v>
      </c>
      <c r="B25" s="102" t="s">
        <v>122</v>
      </c>
      <c r="C25" s="102" t="s">
        <v>92</v>
      </c>
      <c r="D25" s="87">
        <f t="shared" si="0"/>
        <v>146.16</v>
      </c>
      <c r="E25" s="89">
        <v>763.07</v>
      </c>
      <c r="F25" s="89">
        <v>763.07</v>
      </c>
      <c r="G25" s="103">
        <v>40.659999999999997</v>
      </c>
      <c r="H25" s="88"/>
      <c r="I25" s="88"/>
      <c r="J25" s="109"/>
      <c r="K25" s="146"/>
      <c r="L25" s="146"/>
      <c r="M25" s="103"/>
      <c r="N25" s="145">
        <v>553.07000000000005</v>
      </c>
      <c r="O25" s="145">
        <v>553.07000000000005</v>
      </c>
      <c r="P25" s="103">
        <v>77</v>
      </c>
      <c r="Q25" s="89"/>
      <c r="R25" s="88"/>
      <c r="S25" s="109"/>
      <c r="T25" s="88">
        <v>2500.1</v>
      </c>
      <c r="U25" s="88">
        <v>2500.1</v>
      </c>
      <c r="V25" s="109">
        <v>15.5</v>
      </c>
      <c r="W25" s="144"/>
      <c r="X25" s="144"/>
      <c r="Y25" s="109"/>
      <c r="Z25" s="106">
        <v>543.88</v>
      </c>
      <c r="AA25" s="106">
        <v>543.88</v>
      </c>
      <c r="AB25" s="109">
        <v>13</v>
      </c>
      <c r="AC25" s="109"/>
      <c r="AD25" s="109"/>
      <c r="AE25" s="109"/>
      <c r="AF25" s="106"/>
      <c r="AG25" s="106"/>
      <c r="AH25" s="109"/>
      <c r="AI25" s="106"/>
      <c r="AJ25" s="106"/>
      <c r="AK25" s="109"/>
      <c r="AL25" s="106"/>
      <c r="AM25" s="106"/>
      <c r="AN25" s="109"/>
      <c r="AO25" s="106"/>
      <c r="AP25" s="106"/>
      <c r="AQ25" s="109"/>
      <c r="AR25" s="106"/>
      <c r="AS25" s="106"/>
      <c r="AT25" s="109"/>
      <c r="AU25" s="110">
        <v>4</v>
      </c>
      <c r="AV25" s="111">
        <f t="shared" si="1"/>
        <v>146.16</v>
      </c>
      <c r="AW25" s="112">
        <f t="shared" si="2"/>
        <v>4360.12</v>
      </c>
      <c r="AX25" s="112">
        <f t="shared" si="3"/>
        <v>4360.12</v>
      </c>
      <c r="AY25" s="143" t="s">
        <v>132</v>
      </c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</row>
    <row r="26" spans="1:97" s="123" customFormat="1" x14ac:dyDescent="0.2">
      <c r="A26" s="86" t="s">
        <v>133</v>
      </c>
      <c r="B26" s="102" t="s">
        <v>122</v>
      </c>
      <c r="C26" s="102" t="s">
        <v>92</v>
      </c>
      <c r="D26" s="87">
        <f t="shared" si="0"/>
        <v>144.07</v>
      </c>
      <c r="E26" s="89">
        <v>1668.46</v>
      </c>
      <c r="F26" s="89">
        <v>1668.46</v>
      </c>
      <c r="G26" s="103">
        <v>32.03</v>
      </c>
      <c r="H26" s="88"/>
      <c r="I26" s="88"/>
      <c r="J26" s="109"/>
      <c r="K26" s="146"/>
      <c r="L26" s="146"/>
      <c r="M26" s="103"/>
      <c r="N26" s="88">
        <v>1917.78</v>
      </c>
      <c r="O26" s="88">
        <v>1917.78</v>
      </c>
      <c r="P26" s="109">
        <v>77</v>
      </c>
      <c r="Q26" s="89">
        <v>274.79000000000002</v>
      </c>
      <c r="R26" s="89">
        <v>274.79000000000002</v>
      </c>
      <c r="S26" s="109">
        <v>11.84</v>
      </c>
      <c r="T26" s="88">
        <v>2478.36</v>
      </c>
      <c r="U26" s="88">
        <v>2478.36</v>
      </c>
      <c r="V26" s="109">
        <v>10.199999999999999</v>
      </c>
      <c r="W26" s="144"/>
      <c r="X26" s="144"/>
      <c r="Y26" s="109"/>
      <c r="Z26" s="106">
        <v>512.35</v>
      </c>
      <c r="AA26" s="106">
        <v>512.35</v>
      </c>
      <c r="AB26" s="109">
        <v>13</v>
      </c>
      <c r="AC26" s="109"/>
      <c r="AD26" s="109"/>
      <c r="AE26" s="109"/>
      <c r="AF26" s="106"/>
      <c r="AG26" s="106"/>
      <c r="AH26" s="109"/>
      <c r="AI26" s="106"/>
      <c r="AJ26" s="106"/>
      <c r="AK26" s="109"/>
      <c r="AL26" s="106"/>
      <c r="AM26" s="106"/>
      <c r="AN26" s="109"/>
      <c r="AO26" s="106"/>
      <c r="AP26" s="106"/>
      <c r="AQ26" s="109"/>
      <c r="AR26" s="106"/>
      <c r="AS26" s="106"/>
      <c r="AT26" s="109"/>
      <c r="AU26" s="110">
        <v>5</v>
      </c>
      <c r="AV26" s="111">
        <f t="shared" si="1"/>
        <v>144.07</v>
      </c>
      <c r="AW26" s="112">
        <f t="shared" si="2"/>
        <v>6851.7400000000007</v>
      </c>
      <c r="AX26" s="112">
        <f t="shared" si="3"/>
        <v>6851.7400000000007</v>
      </c>
      <c r="AY26" s="143" t="s">
        <v>133</v>
      </c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</row>
    <row r="27" spans="1:97" s="123" customFormat="1" x14ac:dyDescent="0.2">
      <c r="A27" s="86" t="s">
        <v>134</v>
      </c>
      <c r="B27" s="102" t="s">
        <v>122</v>
      </c>
      <c r="C27" s="102" t="s">
        <v>143</v>
      </c>
      <c r="D27" s="87">
        <f t="shared" si="0"/>
        <v>126.6</v>
      </c>
      <c r="E27" s="89"/>
      <c r="F27" s="106"/>
      <c r="G27" s="103"/>
      <c r="H27" s="88">
        <v>2269.81</v>
      </c>
      <c r="I27" s="88">
        <v>2269.81</v>
      </c>
      <c r="J27" s="109">
        <v>41.44</v>
      </c>
      <c r="K27" s="146"/>
      <c r="L27" s="146"/>
      <c r="M27" s="103"/>
      <c r="N27" s="145">
        <v>710.4</v>
      </c>
      <c r="O27" s="145">
        <v>710.4</v>
      </c>
      <c r="P27" s="103">
        <v>77</v>
      </c>
      <c r="Q27" s="89"/>
      <c r="R27" s="88"/>
      <c r="S27" s="109"/>
      <c r="T27" s="88">
        <v>619.59</v>
      </c>
      <c r="U27" s="88">
        <v>619.59</v>
      </c>
      <c r="V27" s="109">
        <v>8.16</v>
      </c>
      <c r="W27" s="144"/>
      <c r="X27" s="144"/>
      <c r="Y27" s="109"/>
      <c r="Z27" s="106"/>
      <c r="AA27" s="106"/>
      <c r="AB27" s="109"/>
      <c r="AC27" s="109"/>
      <c r="AD27" s="109"/>
      <c r="AE27" s="109"/>
      <c r="AF27" s="106"/>
      <c r="AG27" s="106"/>
      <c r="AH27" s="109"/>
      <c r="AI27" s="106"/>
      <c r="AJ27" s="106"/>
      <c r="AK27" s="109"/>
      <c r="AL27" s="106"/>
      <c r="AM27" s="106"/>
      <c r="AN27" s="109"/>
      <c r="AO27" s="106"/>
      <c r="AP27" s="106"/>
      <c r="AQ27" s="109"/>
      <c r="AR27" s="106"/>
      <c r="AS27" s="106"/>
      <c r="AT27" s="109"/>
      <c r="AU27" s="110">
        <v>3</v>
      </c>
      <c r="AV27" s="111">
        <f t="shared" si="1"/>
        <v>126.6</v>
      </c>
      <c r="AW27" s="112">
        <f t="shared" si="2"/>
        <v>3599.8</v>
      </c>
      <c r="AX27" s="112">
        <f t="shared" si="3"/>
        <v>3599.8</v>
      </c>
      <c r="AY27" s="143" t="s">
        <v>134</v>
      </c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</row>
    <row r="28" spans="1:97" s="123" customFormat="1" x14ac:dyDescent="0.2">
      <c r="A28" s="86" t="s">
        <v>135</v>
      </c>
      <c r="B28" s="102" t="s">
        <v>112</v>
      </c>
      <c r="C28" s="102" t="s">
        <v>91</v>
      </c>
      <c r="D28" s="87">
        <f t="shared" si="0"/>
        <v>130.30000000000001</v>
      </c>
      <c r="E28" s="105">
        <v>2457.4699999999998</v>
      </c>
      <c r="F28" s="105">
        <v>2457.4699999999998</v>
      </c>
      <c r="G28" s="103">
        <v>117.3</v>
      </c>
      <c r="H28" s="88"/>
      <c r="I28" s="88"/>
      <c r="J28" s="109"/>
      <c r="K28" s="146"/>
      <c r="L28" s="146"/>
      <c r="M28" s="103"/>
      <c r="N28" s="145"/>
      <c r="O28" s="145"/>
      <c r="P28" s="103"/>
      <c r="Q28" s="89"/>
      <c r="R28" s="88"/>
      <c r="S28" s="109"/>
      <c r="T28" s="88"/>
      <c r="U28" s="88"/>
      <c r="V28" s="109"/>
      <c r="W28" s="144"/>
      <c r="X28" s="144"/>
      <c r="Y28" s="109"/>
      <c r="Z28" s="106">
        <v>847.17</v>
      </c>
      <c r="AA28" s="106">
        <v>847.17</v>
      </c>
      <c r="AB28" s="109">
        <v>13</v>
      </c>
      <c r="AC28" s="109"/>
      <c r="AD28" s="109"/>
      <c r="AE28" s="109"/>
      <c r="AF28" s="106"/>
      <c r="AG28" s="106"/>
      <c r="AH28" s="109"/>
      <c r="AI28" s="106"/>
      <c r="AJ28" s="106"/>
      <c r="AK28" s="109"/>
      <c r="AL28" s="106"/>
      <c r="AM28" s="106"/>
      <c r="AN28" s="109"/>
      <c r="AO28" s="106"/>
      <c r="AP28" s="106"/>
      <c r="AQ28" s="109"/>
      <c r="AR28" s="106"/>
      <c r="AS28" s="106"/>
      <c r="AT28" s="109"/>
      <c r="AU28" s="110">
        <v>2</v>
      </c>
      <c r="AV28" s="111">
        <f t="shared" si="1"/>
        <v>130.30000000000001</v>
      </c>
      <c r="AW28" s="112">
        <f t="shared" si="2"/>
        <v>3304.64</v>
      </c>
      <c r="AX28" s="112">
        <f t="shared" si="3"/>
        <v>3304.64</v>
      </c>
      <c r="AY28" s="143" t="s">
        <v>135</v>
      </c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</row>
    <row r="29" spans="1:97" s="123" customFormat="1" x14ac:dyDescent="0.2">
      <c r="A29" s="86" t="s">
        <v>136</v>
      </c>
      <c r="B29" s="102" t="s">
        <v>122</v>
      </c>
      <c r="C29" s="102" t="s">
        <v>93</v>
      </c>
      <c r="D29" s="87">
        <f t="shared" si="0"/>
        <v>231.98</v>
      </c>
      <c r="E29" s="89">
        <v>1397.01</v>
      </c>
      <c r="F29" s="89">
        <v>1397.01</v>
      </c>
      <c r="G29" s="103">
        <v>83.78</v>
      </c>
      <c r="H29" s="88">
        <v>2453.14</v>
      </c>
      <c r="I29" s="88">
        <v>2453.14</v>
      </c>
      <c r="J29" s="109">
        <v>49.5</v>
      </c>
      <c r="K29" s="146"/>
      <c r="L29" s="146"/>
      <c r="M29" s="103"/>
      <c r="N29" s="88">
        <v>481</v>
      </c>
      <c r="O29" s="88">
        <v>481</v>
      </c>
      <c r="P29" s="109">
        <v>77</v>
      </c>
      <c r="Q29" s="89"/>
      <c r="R29" s="88"/>
      <c r="S29" s="109"/>
      <c r="T29" s="88">
        <v>646.98</v>
      </c>
      <c r="U29" s="88">
        <v>646.98</v>
      </c>
      <c r="V29" s="109">
        <v>8.6999999999999993</v>
      </c>
      <c r="W29" s="144"/>
      <c r="X29" s="144"/>
      <c r="Y29" s="109"/>
      <c r="Z29" s="106">
        <v>746.42</v>
      </c>
      <c r="AA29" s="106">
        <v>746.42</v>
      </c>
      <c r="AB29" s="109">
        <v>13</v>
      </c>
      <c r="AC29" s="109"/>
      <c r="AD29" s="109"/>
      <c r="AE29" s="109"/>
      <c r="AF29" s="106"/>
      <c r="AG29" s="106"/>
      <c r="AH29" s="109"/>
      <c r="AI29" s="106"/>
      <c r="AJ29" s="106"/>
      <c r="AK29" s="109"/>
      <c r="AL29" s="106"/>
      <c r="AM29" s="106"/>
      <c r="AN29" s="109"/>
      <c r="AO29" s="106"/>
      <c r="AP29" s="106"/>
      <c r="AQ29" s="109"/>
      <c r="AR29" s="106"/>
      <c r="AS29" s="106"/>
      <c r="AT29" s="109"/>
      <c r="AU29" s="110">
        <v>5</v>
      </c>
      <c r="AV29" s="111">
        <f t="shared" si="1"/>
        <v>231.98</v>
      </c>
      <c r="AW29" s="112">
        <f t="shared" si="2"/>
        <v>5724.5499999999993</v>
      </c>
      <c r="AX29" s="112">
        <f t="shared" si="3"/>
        <v>5724.5499999999993</v>
      </c>
      <c r="AY29" s="143" t="s">
        <v>136</v>
      </c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</row>
    <row r="30" spans="1:97" s="123" customFormat="1" x14ac:dyDescent="0.2">
      <c r="A30" s="86" t="s">
        <v>137</v>
      </c>
      <c r="B30" s="102" t="s">
        <v>84</v>
      </c>
      <c r="C30" s="102" t="s">
        <v>88</v>
      </c>
      <c r="D30" s="87">
        <f t="shared" si="0"/>
        <v>207.01999999999998</v>
      </c>
      <c r="E30" s="89">
        <v>1582</v>
      </c>
      <c r="F30" s="89">
        <v>1582</v>
      </c>
      <c r="G30" s="103">
        <v>41.1</v>
      </c>
      <c r="H30" s="88">
        <v>1238</v>
      </c>
      <c r="I30" s="88">
        <v>1238</v>
      </c>
      <c r="J30" s="109">
        <v>27.56</v>
      </c>
      <c r="K30" s="146"/>
      <c r="L30" s="146"/>
      <c r="M30" s="103"/>
      <c r="N30" s="145"/>
      <c r="O30" s="145"/>
      <c r="P30" s="103"/>
      <c r="Q30" s="89">
        <v>2739.06</v>
      </c>
      <c r="R30" s="89">
        <v>2739.06</v>
      </c>
      <c r="S30" s="109">
        <v>125.36</v>
      </c>
      <c r="T30" s="88"/>
      <c r="U30" s="88"/>
      <c r="V30" s="109"/>
      <c r="W30" s="144"/>
      <c r="X30" s="144"/>
      <c r="Y30" s="109"/>
      <c r="Z30" s="106">
        <v>807</v>
      </c>
      <c r="AA30" s="106">
        <v>807</v>
      </c>
      <c r="AB30" s="109">
        <v>13</v>
      </c>
      <c r="AC30" s="109"/>
      <c r="AD30" s="109"/>
      <c r="AE30" s="109"/>
      <c r="AF30" s="106"/>
      <c r="AG30" s="106"/>
      <c r="AH30" s="109"/>
      <c r="AI30" s="106"/>
      <c r="AJ30" s="106"/>
      <c r="AK30" s="109"/>
      <c r="AL30" s="106"/>
      <c r="AM30" s="106"/>
      <c r="AN30" s="109"/>
      <c r="AO30" s="106"/>
      <c r="AP30" s="106"/>
      <c r="AQ30" s="109"/>
      <c r="AR30" s="106"/>
      <c r="AS30" s="106"/>
      <c r="AT30" s="109"/>
      <c r="AU30" s="110">
        <v>4</v>
      </c>
      <c r="AV30" s="111">
        <f t="shared" si="1"/>
        <v>207.01999999999998</v>
      </c>
      <c r="AW30" s="112">
        <f t="shared" si="2"/>
        <v>6366.0599999999995</v>
      </c>
      <c r="AX30" s="112">
        <f t="shared" si="3"/>
        <v>6366.0599999999995</v>
      </c>
      <c r="AY30" s="143" t="s">
        <v>137</v>
      </c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</row>
    <row r="31" spans="1:97" s="123" customFormat="1" x14ac:dyDescent="0.2">
      <c r="A31" s="86" t="s">
        <v>138</v>
      </c>
      <c r="B31" s="147" t="s">
        <v>84</v>
      </c>
      <c r="C31" s="128" t="s">
        <v>90</v>
      </c>
      <c r="D31" s="87">
        <f t="shared" si="0"/>
        <v>161.12</v>
      </c>
      <c r="E31" s="89"/>
      <c r="F31" s="106"/>
      <c r="G31" s="103"/>
      <c r="H31" s="88">
        <v>2558</v>
      </c>
      <c r="I31" s="88">
        <v>2558</v>
      </c>
      <c r="J31" s="109">
        <v>53.4</v>
      </c>
      <c r="K31" s="146"/>
      <c r="L31" s="146"/>
      <c r="M31" s="103"/>
      <c r="N31" s="145"/>
      <c r="O31" s="145"/>
      <c r="P31" s="103"/>
      <c r="Q31" s="89">
        <v>2926.96</v>
      </c>
      <c r="R31" s="89">
        <v>2926.96</v>
      </c>
      <c r="S31" s="109">
        <v>94.72</v>
      </c>
      <c r="T31" s="88"/>
      <c r="U31" s="88"/>
      <c r="V31" s="109"/>
      <c r="W31" s="144"/>
      <c r="X31" s="144"/>
      <c r="Y31" s="109"/>
      <c r="Z31" s="106">
        <v>1398</v>
      </c>
      <c r="AA31" s="106">
        <v>1398</v>
      </c>
      <c r="AB31" s="109">
        <v>13</v>
      </c>
      <c r="AC31" s="109"/>
      <c r="AD31" s="109"/>
      <c r="AE31" s="109"/>
      <c r="AF31" s="106"/>
      <c r="AG31" s="106"/>
      <c r="AH31" s="109"/>
      <c r="AI31" s="106"/>
      <c r="AJ31" s="106"/>
      <c r="AK31" s="109"/>
      <c r="AL31" s="106"/>
      <c r="AM31" s="106"/>
      <c r="AN31" s="109"/>
      <c r="AO31" s="106"/>
      <c r="AP31" s="106"/>
      <c r="AQ31" s="109"/>
      <c r="AR31" s="106"/>
      <c r="AS31" s="106"/>
      <c r="AT31" s="109"/>
      <c r="AU31" s="110">
        <v>3</v>
      </c>
      <c r="AV31" s="111">
        <f t="shared" si="1"/>
        <v>161.12</v>
      </c>
      <c r="AW31" s="112">
        <f t="shared" si="2"/>
        <v>6882.96</v>
      </c>
      <c r="AX31" s="112">
        <f t="shared" si="3"/>
        <v>6882.96</v>
      </c>
      <c r="AY31" s="143" t="s">
        <v>138</v>
      </c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</row>
    <row r="32" spans="1:97" s="123" customFormat="1" x14ac:dyDescent="0.2">
      <c r="A32" s="93" t="s">
        <v>139</v>
      </c>
      <c r="B32" s="142" t="s">
        <v>122</v>
      </c>
      <c r="C32" s="141" t="s">
        <v>93</v>
      </c>
      <c r="D32" s="94">
        <f t="shared" si="0"/>
        <v>216.43</v>
      </c>
      <c r="E32" s="140">
        <v>4477.13</v>
      </c>
      <c r="F32" s="140">
        <v>4477.13</v>
      </c>
      <c r="G32" s="104">
        <v>101.29</v>
      </c>
      <c r="H32" s="95"/>
      <c r="I32" s="95"/>
      <c r="J32" s="114"/>
      <c r="K32" s="139"/>
      <c r="L32" s="139"/>
      <c r="M32" s="104"/>
      <c r="N32" s="138"/>
      <c r="O32" s="138"/>
      <c r="P32" s="104"/>
      <c r="Q32" s="96">
        <v>3916.76</v>
      </c>
      <c r="R32" s="96">
        <v>3916.76</v>
      </c>
      <c r="S32" s="114">
        <v>115.14</v>
      </c>
      <c r="T32" s="95"/>
      <c r="U32" s="95"/>
      <c r="V32" s="114"/>
      <c r="W32" s="137"/>
      <c r="X32" s="137"/>
      <c r="Y32" s="114"/>
      <c r="Z32" s="113"/>
      <c r="AA32" s="113"/>
      <c r="AB32" s="114"/>
      <c r="AC32" s="114"/>
      <c r="AD32" s="114"/>
      <c r="AE32" s="114"/>
      <c r="AF32" s="113"/>
      <c r="AG32" s="113"/>
      <c r="AH32" s="114"/>
      <c r="AI32" s="113"/>
      <c r="AJ32" s="113"/>
      <c r="AK32" s="114"/>
      <c r="AL32" s="113"/>
      <c r="AM32" s="113"/>
      <c r="AN32" s="114"/>
      <c r="AO32" s="113"/>
      <c r="AP32" s="113"/>
      <c r="AQ32" s="114"/>
      <c r="AR32" s="113"/>
      <c r="AS32" s="113"/>
      <c r="AT32" s="114"/>
      <c r="AU32" s="115">
        <v>2</v>
      </c>
      <c r="AV32" s="111">
        <f t="shared" si="1"/>
        <v>216.43</v>
      </c>
      <c r="AW32" s="112">
        <f t="shared" si="2"/>
        <v>8393.89</v>
      </c>
      <c r="AX32" s="112">
        <f t="shared" si="3"/>
        <v>8393.89</v>
      </c>
      <c r="AY32" s="136" t="s">
        <v>139</v>
      </c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</row>
    <row r="33" spans="1:94" s="123" customFormat="1" x14ac:dyDescent="0.2">
      <c r="A33" s="129"/>
      <c r="B33" s="128"/>
      <c r="C33" s="128"/>
      <c r="D33" s="135">
        <f t="shared" ref="D33:AX33" si="4">SUM(D6:D32)</f>
        <v>5563.8</v>
      </c>
      <c r="E33" s="126">
        <f t="shared" si="4"/>
        <v>51406.33</v>
      </c>
      <c r="F33" s="126">
        <f t="shared" si="4"/>
        <v>51406.33</v>
      </c>
      <c r="G33" s="133">
        <f t="shared" si="4"/>
        <v>2063.89</v>
      </c>
      <c r="H33" s="126">
        <f t="shared" si="4"/>
        <v>44927.369999999995</v>
      </c>
      <c r="I33" s="126">
        <f t="shared" si="4"/>
        <v>44927.369999999995</v>
      </c>
      <c r="J33" s="133">
        <f t="shared" si="4"/>
        <v>847.63</v>
      </c>
      <c r="K33" s="134">
        <f t="shared" si="4"/>
        <v>154.5</v>
      </c>
      <c r="L33" s="134">
        <f t="shared" si="4"/>
        <v>154.5</v>
      </c>
      <c r="M33" s="133">
        <f t="shared" si="4"/>
        <v>6.4</v>
      </c>
      <c r="N33" s="134">
        <f t="shared" si="4"/>
        <v>13053.230000000001</v>
      </c>
      <c r="O33" s="134">
        <f t="shared" si="4"/>
        <v>13053.230000000001</v>
      </c>
      <c r="P33" s="133">
        <f t="shared" si="4"/>
        <v>1232</v>
      </c>
      <c r="Q33" s="126">
        <f t="shared" si="4"/>
        <v>22017.08</v>
      </c>
      <c r="R33" s="126">
        <f t="shared" si="4"/>
        <v>22017.08</v>
      </c>
      <c r="S33" s="133">
        <f t="shared" si="4"/>
        <v>688.65</v>
      </c>
      <c r="T33" s="126">
        <f t="shared" si="4"/>
        <v>12053.86</v>
      </c>
      <c r="U33" s="126">
        <f t="shared" si="4"/>
        <v>12053.86</v>
      </c>
      <c r="V33" s="133">
        <f t="shared" si="4"/>
        <v>211.46999999999997</v>
      </c>
      <c r="W33" s="134">
        <f t="shared" si="4"/>
        <v>360.76</v>
      </c>
      <c r="X33" s="134">
        <f t="shared" si="4"/>
        <v>360.76</v>
      </c>
      <c r="Y33" s="133">
        <f t="shared" si="4"/>
        <v>4.76</v>
      </c>
      <c r="Z33" s="126">
        <f t="shared" si="4"/>
        <v>23770.309999999998</v>
      </c>
      <c r="AA33" s="126">
        <f t="shared" si="4"/>
        <v>23770.309999999998</v>
      </c>
      <c r="AB33" s="133">
        <f t="shared" si="4"/>
        <v>299</v>
      </c>
      <c r="AC33" s="126">
        <f t="shared" si="4"/>
        <v>5836</v>
      </c>
      <c r="AD33" s="126">
        <f t="shared" si="4"/>
        <v>5836</v>
      </c>
      <c r="AE33" s="133">
        <f t="shared" si="4"/>
        <v>77</v>
      </c>
      <c r="AF33" s="126">
        <f t="shared" si="4"/>
        <v>0</v>
      </c>
      <c r="AG33" s="126">
        <f t="shared" si="4"/>
        <v>0</v>
      </c>
      <c r="AH33" s="133">
        <f t="shared" si="4"/>
        <v>0</v>
      </c>
      <c r="AI33" s="126">
        <f t="shared" si="4"/>
        <v>0</v>
      </c>
      <c r="AJ33" s="126">
        <f t="shared" si="4"/>
        <v>0</v>
      </c>
      <c r="AK33" s="133">
        <f t="shared" si="4"/>
        <v>0</v>
      </c>
      <c r="AL33" s="126">
        <f t="shared" si="4"/>
        <v>23.42</v>
      </c>
      <c r="AM33" s="126">
        <f t="shared" si="4"/>
        <v>23.42</v>
      </c>
      <c r="AN33" s="133">
        <f t="shared" si="4"/>
        <v>10</v>
      </c>
      <c r="AO33" s="126">
        <f t="shared" si="4"/>
        <v>89.55</v>
      </c>
      <c r="AP33" s="126">
        <f t="shared" si="4"/>
        <v>89.55</v>
      </c>
      <c r="AQ33" s="133">
        <f t="shared" si="4"/>
        <v>15</v>
      </c>
      <c r="AR33" s="126">
        <f t="shared" si="4"/>
        <v>8077.55</v>
      </c>
      <c r="AS33" s="126">
        <f t="shared" si="4"/>
        <v>8077.55</v>
      </c>
      <c r="AT33" s="133">
        <f t="shared" si="4"/>
        <v>108</v>
      </c>
      <c r="AU33" s="132">
        <f t="shared" si="4"/>
        <v>108</v>
      </c>
      <c r="AV33" s="131">
        <f t="shared" si="4"/>
        <v>5563.8</v>
      </c>
      <c r="AW33" s="130">
        <f t="shared" si="4"/>
        <v>181769.95999999996</v>
      </c>
      <c r="AX33" s="130">
        <f t="shared" si="4"/>
        <v>181769.95999999996</v>
      </c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</row>
    <row r="34" spans="1:94" s="123" customFormat="1" x14ac:dyDescent="0.2">
      <c r="A34" s="129"/>
      <c r="B34" s="128"/>
      <c r="C34" s="128"/>
      <c r="D34" s="127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6"/>
      <c r="AA34" s="126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</row>
    <row r="35" spans="1:94" s="123" customFormat="1" x14ac:dyDescent="0.2">
      <c r="Z35" s="124"/>
      <c r="AA35" s="124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</row>
    <row r="36" spans="1:94" s="123" customFormat="1" x14ac:dyDescent="0.2">
      <c r="Z36" s="124"/>
      <c r="AA36" s="124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</row>
    <row r="37" spans="1:94" s="123" customFormat="1" x14ac:dyDescent="0.2">
      <c r="Z37" s="124"/>
      <c r="AA37" s="124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9"/>
  <sheetViews>
    <sheetView zoomScale="80" zoomScaleNormal="80" workbookViewId="0">
      <selection activeCell="Q27" sqref="Q27"/>
    </sheetView>
  </sheetViews>
  <sheetFormatPr defaultColWidth="10.6640625" defaultRowHeight="12.75" x14ac:dyDescent="0.2"/>
  <cols>
    <col min="1" max="1" width="7.33203125" style="4" bestFit="1" customWidth="1"/>
    <col min="2" max="2" width="7.6640625" style="4" bestFit="1" customWidth="1"/>
    <col min="3" max="3" width="18" style="4" customWidth="1"/>
    <col min="4" max="4" width="12.33203125" style="4" bestFit="1" customWidth="1"/>
    <col min="5" max="5" width="13.33203125" style="4" bestFit="1" customWidth="1"/>
    <col min="6" max="6" width="20.33203125" style="4" bestFit="1" customWidth="1"/>
    <col min="7" max="7" width="21.83203125" style="4" bestFit="1" customWidth="1"/>
    <col min="8" max="8" width="19.33203125" style="4" bestFit="1" customWidth="1"/>
    <col min="9" max="16384" width="10.6640625" style="4"/>
  </cols>
  <sheetData>
    <row r="1" spans="1:8" s="1" customFormat="1" x14ac:dyDescent="0.2">
      <c r="A1" s="76" t="s">
        <v>0</v>
      </c>
      <c r="B1" s="70"/>
      <c r="C1" s="70"/>
      <c r="D1" s="70"/>
      <c r="E1" s="70"/>
      <c r="F1" s="70"/>
      <c r="G1" s="70"/>
      <c r="H1" s="70"/>
    </row>
    <row r="2" spans="1:8" s="1" customFormat="1" x14ac:dyDescent="0.2">
      <c r="A2" s="76" t="s">
        <v>180</v>
      </c>
      <c r="B2" s="70"/>
      <c r="C2" s="70"/>
      <c r="D2" s="70"/>
      <c r="E2" s="70"/>
      <c r="F2" s="70"/>
      <c r="G2" s="70"/>
      <c r="H2" s="70"/>
    </row>
    <row r="3" spans="1:8" s="1" customFormat="1" x14ac:dyDescent="0.2">
      <c r="A3" s="76" t="s">
        <v>32</v>
      </c>
      <c r="B3" s="70"/>
      <c r="C3" s="70"/>
      <c r="D3" s="70"/>
      <c r="E3" s="70"/>
      <c r="F3" s="70"/>
      <c r="G3" s="70"/>
      <c r="H3" s="70"/>
    </row>
    <row r="4" spans="1:8" s="1" customFormat="1" x14ac:dyDescent="0.2">
      <c r="A4" s="76" t="s">
        <v>33</v>
      </c>
      <c r="B4" s="70"/>
      <c r="C4" s="70"/>
      <c r="D4" s="70"/>
      <c r="E4" s="70"/>
      <c r="F4" s="70"/>
      <c r="G4" s="70"/>
      <c r="H4" s="70"/>
    </row>
    <row r="6" spans="1:8" s="2" customFormat="1" x14ac:dyDescent="0.2">
      <c r="C6" s="2" t="s">
        <v>34</v>
      </c>
      <c r="E6" s="2" t="s">
        <v>35</v>
      </c>
      <c r="F6" s="2" t="s">
        <v>52</v>
      </c>
      <c r="G6" s="2" t="s">
        <v>36</v>
      </c>
    </row>
    <row r="7" spans="1:8" s="2" customFormat="1" x14ac:dyDescent="0.2">
      <c r="C7" s="2" t="s">
        <v>37</v>
      </c>
      <c r="D7" s="2" t="s">
        <v>38</v>
      </c>
      <c r="E7" s="2" t="s">
        <v>9</v>
      </c>
      <c r="F7" s="2" t="s">
        <v>53</v>
      </c>
      <c r="G7" s="2" t="s">
        <v>54</v>
      </c>
      <c r="H7" s="2" t="s">
        <v>39</v>
      </c>
    </row>
    <row r="8" spans="1:8" s="2" customFormat="1" x14ac:dyDescent="0.2">
      <c r="C8" s="2" t="s">
        <v>40</v>
      </c>
      <c r="D8" s="2" t="s">
        <v>40</v>
      </c>
      <c r="E8" s="2" t="s">
        <v>37</v>
      </c>
      <c r="F8" s="2" t="s">
        <v>28</v>
      </c>
      <c r="G8" s="2" t="s">
        <v>41</v>
      </c>
      <c r="H8" s="2" t="s">
        <v>42</v>
      </c>
    </row>
    <row r="9" spans="1:8" s="2" customFormat="1" x14ac:dyDescent="0.2">
      <c r="B9" s="3" t="s">
        <v>43</v>
      </c>
      <c r="C9" s="3" t="s">
        <v>44</v>
      </c>
      <c r="D9" s="3" t="s">
        <v>8</v>
      </c>
      <c r="E9" s="3" t="s">
        <v>45</v>
      </c>
      <c r="F9" s="3"/>
      <c r="G9" s="3" t="s">
        <v>46</v>
      </c>
      <c r="H9" s="3" t="s">
        <v>47</v>
      </c>
    </row>
    <row r="10" spans="1:8" x14ac:dyDescent="0.2">
      <c r="A10" s="4">
        <v>2017</v>
      </c>
      <c r="B10" s="4">
        <v>1</v>
      </c>
      <c r="C10" s="5">
        <v>0.506692917477916</v>
      </c>
      <c r="D10" s="5">
        <v>0.52449999999999997</v>
      </c>
      <c r="E10" s="5">
        <v>0.52449999999999997</v>
      </c>
      <c r="F10" s="71" t="s">
        <v>170</v>
      </c>
      <c r="G10" s="5">
        <v>0.55072500000000002</v>
      </c>
      <c r="H10" s="5">
        <v>0.57011051999999995</v>
      </c>
    </row>
    <row r="11" spans="1:8" x14ac:dyDescent="0.2">
      <c r="A11" s="4">
        <v>2018</v>
      </c>
      <c r="B11" s="4">
        <v>2</v>
      </c>
      <c r="C11" s="5">
        <v>0.48302252581501598</v>
      </c>
      <c r="D11" s="5">
        <v>0.51759999999999995</v>
      </c>
      <c r="E11" s="5">
        <v>1.0421</v>
      </c>
      <c r="F11" s="71" t="s">
        <v>170</v>
      </c>
      <c r="G11" s="5">
        <v>1.0942050000000001</v>
      </c>
      <c r="H11" s="5">
        <v>0.57615605137735904</v>
      </c>
    </row>
    <row r="12" spans="1:8" x14ac:dyDescent="0.2">
      <c r="A12" s="4">
        <v>2019</v>
      </c>
      <c r="B12" s="4">
        <v>3</v>
      </c>
      <c r="C12" s="5">
        <v>0.46217550395656798</v>
      </c>
      <c r="D12" s="5">
        <v>0.51270000000000004</v>
      </c>
      <c r="E12" s="5">
        <v>1.5548</v>
      </c>
      <c r="F12" s="71" t="s">
        <v>170</v>
      </c>
      <c r="G12" s="5">
        <v>1.6325400000000001</v>
      </c>
      <c r="H12" s="5">
        <v>0.58293196065410902</v>
      </c>
    </row>
    <row r="13" spans="1:8" x14ac:dyDescent="0.2">
      <c r="A13" s="4">
        <v>2020</v>
      </c>
      <c r="B13" s="4">
        <v>4</v>
      </c>
      <c r="C13" s="5">
        <v>0.441776064560502</v>
      </c>
      <c r="D13" s="5">
        <v>0.50729999999999997</v>
      </c>
      <c r="E13" s="5">
        <v>2.0621</v>
      </c>
      <c r="F13" s="71" t="s">
        <v>170</v>
      </c>
      <c r="G13" s="5">
        <v>2.1652049999999998</v>
      </c>
      <c r="H13" s="5">
        <v>0.58975943021046795</v>
      </c>
    </row>
    <row r="14" spans="1:8" x14ac:dyDescent="0.2">
      <c r="A14" s="4">
        <v>2021</v>
      </c>
      <c r="B14" s="4">
        <v>5</v>
      </c>
      <c r="C14" s="5">
        <v>0.43535705596309598</v>
      </c>
      <c r="D14" s="5">
        <v>0.51759999999999995</v>
      </c>
      <c r="E14" s="5">
        <v>2.5796999999999999</v>
      </c>
      <c r="F14" s="6" t="s">
        <v>171</v>
      </c>
      <c r="G14" s="5">
        <v>2.7731775000000001</v>
      </c>
      <c r="H14" s="5">
        <v>0.61455510299969196</v>
      </c>
    </row>
    <row r="15" spans="1:8" x14ac:dyDescent="0.2">
      <c r="A15" s="4">
        <v>2022</v>
      </c>
      <c r="B15" s="4">
        <v>6</v>
      </c>
      <c r="C15" s="5">
        <v>0.43655277897123201</v>
      </c>
      <c r="D15" s="5">
        <v>0.5373</v>
      </c>
      <c r="E15" s="5">
        <v>3.117</v>
      </c>
      <c r="F15" s="6" t="s">
        <v>171</v>
      </c>
      <c r="G15" s="5">
        <v>3.3507750000000001</v>
      </c>
      <c r="H15" s="5">
        <v>0.629247118316003</v>
      </c>
    </row>
    <row r="16" spans="1:8" x14ac:dyDescent="0.2">
      <c r="A16" s="4">
        <v>2023</v>
      </c>
      <c r="B16" s="4">
        <v>7</v>
      </c>
      <c r="C16" s="5">
        <v>0.41640962145316102</v>
      </c>
      <c r="D16" s="5">
        <v>0.53049999999999997</v>
      </c>
      <c r="E16" s="5">
        <v>3.6475</v>
      </c>
      <c r="F16" s="6" t="s">
        <v>171</v>
      </c>
      <c r="G16" s="5">
        <v>3.9210625000000001</v>
      </c>
      <c r="H16" s="5">
        <v>0.64174689766763904</v>
      </c>
    </row>
    <row r="17" spans="1:8" x14ac:dyDescent="0.2">
      <c r="A17" s="4">
        <v>2024</v>
      </c>
      <c r="B17" s="4">
        <v>8</v>
      </c>
      <c r="C17" s="5">
        <v>0.41561719599766</v>
      </c>
      <c r="D17" s="5">
        <v>0.54810000000000003</v>
      </c>
      <c r="E17" s="5">
        <v>4.1955999999999998</v>
      </c>
      <c r="F17" s="6" t="s">
        <v>171</v>
      </c>
      <c r="G17" s="5">
        <v>4.5102700000000002</v>
      </c>
      <c r="H17" s="5">
        <v>0.65668675188056402</v>
      </c>
    </row>
    <row r="18" spans="1:8" x14ac:dyDescent="0.2">
      <c r="A18" s="4">
        <v>2025</v>
      </c>
      <c r="B18" s="4">
        <v>9</v>
      </c>
      <c r="C18" s="5">
        <v>0.40376293781064299</v>
      </c>
      <c r="D18" s="5">
        <v>0.55120000000000002</v>
      </c>
      <c r="E18" s="5">
        <v>4.7468000000000004</v>
      </c>
      <c r="F18" s="6" t="s">
        <v>171</v>
      </c>
      <c r="G18" s="5">
        <v>5.1028099999999998</v>
      </c>
      <c r="H18" s="5">
        <v>0.671362515855918</v>
      </c>
    </row>
    <row r="19" spans="1:8" x14ac:dyDescent="0.2">
      <c r="A19" s="4">
        <v>2026</v>
      </c>
      <c r="B19" s="4">
        <v>10</v>
      </c>
      <c r="C19" s="5">
        <v>0.39127820142947001</v>
      </c>
      <c r="D19" s="5">
        <v>0.55300000000000005</v>
      </c>
      <c r="E19" s="5">
        <v>5.2998000000000003</v>
      </c>
      <c r="F19" s="71" t="s">
        <v>172</v>
      </c>
      <c r="G19" s="5">
        <v>5.8297800000000004</v>
      </c>
      <c r="H19" s="5">
        <v>0.70168753835864495</v>
      </c>
    </row>
    <row r="20" spans="1:8" x14ac:dyDescent="0.2">
      <c r="A20" s="4">
        <v>2027</v>
      </c>
      <c r="B20" s="4">
        <v>11</v>
      </c>
      <c r="C20" s="5">
        <v>0.38650562335903699</v>
      </c>
      <c r="D20" s="5">
        <v>0.5655</v>
      </c>
      <c r="E20" s="5">
        <v>5.8653000000000004</v>
      </c>
      <c r="F20" s="71" t="s">
        <v>172</v>
      </c>
      <c r="G20" s="5">
        <v>6.4518300000000002</v>
      </c>
      <c r="H20" s="5">
        <v>0.71753017552309395</v>
      </c>
    </row>
    <row r="21" spans="1:8" x14ac:dyDescent="0.2">
      <c r="A21" s="4">
        <v>2028</v>
      </c>
      <c r="B21" s="4">
        <v>12</v>
      </c>
      <c r="C21" s="5">
        <v>0.38791872432986002</v>
      </c>
      <c r="D21" s="5">
        <v>0.58750000000000002</v>
      </c>
      <c r="E21" s="5">
        <v>6.4527999999999999</v>
      </c>
      <c r="F21" s="71" t="s">
        <v>172</v>
      </c>
      <c r="G21" s="5">
        <v>7.0980800000000004</v>
      </c>
      <c r="H21" s="5">
        <v>0.73540219867662504</v>
      </c>
    </row>
    <row r="22" spans="1:8" x14ac:dyDescent="0.2">
      <c r="A22" s="4">
        <v>2029</v>
      </c>
      <c r="B22" s="4">
        <v>13</v>
      </c>
      <c r="C22" s="5">
        <v>0.37595687441032299</v>
      </c>
      <c r="D22" s="5">
        <v>0.58950000000000002</v>
      </c>
      <c r="E22" s="5">
        <v>7.0423</v>
      </c>
      <c r="F22" s="71" t="s">
        <v>172</v>
      </c>
      <c r="G22" s="5">
        <v>7.7465299999999999</v>
      </c>
      <c r="H22" s="5">
        <v>0.75283800222888697</v>
      </c>
    </row>
    <row r="23" spans="1:8" x14ac:dyDescent="0.2">
      <c r="A23" s="4">
        <v>2030</v>
      </c>
      <c r="B23" s="4">
        <v>14</v>
      </c>
      <c r="C23" s="5">
        <v>0.37754185252386102</v>
      </c>
      <c r="D23" s="5">
        <v>0.61280000000000001</v>
      </c>
      <c r="E23" s="5">
        <v>7.6551</v>
      </c>
      <c r="F23" s="71" t="s">
        <v>172</v>
      </c>
      <c r="G23" s="5">
        <v>8.4206099999999999</v>
      </c>
      <c r="H23" s="5">
        <v>0.77211629283704597</v>
      </c>
    </row>
    <row r="24" spans="1:8" x14ac:dyDescent="0.2">
      <c r="A24" s="4">
        <v>2031</v>
      </c>
      <c r="B24" s="4">
        <v>15</v>
      </c>
      <c r="C24" s="5">
        <v>0.37627710978288198</v>
      </c>
      <c r="D24" s="5">
        <v>0.63219999999999998</v>
      </c>
      <c r="E24" s="5">
        <v>8.2873000000000001</v>
      </c>
      <c r="F24" s="6" t="s">
        <v>173</v>
      </c>
      <c r="G24" s="5">
        <v>9.3232125000000003</v>
      </c>
      <c r="H24" s="5">
        <v>0.81064038086745605</v>
      </c>
    </row>
    <row r="25" spans="1:8" x14ac:dyDescent="0.2">
      <c r="A25" s="4">
        <v>2032</v>
      </c>
      <c r="B25" s="4">
        <v>16</v>
      </c>
      <c r="C25" s="5">
        <v>0.36391884754528803</v>
      </c>
      <c r="D25" s="5">
        <v>0.63300000000000001</v>
      </c>
      <c r="E25" s="5">
        <v>8.9202999999999992</v>
      </c>
      <c r="F25" s="6" t="s">
        <v>173</v>
      </c>
      <c r="G25" s="5">
        <v>10.035337500000001</v>
      </c>
      <c r="H25" s="5">
        <v>0.83101695530386399</v>
      </c>
    </row>
    <row r="26" spans="1:8" x14ac:dyDescent="0.2">
      <c r="A26" s="4">
        <v>2033</v>
      </c>
      <c r="B26" s="4">
        <v>17</v>
      </c>
      <c r="C26" s="5">
        <v>0.366788831087001</v>
      </c>
      <c r="D26" s="5">
        <v>0.66039999999999999</v>
      </c>
      <c r="E26" s="5">
        <v>9.5807000000000002</v>
      </c>
      <c r="F26" s="6" t="s">
        <v>173</v>
      </c>
      <c r="G26" s="5">
        <v>10.778287499999999</v>
      </c>
      <c r="H26" s="5">
        <v>0.85329665766642104</v>
      </c>
    </row>
    <row r="27" spans="1:8" x14ac:dyDescent="0.2">
      <c r="A27" s="4">
        <v>2034</v>
      </c>
      <c r="B27" s="4">
        <v>18</v>
      </c>
      <c r="C27" s="5">
        <v>0.35509665531992102</v>
      </c>
      <c r="D27" s="5">
        <v>0.66190000000000004</v>
      </c>
      <c r="E27" s="5">
        <v>10.242599999999999</v>
      </c>
      <c r="F27" s="6" t="s">
        <v>173</v>
      </c>
      <c r="G27" s="5">
        <v>11.522925000000001</v>
      </c>
      <c r="H27" s="5">
        <v>0.87508084147130905</v>
      </c>
    </row>
    <row r="28" spans="1:8" x14ac:dyDescent="0.2">
      <c r="A28" s="4">
        <v>2035</v>
      </c>
      <c r="B28" s="4">
        <v>19</v>
      </c>
      <c r="C28" s="5">
        <v>0.34753485959569602</v>
      </c>
      <c r="D28" s="5">
        <v>0.67059999999999997</v>
      </c>
      <c r="E28" s="5">
        <v>10.9132</v>
      </c>
      <c r="F28" s="6" t="s">
        <v>173</v>
      </c>
      <c r="G28" s="5">
        <v>12.27735</v>
      </c>
      <c r="H28" s="5">
        <v>0.897067740402681</v>
      </c>
    </row>
    <row r="29" spans="1:8" x14ac:dyDescent="0.2">
      <c r="A29" s="4">
        <v>2036</v>
      </c>
      <c r="B29" s="4">
        <v>20</v>
      </c>
      <c r="C29" s="5">
        <v>0.34022516736710201</v>
      </c>
      <c r="D29" s="5">
        <v>0.67959999999999998</v>
      </c>
      <c r="E29" s="5">
        <v>11.5928</v>
      </c>
      <c r="F29" s="6" t="s">
        <v>173</v>
      </c>
      <c r="G29" s="5">
        <v>13.0419</v>
      </c>
      <c r="H29" s="5">
        <v>0.91930355234543903</v>
      </c>
    </row>
    <row r="30" spans="1:8" x14ac:dyDescent="0.2">
      <c r="A30" s="4">
        <v>2037</v>
      </c>
      <c r="B30" s="4">
        <v>21</v>
      </c>
      <c r="C30" s="5">
        <v>0.33189999999999997</v>
      </c>
      <c r="D30" s="5">
        <v>0.68639600000000001</v>
      </c>
      <c r="E30" s="5">
        <v>12.279196000000001</v>
      </c>
      <c r="F30" s="71" t="s">
        <v>174</v>
      </c>
      <c r="G30" s="5">
        <v>14.1210754</v>
      </c>
      <c r="H30" s="5">
        <v>0.96256067436903203</v>
      </c>
    </row>
    <row r="31" spans="1:8" x14ac:dyDescent="0.2">
      <c r="A31" s="4">
        <v>2038</v>
      </c>
      <c r="B31" s="4">
        <v>22</v>
      </c>
      <c r="C31" s="5">
        <v>0.32390000000000002</v>
      </c>
      <c r="D31" s="5">
        <v>0.69325996000000001</v>
      </c>
      <c r="E31" s="5">
        <v>12.97245596</v>
      </c>
      <c r="F31" s="71" t="s">
        <v>174</v>
      </c>
      <c r="G31" s="5">
        <v>14.918324353999999</v>
      </c>
      <c r="H31" s="5">
        <v>0.98552212265613304</v>
      </c>
    </row>
    <row r="32" spans="1:8" x14ac:dyDescent="0.2">
      <c r="A32" s="4">
        <v>2039</v>
      </c>
      <c r="B32" s="4">
        <v>23</v>
      </c>
      <c r="C32" s="5">
        <v>0.316</v>
      </c>
      <c r="D32" s="5">
        <v>0.70019255960000004</v>
      </c>
      <c r="E32" s="5">
        <v>13.672648519599999</v>
      </c>
      <c r="F32" s="71" t="s">
        <v>174</v>
      </c>
      <c r="G32" s="5">
        <v>15.72354579754</v>
      </c>
      <c r="H32" s="5">
        <v>1.0086464310452701</v>
      </c>
    </row>
    <row r="33" spans="1:8" x14ac:dyDescent="0.2">
      <c r="A33" s="4">
        <v>2040</v>
      </c>
      <c r="B33" s="4">
        <v>24</v>
      </c>
      <c r="C33" s="5">
        <v>0.30830000000000002</v>
      </c>
      <c r="D33" s="5">
        <v>0.70719448519600003</v>
      </c>
      <c r="E33" s="5">
        <v>14.379843004795999</v>
      </c>
      <c r="F33" s="71" t="s">
        <v>174</v>
      </c>
      <c r="G33" s="5">
        <v>16.536819455515399</v>
      </c>
      <c r="H33" s="5">
        <v>1.03195880055061</v>
      </c>
    </row>
    <row r="34" spans="1:8" x14ac:dyDescent="0.2">
      <c r="A34" s="4">
        <v>2041</v>
      </c>
      <c r="B34" s="4">
        <v>25</v>
      </c>
      <c r="C34" s="5">
        <v>0.30080000000000001</v>
      </c>
      <c r="D34" s="5">
        <v>0.71426643004795998</v>
      </c>
      <c r="E34" s="5">
        <v>15.094109434844</v>
      </c>
      <c r="F34" s="71" t="s">
        <v>174</v>
      </c>
      <c r="G34" s="5">
        <v>17.3582258500706</v>
      </c>
      <c r="H34" s="5">
        <v>1.0554809412422199</v>
      </c>
    </row>
    <row r="35" spans="1:8" x14ac:dyDescent="0.2">
      <c r="A35" s="4">
        <v>2042</v>
      </c>
      <c r="B35" s="4">
        <v>26</v>
      </c>
      <c r="C35" s="5">
        <v>0.29349999999999998</v>
      </c>
      <c r="D35" s="5">
        <v>0.72140909434844003</v>
      </c>
      <c r="E35" s="5">
        <v>15.815518529192399</v>
      </c>
      <c r="F35" s="6" t="s">
        <v>175</v>
      </c>
      <c r="G35" s="5">
        <v>18.5832342718011</v>
      </c>
      <c r="H35" s="5">
        <v>1.1026933043184499</v>
      </c>
    </row>
    <row r="36" spans="1:8" x14ac:dyDescent="0.2">
      <c r="A36" s="4">
        <v>2043</v>
      </c>
      <c r="B36" s="4">
        <v>27</v>
      </c>
      <c r="C36" s="5">
        <v>0.2863</v>
      </c>
      <c r="D36" s="5">
        <v>0.72862318529192405</v>
      </c>
      <c r="E36" s="5">
        <v>16.544141714484301</v>
      </c>
      <c r="F36" s="6" t="s">
        <v>175</v>
      </c>
      <c r="G36" s="5">
        <v>19.439366514519101</v>
      </c>
      <c r="H36" s="5">
        <v>1.1272110200121499</v>
      </c>
    </row>
    <row r="37" spans="1:8" x14ac:dyDescent="0.2">
      <c r="A37" s="4">
        <v>2044</v>
      </c>
      <c r="B37" s="4">
        <v>28</v>
      </c>
      <c r="C37" s="5">
        <v>0.27929999999999999</v>
      </c>
      <c r="D37" s="5">
        <v>0.73590941714484304</v>
      </c>
      <c r="E37" s="5">
        <v>17.2800511316292</v>
      </c>
      <c r="F37" s="6" t="s">
        <v>175</v>
      </c>
      <c r="G37" s="5">
        <v>20.3040600796643</v>
      </c>
      <c r="H37" s="5">
        <v>1.1519943575740099</v>
      </c>
    </row>
    <row r="38" spans="1:8" x14ac:dyDescent="0.2">
      <c r="A38" s="4">
        <v>2045</v>
      </c>
      <c r="B38" s="4">
        <v>29</v>
      </c>
      <c r="C38" s="5">
        <v>0.27250000000000002</v>
      </c>
      <c r="D38" s="5">
        <v>0.74326851131629201</v>
      </c>
      <c r="E38" s="5">
        <v>18.023319642945498</v>
      </c>
      <c r="F38" s="6" t="s">
        <v>175</v>
      </c>
      <c r="G38" s="5">
        <v>21.177400580460901</v>
      </c>
      <c r="H38" s="5">
        <v>1.1770567561259799</v>
      </c>
    </row>
    <row r="39" spans="1:8" x14ac:dyDescent="0.2">
      <c r="A39" s="4">
        <v>2046</v>
      </c>
      <c r="B39" s="4">
        <v>30</v>
      </c>
      <c r="C39" s="5">
        <v>0.26590000000000003</v>
      </c>
      <c r="D39" s="5">
        <v>0.75070119642945499</v>
      </c>
      <c r="E39" s="5">
        <v>18.774020839374899</v>
      </c>
      <c r="F39" s="6" t="s">
        <v>175</v>
      </c>
      <c r="G39" s="5">
        <v>22.059474486265501</v>
      </c>
      <c r="H39" s="5">
        <v>1.2024103291102399</v>
      </c>
    </row>
    <row r="40" spans="1:8" x14ac:dyDescent="0.2">
      <c r="A40" s="4">
        <v>2047</v>
      </c>
      <c r="B40" s="4">
        <v>31</v>
      </c>
      <c r="C40" s="5">
        <v>0.25940000000000002</v>
      </c>
      <c r="D40" s="5">
        <v>0.75820820839374903</v>
      </c>
      <c r="E40" s="5">
        <v>19.532229047768698</v>
      </c>
      <c r="F40" s="71" t="s">
        <v>176</v>
      </c>
      <c r="G40" s="5">
        <v>23.4386748573224</v>
      </c>
      <c r="H40" s="5">
        <v>1.2541951448828901</v>
      </c>
    </row>
    <row r="41" spans="1:8" x14ac:dyDescent="0.2">
      <c r="A41" s="4">
        <v>2048</v>
      </c>
      <c r="B41" s="4">
        <v>32</v>
      </c>
      <c r="C41" s="5">
        <v>0.25309999999999999</v>
      </c>
      <c r="D41" s="5">
        <v>0.76579029047768699</v>
      </c>
      <c r="E41" s="5">
        <v>20.298019338246299</v>
      </c>
      <c r="F41" s="71" t="s">
        <v>176</v>
      </c>
      <c r="G41" s="5">
        <v>24.357623205895599</v>
      </c>
      <c r="H41" s="5">
        <v>1.2807156499932999</v>
      </c>
    </row>
    <row r="42" spans="1:8" x14ac:dyDescent="0.2">
      <c r="A42" s="4">
        <v>2049</v>
      </c>
      <c r="B42" s="4">
        <v>33</v>
      </c>
      <c r="C42" s="5">
        <v>0.247</v>
      </c>
      <c r="D42" s="5">
        <v>0.77344819338246396</v>
      </c>
      <c r="E42" s="5">
        <v>21.071467531628802</v>
      </c>
      <c r="F42" s="71" t="s">
        <v>176</v>
      </c>
      <c r="G42" s="5">
        <v>25.2857610379546</v>
      </c>
      <c r="H42" s="5">
        <v>1.30756451467569</v>
      </c>
    </row>
    <row r="43" spans="1:8" x14ac:dyDescent="0.2">
      <c r="A43" s="4">
        <v>2050</v>
      </c>
      <c r="B43" s="4">
        <v>34</v>
      </c>
      <c r="C43" s="5">
        <v>0.24099999999999999</v>
      </c>
      <c r="D43" s="5">
        <v>0.78118267531628804</v>
      </c>
      <c r="E43" s="5">
        <v>21.8526502069451</v>
      </c>
      <c r="F43" s="71" t="s">
        <v>176</v>
      </c>
      <c r="G43" s="5">
        <v>26.223180248334099</v>
      </c>
      <c r="H43" s="5">
        <v>1.33475052162326</v>
      </c>
    </row>
    <row r="44" spans="1:8" x14ac:dyDescent="0.2">
      <c r="A44" s="4">
        <v>2051</v>
      </c>
      <c r="B44" s="4">
        <v>35</v>
      </c>
      <c r="C44" s="5">
        <v>0.2351</v>
      </c>
      <c r="D44" s="5">
        <v>0.78899450206945099</v>
      </c>
      <c r="E44" s="5">
        <v>22.6416447090145</v>
      </c>
      <c r="F44" s="71" t="s">
        <v>176</v>
      </c>
      <c r="G44" s="5">
        <v>27.1699736508175</v>
      </c>
      <c r="H44" s="5">
        <v>1.3622818643825101</v>
      </c>
    </row>
    <row r="45" spans="1:8" x14ac:dyDescent="0.2">
      <c r="A45" s="4">
        <v>2052</v>
      </c>
      <c r="B45" s="4">
        <v>36</v>
      </c>
      <c r="C45" s="5">
        <v>0.22939999999999999</v>
      </c>
      <c r="D45" s="5">
        <v>0.79688444709014605</v>
      </c>
      <c r="E45" s="5">
        <v>23.4385291561047</v>
      </c>
      <c r="F45" s="71" t="s">
        <v>176</v>
      </c>
      <c r="G45" s="5">
        <v>28.126234987325599</v>
      </c>
      <c r="H45" s="5">
        <v>1.3901662306967699</v>
      </c>
    </row>
    <row r="46" spans="1:8" x14ac:dyDescent="0.2">
      <c r="A46" s="4">
        <v>2053</v>
      </c>
      <c r="B46" s="4">
        <v>37</v>
      </c>
      <c r="C46" s="5">
        <v>0.2238</v>
      </c>
      <c r="D46" s="5">
        <v>0.80485329156104701</v>
      </c>
      <c r="E46" s="5">
        <v>24.243382447665699</v>
      </c>
      <c r="F46" s="71" t="s">
        <v>176</v>
      </c>
      <c r="G46" s="5">
        <v>29.0920589371989</v>
      </c>
      <c r="H46" s="5">
        <v>1.41841087242749</v>
      </c>
    </row>
    <row r="47" spans="1:8" x14ac:dyDescent="0.2">
      <c r="A47" s="4">
        <v>2054</v>
      </c>
      <c r="B47" s="4">
        <v>38</v>
      </c>
      <c r="C47" s="5">
        <v>0.21829999999999999</v>
      </c>
      <c r="D47" s="5">
        <v>0.81290182447665804</v>
      </c>
      <c r="E47" s="5">
        <v>25.056284272142399</v>
      </c>
      <c r="F47" s="71" t="s">
        <v>176</v>
      </c>
      <c r="G47" s="5">
        <v>30.067541126570902</v>
      </c>
      <c r="H47" s="5">
        <v>1.4470226645295901</v>
      </c>
    </row>
    <row r="48" spans="1:8" x14ac:dyDescent="0.2">
      <c r="A48" s="4">
        <v>2055</v>
      </c>
      <c r="B48" s="4">
        <v>39</v>
      </c>
      <c r="C48" s="5">
        <v>0.21299999999999999</v>
      </c>
      <c r="D48" s="5">
        <v>0.82103084272142401</v>
      </c>
      <c r="E48" s="5">
        <v>25.877315114863801</v>
      </c>
      <c r="F48" s="71" t="s">
        <v>176</v>
      </c>
      <c r="G48" s="5">
        <v>31.052778137836601</v>
      </c>
      <c r="H48" s="5">
        <v>1.4760081550492099</v>
      </c>
    </row>
    <row r="49" spans="1:8" x14ac:dyDescent="0.2">
      <c r="A49" s="4">
        <v>2056</v>
      </c>
      <c r="B49" s="4">
        <v>40</v>
      </c>
      <c r="C49" s="5">
        <v>0.20780000000000001</v>
      </c>
      <c r="D49" s="5">
        <v>0.82924115114863906</v>
      </c>
      <c r="E49" s="5">
        <v>26.706556266012502</v>
      </c>
      <c r="F49" s="71" t="s">
        <v>176</v>
      </c>
      <c r="G49" s="5">
        <v>32.047867519215004</v>
      </c>
      <c r="H49" s="5">
        <v>1.5053736077183399</v>
      </c>
    </row>
    <row r="50" spans="1:8" x14ac:dyDescent="0.2">
      <c r="A50" s="4">
        <v>2057</v>
      </c>
      <c r="B50" s="4">
        <v>41</v>
      </c>
      <c r="C50" s="5">
        <v>0.20280000000000001</v>
      </c>
      <c r="D50" s="5">
        <v>0.83753356266012502</v>
      </c>
      <c r="E50" s="5">
        <v>27.5440898286726</v>
      </c>
      <c r="F50" s="71" t="s">
        <v>176</v>
      </c>
      <c r="G50" s="5">
        <v>33.052907794407098</v>
      </c>
      <c r="H50" s="5">
        <v>1.53512503841349</v>
      </c>
    </row>
    <row r="51" spans="1:8" x14ac:dyDescent="0.2">
      <c r="A51" s="4">
        <v>2058</v>
      </c>
      <c r="B51" s="4">
        <v>42</v>
      </c>
      <c r="C51" s="5">
        <v>0.1978</v>
      </c>
      <c r="D51" s="5">
        <v>0.845908898286726</v>
      </c>
      <c r="E51" s="5">
        <v>28.389998726959298</v>
      </c>
      <c r="F51" s="71" t="s">
        <v>176</v>
      </c>
      <c r="G51" s="5">
        <v>34.067998472351199</v>
      </c>
      <c r="H51" s="5">
        <v>1.5652682465040999</v>
      </c>
    </row>
    <row r="52" spans="1:8" x14ac:dyDescent="0.2">
      <c r="A52" s="4">
        <v>2059</v>
      </c>
      <c r="B52" s="4">
        <v>43</v>
      </c>
      <c r="C52" s="5">
        <v>0.193</v>
      </c>
      <c r="D52" s="5">
        <v>0.85436798726959395</v>
      </c>
      <c r="E52" s="5">
        <v>29.244366714228899</v>
      </c>
      <c r="F52" s="71" t="s">
        <v>176</v>
      </c>
      <c r="G52" s="5">
        <v>35.093240057074702</v>
      </c>
      <c r="H52" s="5">
        <v>1.5958088419255401</v>
      </c>
    </row>
    <row r="53" spans="1:8" x14ac:dyDescent="0.2">
      <c r="A53" s="4">
        <v>2060</v>
      </c>
      <c r="B53" s="4">
        <v>44</v>
      </c>
      <c r="C53" s="5">
        <v>0.1883</v>
      </c>
      <c r="D53" s="5">
        <v>0.86291166714228995</v>
      </c>
      <c r="E53" s="5">
        <v>30.107278381371199</v>
      </c>
      <c r="F53" s="71" t="s">
        <v>176</v>
      </c>
      <c r="G53" s="5">
        <v>36.128734057645403</v>
      </c>
      <c r="H53" s="5">
        <v>1.62675226865943</v>
      </c>
    </row>
    <row r="54" spans="1:8" x14ac:dyDescent="0.2">
      <c r="A54" s="4">
        <v>2061</v>
      </c>
      <c r="B54" s="4">
        <v>45</v>
      </c>
      <c r="C54" s="5">
        <v>0.1837</v>
      </c>
      <c r="D54" s="5">
        <v>0.87154078381371203</v>
      </c>
      <c r="E54" s="5">
        <v>30.978819165184898</v>
      </c>
      <c r="F54" s="71" t="s">
        <v>176</v>
      </c>
      <c r="G54" s="5">
        <v>37.174582998221901</v>
      </c>
      <c r="H54" s="5">
        <v>1.65810382518273</v>
      </c>
    </row>
    <row r="56" spans="1:8" x14ac:dyDescent="0.2">
      <c r="A56" s="7" t="s">
        <v>48</v>
      </c>
      <c r="E56" s="91"/>
      <c r="F56" s="8"/>
      <c r="G56" s="8"/>
    </row>
    <row r="57" spans="1:8" x14ac:dyDescent="0.2">
      <c r="C57" s="4" t="s">
        <v>49</v>
      </c>
      <c r="E57" s="92">
        <v>3.5200000000000002E-2</v>
      </c>
    </row>
    <row r="58" spans="1:8" x14ac:dyDescent="0.2">
      <c r="C58" s="4" t="s">
        <v>96</v>
      </c>
      <c r="E58" s="91">
        <v>3.5200000000000002E-2</v>
      </c>
    </row>
    <row r="59" spans="1:8" x14ac:dyDescent="0.2">
      <c r="C59" s="4" t="s">
        <v>50</v>
      </c>
      <c r="E59" s="91">
        <v>0.01</v>
      </c>
      <c r="F59" s="9"/>
      <c r="G59" s="9"/>
    </row>
  </sheetData>
  <phoneticPr fontId="21" type="noConversion"/>
  <pageMargins left="0.75" right="0.75" top="1" bottom="1" header="0.5" footer="0.5"/>
  <pageSetup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F81AE1401FA4E4FBC5F5EFBF8788DA6" ma:contentTypeVersion="104" ma:contentTypeDescription="" ma:contentTypeScope="" ma:versionID="b0380cf0b5ebc53d14855c9d6ca6dd8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2016-11-30T08:00:00+00:00</OpenedDate>
    <SignificantOrder xmlns="dc463f71-b30c-4ab2-9473-d307f9d35888">false</SignificantOrder>
    <Date1 xmlns="dc463f71-b30c-4ab2-9473-d307f9d35888">2018-05-31T07:00:00+00:00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161253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CF578C4-B268-4896-B44E-3C185534DEF9}"/>
</file>

<file path=customXml/itemProps2.xml><?xml version="1.0" encoding="utf-8"?>
<ds:datastoreItem xmlns:ds="http://schemas.openxmlformats.org/officeDocument/2006/customXml" ds:itemID="{AEF13B5C-294B-494A-9926-620F490A6C2A}"/>
</file>

<file path=customXml/itemProps3.xml><?xml version="1.0" encoding="utf-8"?>
<ds:datastoreItem xmlns:ds="http://schemas.openxmlformats.org/officeDocument/2006/customXml" ds:itemID="{30C374FF-D1D5-46C7-A6FC-36CF67D083EC}"/>
</file>

<file path=customXml/itemProps4.xml><?xml version="1.0" encoding="utf-8"?>
<ds:datastoreItem xmlns:ds="http://schemas.openxmlformats.org/officeDocument/2006/customXml" ds:itemID="{D2A720A0-1C34-410A-A3BA-1DFA833FF8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 FIRST YEAR by MEASURE</vt:lpstr>
      <vt:lpstr>2017 WA LIW ACTUALS</vt:lpstr>
      <vt:lpstr>APP 2885</vt:lpstr>
      <vt:lpstr>AC</vt:lpstr>
      <vt:lpstr>OffsetAnchor</vt:lpstr>
      <vt:lpstr>'TOTAL FIRST YEAR by MEASURE'!Print_Area</vt:lpstr>
    </vt:vector>
  </TitlesOfParts>
  <Company>An MDU Resources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Cowlishaw, Monica</cp:lastModifiedBy>
  <cp:lastPrinted>2017-05-31T16:52:44Z</cp:lastPrinted>
  <dcterms:created xsi:type="dcterms:W3CDTF">2009-05-13T20:27:41Z</dcterms:created>
  <dcterms:modified xsi:type="dcterms:W3CDTF">2018-05-01T16:05:05Z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0x0101006E56B4D1795A2E4DB2F0B01679ED314A00AF81AE1401FA4E4FBC5F5EFBF8788DA6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