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150" windowWidth="20100" windowHeight="8730"/>
  </bookViews>
  <sheets>
    <sheet name="Exhibit No.__(JAP-CONJ DEM)" sheetId="1" r:id="rId1"/>
  </sheets>
  <externalReferences>
    <externalReference r:id="rId2"/>
    <externalReference r:id="rId3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'Exhibit No.__(JAP-CONJ DEM)'!$A$1:$E$28</definedName>
  </definedNames>
  <calcPr calcId="162913" iterate="1" calcOnSave="0"/>
</workbook>
</file>

<file path=xl/calcChain.xml><?xml version="1.0" encoding="utf-8"?>
<calcChain xmlns="http://schemas.openxmlformats.org/spreadsheetml/2006/main">
  <c r="A3" i="1" l="1"/>
  <c r="B22" i="1" l="1"/>
  <c r="B12" i="1"/>
  <c r="B23" i="1"/>
  <c r="B13" i="1"/>
  <c r="B11" i="1"/>
  <c r="B21" i="1"/>
  <c r="B14" i="1" l="1"/>
  <c r="C11" i="1" s="1"/>
  <c r="B24" i="1"/>
  <c r="C23" i="1" s="1"/>
  <c r="C26" i="1" s="1"/>
  <c r="C13" i="1"/>
  <c r="C16" i="1" s="1"/>
  <c r="C22" i="1"/>
  <c r="C21" i="1" l="1"/>
  <c r="C12" i="1"/>
  <c r="C17" i="1" s="1"/>
  <c r="C24" i="1" l="1"/>
  <c r="C27" i="1"/>
  <c r="C14" i="1"/>
  <c r="E24" i="1" l="1"/>
  <c r="D24" i="1"/>
  <c r="D26" i="1" l="1"/>
  <c r="D27" i="1"/>
  <c r="E26" i="1"/>
  <c r="E27" i="1"/>
  <c r="D14" i="1"/>
  <c r="E14" i="1"/>
  <c r="D16" i="1" l="1"/>
  <c r="D17" i="1"/>
  <c r="E16" i="1"/>
  <c r="E17" i="1"/>
</calcChain>
</file>

<file path=xl/sharedStrings.xml><?xml version="1.0" encoding="utf-8"?>
<sst xmlns="http://schemas.openxmlformats.org/spreadsheetml/2006/main" count="25" uniqueCount="18">
  <si>
    <t>Conjunctive Maximum Demand %</t>
  </si>
  <si>
    <t>Delivery Demand %</t>
  </si>
  <si>
    <t>Total Demand Cost of Service</t>
  </si>
  <si>
    <t>Distribution</t>
  </si>
  <si>
    <t>Transmission</t>
  </si>
  <si>
    <t>Production</t>
  </si>
  <si>
    <t>Cost of Service Demand Components</t>
  </si>
  <si>
    <t>SCHEDULE 31 - Primary Voltage Service</t>
  </si>
  <si>
    <t>SCHEDULE 26 - Secondary Voltage Service</t>
  </si>
  <si>
    <t>Summer</t>
  </si>
  <si>
    <t>Winter</t>
  </si>
  <si>
    <t>% To Total</t>
  </si>
  <si>
    <t>Base Revenue Requirement</t>
  </si>
  <si>
    <t>Proposed kW Demand Charges</t>
  </si>
  <si>
    <t>Secondary and Primary Voltage Rate Design</t>
  </si>
  <si>
    <t>Conjunctive Demand Service Option</t>
  </si>
  <si>
    <t>STATE OF WASHINGTON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</si>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</sst>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9" fontId="0" fillId="0" borderId="0" xfId="2" applyNumberFormat="1" applyFont="1"/>
    <xf numFmtId="0" fontId="0" fillId="0" borderId="0" xfId="0" quotePrefix="1" applyAlignment="1">
      <alignment horizontal="left" indent="4"/>
    </xf>
    <xf numFmtId="0" fontId="0" fillId="0" borderId="0" xfId="0" applyAlignment="1">
      <alignment horizontal="left" indent="1"/>
    </xf>
    <xf numFmtId="44" fontId="0" fillId="0" borderId="0" xfId="0" applyNumberFormat="1"/>
    <xf numFmtId="9" fontId="0" fillId="0" borderId="0" xfId="2" applyFont="1"/>
    <xf numFmtId="164" fontId="0" fillId="0" borderId="0" xfId="1" applyNumberFormat="1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 indent="2"/>
    </xf>
    <xf numFmtId="0" fontId="2" fillId="0" borderId="0" xfId="0" quotePrefix="1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37" fontId="3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Alignment="1" applyProtection="1">
      <alignment horizontal="centerContinuous"/>
    </xf>
    <xf numFmtId="0" fontId="4" fillId="0" borderId="0" xfId="0" quotePrefix="1" applyFont="1" applyFill="1" applyAlignment="1" applyProtection="1">
      <alignment horizontal="centerContinuous"/>
    </xf>
    <xf numFmtId="0" fontId="5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12 MONTHS ENDED DECEMBER 2018</v>
          </cell>
        </row>
      </sheetData>
      <sheetData sheetId="7"/>
      <sheetData sheetId="8">
        <row r="73">
          <cell r="G73">
            <v>12.6</v>
          </cell>
        </row>
        <row r="74">
          <cell r="G74">
            <v>8.4</v>
          </cell>
        </row>
      </sheetData>
      <sheetData sheetId="9">
        <row r="23">
          <cell r="G23">
            <v>12.34</v>
          </cell>
        </row>
        <row r="24">
          <cell r="G24">
            <v>8.23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65">
          <cell r="J165">
            <v>10926476.136783987</v>
          </cell>
          <cell r="R165">
            <v>7718709.9619061062</v>
          </cell>
        </row>
        <row r="174">
          <cell r="J174">
            <v>1185398.4848728464</v>
          </cell>
          <cell r="R174">
            <v>837392.31015329948</v>
          </cell>
        </row>
        <row r="183">
          <cell r="J183">
            <v>20015668.865560837</v>
          </cell>
          <cell r="R183">
            <v>15690167.362305526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90" zoomScaleNormal="90" workbookViewId="0">
      <selection activeCell="D26" sqref="D26"/>
    </sheetView>
  </sheetViews>
  <sheetFormatPr defaultRowHeight="15.75" x14ac:dyDescent="0.25"/>
  <cols>
    <col min="1" max="1" width="37.25" bestFit="1" customWidth="1"/>
    <col min="2" max="2" width="22.875" bestFit="1" customWidth="1"/>
    <col min="3" max="3" width="11.875" bestFit="1" customWidth="1"/>
    <col min="4" max="4" width="13.375" bestFit="1" customWidth="1"/>
    <col min="5" max="5" width="14.375" bestFit="1" customWidth="1"/>
  </cols>
  <sheetData>
    <row r="1" spans="1:5" ht="18" x14ac:dyDescent="0.25">
      <c r="A1" s="16" t="s">
        <v>17</v>
      </c>
      <c r="B1" s="16"/>
      <c r="C1" s="16"/>
      <c r="D1" s="16"/>
      <c r="E1" s="16"/>
    </row>
    <row r="2" spans="1:5" ht="18" x14ac:dyDescent="0.25">
      <c r="A2" s="16" t="s">
        <v>16</v>
      </c>
      <c r="B2" s="16"/>
      <c r="C2" s="16"/>
      <c r="D2" s="16"/>
      <c r="E2" s="16"/>
    </row>
    <row r="3" spans="1:5" x14ac:dyDescent="0.25">
      <c r="A3" s="17" t="str">
        <f>'[1]Exhibit No.__(JAP-Prof-Prop)'!$A$6</f>
        <v>12 MONTHS ENDED DECEMBER 2018</v>
      </c>
      <c r="B3" s="17"/>
      <c r="C3" s="17"/>
      <c r="D3" s="17"/>
      <c r="E3" s="17"/>
    </row>
    <row r="4" spans="1:5" x14ac:dyDescent="0.25">
      <c r="A4" s="18" t="s">
        <v>15</v>
      </c>
      <c r="B4" s="18"/>
      <c r="C4" s="18"/>
      <c r="D4" s="18"/>
      <c r="E4" s="18"/>
    </row>
    <row r="5" spans="1:5" x14ac:dyDescent="0.25">
      <c r="A5" s="15" t="s">
        <v>14</v>
      </c>
      <c r="B5" s="14"/>
      <c r="C5" s="14"/>
      <c r="D5" s="13"/>
      <c r="E5" s="13"/>
    </row>
    <row r="7" spans="1:5" x14ac:dyDescent="0.25">
      <c r="C7" s="19" t="s">
        <v>13</v>
      </c>
      <c r="D7" s="19"/>
      <c r="E7" s="19"/>
    </row>
    <row r="8" spans="1:5" x14ac:dyDescent="0.25">
      <c r="B8" s="12" t="s">
        <v>12</v>
      </c>
      <c r="C8" s="11" t="s">
        <v>11</v>
      </c>
      <c r="D8" s="11" t="s">
        <v>10</v>
      </c>
      <c r="E8" s="11" t="s">
        <v>9</v>
      </c>
    </row>
    <row r="9" spans="1:5" x14ac:dyDescent="0.25">
      <c r="A9" s="10" t="s">
        <v>8</v>
      </c>
    </row>
    <row r="10" spans="1:5" x14ac:dyDescent="0.25">
      <c r="A10" s="4" t="s">
        <v>6</v>
      </c>
    </row>
    <row r="11" spans="1:5" x14ac:dyDescent="0.25">
      <c r="A11" s="9" t="s">
        <v>5</v>
      </c>
      <c r="B11" s="7">
        <f>+'[2]Class Summary'!$J$165</f>
        <v>10926476.136783987</v>
      </c>
      <c r="C11" s="6">
        <f>+B11/$B$14</f>
        <v>0.34009684372946897</v>
      </c>
    </row>
    <row r="12" spans="1:5" x14ac:dyDescent="0.25">
      <c r="A12" s="9" t="s">
        <v>4</v>
      </c>
      <c r="B12" s="7">
        <f>+'[2]Class Summary'!$J$174</f>
        <v>1185398.4848728464</v>
      </c>
      <c r="C12" s="6">
        <f>+B12/$B$14</f>
        <v>3.6896642450876191E-2</v>
      </c>
    </row>
    <row r="13" spans="1:5" x14ac:dyDescent="0.25">
      <c r="A13" s="9" t="s">
        <v>3</v>
      </c>
      <c r="B13" s="7">
        <f>+'[2]Class Summary'!$J$183</f>
        <v>20015668.865560837</v>
      </c>
      <c r="C13" s="6">
        <f>+B13/$B$14</f>
        <v>0.62300651381965477</v>
      </c>
    </row>
    <row r="14" spans="1:5" x14ac:dyDescent="0.25">
      <c r="A14" s="8" t="s">
        <v>2</v>
      </c>
      <c r="B14" s="7">
        <f>SUM(B11:B13)</f>
        <v>32127543.487217672</v>
      </c>
      <c r="C14" s="6">
        <f>SUM(C11:C13)</f>
        <v>1</v>
      </c>
      <c r="D14" s="5">
        <f>+'[1]Exhibit No.__(JAP-SV RD)'!G73</f>
        <v>12.6</v>
      </c>
      <c r="E14" s="5">
        <f>+'[1]Exhibit No.__(JAP-SV RD)'!G74</f>
        <v>8.4</v>
      </c>
    </row>
    <row r="15" spans="1:5" x14ac:dyDescent="0.25">
      <c r="A15" s="4"/>
    </row>
    <row r="16" spans="1:5" x14ac:dyDescent="0.25">
      <c r="A16" s="3" t="s">
        <v>1</v>
      </c>
      <c r="C16" s="2">
        <f>+C13</f>
        <v>0.62300651381965477</v>
      </c>
      <c r="D16" s="1">
        <f>ROUND($C16*$D$14,2)</f>
        <v>7.85</v>
      </c>
      <c r="E16" s="1">
        <f>ROUND($C16*$E$14,2)</f>
        <v>5.23</v>
      </c>
    </row>
    <row r="17" spans="1:5" x14ac:dyDescent="0.25">
      <c r="A17" s="3" t="s">
        <v>0</v>
      </c>
      <c r="C17" s="2">
        <f>SUM(C11:C12)</f>
        <v>0.37699348618034517</v>
      </c>
      <c r="D17" s="1">
        <f>ROUND($C17*$D$14,2)</f>
        <v>4.75</v>
      </c>
      <c r="E17" s="1">
        <f>ROUND($C17*$E$14,2)</f>
        <v>3.17</v>
      </c>
    </row>
    <row r="19" spans="1:5" x14ac:dyDescent="0.25">
      <c r="A19" s="10" t="s">
        <v>7</v>
      </c>
    </row>
    <row r="20" spans="1:5" x14ac:dyDescent="0.25">
      <c r="A20" s="4" t="s">
        <v>6</v>
      </c>
    </row>
    <row r="21" spans="1:5" x14ac:dyDescent="0.25">
      <c r="A21" s="9" t="s">
        <v>5</v>
      </c>
      <c r="B21" s="7">
        <f>+'[2]Class Summary'!$R$165</f>
        <v>7718709.9619061062</v>
      </c>
      <c r="C21" s="6">
        <f>+B21/$B$24</f>
        <v>0.31834628907063534</v>
      </c>
    </row>
    <row r="22" spans="1:5" x14ac:dyDescent="0.25">
      <c r="A22" s="9" t="s">
        <v>4</v>
      </c>
      <c r="B22" s="7">
        <f>+'[2]Class Summary'!$R$174</f>
        <v>837392.31015329948</v>
      </c>
      <c r="C22" s="6">
        <f>+B22/$B$24</f>
        <v>3.4536954458612441E-2</v>
      </c>
    </row>
    <row r="23" spans="1:5" x14ac:dyDescent="0.25">
      <c r="A23" s="9" t="s">
        <v>3</v>
      </c>
      <c r="B23" s="7">
        <f>+'[2]Class Summary'!$R$183</f>
        <v>15690167.362305526</v>
      </c>
      <c r="C23" s="6">
        <f>+B23/$B$24</f>
        <v>0.64711675647075217</v>
      </c>
    </row>
    <row r="24" spans="1:5" x14ac:dyDescent="0.25">
      <c r="A24" s="8" t="s">
        <v>2</v>
      </c>
      <c r="B24" s="7">
        <f>SUM(B21:B23)</f>
        <v>24246269.634364933</v>
      </c>
      <c r="C24" s="6">
        <f>SUM(C21:C23)</f>
        <v>1</v>
      </c>
      <c r="D24" s="5">
        <f>+'[1]Exhibit No.__(JAP-PV RD)'!G23</f>
        <v>12.34</v>
      </c>
      <c r="E24" s="5">
        <f>+'[1]Exhibit No.__(JAP-PV RD)'!G24</f>
        <v>8.23</v>
      </c>
    </row>
    <row r="25" spans="1:5" x14ac:dyDescent="0.25">
      <c r="A25" s="4"/>
    </row>
    <row r="26" spans="1:5" x14ac:dyDescent="0.25">
      <c r="A26" s="3" t="s">
        <v>1</v>
      </c>
      <c r="C26" s="2">
        <f>+C23</f>
        <v>0.64711675647075217</v>
      </c>
      <c r="D26" s="1">
        <f>ROUND($C26*$D$24,2)</f>
        <v>7.99</v>
      </c>
      <c r="E26" s="1">
        <f>ROUND($C26*$E$24,2)</f>
        <v>5.33</v>
      </c>
    </row>
    <row r="27" spans="1:5" x14ac:dyDescent="0.25">
      <c r="A27" s="3" t="s">
        <v>0</v>
      </c>
      <c r="C27" s="2">
        <f>SUM(C21:C22)</f>
        <v>0.35288324352924777</v>
      </c>
      <c r="D27" s="1">
        <f>ROUND($C27*$D$24,2)</f>
        <v>4.3499999999999996</v>
      </c>
      <c r="E27" s="1">
        <f>ROUND($C27*$E$24,2)</f>
        <v>2.9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fitToHeight="0" orientation="landscape" r:id="rId1"/>
  <headerFooter>
    <oddFooter>&amp;RExhibit No.___(JAP-9)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54D2FF-D79F-4C02-B12C-403817E42E0B}"/>
</file>

<file path=customXml/itemProps2.xml><?xml version="1.0" encoding="utf-8"?>
<ds:datastoreItem xmlns:ds="http://schemas.openxmlformats.org/officeDocument/2006/customXml" ds:itemID="{C7836710-BFCF-415A-B53A-606AB081C8EB}"/>
</file>

<file path=customXml/itemProps3.xml><?xml version="1.0" encoding="utf-8"?>
<ds:datastoreItem xmlns:ds="http://schemas.openxmlformats.org/officeDocument/2006/customXml" ds:itemID="{41137021-49A7-4B37-A6FE-B9867FE6B5C3}"/>
</file>

<file path=customXml/itemProps4.xml><?xml version="1.0" encoding="utf-8"?>
<ds:datastoreItem xmlns:ds="http://schemas.openxmlformats.org/officeDocument/2006/customXml" ds:itemID="{EB247F51-25D2-4D01-A81F-4BE80441E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No.__(JAP-CONJ DEM)</vt:lpstr>
      <vt:lpstr>'Exhibit No.__(JAP-CONJ DEM)'!Print_Area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2019-06-11T21:27:56Z</cp:lastPrinted>
  <dcterms:created xsi:type="dcterms:W3CDTF">2019-06-06T15:24:25Z</dcterms:created>
  <dcterms:modified xsi:type="dcterms:W3CDTF">2019-07-31T15:22:46Z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