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01"/>
  <workbookPr/>
  <mc:AlternateContent xmlns:mc="http://schemas.openxmlformats.org/markup-compatibility/2006">
    <mc:Choice Requires="x15">
      <x15ac:absPath xmlns:x15ac="http://schemas.microsoft.com/office/spreadsheetml/2010/11/ac" url="C:\Users\Owner\Documents\Washington\Crane Workpapers\"/>
    </mc:Choice>
  </mc:AlternateContent>
  <xr:revisionPtr revIDLastSave="0" documentId="13_ncr:1_{D394F91B-E637-456D-B1A8-42067833269A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Sheet1 (2)" sheetId="2" r:id="rId1"/>
    <sheet name="Sheet1" sheetId="1" r:id="rId2"/>
  </sheets>
  <externalReferences>
    <externalReference r:id="rId3"/>
  </externalReferences>
  <definedNames>
    <definedName name="_xlnm.Print_Area" localSheetId="1">Sheet1!$D$10:$L$35</definedName>
    <definedName name="_xlnm.Print_Area" localSheetId="0">'Sheet1 (2)'!$B$3:$I$32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12" i="2" l="1"/>
  <c r="E6" i="2"/>
  <c r="F6" i="2"/>
  <c r="F10" i="2" s="1"/>
  <c r="F16" i="2" s="1"/>
  <c r="F20" i="2" s="1"/>
  <c r="E7" i="2"/>
  <c r="E8" i="2"/>
  <c r="G8" i="2"/>
  <c r="E9" i="2"/>
  <c r="C10" i="2"/>
  <c r="D10" i="2"/>
  <c r="E11" i="2"/>
  <c r="C12" i="2"/>
  <c r="E12" i="2" s="1"/>
  <c r="G12" i="2" s="1"/>
  <c r="I12" i="2" s="1"/>
  <c r="E13" i="2"/>
  <c r="F18" i="2"/>
  <c r="G18" i="2" s="1"/>
  <c r="I18" i="2" s="1"/>
  <c r="D32" i="2"/>
  <c r="D14" i="2" s="1"/>
  <c r="J16" i="1"/>
  <c r="I15" i="1"/>
  <c r="I17" i="1" s="1"/>
  <c r="H16" i="1"/>
  <c r="J26" i="1"/>
  <c r="J23" i="1"/>
  <c r="L30" i="1"/>
  <c r="H30" i="1"/>
  <c r="L29" i="1"/>
  <c r="H29" i="1"/>
  <c r="H26" i="1"/>
  <c r="K26" i="1" s="1"/>
  <c r="G25" i="1"/>
  <c r="G28" i="1" s="1"/>
  <c r="G31" i="1" s="1"/>
  <c r="F25" i="1"/>
  <c r="H24" i="1"/>
  <c r="K24" i="1" s="1"/>
  <c r="H23" i="1"/>
  <c r="K23" i="1" s="1"/>
  <c r="K25" i="1" s="1"/>
  <c r="K21" i="1"/>
  <c r="L21" i="1" s="1"/>
  <c r="F15" i="1"/>
  <c r="F17" i="1" s="1"/>
  <c r="G13" i="1"/>
  <c r="G14" i="1" s="1"/>
  <c r="G15" i="1" l="1"/>
  <c r="H14" i="1"/>
  <c r="J14" i="1" s="1"/>
  <c r="H13" i="1"/>
  <c r="G6" i="2"/>
  <c r="G10" i="2" s="1"/>
  <c r="H25" i="1"/>
  <c r="J24" i="1"/>
  <c r="J25" i="1" s="1"/>
  <c r="I6" i="2"/>
  <c r="C16" i="2"/>
  <c r="C20" i="2" s="1"/>
  <c r="E10" i="2"/>
  <c r="D16" i="2"/>
  <c r="E14" i="2"/>
  <c r="G14" i="2" s="1"/>
  <c r="L24" i="1"/>
  <c r="F27" i="1"/>
  <c r="G17" i="1"/>
  <c r="L23" i="1"/>
  <c r="L26" i="1"/>
  <c r="L25" i="1" l="1"/>
  <c r="H15" i="1"/>
  <c r="H17" i="1" s="1"/>
  <c r="J13" i="1"/>
  <c r="J15" i="1" s="1"/>
  <c r="J17" i="1" s="1"/>
  <c r="K17" i="1" s="1"/>
  <c r="J34" i="1" s="1"/>
  <c r="H8" i="2" s="1"/>
  <c r="G16" i="2"/>
  <c r="G20" i="2" s="1"/>
  <c r="E16" i="2"/>
  <c r="E20" i="2" s="1"/>
  <c r="F28" i="1"/>
  <c r="F31" i="1" s="1"/>
  <c r="H27" i="1"/>
  <c r="H10" i="2" l="1"/>
  <c r="H16" i="2" s="1"/>
  <c r="I8" i="2"/>
  <c r="I10" i="2" s="1"/>
  <c r="I16" i="2" s="1"/>
  <c r="I20" i="2" s="1"/>
  <c r="I22" i="2" s="1"/>
  <c r="K27" i="1"/>
  <c r="K28" i="1" s="1"/>
  <c r="K31" i="1" s="1"/>
  <c r="J27" i="1"/>
  <c r="J33" i="1" s="1"/>
  <c r="J35" i="1" s="1"/>
  <c r="H28" i="1"/>
  <c r="H31" i="1" s="1"/>
  <c r="L27" i="1" l="1"/>
  <c r="L28" i="1" s="1"/>
  <c r="L31" i="1" s="1"/>
  <c r="J28" i="1"/>
  <c r="J31" i="1" s="1"/>
</calcChain>
</file>

<file path=xl/sharedStrings.xml><?xml version="1.0" encoding="utf-8"?>
<sst xmlns="http://schemas.openxmlformats.org/spreadsheetml/2006/main" count="54" uniqueCount="49">
  <si>
    <t>Cost of Removal and Decomissioning Costs</t>
  </si>
  <si>
    <t>Orignal Per WA Settlement:</t>
  </si>
  <si>
    <t>2034/2036</t>
  </si>
  <si>
    <t>Colstrip Units 3&amp;4 Interim Retirement Costs</t>
  </si>
  <si>
    <t>Colstrip Units 3&amp;4 Decomissioning Costs</t>
  </si>
  <si>
    <t xml:space="preserve">   Subtotal - Colstrip Units 3&amp;4</t>
  </si>
  <si>
    <t>Transmission Interim Retirement Costs</t>
  </si>
  <si>
    <t xml:space="preserve">    TOTAL</t>
  </si>
  <si>
    <t>Reconcile Reg Asset</t>
  </si>
  <si>
    <t>Generation</t>
  </si>
  <si>
    <t>Transmission</t>
  </si>
  <si>
    <t>Total</t>
  </si>
  <si>
    <t>WA</t>
  </si>
  <si>
    <t>ID</t>
  </si>
  <si>
    <t>Cost</t>
  </si>
  <si>
    <t>A/D</t>
  </si>
  <si>
    <t xml:space="preserve">   Plant NBV</t>
  </si>
  <si>
    <t>ARO</t>
  </si>
  <si>
    <t>COR</t>
  </si>
  <si>
    <t xml:space="preserve">   Total Cost to Recover</t>
  </si>
  <si>
    <t>Recovery - Tax Credit</t>
  </si>
  <si>
    <t>Recovery - 10 Year's Depreciation</t>
  </si>
  <si>
    <t xml:space="preserve">   Reg Asset to Recover</t>
  </si>
  <si>
    <t>Per Year Est.</t>
  </si>
  <si>
    <t>Est 8 years</t>
  </si>
  <si>
    <t>A</t>
  </si>
  <si>
    <t>Estimated interest Accrued March 2019-March 2020</t>
  </si>
  <si>
    <t>Interest Accrued June 2018-February 2019</t>
  </si>
  <si>
    <t>True-up balance to 2018 Federal Tax Return</t>
  </si>
  <si>
    <t>Temporary Tax Credit due to Tax Reform - Activity Detail:</t>
  </si>
  <si>
    <t>(2) Tax credit amount was finalized in late 2018 with Federal Tax Return preparation.</t>
  </si>
  <si>
    <t>(1) Annual WA Colstrip depreciation of $4,533,492 recorded as expense and recovered from customers.</t>
  </si>
  <si>
    <t>Notes</t>
  </si>
  <si>
    <t>B</t>
  </si>
  <si>
    <t xml:space="preserve">   Annual Amortization</t>
  </si>
  <si>
    <t>Years remaining to amortize</t>
  </si>
  <si>
    <t xml:space="preserve">   Colstrip Regulatory Asset</t>
  </si>
  <si>
    <t>Temporary Tax Credits (Note 2)</t>
  </si>
  <si>
    <t>Future Depreciation ($4,533,492/Year)</t>
  </si>
  <si>
    <t>Undepreciated Balance</t>
  </si>
  <si>
    <t>Estimated Asset Retirement Obligation</t>
  </si>
  <si>
    <t>NBV  Note (1)</t>
  </si>
  <si>
    <t>Balance at 3/31/2020</t>
  </si>
  <si>
    <t>Activity April 1, 2019 - March 30, 2020</t>
  </si>
  <si>
    <t>Balance at 3/31/2019</t>
  </si>
  <si>
    <t>2018 &amp; 2019 Additions</t>
  </si>
  <si>
    <t>Plant-in-Service at December 31, 2017</t>
  </si>
  <si>
    <t>Change due to 2025</t>
  </si>
  <si>
    <t>Revised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</si>
</sst>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1">
    <xf numFmtId="0" fontId="0" fillId="0" borderId="0" xfId="0"/>
    <xf numFmtId="0" fontId="3" fillId="0" borderId="0" xfId="0" applyFont="1"/>
    <xf numFmtId="43" fontId="0" fillId="0" borderId="0" xfId="1" applyFont="1"/>
    <xf numFmtId="49" fontId="3" fillId="0" borderId="0" xfId="1" applyNumberFormat="1" applyFont="1" applyAlignment="1">
      <alignment horizontal="center"/>
    </xf>
    <xf numFmtId="0" fontId="3" fillId="0" borderId="0" xfId="0" applyFont="1" applyAlignment="1">
      <alignment horizontal="center"/>
    </xf>
    <xf numFmtId="164" fontId="0" fillId="0" borderId="0" xfId="1" applyNumberFormat="1" applyFont="1"/>
    <xf numFmtId="164" fontId="0" fillId="0" borderId="1" xfId="1" applyNumberFormat="1" applyFont="1" applyBorder="1"/>
    <xf numFmtId="164" fontId="0" fillId="0" borderId="2" xfId="1" applyNumberFormat="1" applyFont="1" applyBorder="1"/>
    <xf numFmtId="10" fontId="4" fillId="0" borderId="0" xfId="0" applyNumberFormat="1" applyFont="1" applyAlignment="1">
      <alignment horizontal="center"/>
    </xf>
    <xf numFmtId="43" fontId="3" fillId="0" borderId="0" xfId="1" applyFont="1" applyAlignment="1">
      <alignment horizontal="center"/>
    </xf>
    <xf numFmtId="164" fontId="0" fillId="0" borderId="0" xfId="0" applyNumberFormat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165" fontId="0" fillId="0" borderId="2" xfId="2" applyNumberFormat="1" applyFont="1" applyBorder="1"/>
    <xf numFmtId="165" fontId="0" fillId="0" borderId="0" xfId="2" applyNumberFormat="1" applyFont="1"/>
    <xf numFmtId="0" fontId="0" fillId="0" borderId="0" xfId="0" applyFont="1"/>
    <xf numFmtId="0" fontId="5" fillId="0" borderId="0" xfId="0" applyFont="1" applyAlignment="1">
      <alignment horizontal="center"/>
    </xf>
    <xf numFmtId="165" fontId="0" fillId="0" borderId="3" xfId="2" applyNumberFormat="1" applyFont="1" applyBorder="1"/>
    <xf numFmtId="164" fontId="0" fillId="0" borderId="4" xfId="1" applyNumberFormat="1" applyFont="1" applyBorder="1"/>
    <xf numFmtId="165" fontId="0" fillId="0" borderId="0" xfId="0" applyNumberFormat="1"/>
    <xf numFmtId="0" fontId="0" fillId="0" borderId="0" xfId="0" applyAlignment="1">
      <alignment horizontal="center" wrapText="1"/>
    </xf>
    <xf numFmtId="0" fontId="3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0" fillId="0" borderId="5" xfId="0" applyBorder="1" applyAlignment="1">
      <alignment horizontal="center" wrapText="1"/>
    </xf>
    <xf numFmtId="164" fontId="0" fillId="0" borderId="4" xfId="0" applyNumberFormat="1" applyBorder="1"/>
    <xf numFmtId="0" fontId="3" fillId="0" borderId="5" xfId="0" applyFont="1" applyBorder="1" applyAlignment="1">
      <alignment horizontal="center" wrapText="1"/>
    </xf>
    <xf numFmtId="165" fontId="0" fillId="2" borderId="0" xfId="0" applyNumberFormat="1" applyFill="1"/>
    <xf numFmtId="0" fontId="0" fillId="0" borderId="8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6" xfId="0" applyBorder="1" applyAlignment="1">
      <alignment horizontal="center" wrapTex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01m107\c01m107\2019\2019_%20WA%20Elec%20and%20Gas%20General%20Rate%20Case\Adjustments\3.13%20PF%20Colstrip%20Reg%20Asset%20Amortization\2)Revised%20Colstrip%20Amortization%20due%20to%20Depreciation%20Study%20Order%200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</sheetNames>
    <sheetDataSet>
      <sheetData sheetId="0">
        <row r="20">
          <cell r="L20">
            <v>5472792.5096000005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3:I32"/>
  <sheetViews>
    <sheetView tabSelected="1" topLeftCell="A7" zoomScaleNormal="100" workbookViewId="0">
      <selection activeCell="I22" sqref="I22"/>
    </sheetView>
  </sheetViews>
  <sheetFormatPr defaultRowHeight="15" x14ac:dyDescent="0.25"/>
  <cols>
    <col min="2" max="2" width="32.42578125" customWidth="1"/>
    <col min="3" max="3" width="14.7109375" bestFit="1" customWidth="1"/>
    <col min="4" max="4" width="15.42578125" customWidth="1"/>
    <col min="5" max="5" width="14.140625" customWidth="1"/>
    <col min="6" max="6" width="15.140625" customWidth="1"/>
    <col min="7" max="7" width="14.140625" customWidth="1"/>
    <col min="8" max="8" width="13.28515625" bestFit="1" customWidth="1"/>
    <col min="9" max="9" width="15.42578125" customWidth="1"/>
  </cols>
  <sheetData>
    <row r="3" spans="2:9" ht="15.75" thickBot="1" x14ac:dyDescent="0.3"/>
    <row r="4" spans="2:9" s="23" customFormat="1" ht="30.75" thickBot="1" x14ac:dyDescent="0.3">
      <c r="C4" s="28" t="s">
        <v>46</v>
      </c>
      <c r="D4" s="29"/>
      <c r="E4" s="30"/>
      <c r="F4" s="24" t="s">
        <v>45</v>
      </c>
      <c r="G4" s="24" t="s">
        <v>11</v>
      </c>
      <c r="H4" s="26" t="s">
        <v>47</v>
      </c>
      <c r="I4" s="26" t="s">
        <v>48</v>
      </c>
    </row>
    <row r="5" spans="2:9" s="21" customFormat="1" ht="73.900000000000006" customHeight="1" x14ac:dyDescent="0.25">
      <c r="C5" s="22" t="s">
        <v>44</v>
      </c>
      <c r="D5" s="22" t="s">
        <v>43</v>
      </c>
      <c r="E5" s="22" t="s">
        <v>42</v>
      </c>
      <c r="F5" s="22" t="s">
        <v>42</v>
      </c>
      <c r="G5" s="22" t="s">
        <v>42</v>
      </c>
    </row>
    <row r="6" spans="2:9" x14ac:dyDescent="0.25">
      <c r="B6" t="s">
        <v>41</v>
      </c>
      <c r="C6" s="15">
        <v>65711049</v>
      </c>
      <c r="D6" s="15">
        <v>-4533492</v>
      </c>
      <c r="E6" s="15">
        <f>SUM(C6:D6)</f>
        <v>61177557</v>
      </c>
      <c r="F6" s="15">
        <f>[1]Sheet2!L20</f>
        <v>5472792.5096000005</v>
      </c>
      <c r="G6" s="20">
        <f>SUM(E6:F6)</f>
        <v>66650349.509599999</v>
      </c>
      <c r="H6" s="5">
        <v>0</v>
      </c>
      <c r="I6" s="20">
        <f>G6+H6</f>
        <v>66650349.509599999</v>
      </c>
    </row>
    <row r="7" spans="2:9" x14ac:dyDescent="0.25">
      <c r="C7" s="5"/>
      <c r="D7" s="5"/>
      <c r="E7" s="5">
        <f>SUM(C7:D7)</f>
        <v>0</v>
      </c>
      <c r="H7" s="5"/>
    </row>
    <row r="8" spans="2:9" x14ac:dyDescent="0.25">
      <c r="B8" t="s">
        <v>40</v>
      </c>
      <c r="C8" s="19">
        <v>38349828</v>
      </c>
      <c r="D8" s="19">
        <v>0</v>
      </c>
      <c r="E8" s="19">
        <f>SUM(C8:D8)</f>
        <v>38349828</v>
      </c>
      <c r="F8" s="19">
        <v>0</v>
      </c>
      <c r="G8" s="19">
        <f>SUM(E8:F8)</f>
        <v>38349828</v>
      </c>
      <c r="H8" s="19">
        <f>Sheet1!J34</f>
        <v>-1100971.7084999999</v>
      </c>
      <c r="I8" s="25">
        <f>SUM(G8:H8)</f>
        <v>37248856.291500002</v>
      </c>
    </row>
    <row r="9" spans="2:9" x14ac:dyDescent="0.25">
      <c r="C9" s="5"/>
      <c r="D9" s="5"/>
      <c r="E9" s="5">
        <f>SUM(C9:D9)</f>
        <v>0</v>
      </c>
      <c r="F9" s="5"/>
      <c r="G9" s="5"/>
      <c r="H9" s="5"/>
    </row>
    <row r="10" spans="2:9" x14ac:dyDescent="0.25">
      <c r="B10" t="s">
        <v>39</v>
      </c>
      <c r="C10" s="5">
        <f>SUM(C6:C8)</f>
        <v>104060877</v>
      </c>
      <c r="D10" s="5">
        <f>SUM(D6:D8)</f>
        <v>-4533492</v>
      </c>
      <c r="E10" s="5">
        <f>SUM(E6:E9)</f>
        <v>99527385</v>
      </c>
      <c r="F10" s="5">
        <f>SUM(F6:F9)</f>
        <v>5472792.5096000005</v>
      </c>
      <c r="G10" s="5">
        <f>SUM(G6:G9)</f>
        <v>105000177.5096</v>
      </c>
      <c r="H10" s="5">
        <f t="shared" ref="H10:I10" si="0">SUM(H6:H9)</f>
        <v>-1100971.7084999999</v>
      </c>
      <c r="I10" s="5">
        <f t="shared" si="0"/>
        <v>103899205.8011</v>
      </c>
    </row>
    <row r="11" spans="2:9" x14ac:dyDescent="0.25">
      <c r="C11" s="5"/>
      <c r="D11" s="5"/>
      <c r="E11" s="5">
        <f>SUM(C11:D11)</f>
        <v>0</v>
      </c>
      <c r="F11" s="5"/>
      <c r="G11" s="5"/>
      <c r="H11" s="5"/>
    </row>
    <row r="12" spans="2:9" x14ac:dyDescent="0.25">
      <c r="B12" t="s">
        <v>38</v>
      </c>
      <c r="C12" s="5">
        <f>-4533492*8.75</f>
        <v>-39668055</v>
      </c>
      <c r="D12" s="5">
        <v>4533492</v>
      </c>
      <c r="E12" s="5">
        <f>SUM(C12:D12)</f>
        <v>-35134563</v>
      </c>
      <c r="F12" s="5">
        <v>0</v>
      </c>
      <c r="G12" s="5">
        <f>SUM(E12:F12)</f>
        <v>-35134563</v>
      </c>
      <c r="H12" s="5">
        <f>4533492*2</f>
        <v>9066984</v>
      </c>
      <c r="I12" s="10">
        <f>SUM(G12:H12)</f>
        <v>-26067579</v>
      </c>
    </row>
    <row r="13" spans="2:9" x14ac:dyDescent="0.25">
      <c r="C13" s="5"/>
      <c r="D13" s="5"/>
      <c r="E13" s="5">
        <f>SUM(C13:D13)</f>
        <v>0</v>
      </c>
      <c r="F13" s="5"/>
      <c r="G13" s="5"/>
      <c r="H13" s="5"/>
    </row>
    <row r="14" spans="2:9" x14ac:dyDescent="0.25">
      <c r="B14" t="s">
        <v>37</v>
      </c>
      <c r="C14" s="19">
        <v>-10851000</v>
      </c>
      <c r="D14" s="19">
        <f>D32</f>
        <v>-858014</v>
      </c>
      <c r="E14" s="19">
        <f>SUM(C14:D14)</f>
        <v>-11709014</v>
      </c>
      <c r="F14" s="19">
        <v>0</v>
      </c>
      <c r="G14" s="19">
        <f>SUM(E14:F14)</f>
        <v>-11709014</v>
      </c>
      <c r="H14" s="19">
        <v>0</v>
      </c>
      <c r="I14" s="25">
        <v>0</v>
      </c>
    </row>
    <row r="15" spans="2:9" x14ac:dyDescent="0.25">
      <c r="C15" s="5"/>
      <c r="D15" s="5"/>
      <c r="E15" s="5"/>
      <c r="H15" s="5"/>
    </row>
    <row r="16" spans="2:9" ht="15.75" thickBot="1" x14ac:dyDescent="0.3">
      <c r="B16" t="s">
        <v>36</v>
      </c>
      <c r="C16" s="18">
        <f>SUM(C10:C14)</f>
        <v>53541822</v>
      </c>
      <c r="D16" s="18">
        <f>SUM(D10:D14)</f>
        <v>-858014</v>
      </c>
      <c r="E16" s="18">
        <f>SUM(E10:E14)</f>
        <v>52683808</v>
      </c>
      <c r="F16" s="18">
        <f>SUM(F10:F14)</f>
        <v>5472792.5096000005</v>
      </c>
      <c r="G16" s="18">
        <f>SUM(G10:G14)</f>
        <v>58156600.509599999</v>
      </c>
      <c r="H16" s="18">
        <f t="shared" ref="H16:I16" si="1">SUM(H10:H14)</f>
        <v>7966012.2915000003</v>
      </c>
      <c r="I16" s="18">
        <f t="shared" si="1"/>
        <v>77831626.801100001</v>
      </c>
    </row>
    <row r="18" spans="2:9" x14ac:dyDescent="0.25">
      <c r="B18" t="s">
        <v>35</v>
      </c>
      <c r="C18">
        <v>34.75</v>
      </c>
      <c r="E18">
        <v>33.75</v>
      </c>
      <c r="F18">
        <f>E18</f>
        <v>33.75</v>
      </c>
      <c r="G18">
        <f>F18</f>
        <v>33.75</v>
      </c>
      <c r="I18">
        <f>G18</f>
        <v>33.75</v>
      </c>
    </row>
    <row r="20" spans="2:9" x14ac:dyDescent="0.25">
      <c r="B20" t="s">
        <v>34</v>
      </c>
      <c r="C20" s="15">
        <f>C16/C18</f>
        <v>1540771.8561151079</v>
      </c>
      <c r="D20" s="15"/>
      <c r="E20" s="15">
        <f>E16/E18</f>
        <v>1561001.7185185186</v>
      </c>
      <c r="F20" s="15">
        <f>F16/F18</f>
        <v>162156.81509925929</v>
      </c>
      <c r="G20" s="15">
        <f>G16/G18</f>
        <v>1723158.5336177777</v>
      </c>
      <c r="I20" s="15">
        <f>I16/I18</f>
        <v>2306122.2755881483</v>
      </c>
    </row>
    <row r="21" spans="2:9" x14ac:dyDescent="0.25">
      <c r="E21" s="17" t="s">
        <v>33</v>
      </c>
    </row>
    <row r="22" spans="2:9" x14ac:dyDescent="0.25">
      <c r="I22" s="27">
        <f>I20-G20</f>
        <v>582963.74197037052</v>
      </c>
    </row>
    <row r="23" spans="2:9" x14ac:dyDescent="0.25">
      <c r="B23" s="1" t="s">
        <v>32</v>
      </c>
    </row>
    <row r="24" spans="2:9" x14ac:dyDescent="0.25">
      <c r="B24" s="16" t="s">
        <v>31</v>
      </c>
    </row>
    <row r="25" spans="2:9" x14ac:dyDescent="0.25">
      <c r="B25" s="1"/>
    </row>
    <row r="26" spans="2:9" x14ac:dyDescent="0.25">
      <c r="B26" t="s">
        <v>30</v>
      </c>
    </row>
    <row r="27" spans="2:9" ht="3.6" customHeight="1" x14ac:dyDescent="0.25"/>
    <row r="28" spans="2:9" x14ac:dyDescent="0.25">
      <c r="B28" t="s">
        <v>29</v>
      </c>
    </row>
    <row r="29" spans="2:9" x14ac:dyDescent="0.25">
      <c r="B29" t="s">
        <v>28</v>
      </c>
      <c r="D29" s="15">
        <v>-52000</v>
      </c>
    </row>
    <row r="30" spans="2:9" x14ac:dyDescent="0.25">
      <c r="B30" t="s">
        <v>27</v>
      </c>
      <c r="D30" s="5">
        <v>-306287</v>
      </c>
    </row>
    <row r="31" spans="2:9" x14ac:dyDescent="0.25">
      <c r="B31" t="s">
        <v>26</v>
      </c>
      <c r="D31" s="5">
        <v>-499727</v>
      </c>
    </row>
    <row r="32" spans="2:9" ht="15.75" thickBot="1" x14ac:dyDescent="0.3">
      <c r="D32" s="14">
        <f>SUM(D29:D31)</f>
        <v>-858014</v>
      </c>
    </row>
  </sheetData>
  <mergeCells count="1">
    <mergeCell ref="C4:E4"/>
  </mergeCells>
  <pageMargins left="0.7" right="0.7" top="0.75" bottom="0.75" header="0.3" footer="0.3"/>
  <pageSetup scale="90" orientation="landscape" r:id="rId1"/>
  <headerFooter>
    <oddFooter>&amp;LAvista
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D10:L35"/>
  <sheetViews>
    <sheetView topLeftCell="A8" workbookViewId="0">
      <selection activeCell="J36" sqref="J36"/>
    </sheetView>
  </sheetViews>
  <sheetFormatPr defaultRowHeight="15" x14ac:dyDescent="0.25"/>
  <cols>
    <col min="4" max="4" width="37.42578125" bestFit="1" customWidth="1"/>
    <col min="6" max="6" width="12.5703125" bestFit="1" customWidth="1"/>
    <col min="7" max="7" width="11.85546875" bestFit="1" customWidth="1"/>
    <col min="8" max="8" width="12.7109375" bestFit="1" customWidth="1"/>
    <col min="9" max="9" width="9" bestFit="1" customWidth="1"/>
    <col min="10" max="10" width="13.7109375" bestFit="1" customWidth="1"/>
    <col min="11" max="11" width="12" bestFit="1" customWidth="1"/>
    <col min="12" max="12" width="12.5703125" bestFit="1" customWidth="1"/>
  </cols>
  <sheetData>
    <row r="10" spans="4:10" x14ac:dyDescent="0.25">
      <c r="D10" s="1" t="s">
        <v>0</v>
      </c>
      <c r="F10" s="2"/>
    </row>
    <row r="11" spans="4:10" x14ac:dyDescent="0.25">
      <c r="F11" s="2"/>
      <c r="H11" s="11" t="s">
        <v>24</v>
      </c>
    </row>
    <row r="12" spans="4:10" x14ac:dyDescent="0.25">
      <c r="D12" t="s">
        <v>1</v>
      </c>
      <c r="F12" s="3" t="s">
        <v>2</v>
      </c>
      <c r="G12" s="4">
        <v>2027</v>
      </c>
      <c r="H12" s="4" t="s">
        <v>23</v>
      </c>
      <c r="I12" s="4"/>
      <c r="J12" s="4">
        <v>2025</v>
      </c>
    </row>
    <row r="13" spans="4:10" x14ac:dyDescent="0.25">
      <c r="D13" t="s">
        <v>3</v>
      </c>
      <c r="F13" s="5">
        <v>6286021</v>
      </c>
      <c r="G13" s="5">
        <f>1947918+1238550</f>
        <v>3186468</v>
      </c>
      <c r="H13" s="5">
        <f>(F13-G13)/8</f>
        <v>387444.125</v>
      </c>
      <c r="I13" s="5"/>
      <c r="J13" s="5">
        <f>G13-(H13*2)</f>
        <v>2411579.75</v>
      </c>
    </row>
    <row r="14" spans="4:10" x14ac:dyDescent="0.25">
      <c r="D14" t="s">
        <v>4</v>
      </c>
      <c r="F14" s="5">
        <v>14200342</v>
      </c>
      <c r="G14" s="5">
        <f>13777539-G13</f>
        <v>10591071</v>
      </c>
      <c r="H14" s="5">
        <f>(F14-G14)/8</f>
        <v>451158.875</v>
      </c>
      <c r="I14" s="5"/>
      <c r="J14" s="5">
        <f>G14-(H14*2)</f>
        <v>9688753.25</v>
      </c>
    </row>
    <row r="15" spans="4:10" x14ac:dyDescent="0.25">
      <c r="D15" t="s">
        <v>5</v>
      </c>
      <c r="F15" s="6">
        <f>SUM(F13:F14)</f>
        <v>20486363</v>
      </c>
      <c r="G15" s="6">
        <f>SUM(G13:G14)</f>
        <v>13777539</v>
      </c>
      <c r="H15" s="6">
        <f t="shared" ref="H15:J15" si="0">SUM(H13:H14)</f>
        <v>838603</v>
      </c>
      <c r="I15" s="6">
        <f t="shared" si="0"/>
        <v>0</v>
      </c>
      <c r="J15" s="6">
        <f t="shared" si="0"/>
        <v>12100333</v>
      </c>
    </row>
    <row r="16" spans="4:10" x14ac:dyDescent="0.25">
      <c r="D16" t="s">
        <v>6</v>
      </c>
      <c r="F16" s="5">
        <v>7336310</v>
      </c>
      <c r="G16" s="5">
        <v>7306210</v>
      </c>
      <c r="H16" s="5">
        <f t="shared" ref="H16" si="1">(F16-G16)/8</f>
        <v>3762.5</v>
      </c>
      <c r="I16" s="5"/>
      <c r="J16" s="5">
        <f>G16-(H16*2)</f>
        <v>7298685</v>
      </c>
    </row>
    <row r="17" spans="4:12" ht="15.75" thickBot="1" x14ac:dyDescent="0.3">
      <c r="D17" t="s">
        <v>7</v>
      </c>
      <c r="F17" s="7">
        <f>SUM(F15:F16)</f>
        <v>27822673</v>
      </c>
      <c r="G17" s="7">
        <f>SUM(G15:G16)</f>
        <v>21083749</v>
      </c>
      <c r="H17" s="7">
        <f t="shared" ref="H17:J17" si="2">SUM(H15:H16)</f>
        <v>842365.5</v>
      </c>
      <c r="I17" s="7">
        <f t="shared" si="2"/>
        <v>0</v>
      </c>
      <c r="J17" s="7">
        <f t="shared" si="2"/>
        <v>19399018</v>
      </c>
      <c r="K17" s="10">
        <f>J17-G17</f>
        <v>-1684731</v>
      </c>
    </row>
    <row r="18" spans="4:12" x14ac:dyDescent="0.25">
      <c r="F18" s="2"/>
      <c r="G18" s="12" t="s">
        <v>25</v>
      </c>
    </row>
    <row r="19" spans="4:12" x14ac:dyDescent="0.25">
      <c r="F19" s="2"/>
    </row>
    <row r="20" spans="4:12" x14ac:dyDescent="0.25">
      <c r="F20" s="2"/>
    </row>
    <row r="21" spans="4:12" x14ac:dyDescent="0.25">
      <c r="F21" s="2"/>
      <c r="J21" s="8">
        <v>0.65349999999999997</v>
      </c>
      <c r="K21" s="8">
        <f>1-J21</f>
        <v>0.34650000000000003</v>
      </c>
      <c r="L21" s="8">
        <f>SUM(J21:K21)</f>
        <v>1</v>
      </c>
    </row>
    <row r="22" spans="4:12" x14ac:dyDescent="0.25">
      <c r="D22" s="1" t="s">
        <v>8</v>
      </c>
      <c r="F22" s="9" t="s">
        <v>9</v>
      </c>
      <c r="G22" s="4" t="s">
        <v>10</v>
      </c>
      <c r="H22" s="4" t="s">
        <v>11</v>
      </c>
      <c r="J22" s="4" t="s">
        <v>12</v>
      </c>
      <c r="K22" s="4" t="s">
        <v>13</v>
      </c>
      <c r="L22" s="4" t="s">
        <v>11</v>
      </c>
    </row>
    <row r="23" spans="4:12" x14ac:dyDescent="0.25">
      <c r="D23" t="s">
        <v>14</v>
      </c>
      <c r="F23" s="5">
        <v>320963895</v>
      </c>
      <c r="G23" s="5">
        <v>41030662</v>
      </c>
      <c r="H23" s="5">
        <f>SUM(F23:G23)</f>
        <v>361994557</v>
      </c>
      <c r="J23" s="5">
        <f>H23*J21</f>
        <v>236563442.99949998</v>
      </c>
      <c r="K23" s="5">
        <f>H23*K21</f>
        <v>125431114.00050001</v>
      </c>
      <c r="L23" s="5">
        <f>SUM(J23:K23)</f>
        <v>361994557</v>
      </c>
    </row>
    <row r="24" spans="4:12" x14ac:dyDescent="0.25">
      <c r="D24" t="s">
        <v>15</v>
      </c>
      <c r="F24" s="5">
        <v>-230433476</v>
      </c>
      <c r="G24" s="5">
        <v>-22139608</v>
      </c>
      <c r="H24" s="5">
        <f>SUM(F24:G24)</f>
        <v>-252573084</v>
      </c>
      <c r="J24" s="5">
        <f>H24*J21</f>
        <v>-165056510.39399999</v>
      </c>
      <c r="K24" s="5">
        <f>H24*K21</f>
        <v>-87516573.606000006</v>
      </c>
      <c r="L24" s="5">
        <f t="shared" ref="L24" si="3">SUM(J24:K24)</f>
        <v>-252573084</v>
      </c>
    </row>
    <row r="25" spans="4:12" x14ac:dyDescent="0.25">
      <c r="D25" t="s">
        <v>16</v>
      </c>
      <c r="F25" s="6">
        <f>SUM(F23:F24)</f>
        <v>90530419</v>
      </c>
      <c r="G25" s="6">
        <f t="shared" ref="G25:H25" si="4">SUM(G23:G24)</f>
        <v>18891054</v>
      </c>
      <c r="H25" s="6">
        <f t="shared" si="4"/>
        <v>109421473</v>
      </c>
      <c r="J25" s="6">
        <f t="shared" ref="J25:L25" si="5">SUM(J23:J24)</f>
        <v>71506932.605499983</v>
      </c>
      <c r="K25" s="6">
        <f t="shared" si="5"/>
        <v>37914540.394500002</v>
      </c>
      <c r="L25" s="6">
        <f t="shared" si="5"/>
        <v>109421473</v>
      </c>
    </row>
    <row r="26" spans="4:12" x14ac:dyDescent="0.25">
      <c r="D26" t="s">
        <v>17</v>
      </c>
      <c r="F26" s="5">
        <v>37568654</v>
      </c>
      <c r="G26" s="5">
        <v>0</v>
      </c>
      <c r="H26" s="5">
        <f>SUM(F26:G26)</f>
        <v>37568654</v>
      </c>
      <c r="J26" s="5">
        <f>H26*J21</f>
        <v>24551115.388999999</v>
      </c>
      <c r="K26" s="5">
        <f>H26*K21</f>
        <v>13017538.611000001</v>
      </c>
      <c r="L26" s="5">
        <f t="shared" ref="L26:L27" si="6">SUM(J26:K26)</f>
        <v>37568654</v>
      </c>
    </row>
    <row r="27" spans="4:12" x14ac:dyDescent="0.25">
      <c r="D27" t="s">
        <v>18</v>
      </c>
      <c r="F27" s="5">
        <f>G15</f>
        <v>13777539</v>
      </c>
      <c r="G27" s="5">
        <v>7306210</v>
      </c>
      <c r="H27" s="5">
        <f t="shared" ref="H27:H30" si="7">SUM(F27:G27)</f>
        <v>21083749</v>
      </c>
      <c r="I27" s="13" t="s">
        <v>25</v>
      </c>
      <c r="J27" s="5">
        <f>H27*J21</f>
        <v>13778229.9715</v>
      </c>
      <c r="K27" s="5">
        <f>H27*K21</f>
        <v>7305519.0285000009</v>
      </c>
      <c r="L27" s="5">
        <f t="shared" si="6"/>
        <v>21083749</v>
      </c>
    </row>
    <row r="28" spans="4:12" x14ac:dyDescent="0.25">
      <c r="D28" t="s">
        <v>19</v>
      </c>
      <c r="F28" s="6">
        <f>SUM(F25:F27)</f>
        <v>141876612</v>
      </c>
      <c r="G28" s="6">
        <f t="shared" ref="G28:H28" si="8">SUM(G25:G27)</f>
        <v>26197264</v>
      </c>
      <c r="H28" s="6">
        <f t="shared" si="8"/>
        <v>168073876</v>
      </c>
      <c r="J28" s="6">
        <f t="shared" ref="J28:L28" si="9">SUM(J25:J27)</f>
        <v>109836277.96599998</v>
      </c>
      <c r="K28" s="6">
        <f t="shared" si="9"/>
        <v>58237598.034000002</v>
      </c>
      <c r="L28" s="6">
        <f t="shared" si="9"/>
        <v>168073876</v>
      </c>
    </row>
    <row r="29" spans="4:12" x14ac:dyDescent="0.25">
      <c r="D29" t="s">
        <v>20</v>
      </c>
      <c r="F29" s="5">
        <v>-22393481</v>
      </c>
      <c r="G29" s="5">
        <v>0</v>
      </c>
      <c r="H29" s="5">
        <f t="shared" si="7"/>
        <v>-22393481</v>
      </c>
      <c r="J29" s="5">
        <v>-10452217</v>
      </c>
      <c r="K29" s="5">
        <v>-11941264</v>
      </c>
      <c r="L29" s="5">
        <f t="shared" ref="L29:L30" si="10">SUM(J29:K29)</f>
        <v>-22393481</v>
      </c>
    </row>
    <row r="30" spans="4:12" x14ac:dyDescent="0.25">
      <c r="D30" t="s">
        <v>21</v>
      </c>
      <c r="F30" s="5">
        <v>-62407363</v>
      </c>
      <c r="G30" s="5">
        <v>-7371994</v>
      </c>
      <c r="H30" s="5">
        <f t="shared" si="7"/>
        <v>-69779357</v>
      </c>
      <c r="J30" s="5">
        <v>-45598538</v>
      </c>
      <c r="K30" s="5">
        <v>-24480819</v>
      </c>
      <c r="L30" s="5">
        <f t="shared" si="10"/>
        <v>-70079357</v>
      </c>
    </row>
    <row r="31" spans="4:12" ht="15.75" thickBot="1" x14ac:dyDescent="0.3">
      <c r="D31" t="s">
        <v>22</v>
      </c>
      <c r="F31" s="7">
        <f>SUM(F28:F30)</f>
        <v>57075768</v>
      </c>
      <c r="G31" s="7">
        <f t="shared" ref="G31:H31" si="11">SUM(G28:G30)</f>
        <v>18825270</v>
      </c>
      <c r="H31" s="7">
        <f t="shared" si="11"/>
        <v>75901038</v>
      </c>
      <c r="J31" s="7">
        <f t="shared" ref="J31:L31" si="12">SUM(J28:J30)</f>
        <v>53785522.965999976</v>
      </c>
      <c r="K31" s="7">
        <f t="shared" si="12"/>
        <v>21815515.034000002</v>
      </c>
      <c r="L31" s="7">
        <f t="shared" si="12"/>
        <v>75601038</v>
      </c>
    </row>
    <row r="33" spans="10:10" x14ac:dyDescent="0.25">
      <c r="J33" s="10">
        <f>SUM(J26:J27)</f>
        <v>38329345.3605</v>
      </c>
    </row>
    <row r="34" spans="10:10" x14ac:dyDescent="0.25">
      <c r="J34" s="10">
        <f>K17*J21</f>
        <v>-1100971.7084999999</v>
      </c>
    </row>
    <row r="35" spans="10:10" x14ac:dyDescent="0.25">
      <c r="J35" s="10">
        <f>SUM(J33:J34)</f>
        <v>37228373.652000003</v>
      </c>
    </row>
  </sheetData>
  <pageMargins left="0.7" right="0.7" top="0.75" bottom="0.75" header="0.3" footer="0.3"/>
  <pageSetup scale="93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61243B25525BDE4A81B4D2D45BCBDDC8" ma:contentTypeVersion="56" ma:contentTypeDescription="" ma:contentTypeScope="" ma:versionID="d5a2d39fa64bbcdc32761c3ac5624905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2019-04-30T07:00:00+00:00</OpenedDate>
    <SignificantOrder xmlns="dc463f71-b30c-4ab2-9473-d307f9d35888">false</SignificantOrder>
    <Date1 xmlns="dc463f71-b30c-4ab2-9473-d307f9d35888">2019-10-07T07:00:00+00:00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190334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6D060CB3-9686-4C1C-953A-7F2E318093AC}"/>
</file>

<file path=customXml/itemProps2.xml><?xml version="1.0" encoding="utf-8"?>
<ds:datastoreItem xmlns:ds="http://schemas.openxmlformats.org/officeDocument/2006/customXml" ds:itemID="{6B9DB564-EE32-4122-A1EB-68F7E1856552}"/>
</file>

<file path=customXml/itemProps3.xml><?xml version="1.0" encoding="utf-8"?>
<ds:datastoreItem xmlns:ds="http://schemas.openxmlformats.org/officeDocument/2006/customXml" ds:itemID="{2F5D815F-711B-47FE-9C82-3A3235FA204F}"/>
</file>

<file path=customXml/itemProps4.xml><?xml version="1.0" encoding="utf-8"?>
<ds:datastoreItem xmlns:ds="http://schemas.openxmlformats.org/officeDocument/2006/customXml" ds:itemID="{80CA5039-B171-48A3-8941-178EFA85550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Sheet1 (2)</vt:lpstr>
      <vt:lpstr>Sheet1</vt:lpstr>
      <vt:lpstr>Sheet1!Print_Area</vt:lpstr>
      <vt:lpstr>'Sheet1 (2)'!Print_Area</vt:lpstr>
    </vt:vector>
  </TitlesOfParts>
  <Company>Avista Corp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Pluth, Jeanne</dc:creator>
  <cp:lastModifiedBy>Owner</cp:lastModifiedBy>
  <cp:lastPrinted>2019-08-26T00:04:17Z</cp:lastPrinted>
  <dcterms:created xsi:type="dcterms:W3CDTF">2019-04-15T16:41:10Z</dcterms:created>
  <dcterms:modified xsi:type="dcterms:W3CDTF">2019-08-26T00:04:40Z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0x0101006E56B4D1795A2E4DB2F0B01679ED314A0061243B25525BDE4A81B4D2D45BCBDDC8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