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B1FBD99-71A2-4B47-AB64-8D1014F7D6CE}" xr6:coauthVersionLast="47" xr6:coauthVersionMax="47" xr10:uidLastSave="{00000000-0000-0000-0000-000000000000}"/>
  <bookViews>
    <workbookView xWindow="-120" yWindow="-120" windowWidth="29040" windowHeight="15840" xr2:uid="{7082EF18-02E3-4541-BD84-DDAAC9E2ACA2}"/>
  </bookViews>
  <sheets>
    <sheet name="10.7" sheetId="1" r:id="rId1"/>
    <sheet name="10.7.1" sheetId="2" r:id="rId2"/>
    <sheet name="10.7.2" sheetId="3"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xlnm._FilterDatabase" localSheetId="2" hidden="1">'10.7.2'!$A$6:$L$54</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DUDE" hidden="1">#REF!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'10.7'!$A$1:$J$61</definedName>
    <definedName name="_xlnm.Print_Area" localSheetId="1">'10.7.1'!$A$1:$AH$44</definedName>
    <definedName name="_xlnm.Print_Area" localSheetId="2">'10.7.2'!$A$1:$I$13</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"45L44VY312ZTNKFVYNPU1SXDT"</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andard1" localSheetId="0"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1" i="2" l="1"/>
  <c r="AH12" i="2"/>
  <c r="AH13" i="2"/>
  <c r="D20" i="2"/>
  <c r="E20" i="2" s="1"/>
  <c r="F20" i="2" s="1"/>
  <c r="G20" i="2" s="1"/>
  <c r="H20" i="2" s="1"/>
  <c r="I20" i="2" s="1"/>
  <c r="J20" i="2" s="1"/>
  <c r="K20" i="2" s="1"/>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D19" i="2"/>
  <c r="E19" i="2" s="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G19" i="2" s="1"/>
  <c r="D21" i="2" l="1"/>
  <c r="E21" i="2" s="1"/>
  <c r="F21" i="2" s="1"/>
  <c r="G21" i="2" s="1"/>
  <c r="H21" i="2" s="1"/>
  <c r="I21" i="2" s="1"/>
  <c r="J21" i="2" s="1"/>
  <c r="K21" i="2" s="1"/>
  <c r="L21" i="2" s="1"/>
  <c r="M21" i="2" s="1"/>
  <c r="N21" i="2" s="1"/>
  <c r="O21" i="2" s="1"/>
  <c r="P21" i="2" s="1"/>
  <c r="Q21" i="2" s="1"/>
  <c r="R21" i="2" s="1"/>
  <c r="S21" i="2" s="1"/>
  <c r="T21" i="2" s="1"/>
  <c r="U21" i="2" s="1"/>
  <c r="V21" i="2" s="1"/>
  <c r="W21" i="2" s="1"/>
  <c r="X21" i="2" s="1"/>
  <c r="Y21" i="2" s="1"/>
  <c r="Z21" i="2" s="1"/>
  <c r="AA21" i="2" s="1"/>
  <c r="AB21" i="2" s="1"/>
  <c r="AC21" i="2" s="1"/>
  <c r="AD21" i="2" s="1"/>
  <c r="AE21" i="2" s="1"/>
  <c r="AF21" i="2" s="1"/>
  <c r="AG21" i="2" s="1"/>
  <c r="AH14" i="2"/>
  <c r="I55" i="3" l="1"/>
  <c r="H55" i="3"/>
  <c r="G55" i="3"/>
  <c r="F55" i="3"/>
  <c r="H9" i="3"/>
  <c r="G9" i="3"/>
  <c r="F9" i="3"/>
  <c r="I54" i="3"/>
  <c r="H54" i="3"/>
  <c r="G54" i="3"/>
  <c r="F54" i="3"/>
  <c r="I25" i="2"/>
  <c r="K25" i="2"/>
  <c r="Q25" i="2"/>
  <c r="S25" i="2"/>
  <c r="Y25" i="2"/>
  <c r="AA25" i="2"/>
  <c r="AG25" i="2"/>
  <c r="J26" i="2"/>
  <c r="K26" i="2"/>
  <c r="P26" i="2"/>
  <c r="R26" i="2"/>
  <c r="S26" i="2"/>
  <c r="AA26" i="2"/>
  <c r="AE26" i="2"/>
  <c r="AF26" i="2"/>
  <c r="G27" i="2"/>
  <c r="I27" i="2"/>
  <c r="J27" i="2"/>
  <c r="K27" i="2"/>
  <c r="O27" i="2"/>
  <c r="P27" i="2"/>
  <c r="Q27" i="2"/>
  <c r="R27" i="2"/>
  <c r="S27" i="2"/>
  <c r="W27" i="2"/>
  <c r="X27" i="2"/>
  <c r="Y27" i="2"/>
  <c r="Z27" i="2"/>
  <c r="AA27" i="2"/>
  <c r="AE27" i="2"/>
  <c r="AF27" i="2"/>
  <c r="AG27"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L25" i="2"/>
  <c r="T25" i="2"/>
  <c r="AB25" i="2"/>
  <c r="E26" i="2"/>
  <c r="E33" i="2" s="1"/>
  <c r="L26" i="2"/>
  <c r="M26" i="2"/>
  <c r="T26" i="2"/>
  <c r="U26" i="2"/>
  <c r="AB26" i="2"/>
  <c r="AC26" i="2"/>
  <c r="E27" i="2"/>
  <c r="E34" i="2" s="1"/>
  <c r="F27" i="2"/>
  <c r="L27" i="2"/>
  <c r="M27" i="2"/>
  <c r="N27" i="2"/>
  <c r="T27" i="2"/>
  <c r="U27" i="2"/>
  <c r="V27" i="2"/>
  <c r="AB27" i="2"/>
  <c r="AC27" i="2"/>
  <c r="AD27"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E25" i="2"/>
  <c r="E32" i="2" s="1"/>
  <c r="V39" i="2"/>
  <c r="V41" i="2"/>
  <c r="V43" i="2"/>
  <c r="A1" i="3"/>
  <c r="A2" i="3"/>
  <c r="A3" i="3"/>
  <c r="D10" i="1"/>
  <c r="J10" i="1"/>
  <c r="D14" i="1"/>
  <c r="H14" i="1"/>
  <c r="J14" i="1"/>
  <c r="D18" i="1"/>
  <c r="H18" i="1"/>
  <c r="J18" i="1"/>
  <c r="H29" i="1"/>
  <c r="H30" i="1"/>
  <c r="I30" i="1"/>
  <c r="H31" i="1"/>
  <c r="H32" i="1"/>
  <c r="I32" i="1" s="1"/>
  <c r="H33" i="1"/>
  <c r="F34" i="2" l="1"/>
  <c r="G34" i="2" s="1"/>
  <c r="AH27" i="2"/>
  <c r="Z25" i="2"/>
  <c r="AH20" i="2"/>
  <c r="AH19" i="2"/>
  <c r="R38" i="2"/>
  <c r="R39" i="2" s="1"/>
  <c r="AH21" i="2"/>
  <c r="R25" i="2"/>
  <c r="J25" i="2"/>
  <c r="AG26" i="2"/>
  <c r="Y26" i="2"/>
  <c r="Q26" i="2"/>
  <c r="I26" i="2"/>
  <c r="AF25" i="2"/>
  <c r="X25" i="2"/>
  <c r="P25" i="2"/>
  <c r="H25" i="2"/>
  <c r="Z26" i="2"/>
  <c r="H26" i="2"/>
  <c r="A3" i="2"/>
  <c r="I9" i="3"/>
  <c r="I11" i="3" s="1"/>
  <c r="X26" i="2"/>
  <c r="AE25" i="2"/>
  <c r="W25" i="2"/>
  <c r="O25" i="2"/>
  <c r="G25" i="2"/>
  <c r="H27" i="2"/>
  <c r="W26" i="2"/>
  <c r="O26" i="2"/>
  <c r="G26" i="2"/>
  <c r="AD25" i="2"/>
  <c r="V25" i="2"/>
  <c r="N25" i="2"/>
  <c r="F25" i="2"/>
  <c r="F32" i="2" s="1"/>
  <c r="AD26" i="2"/>
  <c r="V26" i="2"/>
  <c r="N26" i="2"/>
  <c r="F26" i="2"/>
  <c r="F33" i="2" s="1"/>
  <c r="G33" i="2" s="1"/>
  <c r="H33" i="2" s="1"/>
  <c r="I33" i="2" s="1"/>
  <c r="J33" i="2" s="1"/>
  <c r="K33" i="2" s="1"/>
  <c r="L33" i="2" s="1"/>
  <c r="M33" i="2" s="1"/>
  <c r="N33" i="2" s="1"/>
  <c r="O33" i="2" s="1"/>
  <c r="P33" i="2" s="1"/>
  <c r="Q33" i="2" s="1"/>
  <c r="R33" i="2" s="1"/>
  <c r="S33" i="2" s="1"/>
  <c r="T33" i="2" s="1"/>
  <c r="U33" i="2" s="1"/>
  <c r="AC25" i="2"/>
  <c r="U25" i="2"/>
  <c r="M25" i="2"/>
  <c r="A2" i="2"/>
  <c r="A1" i="2"/>
  <c r="H34" i="2" l="1"/>
  <c r="I34" i="2" s="1"/>
  <c r="J34" i="2" s="1"/>
  <c r="K34" i="2" s="1"/>
  <c r="L34" i="2" s="1"/>
  <c r="M34" i="2" s="1"/>
  <c r="N34" i="2" s="1"/>
  <c r="O34" i="2" s="1"/>
  <c r="P34" i="2" s="1"/>
  <c r="Q34" i="2" s="1"/>
  <c r="R34" i="2" s="1"/>
  <c r="S34" i="2" s="1"/>
  <c r="T34" i="2" s="1"/>
  <c r="U34" i="2" s="1"/>
  <c r="G32" i="2"/>
  <c r="H32" i="2" s="1"/>
  <c r="I32" i="2" s="1"/>
  <c r="J32" i="2" s="1"/>
  <c r="K32" i="2" s="1"/>
  <c r="L32" i="2" s="1"/>
  <c r="M32" i="2" s="1"/>
  <c r="N32" i="2" s="1"/>
  <c r="O32" i="2" s="1"/>
  <c r="AH22" i="2"/>
  <c r="Y39" i="2" s="1"/>
  <c r="P32" i="2"/>
  <c r="Q32" i="2" s="1"/>
  <c r="R32" i="2" s="1"/>
  <c r="S32" i="2" s="1"/>
  <c r="T32" i="2" s="1"/>
  <c r="U32" i="2" s="1"/>
  <c r="V32" i="2" s="1"/>
  <c r="W32" i="2" s="1"/>
  <c r="X32" i="2" s="1"/>
  <c r="Y32" i="2" s="1"/>
  <c r="Z32" i="2" s="1"/>
  <c r="AA32" i="2" s="1"/>
  <c r="AB32" i="2" s="1"/>
  <c r="AC32" i="2" s="1"/>
  <c r="AD32" i="2" s="1"/>
  <c r="AE32" i="2" s="1"/>
  <c r="AF32" i="2" s="1"/>
  <c r="AG32" i="2" s="1"/>
  <c r="AH32" i="2" s="1"/>
  <c r="V33" i="2"/>
  <c r="W33" i="2" s="1"/>
  <c r="X33" i="2" s="1"/>
  <c r="Y33" i="2" s="1"/>
  <c r="Z33" i="2" s="1"/>
  <c r="AA33" i="2" s="1"/>
  <c r="AB33" i="2" s="1"/>
  <c r="AC33" i="2" s="1"/>
  <c r="AD33" i="2" s="1"/>
  <c r="AE33" i="2" s="1"/>
  <c r="AF33" i="2" s="1"/>
  <c r="AG33" i="2" s="1"/>
  <c r="AH33" i="2" s="1"/>
  <c r="V34" i="2"/>
  <c r="W34" i="2" s="1"/>
  <c r="X34" i="2" s="1"/>
  <c r="Y34" i="2" s="1"/>
  <c r="Z34" i="2" s="1"/>
  <c r="AA34" i="2" s="1"/>
  <c r="AB34" i="2" s="1"/>
  <c r="AC34" i="2" s="1"/>
  <c r="AD34" i="2" s="1"/>
  <c r="AE34" i="2" s="1"/>
  <c r="AF34" i="2" s="1"/>
  <c r="AG34" i="2" s="1"/>
  <c r="AH34" i="2" s="1"/>
  <c r="AA39" i="2"/>
  <c r="F10" i="1"/>
  <c r="U29" i="2"/>
  <c r="AH26" i="2"/>
  <c r="AH25" i="2"/>
  <c r="AH35" i="2" l="1"/>
  <c r="Y43" i="2" s="1"/>
  <c r="AA43" i="2" s="1"/>
  <c r="F18" i="1" s="1"/>
  <c r="I18" i="1" s="1"/>
  <c r="AH28" i="2"/>
  <c r="Y41" i="2" s="1"/>
  <c r="AA41" i="2" s="1"/>
  <c r="F14" i="1" s="1"/>
  <c r="I14" i="1" s="1"/>
  <c r="I10" i="1"/>
  <c r="I29" i="1" l="1"/>
  <c r="I31" i="1" l="1"/>
  <c r="I33" i="1" l="1"/>
</calcChain>
</file>

<file path=xl/sharedStrings.xml><?xml version="1.0" encoding="utf-8"?>
<sst xmlns="http://schemas.openxmlformats.org/spreadsheetml/2006/main" count="246" uniqueCount="102">
  <si>
    <t>Description of Adjustment:</t>
  </si>
  <si>
    <t>JBG</t>
  </si>
  <si>
    <t>PRO</t>
  </si>
  <si>
    <t>SCHMDT</t>
  </si>
  <si>
    <t>Schedule M Adj - JB Units 1 &amp; 2</t>
  </si>
  <si>
    <t>SCHMAT</t>
  </si>
  <si>
    <t>Adjustment to Tax:</t>
  </si>
  <si>
    <t>Jim Bridger Units 1 &amp; 2</t>
  </si>
  <si>
    <t>Adjustment to Depreciation Reserve:</t>
  </si>
  <si>
    <t>Adjustment to Depreciation Expense:</t>
  </si>
  <si>
    <t>Adjustment to Rate Base:</t>
  </si>
  <si>
    <t>REF#</t>
  </si>
  <si>
    <t>ALLOCATED</t>
  </si>
  <si>
    <t>FACTOR %</t>
  </si>
  <si>
    <t>FACTOR</t>
  </si>
  <si>
    <t>COMPANY</t>
  </si>
  <si>
    <t>Type</t>
  </si>
  <si>
    <t>ACCOUNT</t>
  </si>
  <si>
    <t>WASHINGTON</t>
  </si>
  <si>
    <t>TOTAL</t>
  </si>
  <si>
    <t>PAGE</t>
  </si>
  <si>
    <t>Adjustment</t>
  </si>
  <si>
    <t>Dec 2024</t>
  </si>
  <si>
    <t>Jun 2022</t>
  </si>
  <si>
    <t xml:space="preserve">*Depreciation rate </t>
  </si>
  <si>
    <t>12 Months Ending</t>
  </si>
  <si>
    <t>End of Period</t>
  </si>
  <si>
    <t>108SP</t>
  </si>
  <si>
    <t>AMA</t>
  </si>
  <si>
    <t>Factor</t>
  </si>
  <si>
    <t>Account</t>
  </si>
  <si>
    <t>Cumulative Depreciation Reserve</t>
  </si>
  <si>
    <t>403SP</t>
  </si>
  <si>
    <t>Annual</t>
  </si>
  <si>
    <t>Depreciation Expense*</t>
  </si>
  <si>
    <t>Electric Plant in Service - Cumulative Balance</t>
  </si>
  <si>
    <t>JIM BRIDGER - GAS GENERATION CAPITAL ADDITIONS</t>
  </si>
  <si>
    <t>Specific</t>
  </si>
  <si>
    <t xml:space="preserve">In-Service </t>
  </si>
  <si>
    <t>Plant Adds</t>
  </si>
  <si>
    <t>Date</t>
  </si>
  <si>
    <t>Project Description</t>
  </si>
  <si>
    <t>Jul-22 to Dec 24</t>
  </si>
  <si>
    <t>CY 2024</t>
  </si>
  <si>
    <t>CY 2023</t>
  </si>
  <si>
    <t>Jul-22 to Dec-22</t>
  </si>
  <si>
    <t>Investment</t>
  </si>
  <si>
    <t>In-Service</t>
  </si>
  <si>
    <t>FERC</t>
  </si>
  <si>
    <t>Total</t>
  </si>
  <si>
    <t>Various</t>
  </si>
  <si>
    <t>Projects less than $1 million - Specific</t>
  </si>
  <si>
    <t>PacifiCorp</t>
  </si>
  <si>
    <t>Washington 2023 General Rate Case</t>
  </si>
  <si>
    <t>Pro Forma Jim Bridger Units 1 &amp; 2 Additions - Year 1</t>
  </si>
  <si>
    <t>JIM BRIDGER PLANT</t>
  </si>
  <si>
    <t>JIM BRIDGER UNIT 1</t>
  </si>
  <si>
    <t>JIM BRIDGER UNIT 2</t>
  </si>
  <si>
    <t>U1 DCS Major 23/24</t>
  </si>
  <si>
    <t>U2 Gallery Belt Modify No Feed to U2 23/24</t>
  </si>
  <si>
    <t>U0 Southend Building Heating 22/23</t>
  </si>
  <si>
    <t>U1 Replace/Rebundle 17A FW Htr 23/24</t>
  </si>
  <si>
    <t>U1 Conversion to Natural Gas</t>
  </si>
  <si>
    <t>U2 Conversion to Natural Gas</t>
  </si>
  <si>
    <t>05 Dst Bin Eliminate Coal Feed to U1 23/24</t>
  </si>
  <si>
    <t>U1 Stack Concrete Coating 24</t>
  </si>
  <si>
    <t>U2 Stack Concrete Coating 24</t>
  </si>
  <si>
    <t>U1 7200 LCC Relay Arc Flash Upgrade 24</t>
  </si>
  <si>
    <t>U1 Turbine Bearing Fire Detection/Sup 23/24</t>
  </si>
  <si>
    <t>U1 EX-2100E Upgrade Controls 24</t>
  </si>
  <si>
    <t>U2 EX-2100E Upgrade Controls 22</t>
  </si>
  <si>
    <t>U1 Precipitator Ductwork 24</t>
  </si>
  <si>
    <t>U2 Rplc Existg Mill Air Flow Probes 22</t>
  </si>
  <si>
    <t>U1 Scrubber Ductwork 24</t>
  </si>
  <si>
    <t>U1 CEM Upgrade 24</t>
  </si>
  <si>
    <t>U1 APH Seal Replacements 24</t>
  </si>
  <si>
    <t>U2 APH Seal Replacements 24</t>
  </si>
  <si>
    <t>U1 Replace 260V Batteries 24</t>
  </si>
  <si>
    <t>U2 Replace EX-2100 HMI Computers  22</t>
  </si>
  <si>
    <t>U1 Coat SDCC Tub 24</t>
  </si>
  <si>
    <t>U2 Coat SDCC Tub 24</t>
  </si>
  <si>
    <t>U1 SDCC Throat Seal Changeout-Gas Con 24</t>
  </si>
  <si>
    <t>U2 SDCC Throat Seal Changeout-Gas Con 24</t>
  </si>
  <si>
    <t>U1 Replace 130V Batteries 24</t>
  </si>
  <si>
    <t>U1 Replace EX-2100 HMI Computers 24</t>
  </si>
  <si>
    <t>U1 SDCC Replace Flights 22</t>
  </si>
  <si>
    <t>U2 Service Water Pump Rebuild 22</t>
  </si>
  <si>
    <t>Shorten Load Belt - Move tail to U2 24</t>
  </si>
  <si>
    <t>U1 Vibration Mntrg Sys End Windings 24</t>
  </si>
  <si>
    <t>U2 Cooling Tower Bypass Elbow Lining 22</t>
  </si>
  <si>
    <t>U1 Conversion to Natural Gas Imp. Phase</t>
  </si>
  <si>
    <t>U2 Conversion to Natural Gas Imp Phase</t>
  </si>
  <si>
    <t>DIT Expense - JB Units 1 &amp; 2</t>
  </si>
  <si>
    <t>ADIT Balance - JB Units 1 &amp; 2</t>
  </si>
  <si>
    <t>Dec-24</t>
  </si>
  <si>
    <t>Jul-22 to Dec-24</t>
  </si>
  <si>
    <t>Ref. 10.7</t>
  </si>
  <si>
    <t>Electric Plant in Service - Monthly In-Service</t>
  </si>
  <si>
    <t>Thru Dec-24</t>
  </si>
  <si>
    <t>Ref 10.7.2</t>
  </si>
  <si>
    <t>Ref 10.7.1</t>
  </si>
  <si>
    <t>This adjustment adds in pro forma capital additions associated with Jim Bridger Units 1 and 2, including costs to convert the units to become gas generation resources through calendar year 2024, as well as the corresponding depreciation expenses and depreciation reserves and associated tax impacts.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</si>
</sst>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
    <numFmt numFmtId="165" formatCode="_(* #,##0_);_(* \(#,##0\);_(* &quot;-&quot;??_);_(@_)"/>
    <numFmt numFmtId="166" formatCode="[$-409]mmm\-yy;@"/>
  </numFmts>
  <fonts count="12" x14ac:knownFonts="1">
    <font>
      <sz val="11"/>
      <color theme="1"/>
      <name val="Calibri"/>
      <family val="2"/>
      <scheme val="minor"/>
    </font>
    <font>
      <sz val="11"/>
      <color theme="1"/>
      <name val="Calibri"/>
      <family val="2"/>
      <scheme val="minor"/>
    </font>
    <font>
      <sz val="10"/>
      <color theme="1"/>
      <name val="Arial"/>
      <family val="2"/>
    </font>
    <font>
      <sz val="12"/>
      <name val="Times New Roman"/>
      <family val="1"/>
    </font>
    <font>
      <b/>
      <sz val="10"/>
      <name val="Arial"/>
      <family val="2"/>
    </font>
    <font>
      <sz val="10"/>
      <name val="Arial"/>
      <family val="2"/>
    </font>
    <font>
      <sz val="10"/>
      <color rgb="FFFF0000"/>
      <name val="Arial"/>
      <family val="2"/>
    </font>
    <font>
      <u/>
      <sz val="10"/>
      <name val="Arial"/>
      <family val="2"/>
    </font>
    <font>
      <b/>
      <sz val="10"/>
      <color theme="1"/>
      <name val="Arial"/>
      <family val="2"/>
    </font>
    <font>
      <i/>
      <sz val="10"/>
      <name val="Arial"/>
      <family val="2"/>
    </font>
    <font>
      <i/>
      <sz val="10"/>
      <color theme="1"/>
      <name val="Arial"/>
      <family val="2"/>
    </font>
    <font>
      <b/>
      <u/>
      <sz val="10"/>
      <name val="Arial"/>
      <family val="2"/>
    </font>
  </fonts>
  <fills count="2">
    <fill>
      <patternFill patternType="none"/>
    </fill>
    <fill>
      <patternFill patternType="gray125"/>
    </fill>
  </fills>
  <borders count="1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43" fontId="5" fillId="0" borderId="0" applyFont="0" applyFill="0" applyBorder="0" applyAlignment="0" applyProtection="0"/>
    <xf numFmtId="9" fontId="1"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0" fontId="5" fillId="0" borderId="0"/>
    <xf numFmtId="0" fontId="1" fillId="0" borderId="0"/>
  </cellStyleXfs>
  <cellXfs count="92">
    <xf numFmtId="0" fontId="0" fillId="0" borderId="0" xfId="0"/>
    <xf numFmtId="41" fontId="5" fillId="0" borderId="0" xfId="5" applyNumberFormat="1" applyFont="1" applyFill="1" applyBorder="1" applyAlignment="1">
      <alignment horizontal="center"/>
    </xf>
    <xf numFmtId="164" fontId="5" fillId="0" borderId="0" xfId="6" applyNumberFormat="1" applyFont="1" applyFill="1" applyBorder="1" applyAlignment="1">
      <alignment horizontal="left"/>
    </xf>
    <xf numFmtId="0" fontId="4" fillId="0" borderId="0" xfId="0" applyFont="1"/>
    <xf numFmtId="164" fontId="5" fillId="0" borderId="0" xfId="6" applyNumberFormat="1" applyFont="1" applyFill="1" applyBorder="1" applyAlignment="1">
      <alignment horizontal="center"/>
    </xf>
    <xf numFmtId="165" fontId="2" fillId="0" borderId="0" xfId="1" applyNumberFormat="1" applyFont="1" applyFill="1"/>
    <xf numFmtId="165" fontId="2" fillId="0" borderId="0" xfId="1" applyNumberFormat="1" applyFont="1"/>
    <xf numFmtId="165" fontId="2" fillId="0" borderId="0" xfId="0" applyNumberFormat="1" applyFont="1"/>
    <xf numFmtId="0" fontId="2" fillId="0" borderId="0" xfId="0" applyFont="1"/>
    <xf numFmtId="10" fontId="2" fillId="0" borderId="0" xfId="0" applyNumberFormat="1" applyFont="1"/>
    <xf numFmtId="0" fontId="10" fillId="0" borderId="0" xfId="0" applyFont="1"/>
    <xf numFmtId="0" fontId="8" fillId="0" borderId="0" xfId="0" applyFont="1"/>
    <xf numFmtId="165" fontId="8" fillId="0" borderId="1" xfId="0" applyNumberFormat="1" applyFont="1" applyBorder="1"/>
    <xf numFmtId="165" fontId="2" fillId="0" borderId="2" xfId="0" applyNumberFormat="1" applyFont="1" applyBorder="1"/>
    <xf numFmtId="0" fontId="2" fillId="0" borderId="3" xfId="0" applyFont="1" applyBorder="1"/>
    <xf numFmtId="17" fontId="4" fillId="0" borderId="0" xfId="0" applyNumberFormat="1" applyFont="1" applyAlignment="1">
      <alignment horizontal="center"/>
    </xf>
    <xf numFmtId="165" fontId="8" fillId="0" borderId="4" xfId="0" applyNumberFormat="1" applyFont="1" applyBorder="1"/>
    <xf numFmtId="0" fontId="2" fillId="0" borderId="5" xfId="0" applyFont="1" applyBorder="1"/>
    <xf numFmtId="0" fontId="2" fillId="0" borderId="5" xfId="0" applyFont="1" applyBorder="1" applyAlignment="1">
      <alignment horizontal="left"/>
    </xf>
    <xf numFmtId="0" fontId="8" fillId="0" borderId="9" xfId="0" applyFont="1" applyBorder="1" applyAlignment="1">
      <alignment horizontal="center"/>
    </xf>
    <xf numFmtId="0" fontId="2" fillId="0" borderId="11" xfId="0" applyFont="1" applyBorder="1"/>
    <xf numFmtId="164" fontId="9" fillId="0" borderId="0" xfId="2" applyNumberFormat="1" applyFont="1" applyFill="1"/>
    <xf numFmtId="0" fontId="9" fillId="0" borderId="0" xfId="0" applyFont="1"/>
    <xf numFmtId="0" fontId="2" fillId="0" borderId="6" xfId="0" applyFont="1" applyBorder="1"/>
    <xf numFmtId="0" fontId="2" fillId="0" borderId="8" xfId="0" applyFont="1" applyBorder="1"/>
    <xf numFmtId="165" fontId="2" fillId="0" borderId="12" xfId="1" applyNumberFormat="1" applyFont="1" applyBorder="1" applyAlignment="1">
      <alignment horizontal="center"/>
    </xf>
    <xf numFmtId="165" fontId="2" fillId="0" borderId="0" xfId="1" applyNumberFormat="1" applyFont="1" applyAlignment="1">
      <alignment horizontal="center"/>
    </xf>
    <xf numFmtId="17" fontId="4" fillId="0" borderId="10" xfId="0" applyNumberFormat="1" applyFont="1" applyBorder="1" applyAlignment="1">
      <alignment horizontal="center"/>
    </xf>
    <xf numFmtId="0" fontId="8" fillId="0" borderId="0" xfId="0" applyFont="1" applyAlignment="1">
      <alignment horizontal="center"/>
    </xf>
    <xf numFmtId="0" fontId="11" fillId="0" borderId="0" xfId="0" applyFont="1"/>
    <xf numFmtId="0" fontId="5" fillId="0" borderId="0" xfId="0" applyFont="1" applyAlignment="1">
      <alignment horizontal="center"/>
    </xf>
    <xf numFmtId="165" fontId="2" fillId="0" borderId="0" xfId="1" applyNumberFormat="1" applyFont="1" applyBorder="1" applyAlignment="1">
      <alignment horizontal="center"/>
    </xf>
    <xf numFmtId="165" fontId="2" fillId="0" borderId="10" xfId="1" applyNumberFormat="1" applyFont="1" applyBorder="1" applyAlignment="1">
      <alignment horizontal="center"/>
    </xf>
    <xf numFmtId="166" fontId="2" fillId="0" borderId="0" xfId="0" applyNumberFormat="1" applyFont="1" applyAlignment="1">
      <alignment horizontal="center"/>
    </xf>
    <xf numFmtId="0" fontId="2" fillId="0" borderId="0" xfId="0" applyFont="1" applyAlignment="1">
      <alignment horizontal="center"/>
    </xf>
    <xf numFmtId="165" fontId="2" fillId="0" borderId="0" xfId="1" applyNumberFormat="1" applyFont="1" applyFill="1" applyBorder="1" applyAlignment="1">
      <alignment horizontal="center"/>
    </xf>
    <xf numFmtId="0" fontId="8" fillId="0" borderId="10" xfId="0" applyFont="1" applyBorder="1" applyAlignment="1">
      <alignment horizontal="center"/>
    </xf>
    <xf numFmtId="0" fontId="8" fillId="0" borderId="10" xfId="0" applyFont="1" applyBorder="1"/>
    <xf numFmtId="165" fontId="8" fillId="0" borderId="0" xfId="1" applyNumberFormat="1" applyFont="1" applyBorder="1" applyAlignment="1">
      <alignment horizontal="right"/>
    </xf>
    <xf numFmtId="0" fontId="2" fillId="0" borderId="0" xfId="0" applyFont="1" applyAlignment="1">
      <alignment horizontal="right"/>
    </xf>
    <xf numFmtId="0" fontId="8" fillId="0" borderId="0" xfId="3" applyFont="1" applyFill="1"/>
    <xf numFmtId="0" fontId="5" fillId="0" borderId="0" xfId="4" applyFont="1" applyFill="1"/>
    <xf numFmtId="0" fontId="5" fillId="0" borderId="0" xfId="4" applyFont="1" applyFill="1" applyAlignment="1">
      <alignment horizontal="center"/>
    </xf>
    <xf numFmtId="0" fontId="7" fillId="0" borderId="0" xfId="4" applyFont="1" applyFill="1" applyAlignment="1">
      <alignment horizontal="center"/>
    </xf>
    <xf numFmtId="0" fontId="6" fillId="0" borderId="0" xfId="3" applyFont="1" applyFill="1"/>
    <xf numFmtId="0" fontId="4" fillId="0" borderId="0" xfId="4" applyFont="1" applyFill="1" applyAlignment="1">
      <alignment horizontal="left"/>
    </xf>
    <xf numFmtId="165" fontId="5" fillId="0" borderId="0" xfId="9" applyNumberFormat="1" applyFont="1" applyFill="1" applyBorder="1" applyAlignment="1">
      <alignment horizontal="center"/>
    </xf>
    <xf numFmtId="0" fontId="5" fillId="0" borderId="0" xfId="8" applyFont="1" applyFill="1" applyAlignment="1">
      <alignment horizontal="center"/>
    </xf>
    <xf numFmtId="41" fontId="6" fillId="0" borderId="0" xfId="3" applyNumberFormat="1" applyFont="1" applyFill="1"/>
    <xf numFmtId="0" fontId="5" fillId="0" borderId="0" xfId="4" applyFont="1" applyFill="1" applyAlignment="1">
      <alignment horizontal="left"/>
    </xf>
    <xf numFmtId="0" fontId="4" fillId="0" borderId="0" xfId="0" applyFont="1" applyFill="1"/>
    <xf numFmtId="0" fontId="4" fillId="0" borderId="0" xfId="4" applyFont="1" applyFill="1"/>
    <xf numFmtId="0" fontId="5" fillId="0" borderId="0" xfId="7" applyFont="1" applyFill="1" applyAlignment="1">
      <alignment horizontal="center"/>
    </xf>
    <xf numFmtId="0" fontId="5" fillId="0" borderId="0" xfId="3" applyFont="1" applyFill="1"/>
    <xf numFmtId="43" fontId="2" fillId="0" borderId="0" xfId="0" applyNumberFormat="1" applyFont="1"/>
    <xf numFmtId="0" fontId="2" fillId="0" borderId="2" xfId="0" applyFont="1" applyBorder="1"/>
    <xf numFmtId="0" fontId="5" fillId="0" borderId="0" xfId="0" applyFont="1" applyFill="1"/>
    <xf numFmtId="0" fontId="9" fillId="0" borderId="0" xfId="8"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16" fontId="4" fillId="0" borderId="0" xfId="0" quotePrefix="1" applyNumberFormat="1" applyFont="1" applyAlignment="1">
      <alignment horizontal="center"/>
    </xf>
    <xf numFmtId="0" fontId="2" fillId="0" borderId="0" xfId="0" applyFont="1" applyBorder="1"/>
    <xf numFmtId="0" fontId="2" fillId="0" borderId="0" xfId="0" applyFont="1" applyBorder="1" applyAlignment="1">
      <alignment horizontal="center"/>
    </xf>
    <xf numFmtId="166" fontId="2" fillId="0" borderId="0" xfId="0" applyNumberFormat="1" applyFont="1" applyBorder="1" applyAlignment="1">
      <alignment horizontal="center"/>
    </xf>
    <xf numFmtId="0" fontId="8" fillId="0" borderId="0" xfId="0" applyFont="1" applyBorder="1" applyAlignment="1">
      <alignment horizontal="center"/>
    </xf>
    <xf numFmtId="165" fontId="8" fillId="0" borderId="12" xfId="1" applyNumberFormat="1" applyFont="1" applyBorder="1" applyAlignment="1">
      <alignment horizontal="center"/>
    </xf>
    <xf numFmtId="165" fontId="8" fillId="0" borderId="0" xfId="1" applyNumberFormat="1" applyFont="1" applyBorder="1" applyAlignment="1">
      <alignment horizontal="center"/>
    </xf>
    <xf numFmtId="43" fontId="2" fillId="0" borderId="0" xfId="1" applyFont="1" applyAlignment="1">
      <alignment horizontal="center"/>
    </xf>
    <xf numFmtId="0" fontId="8" fillId="0" borderId="0" xfId="0" applyFont="1" applyAlignment="1">
      <alignment horizontal="right"/>
    </xf>
    <xf numFmtId="165" fontId="2" fillId="0" borderId="0" xfId="0" applyNumberFormat="1" applyFont="1" applyAlignment="1">
      <alignment horizontal="center"/>
    </xf>
    <xf numFmtId="0" fontId="8" fillId="0" borderId="7" xfId="0" applyFont="1" applyBorder="1" applyAlignment="1">
      <alignment horizontal="center"/>
    </xf>
    <xf numFmtId="49" fontId="8" fillId="0" borderId="10" xfId="0" applyNumberFormat="1" applyFont="1" applyBorder="1" applyAlignment="1">
      <alignment horizontal="center"/>
    </xf>
    <xf numFmtId="0" fontId="2" fillId="0" borderId="0" xfId="3" applyFont="1" applyFill="1"/>
    <xf numFmtId="0" fontId="2" fillId="0" borderId="0" xfId="3" applyFont="1" applyFill="1" applyAlignment="1">
      <alignment horizontal="right"/>
    </xf>
    <xf numFmtId="0" fontId="2" fillId="0" borderId="0" xfId="3" applyFont="1" applyFill="1" applyAlignment="1">
      <alignment horizontal="center"/>
    </xf>
    <xf numFmtId="41" fontId="2" fillId="0" borderId="0" xfId="3" applyNumberFormat="1" applyFont="1" applyFill="1"/>
    <xf numFmtId="0" fontId="2" fillId="0" borderId="8" xfId="3" applyFont="1" applyFill="1" applyBorder="1"/>
    <xf numFmtId="0" fontId="2" fillId="0" borderId="7" xfId="3" applyFont="1" applyFill="1" applyBorder="1" applyAlignment="1">
      <alignment horizontal="left" vertical="top" wrapText="1"/>
    </xf>
    <xf numFmtId="0" fontId="2" fillId="0" borderId="6" xfId="3" applyFont="1" applyFill="1" applyBorder="1" applyAlignment="1">
      <alignment horizontal="left" vertical="top" wrapText="1"/>
    </xf>
    <xf numFmtId="0" fontId="2" fillId="0" borderId="5" xfId="3" applyFont="1" applyFill="1" applyBorder="1"/>
    <xf numFmtId="0" fontId="2" fillId="0" borderId="0" xfId="3" applyFont="1" applyFill="1" applyBorder="1" applyAlignment="1">
      <alignment horizontal="left" vertical="top" wrapText="1"/>
    </xf>
    <xf numFmtId="0" fontId="2" fillId="0" borderId="4" xfId="3" applyFont="1" applyFill="1" applyBorder="1" applyAlignment="1">
      <alignment horizontal="left" vertical="top" wrapText="1"/>
    </xf>
    <xf numFmtId="0" fontId="2" fillId="0" borderId="3" xfId="3" applyFont="1" applyFill="1" applyBorder="1"/>
    <xf numFmtId="0" fontId="2" fillId="0" borderId="2" xfId="3" applyFont="1" applyFill="1" applyBorder="1" applyAlignment="1">
      <alignment horizontal="left" vertical="top" wrapText="1"/>
    </xf>
    <xf numFmtId="0" fontId="2" fillId="0" borderId="1" xfId="3" applyFont="1" applyFill="1" applyBorder="1" applyAlignment="1">
      <alignment horizontal="left" vertical="top" wrapText="1"/>
    </xf>
    <xf numFmtId="0" fontId="6" fillId="0" borderId="0" xfId="0" applyFont="1"/>
    <xf numFmtId="165" fontId="2" fillId="0" borderId="0" xfId="0" applyNumberFormat="1" applyFont="1" applyBorder="1"/>
    <xf numFmtId="0" fontId="8" fillId="0" borderId="0" xfId="0" applyFont="1" applyAlignment="1">
      <alignment horizontal="left"/>
    </xf>
    <xf numFmtId="0" fontId="8" fillId="0" borderId="0" xfId="0" applyFont="1" applyBorder="1" applyAlignment="1">
      <alignment horizontal="right"/>
    </xf>
    <xf numFmtId="0" fontId="6" fillId="0" borderId="0" xfId="0" applyFont="1" applyAlignment="1">
      <alignment horizontal="right"/>
    </xf>
    <xf numFmtId="0" fontId="6" fillId="0" borderId="0" xfId="0" applyFont="1" applyAlignment="1">
      <alignment horizontal="center"/>
    </xf>
    <xf numFmtId="0" fontId="6" fillId="0" borderId="0" xfId="0" applyFont="1" applyBorder="1"/>
  </cellXfs>
  <cellStyles count="12">
    <cellStyle name="Comma" xfId="1" builtinId="3"/>
    <cellStyle name="Comma 10 6" xfId="9" xr:uid="{429CCD66-6819-4465-98CB-534A3F014140}"/>
    <cellStyle name="Comma 2 2" xfId="5" xr:uid="{205A9D9B-A501-452F-9A43-DAB1C616AE9B}"/>
    <cellStyle name="Normal" xfId="0" builtinId="0"/>
    <cellStyle name="Normal 15" xfId="3" xr:uid="{320E00D4-3FFE-41C4-8653-054960DCA9B0}"/>
    <cellStyle name="Normal 2" xfId="11" xr:uid="{A619DD98-2ACD-40F9-8BE1-0A584886828C}"/>
    <cellStyle name="Normal 2 3" xfId="7" xr:uid="{0E1CA896-9B13-451A-990D-3404BD73DE84}"/>
    <cellStyle name="Normal 4" xfId="10" xr:uid="{9622F33A-A96E-4210-80ED-2E38AF32FF37}"/>
    <cellStyle name="Normal_Adjustment Template" xfId="8" xr:uid="{79F93C63-7F01-4EB4-888E-2A2D4D7D915D}"/>
    <cellStyle name="Normal_Copy of File50007" xfId="4" xr:uid="{8F83F5B0-32CE-418C-AB9B-9A48899DD43E}"/>
    <cellStyle name="Percent" xfId="2" builtinId="5"/>
    <cellStyle name="Percent 10 3" xfId="6" xr:uid="{3030D773-468F-45D4-9B70-6456451B37A2}"/>
  </cellStyles>
  <dxfs count="11">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F354-A361-4924-94B0-69E7E3BF627E}">
  <sheetPr>
    <pageSetUpPr fitToPage="1"/>
  </sheetPr>
  <dimension ref="A2:M61"/>
  <sheetViews>
    <sheetView tabSelected="1" view="pageBreakPreview" zoomScale="80" zoomScaleNormal="100" zoomScaleSheetLayoutView="80" workbookViewId="0"/>
  </sheetViews>
  <sheetFormatPr defaultColWidth="9.140625" defaultRowHeight="12" customHeight="1" x14ac:dyDescent="0.2"/>
  <cols>
    <col min="1" max="1" width="2.5703125" style="72" customWidth="1"/>
    <col min="2" max="2" width="4.140625" style="72" customWidth="1"/>
    <col min="3" max="3" width="33" style="72" customWidth="1"/>
    <col min="4" max="4" width="10.140625" style="72" bestFit="1" customWidth="1"/>
    <col min="5" max="5" width="5.5703125" style="72" bestFit="1" customWidth="1"/>
    <col min="6" max="6" width="12.28515625" style="72" bestFit="1" customWidth="1"/>
    <col min="7" max="7" width="8.7109375" style="72" bestFit="1" customWidth="1"/>
    <col min="8" max="8" width="11" style="72" bestFit="1" customWidth="1"/>
    <col min="9" max="9" width="13.7109375" style="72" bestFit="1" customWidth="1"/>
    <col min="10" max="10" width="6.5703125" style="72" bestFit="1" customWidth="1"/>
    <col min="11" max="11" width="9.140625" style="72"/>
    <col min="12" max="12" width="11.42578125" style="72" bestFit="1" customWidth="1"/>
    <col min="13" max="13" width="10.5703125" style="72" bestFit="1" customWidth="1"/>
    <col min="14" max="16384" width="9.140625" style="72"/>
  </cols>
  <sheetData>
    <row r="2" spans="2:13" ht="12" customHeight="1" x14ac:dyDescent="0.2">
      <c r="B2" s="40" t="s">
        <v>52</v>
      </c>
      <c r="I2" s="73" t="s">
        <v>20</v>
      </c>
      <c r="J2" s="74">
        <v>10.7</v>
      </c>
    </row>
    <row r="3" spans="2:13" ht="12" customHeight="1" x14ac:dyDescent="0.2">
      <c r="B3" s="40" t="s">
        <v>53</v>
      </c>
    </row>
    <row r="4" spans="2:13" ht="12" customHeight="1" x14ac:dyDescent="0.2">
      <c r="B4" s="40" t="s">
        <v>54</v>
      </c>
    </row>
    <row r="7" spans="2:13" ht="12" customHeight="1" x14ac:dyDescent="0.2">
      <c r="B7" s="41"/>
      <c r="C7" s="41"/>
      <c r="D7" s="42"/>
      <c r="E7" s="42"/>
      <c r="F7" s="42" t="s">
        <v>19</v>
      </c>
      <c r="G7" s="42"/>
      <c r="H7" s="42"/>
      <c r="I7" s="42" t="s">
        <v>18</v>
      </c>
      <c r="J7" s="42"/>
    </row>
    <row r="8" spans="2:13" ht="12" customHeight="1" x14ac:dyDescent="0.2">
      <c r="B8" s="41"/>
      <c r="C8" s="41"/>
      <c r="D8" s="43" t="s">
        <v>17</v>
      </c>
      <c r="E8" s="43" t="s">
        <v>16</v>
      </c>
      <c r="F8" s="43" t="s">
        <v>15</v>
      </c>
      <c r="G8" s="43" t="s">
        <v>14</v>
      </c>
      <c r="H8" s="43" t="s">
        <v>13</v>
      </c>
      <c r="I8" s="43" t="s">
        <v>12</v>
      </c>
      <c r="J8" s="43" t="s">
        <v>11</v>
      </c>
      <c r="L8" s="44"/>
      <c r="M8" s="44"/>
    </row>
    <row r="9" spans="2:13" ht="12" customHeight="1" x14ac:dyDescent="0.2">
      <c r="B9" s="45" t="s">
        <v>10</v>
      </c>
      <c r="C9" s="41"/>
      <c r="D9" s="42"/>
      <c r="E9" s="42"/>
      <c r="F9" s="42"/>
      <c r="G9" s="42"/>
      <c r="H9" s="42"/>
      <c r="I9" s="46"/>
      <c r="J9" s="42"/>
      <c r="L9" s="44"/>
      <c r="M9" s="44"/>
    </row>
    <row r="10" spans="2:13" ht="12" customHeight="1" x14ac:dyDescent="0.2">
      <c r="B10" s="72" t="s">
        <v>7</v>
      </c>
      <c r="D10" s="47">
        <f>'10.7.1'!B19</f>
        <v>312</v>
      </c>
      <c r="E10" s="52" t="s">
        <v>2</v>
      </c>
      <c r="F10" s="1">
        <f>SUM('10.7.1'!Y39:Z39)</f>
        <v>18465635.30158326</v>
      </c>
      <c r="G10" s="52" t="s">
        <v>1</v>
      </c>
      <c r="H10" s="4">
        <v>0.22162982918040364</v>
      </c>
      <c r="I10" s="1">
        <f>F10*H10</f>
        <v>4092535.5975975292</v>
      </c>
      <c r="J10" s="42" t="str">
        <f>$J$2&amp;".1"</f>
        <v>10.7.1</v>
      </c>
      <c r="K10" s="44"/>
      <c r="L10" s="48"/>
      <c r="M10" s="48"/>
    </row>
    <row r="11" spans="2:13" ht="12" customHeight="1" x14ac:dyDescent="0.2">
      <c r="D11" s="47"/>
      <c r="E11" s="52"/>
      <c r="F11" s="1"/>
      <c r="G11" s="52"/>
      <c r="H11" s="4"/>
      <c r="I11" s="1"/>
      <c r="J11" s="42"/>
      <c r="L11" s="44"/>
      <c r="M11" s="48"/>
    </row>
    <row r="12" spans="2:13" ht="12" customHeight="1" x14ac:dyDescent="0.2">
      <c r="G12" s="53"/>
      <c r="H12" s="53"/>
      <c r="L12" s="44"/>
      <c r="M12" s="44"/>
    </row>
    <row r="13" spans="2:13" ht="12" customHeight="1" x14ac:dyDescent="0.2">
      <c r="B13" s="45" t="s">
        <v>9</v>
      </c>
      <c r="G13" s="53"/>
      <c r="H13" s="53"/>
      <c r="L13" s="44"/>
      <c r="M13" s="44"/>
    </row>
    <row r="14" spans="2:13" ht="12" customHeight="1" x14ac:dyDescent="0.2">
      <c r="B14" s="72" t="s">
        <v>7</v>
      </c>
      <c r="D14" s="47" t="str">
        <f>'10.7.1'!B25</f>
        <v>403SP</v>
      </c>
      <c r="E14" s="52" t="s">
        <v>2</v>
      </c>
      <c r="F14" s="1">
        <f>'10.7.1'!AA41</f>
        <v>165963.64240358729</v>
      </c>
      <c r="G14" s="52" t="s">
        <v>1</v>
      </c>
      <c r="H14" s="4">
        <f>$H$10</f>
        <v>0.22162982918040364</v>
      </c>
      <c r="I14" s="1">
        <f>F14*H14</f>
        <v>36782.493716064644</v>
      </c>
      <c r="J14" s="42" t="str">
        <f>$J$2&amp;".1"</f>
        <v>10.7.1</v>
      </c>
      <c r="K14" s="44"/>
      <c r="L14" s="48"/>
      <c r="M14" s="48"/>
    </row>
    <row r="15" spans="2:13" ht="12" customHeight="1" x14ac:dyDescent="0.2">
      <c r="D15" s="47"/>
      <c r="E15" s="52"/>
      <c r="F15" s="1"/>
      <c r="G15" s="52"/>
      <c r="H15" s="4"/>
      <c r="I15" s="1"/>
      <c r="J15" s="42"/>
      <c r="L15" s="44"/>
      <c r="M15" s="48"/>
    </row>
    <row r="16" spans="2:13" ht="12" customHeight="1" x14ac:dyDescent="0.2">
      <c r="G16" s="53"/>
      <c r="H16" s="53"/>
      <c r="L16" s="44"/>
      <c r="M16" s="44"/>
    </row>
    <row r="17" spans="2:13" ht="12" customHeight="1" x14ac:dyDescent="0.2">
      <c r="B17" s="45" t="s">
        <v>8</v>
      </c>
      <c r="G17" s="53"/>
      <c r="H17" s="53"/>
      <c r="L17" s="44"/>
      <c r="M17" s="44"/>
    </row>
    <row r="18" spans="2:13" ht="12" customHeight="1" x14ac:dyDescent="0.2">
      <c r="B18" s="72" t="s">
        <v>7</v>
      </c>
      <c r="D18" s="47" t="str">
        <f>'10.7.1'!B32</f>
        <v>108SP</v>
      </c>
      <c r="E18" s="52" t="s">
        <v>2</v>
      </c>
      <c r="F18" s="5">
        <f>'10.7.1'!AA43</f>
        <v>-64878.786306997426</v>
      </c>
      <c r="G18" s="52" t="s">
        <v>1</v>
      </c>
      <c r="H18" s="4">
        <f>$H$10</f>
        <v>0.22162982918040364</v>
      </c>
      <c r="I18" s="1">
        <f>F18*H18</f>
        <v>-14379.074326651749</v>
      </c>
      <c r="J18" s="42" t="str">
        <f>$J$2&amp;".1"</f>
        <v>10.7.1</v>
      </c>
      <c r="K18" s="44"/>
      <c r="L18" s="48"/>
      <c r="M18" s="48"/>
    </row>
    <row r="19" spans="2:13" ht="12" customHeight="1" x14ac:dyDescent="0.2">
      <c r="D19" s="47"/>
      <c r="E19" s="52"/>
      <c r="F19" s="5"/>
      <c r="G19" s="52"/>
      <c r="H19" s="4"/>
      <c r="I19" s="1"/>
      <c r="J19" s="42"/>
      <c r="L19" s="44"/>
      <c r="M19" s="48"/>
    </row>
    <row r="20" spans="2:13" ht="12" customHeight="1" x14ac:dyDescent="0.2">
      <c r="D20" s="47"/>
      <c r="E20" s="52"/>
      <c r="F20" s="5"/>
      <c r="G20" s="52"/>
      <c r="H20" s="4"/>
      <c r="I20" s="1"/>
      <c r="J20" s="42"/>
      <c r="L20" s="44"/>
      <c r="M20" s="48"/>
    </row>
    <row r="21" spans="2:13" ht="12" customHeight="1" x14ac:dyDescent="0.2">
      <c r="D21" s="47"/>
      <c r="E21" s="52"/>
      <c r="F21" s="5"/>
      <c r="G21" s="52"/>
      <c r="H21" s="4"/>
      <c r="I21" s="1"/>
      <c r="J21" s="42"/>
      <c r="L21" s="44"/>
      <c r="M21" s="48"/>
    </row>
    <row r="22" spans="2:13" ht="12" customHeight="1" x14ac:dyDescent="0.2">
      <c r="D22" s="47"/>
      <c r="E22" s="52"/>
      <c r="F22" s="5"/>
      <c r="G22" s="52"/>
      <c r="H22" s="4"/>
      <c r="I22" s="1"/>
      <c r="J22" s="42"/>
      <c r="L22" s="44"/>
      <c r="M22" s="48"/>
    </row>
    <row r="23" spans="2:13" ht="12" customHeight="1" x14ac:dyDescent="0.2">
      <c r="D23" s="47"/>
      <c r="E23" s="52"/>
      <c r="F23" s="5"/>
      <c r="G23" s="52"/>
      <c r="H23" s="4"/>
      <c r="I23" s="1"/>
      <c r="J23" s="42"/>
      <c r="L23" s="44"/>
      <c r="M23" s="48"/>
    </row>
    <row r="24" spans="2:13" ht="12" customHeight="1" x14ac:dyDescent="0.2">
      <c r="G24" s="53"/>
      <c r="H24" s="53"/>
      <c r="L24" s="44"/>
      <c r="M24" s="44"/>
    </row>
    <row r="25" spans="2:13" ht="12" customHeight="1" x14ac:dyDescent="0.2">
      <c r="B25" s="45"/>
      <c r="G25" s="53"/>
      <c r="H25" s="53"/>
      <c r="L25" s="44"/>
      <c r="M25" s="44"/>
    </row>
    <row r="26" spans="2:13" ht="12" customHeight="1" x14ac:dyDescent="0.2">
      <c r="D26" s="74"/>
      <c r="E26" s="74"/>
      <c r="F26" s="5"/>
      <c r="G26" s="52"/>
      <c r="H26" s="4"/>
      <c r="I26" s="1"/>
      <c r="J26" s="42"/>
      <c r="L26" s="44"/>
      <c r="M26" s="44"/>
    </row>
    <row r="27" spans="2:13" ht="12" customHeight="1" x14ac:dyDescent="0.2">
      <c r="G27" s="53"/>
      <c r="H27" s="53"/>
      <c r="L27" s="44"/>
      <c r="M27" s="44"/>
    </row>
    <row r="28" spans="2:13" ht="12" customHeight="1" x14ac:dyDescent="0.2">
      <c r="B28" s="45" t="s">
        <v>6</v>
      </c>
      <c r="C28" s="41"/>
      <c r="D28" s="42"/>
      <c r="E28" s="42"/>
      <c r="F28" s="42"/>
      <c r="G28" s="42"/>
      <c r="H28" s="42"/>
      <c r="I28" s="46"/>
      <c r="J28" s="42"/>
      <c r="L28" s="44"/>
      <c r="M28" s="44"/>
    </row>
    <row r="29" spans="2:13" ht="12" customHeight="1" x14ac:dyDescent="0.2">
      <c r="B29" s="72" t="s">
        <v>4</v>
      </c>
      <c r="D29" s="47" t="s">
        <v>5</v>
      </c>
      <c r="E29" s="52" t="s">
        <v>2</v>
      </c>
      <c r="F29" s="1">
        <v>165963.64231371021</v>
      </c>
      <c r="G29" s="52" t="s">
        <v>1</v>
      </c>
      <c r="H29" s="4">
        <f>$H$10</f>
        <v>0.22162982918040364</v>
      </c>
      <c r="I29" s="1">
        <f>F29*H29</f>
        <v>36782.493696145204</v>
      </c>
      <c r="J29" s="42"/>
      <c r="L29" s="48"/>
      <c r="M29" s="48"/>
    </row>
    <row r="30" spans="2:13" ht="12" customHeight="1" x14ac:dyDescent="0.2">
      <c r="B30" s="72" t="s">
        <v>4</v>
      </c>
      <c r="D30" s="47" t="s">
        <v>3</v>
      </c>
      <c r="E30" s="52" t="s">
        <v>2</v>
      </c>
      <c r="F30" s="1">
        <v>1037496</v>
      </c>
      <c r="G30" s="52" t="s">
        <v>1</v>
      </c>
      <c r="H30" s="4">
        <f>$H$10</f>
        <v>0.22162982918040364</v>
      </c>
      <c r="I30" s="1">
        <f>F30*H30</f>
        <v>229940.06125535205</v>
      </c>
      <c r="L30" s="48"/>
      <c r="M30" s="48"/>
    </row>
    <row r="31" spans="2:13" ht="12" customHeight="1" x14ac:dyDescent="0.2">
      <c r="B31" s="49" t="s">
        <v>92</v>
      </c>
      <c r="D31" s="47">
        <v>41110</v>
      </c>
      <c r="E31" s="52" t="s">
        <v>2</v>
      </c>
      <c r="F31" s="1">
        <v>-40804</v>
      </c>
      <c r="G31" s="52" t="s">
        <v>1</v>
      </c>
      <c r="H31" s="4">
        <f>$H$10</f>
        <v>0.22162982918040364</v>
      </c>
      <c r="I31" s="1">
        <f>F31*H31</f>
        <v>-9043.3835498771896</v>
      </c>
      <c r="L31" s="48"/>
      <c r="M31" s="48"/>
    </row>
    <row r="32" spans="2:13" ht="12" customHeight="1" x14ac:dyDescent="0.2">
      <c r="B32" s="72" t="s">
        <v>92</v>
      </c>
      <c r="D32" s="47">
        <v>41010</v>
      </c>
      <c r="E32" s="52" t="s">
        <v>2</v>
      </c>
      <c r="F32" s="1">
        <v>255086</v>
      </c>
      <c r="G32" s="52" t="s">
        <v>1</v>
      </c>
      <c r="H32" s="4">
        <f>$H$10</f>
        <v>0.22162982918040364</v>
      </c>
      <c r="I32" s="1">
        <f>F32*H32</f>
        <v>56534.666606312443</v>
      </c>
      <c r="J32" s="42"/>
      <c r="L32" s="48"/>
      <c r="M32" s="48"/>
    </row>
    <row r="33" spans="2:13" ht="12" customHeight="1" x14ac:dyDescent="0.2">
      <c r="B33" s="72" t="s">
        <v>93</v>
      </c>
      <c r="D33" s="47">
        <v>282</v>
      </c>
      <c r="E33" s="52" t="s">
        <v>2</v>
      </c>
      <c r="F33" s="1">
        <v>-76256</v>
      </c>
      <c r="G33" s="52" t="s">
        <v>1</v>
      </c>
      <c r="H33" s="4">
        <f>$H$10</f>
        <v>0.22162982918040364</v>
      </c>
      <c r="I33" s="1">
        <f>F33*H33</f>
        <v>-16900.604253980859</v>
      </c>
      <c r="J33" s="42"/>
      <c r="L33" s="48"/>
      <c r="M33" s="48"/>
    </row>
    <row r="34" spans="2:13" ht="12" customHeight="1" x14ac:dyDescent="0.2">
      <c r="D34" s="47"/>
      <c r="E34" s="52"/>
      <c r="F34" s="1"/>
      <c r="G34" s="52"/>
      <c r="H34" s="4"/>
      <c r="I34" s="1"/>
      <c r="J34" s="42"/>
    </row>
    <row r="35" spans="2:13" ht="12" customHeight="1" x14ac:dyDescent="0.2">
      <c r="B35" s="49"/>
      <c r="D35" s="47"/>
      <c r="E35" s="52"/>
      <c r="F35" s="75"/>
      <c r="G35" s="52"/>
      <c r="H35" s="4"/>
      <c r="I35" s="1"/>
      <c r="J35" s="42"/>
    </row>
    <row r="36" spans="2:13" ht="12" customHeight="1" x14ac:dyDescent="0.2">
      <c r="B36" s="49"/>
      <c r="D36" s="47"/>
      <c r="E36" s="52"/>
      <c r="F36" s="75"/>
      <c r="G36" s="52"/>
      <c r="H36" s="2"/>
      <c r="I36" s="1"/>
      <c r="J36" s="42"/>
    </row>
    <row r="37" spans="2:13" ht="12" customHeight="1" x14ac:dyDescent="0.2">
      <c r="D37" s="47"/>
      <c r="E37" s="52"/>
      <c r="F37" s="1"/>
      <c r="G37" s="52"/>
      <c r="H37" s="2"/>
      <c r="I37" s="1"/>
      <c r="J37" s="42"/>
    </row>
    <row r="38" spans="2:13" ht="12" customHeight="1" x14ac:dyDescent="0.2">
      <c r="D38" s="47"/>
      <c r="E38" s="52"/>
      <c r="F38" s="1"/>
      <c r="G38" s="52"/>
      <c r="H38" s="2"/>
      <c r="I38" s="1"/>
      <c r="J38" s="42"/>
    </row>
    <row r="39" spans="2:13" ht="12" customHeight="1" x14ac:dyDescent="0.2">
      <c r="B39" s="49"/>
      <c r="F39" s="1"/>
      <c r="G39" s="52"/>
    </row>
    <row r="40" spans="2:13" ht="12" customHeight="1" x14ac:dyDescent="0.2">
      <c r="B40" s="50"/>
    </row>
    <row r="41" spans="2:13" ht="12" customHeight="1" x14ac:dyDescent="0.2">
      <c r="D41" s="47"/>
      <c r="E41" s="52"/>
      <c r="F41" s="1"/>
      <c r="G41" s="52"/>
      <c r="H41" s="2"/>
      <c r="I41" s="1"/>
      <c r="J41" s="42"/>
    </row>
    <row r="50" spans="1:10" ht="12" customHeight="1" thickBot="1" x14ac:dyDescent="0.25">
      <c r="B50" s="51" t="s">
        <v>0</v>
      </c>
    </row>
    <row r="51" spans="1:10" ht="12" customHeight="1" x14ac:dyDescent="0.2">
      <c r="A51" s="76"/>
      <c r="B51" s="77" t="s">
        <v>101</v>
      </c>
      <c r="C51" s="77"/>
      <c r="D51" s="77"/>
      <c r="E51" s="77"/>
      <c r="F51" s="77"/>
      <c r="G51" s="77"/>
      <c r="H51" s="77"/>
      <c r="I51" s="77"/>
      <c r="J51" s="78"/>
    </row>
    <row r="52" spans="1:10" ht="12" customHeight="1" x14ac:dyDescent="0.2">
      <c r="A52" s="79"/>
      <c r="B52" s="80"/>
      <c r="C52" s="80"/>
      <c r="D52" s="80"/>
      <c r="E52" s="80"/>
      <c r="F52" s="80"/>
      <c r="G52" s="80"/>
      <c r="H52" s="80"/>
      <c r="I52" s="80"/>
      <c r="J52" s="81"/>
    </row>
    <row r="53" spans="1:10" ht="12" customHeight="1" x14ac:dyDescent="0.2">
      <c r="A53" s="79"/>
      <c r="B53" s="80"/>
      <c r="C53" s="80"/>
      <c r="D53" s="80"/>
      <c r="E53" s="80"/>
      <c r="F53" s="80"/>
      <c r="G53" s="80"/>
      <c r="H53" s="80"/>
      <c r="I53" s="80"/>
      <c r="J53" s="81"/>
    </row>
    <row r="54" spans="1:10" ht="12" customHeight="1" x14ac:dyDescent="0.2">
      <c r="A54" s="79"/>
      <c r="B54" s="80"/>
      <c r="C54" s="80"/>
      <c r="D54" s="80"/>
      <c r="E54" s="80"/>
      <c r="F54" s="80"/>
      <c r="G54" s="80"/>
      <c r="H54" s="80"/>
      <c r="I54" s="80"/>
      <c r="J54" s="81"/>
    </row>
    <row r="55" spans="1:10" ht="12" customHeight="1" x14ac:dyDescent="0.2">
      <c r="A55" s="79"/>
      <c r="B55" s="80"/>
      <c r="C55" s="80"/>
      <c r="D55" s="80"/>
      <c r="E55" s="80"/>
      <c r="F55" s="80"/>
      <c r="G55" s="80"/>
      <c r="H55" s="80"/>
      <c r="I55" s="80"/>
      <c r="J55" s="81"/>
    </row>
    <row r="56" spans="1:10" ht="12" customHeight="1" x14ac:dyDescent="0.2">
      <c r="A56" s="79"/>
      <c r="B56" s="80"/>
      <c r="C56" s="80"/>
      <c r="D56" s="80"/>
      <c r="E56" s="80"/>
      <c r="F56" s="80"/>
      <c r="G56" s="80"/>
      <c r="H56" s="80"/>
      <c r="I56" s="80"/>
      <c r="J56" s="81"/>
    </row>
    <row r="57" spans="1:10" ht="12" customHeight="1" x14ac:dyDescent="0.2">
      <c r="A57" s="79"/>
      <c r="B57" s="80"/>
      <c r="C57" s="80"/>
      <c r="D57" s="80"/>
      <c r="E57" s="80"/>
      <c r="F57" s="80"/>
      <c r="G57" s="80"/>
      <c r="H57" s="80"/>
      <c r="I57" s="80"/>
      <c r="J57" s="81"/>
    </row>
    <row r="58" spans="1:10" ht="12" customHeight="1" x14ac:dyDescent="0.2">
      <c r="A58" s="79"/>
      <c r="B58" s="80"/>
      <c r="C58" s="80"/>
      <c r="D58" s="80"/>
      <c r="E58" s="80"/>
      <c r="F58" s="80"/>
      <c r="G58" s="80"/>
      <c r="H58" s="80"/>
      <c r="I58" s="80"/>
      <c r="J58" s="81"/>
    </row>
    <row r="59" spans="1:10" ht="12" customHeight="1" x14ac:dyDescent="0.2">
      <c r="A59" s="79"/>
      <c r="B59" s="80"/>
      <c r="C59" s="80"/>
      <c r="D59" s="80"/>
      <c r="E59" s="80"/>
      <c r="F59" s="80"/>
      <c r="G59" s="80"/>
      <c r="H59" s="80"/>
      <c r="I59" s="80"/>
      <c r="J59" s="81"/>
    </row>
    <row r="60" spans="1:10" ht="12" customHeight="1" x14ac:dyDescent="0.2">
      <c r="A60" s="79"/>
      <c r="B60" s="80"/>
      <c r="C60" s="80"/>
      <c r="D60" s="80"/>
      <c r="E60" s="80"/>
      <c r="F60" s="80"/>
      <c r="G60" s="80"/>
      <c r="H60" s="80"/>
      <c r="I60" s="80"/>
      <c r="J60" s="81"/>
    </row>
    <row r="61" spans="1:10" ht="12" customHeight="1" thickBot="1" x14ac:dyDescent="0.25">
      <c r="A61" s="82"/>
      <c r="B61" s="83"/>
      <c r="C61" s="83"/>
      <c r="D61" s="83"/>
      <c r="E61" s="83"/>
      <c r="F61" s="83"/>
      <c r="G61" s="83"/>
      <c r="H61" s="83"/>
      <c r="I61" s="83"/>
      <c r="J61" s="84"/>
    </row>
  </sheetData>
  <mergeCells count="1">
    <mergeCell ref="B51:J61"/>
  </mergeCells>
  <conditionalFormatting sqref="B9">
    <cfRule type="cellIs" dxfId="10" priority="11" stopIfTrue="1" operator="equal">
      <formula>"Adjustment to Income/Expense/Rate Base:"</formula>
    </cfRule>
  </conditionalFormatting>
  <conditionalFormatting sqref="B13">
    <cfRule type="cellIs" dxfId="9" priority="10" stopIfTrue="1" operator="equal">
      <formula>"Adjustment to Income/Expense/Rate Base:"</formula>
    </cfRule>
  </conditionalFormatting>
  <conditionalFormatting sqref="B18:B22">
    <cfRule type="cellIs" dxfId="8" priority="9" stopIfTrue="1" operator="equal">
      <formula>"Adjustment to Income/Expense/Rate Base:"</formula>
    </cfRule>
  </conditionalFormatting>
  <conditionalFormatting sqref="B40">
    <cfRule type="cellIs" dxfId="7" priority="8" stopIfTrue="1" operator="equal">
      <formula>"Adjustment to Income/Expense/Rate Base:"</formula>
    </cfRule>
  </conditionalFormatting>
  <conditionalFormatting sqref="B28">
    <cfRule type="cellIs" dxfId="6" priority="7" stopIfTrue="1" operator="equal">
      <formula>"Adjustment to Income/Expense/Rate Base:"</formula>
    </cfRule>
  </conditionalFormatting>
  <conditionalFormatting sqref="B25">
    <cfRule type="cellIs" dxfId="5" priority="6" stopIfTrue="1" operator="equal">
      <formula>"Adjustment to Income/Expense/Rate Base:"</formula>
    </cfRule>
  </conditionalFormatting>
  <conditionalFormatting sqref="B31">
    <cfRule type="cellIs" dxfId="4" priority="5" stopIfTrue="1" operator="equal">
      <formula>"Adjustment to Income/Expense/Rate Base:"</formula>
    </cfRule>
  </conditionalFormatting>
  <conditionalFormatting sqref="B36">
    <cfRule type="cellIs" dxfId="3" priority="4" stopIfTrue="1" operator="equal">
      <formula>"Adjustment to Income/Expense/Rate Base:"</formula>
    </cfRule>
  </conditionalFormatting>
  <conditionalFormatting sqref="B17">
    <cfRule type="cellIs" dxfId="2" priority="3" stopIfTrue="1" operator="equal">
      <formula>"Adjustment to Income/Expense/Rate Base:"</formula>
    </cfRule>
  </conditionalFormatting>
  <conditionalFormatting sqref="B35">
    <cfRule type="cellIs" dxfId="1" priority="2" stopIfTrue="1" operator="equal">
      <formula>"Adjustment to Income/Expense/Rate Base:"</formula>
    </cfRule>
  </conditionalFormatting>
  <conditionalFormatting sqref="B39">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9:D37" xr:uid="{00000000-0002-0000-0100-000000000000}">
      <formula1>$D$94:$D$428</formula1>
    </dataValidation>
  </dataValidations>
  <pageMargins left="0.7" right="0.7" top="0.75" bottom="0.75" header="0.3" footer="0.3"/>
  <pageSetup scale="84"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B378-C4CF-4A34-A18D-BE61B53672DE}">
  <sheetPr>
    <pageSetUpPr fitToPage="1"/>
  </sheetPr>
  <dimension ref="A1:AH48"/>
  <sheetViews>
    <sheetView view="pageBreakPreview" zoomScale="80" zoomScaleNormal="80" zoomScaleSheetLayoutView="80" workbookViewId="0"/>
  </sheetViews>
  <sheetFormatPr defaultRowHeight="12.75" outlineLevelCol="1" x14ac:dyDescent="0.2"/>
  <cols>
    <col min="1" max="1" width="20" style="8" customWidth="1"/>
    <col min="2" max="2" width="9.140625" style="56"/>
    <col min="3" max="3" width="7.7109375" style="56" customWidth="1"/>
    <col min="4" max="4" width="11.85546875" style="8" hidden="1" customWidth="1" outlineLevel="1"/>
    <col min="5" max="5" width="9.5703125" style="8" hidden="1" customWidth="1" outlineLevel="1"/>
    <col min="6" max="8" width="10.28515625" style="8" hidden="1" customWidth="1" outlineLevel="1"/>
    <col min="9" max="9" width="13.42578125" style="8" hidden="1" customWidth="1" outlineLevel="1"/>
    <col min="10" max="10" width="13.28515625" style="8" hidden="1" customWidth="1" outlineLevel="1"/>
    <col min="11" max="11" width="12.28515625" style="8" hidden="1" customWidth="1" outlineLevel="1"/>
    <col min="12" max="15" width="11.28515625" style="8" hidden="1" customWidth="1" outlineLevel="1"/>
    <col min="16" max="16" width="12.28515625" style="8" hidden="1" customWidth="1" outlineLevel="1"/>
    <col min="17" max="20" width="11.28515625" style="8" hidden="1" customWidth="1" outlineLevel="1"/>
    <col min="21" max="21" width="10.85546875" style="8" customWidth="1" collapsed="1"/>
    <col min="22" max="23" width="9.5703125" style="8" bestFit="1" customWidth="1"/>
    <col min="24" max="24" width="9.5703125" style="8" customWidth="1"/>
    <col min="25" max="25" width="13" style="8" customWidth="1"/>
    <col min="26" max="26" width="12.28515625" style="8" bestFit="1" customWidth="1"/>
    <col min="27" max="27" width="12.85546875" style="8" bestFit="1" customWidth="1"/>
    <col min="28" max="33" width="12.28515625" style="8" bestFit="1" customWidth="1"/>
    <col min="34" max="34" width="13.5703125" style="8" customWidth="1"/>
    <col min="35" max="16384" width="9.140625" style="8"/>
  </cols>
  <sheetData>
    <row r="1" spans="1:34" x14ac:dyDescent="0.2">
      <c r="A1" s="11" t="str">
        <f>'10.7'!B2</f>
        <v>PacifiCorp</v>
      </c>
      <c r="AH1" s="39"/>
    </row>
    <row r="2" spans="1:34" x14ac:dyDescent="0.2">
      <c r="A2" s="11" t="str">
        <f>'10.7'!B3</f>
        <v>Washington 2023 General Rate Case</v>
      </c>
    </row>
    <row r="3" spans="1:34" x14ac:dyDescent="0.2">
      <c r="A3" s="11" t="str">
        <f>'10.7'!B4</f>
        <v>Pro Forma Jim Bridger Units 1 &amp; 2 Additions - Year 1</v>
      </c>
    </row>
    <row r="4" spans="1:34" x14ac:dyDescent="0.2">
      <c r="A4" s="11"/>
    </row>
    <row r="5" spans="1:34" x14ac:dyDescent="0.2">
      <c r="A5" s="11"/>
    </row>
    <row r="6" spans="1:34" x14ac:dyDescent="0.2">
      <c r="A6" s="11" t="s">
        <v>36</v>
      </c>
    </row>
    <row r="8" spans="1:34" x14ac:dyDescent="0.2">
      <c r="A8" s="29" t="s">
        <v>97</v>
      </c>
    </row>
    <row r="9" spans="1:34" x14ac:dyDescent="0.2">
      <c r="AH9" s="64" t="s">
        <v>47</v>
      </c>
    </row>
    <row r="10" spans="1:34" x14ac:dyDescent="0.2">
      <c r="B10" s="50" t="s">
        <v>30</v>
      </c>
      <c r="C10" s="58" t="s">
        <v>29</v>
      </c>
      <c r="D10" s="27">
        <v>44743</v>
      </c>
      <c r="E10" s="27">
        <v>44774</v>
      </c>
      <c r="F10" s="27">
        <v>44805</v>
      </c>
      <c r="G10" s="27">
        <v>44835</v>
      </c>
      <c r="H10" s="27">
        <v>44866</v>
      </c>
      <c r="I10" s="27">
        <v>44896</v>
      </c>
      <c r="J10" s="27">
        <v>44927</v>
      </c>
      <c r="K10" s="27">
        <v>44958</v>
      </c>
      <c r="L10" s="27">
        <v>44986</v>
      </c>
      <c r="M10" s="27">
        <v>45017</v>
      </c>
      <c r="N10" s="27">
        <v>45047</v>
      </c>
      <c r="O10" s="27">
        <v>45078</v>
      </c>
      <c r="P10" s="27">
        <v>45108</v>
      </c>
      <c r="Q10" s="27">
        <v>45139</v>
      </c>
      <c r="R10" s="27">
        <v>45170</v>
      </c>
      <c r="S10" s="27">
        <v>45200</v>
      </c>
      <c r="T10" s="27">
        <v>45231</v>
      </c>
      <c r="U10" s="27">
        <v>45261</v>
      </c>
      <c r="V10" s="27">
        <v>45292</v>
      </c>
      <c r="W10" s="27">
        <v>45323</v>
      </c>
      <c r="X10" s="27">
        <v>45352</v>
      </c>
      <c r="Y10" s="27">
        <v>45383</v>
      </c>
      <c r="Z10" s="27">
        <v>45413</v>
      </c>
      <c r="AA10" s="27">
        <v>45444</v>
      </c>
      <c r="AB10" s="27">
        <v>45474</v>
      </c>
      <c r="AC10" s="27">
        <v>45505</v>
      </c>
      <c r="AD10" s="27">
        <v>45536</v>
      </c>
      <c r="AE10" s="27">
        <v>45566</v>
      </c>
      <c r="AF10" s="27">
        <v>45597</v>
      </c>
      <c r="AG10" s="27">
        <v>45627</v>
      </c>
      <c r="AH10" s="36" t="s">
        <v>98</v>
      </c>
    </row>
    <row r="11" spans="1:34" x14ac:dyDescent="0.2">
      <c r="A11" s="8" t="s">
        <v>55</v>
      </c>
      <c r="B11" s="59">
        <v>312</v>
      </c>
      <c r="C11" s="59" t="s">
        <v>1</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536917.66999999981</v>
      </c>
      <c r="V11" s="6">
        <v>0</v>
      </c>
      <c r="W11" s="6">
        <v>0</v>
      </c>
      <c r="X11" s="6">
        <v>0</v>
      </c>
      <c r="Y11" s="6">
        <v>0</v>
      </c>
      <c r="Z11" s="6">
        <v>0</v>
      </c>
      <c r="AA11" s="6">
        <v>979849.5801999917</v>
      </c>
      <c r="AB11" s="6">
        <v>0</v>
      </c>
      <c r="AC11" s="6">
        <v>0</v>
      </c>
      <c r="AD11" s="6">
        <v>0</v>
      </c>
      <c r="AE11" s="6">
        <v>0</v>
      </c>
      <c r="AF11" s="6">
        <v>0</v>
      </c>
      <c r="AG11" s="6">
        <v>0</v>
      </c>
      <c r="AH11" s="7">
        <f>SUM(D11:AG11)</f>
        <v>1516767.2501999915</v>
      </c>
    </row>
    <row r="12" spans="1:34" x14ac:dyDescent="0.2">
      <c r="A12" s="8" t="s">
        <v>56</v>
      </c>
      <c r="B12" s="59">
        <v>312</v>
      </c>
      <c r="C12" s="59" t="s">
        <v>1</v>
      </c>
      <c r="D12" s="6">
        <v>0</v>
      </c>
      <c r="E12" s="6">
        <v>0</v>
      </c>
      <c r="F12" s="6">
        <v>0</v>
      </c>
      <c r="G12" s="6">
        <v>0</v>
      </c>
      <c r="H12" s="6">
        <v>0</v>
      </c>
      <c r="I12" s="6">
        <v>78527.67</v>
      </c>
      <c r="J12" s="6">
        <v>0</v>
      </c>
      <c r="K12" s="6">
        <v>0</v>
      </c>
      <c r="L12" s="6">
        <v>0</v>
      </c>
      <c r="M12" s="6">
        <v>0</v>
      </c>
      <c r="N12" s="6">
        <v>0</v>
      </c>
      <c r="O12" s="6">
        <v>0</v>
      </c>
      <c r="P12" s="6">
        <v>0</v>
      </c>
      <c r="Q12" s="6">
        <v>0</v>
      </c>
      <c r="R12" s="6">
        <v>0</v>
      </c>
      <c r="S12" s="6">
        <v>0</v>
      </c>
      <c r="T12" s="6">
        <v>0</v>
      </c>
      <c r="U12" s="6">
        <v>0</v>
      </c>
      <c r="V12" s="6">
        <v>0</v>
      </c>
      <c r="W12" s="6">
        <v>0</v>
      </c>
      <c r="X12" s="6">
        <v>0</v>
      </c>
      <c r="Y12" s="6">
        <v>10207445.650399968</v>
      </c>
      <c r="Z12" s="6">
        <v>1128104.689899991</v>
      </c>
      <c r="AA12" s="6">
        <v>2402065.4596999809</v>
      </c>
      <c r="AB12" s="6">
        <v>0</v>
      </c>
      <c r="AC12" s="6">
        <v>0</v>
      </c>
      <c r="AD12" s="6">
        <v>0</v>
      </c>
      <c r="AE12" s="6">
        <v>0</v>
      </c>
      <c r="AF12" s="6">
        <v>0</v>
      </c>
      <c r="AG12" s="6">
        <v>0</v>
      </c>
      <c r="AH12" s="7">
        <f t="shared" ref="AH12:AH13" si="0">SUM(D12:AG12)</f>
        <v>13816143.469999939</v>
      </c>
    </row>
    <row r="13" spans="1:34" x14ac:dyDescent="0.2">
      <c r="A13" s="8" t="s">
        <v>57</v>
      </c>
      <c r="B13" s="59">
        <v>312</v>
      </c>
      <c r="C13" s="59" t="s">
        <v>1</v>
      </c>
      <c r="D13" s="6">
        <v>186043.34000000003</v>
      </c>
      <c r="E13" s="6">
        <v>0</v>
      </c>
      <c r="F13" s="6">
        <v>112464.67</v>
      </c>
      <c r="G13" s="6">
        <v>0</v>
      </c>
      <c r="H13" s="6">
        <v>0</v>
      </c>
      <c r="I13" s="6">
        <v>0</v>
      </c>
      <c r="J13" s="6">
        <v>0</v>
      </c>
      <c r="K13" s="6">
        <v>0</v>
      </c>
      <c r="L13" s="6">
        <v>0</v>
      </c>
      <c r="M13" s="6">
        <v>0</v>
      </c>
      <c r="N13" s="6">
        <v>0</v>
      </c>
      <c r="O13" s="6">
        <v>309824.45999999996</v>
      </c>
      <c r="P13" s="6">
        <v>0</v>
      </c>
      <c r="Q13" s="6">
        <v>0</v>
      </c>
      <c r="R13" s="6">
        <v>0</v>
      </c>
      <c r="S13" s="6">
        <v>0</v>
      </c>
      <c r="T13" s="6">
        <v>0</v>
      </c>
      <c r="U13" s="6">
        <v>0</v>
      </c>
      <c r="V13" s="6">
        <v>0</v>
      </c>
      <c r="W13" s="6">
        <v>0</v>
      </c>
      <c r="X13" s="6">
        <v>0</v>
      </c>
      <c r="Y13" s="6">
        <v>9912642.4703999665</v>
      </c>
      <c r="Z13" s="6">
        <v>660376.59989999351</v>
      </c>
      <c r="AA13" s="6">
        <v>74689.759899999277</v>
      </c>
      <c r="AB13" s="6">
        <v>0</v>
      </c>
      <c r="AC13" s="6">
        <v>0</v>
      </c>
      <c r="AD13" s="6">
        <v>0</v>
      </c>
      <c r="AE13" s="6">
        <v>0</v>
      </c>
      <c r="AF13" s="6">
        <v>0</v>
      </c>
      <c r="AG13" s="6">
        <v>0</v>
      </c>
      <c r="AH13" s="7">
        <f t="shared" si="0"/>
        <v>11256041.300199961</v>
      </c>
    </row>
    <row r="14" spans="1:34" ht="13.5" thickBot="1" x14ac:dyDescent="0.25">
      <c r="AH14" s="25">
        <f>SUM(AH11:AH13)</f>
        <v>26588952.020399891</v>
      </c>
    </row>
    <row r="15" spans="1:34" x14ac:dyDescent="0.2">
      <c r="D15" s="28"/>
      <c r="E15" s="11"/>
      <c r="F15" s="11"/>
      <c r="G15" s="11"/>
      <c r="H15" s="11"/>
      <c r="I15" s="11"/>
      <c r="J15" s="11"/>
      <c r="K15" s="11"/>
      <c r="L15" s="11"/>
      <c r="M15" s="11"/>
      <c r="N15" s="11"/>
      <c r="O15" s="11"/>
      <c r="P15" s="11"/>
      <c r="Q15" s="11"/>
      <c r="R15" s="11"/>
      <c r="S15" s="11"/>
      <c r="T15" s="11"/>
      <c r="U15" s="11"/>
      <c r="V15" s="11"/>
      <c r="AH15" s="68" t="s">
        <v>99</v>
      </c>
    </row>
    <row r="16" spans="1:34" x14ac:dyDescent="0.2">
      <c r="A16" s="29" t="s">
        <v>35</v>
      </c>
      <c r="D16" s="28"/>
      <c r="E16" s="11"/>
      <c r="F16" s="11"/>
      <c r="G16" s="11"/>
      <c r="H16" s="11"/>
      <c r="I16" s="11"/>
      <c r="J16" s="11"/>
      <c r="K16" s="11"/>
      <c r="L16" s="11"/>
      <c r="M16" s="11"/>
      <c r="N16" s="11"/>
      <c r="O16" s="11"/>
      <c r="P16" s="11"/>
      <c r="Q16" s="11"/>
      <c r="R16" s="11"/>
      <c r="S16" s="11"/>
      <c r="T16" s="11"/>
      <c r="U16" s="11"/>
      <c r="V16" s="11"/>
      <c r="AH16" s="68"/>
    </row>
    <row r="17" spans="1:34" x14ac:dyDescent="0.2">
      <c r="D17" s="28"/>
      <c r="E17" s="11"/>
      <c r="F17" s="11"/>
      <c r="G17" s="11"/>
      <c r="H17" s="11"/>
      <c r="I17" s="11"/>
      <c r="J17" s="11"/>
      <c r="K17" s="11"/>
      <c r="L17" s="11"/>
      <c r="M17" s="11"/>
      <c r="N17" s="11"/>
      <c r="O17" s="11"/>
      <c r="P17" s="11"/>
      <c r="Q17" s="11"/>
      <c r="R17" s="11"/>
      <c r="S17" s="11"/>
      <c r="T17" s="11"/>
      <c r="U17" s="11"/>
      <c r="V17" s="11"/>
      <c r="AH17" s="60" t="s">
        <v>94</v>
      </c>
    </row>
    <row r="18" spans="1:34" x14ac:dyDescent="0.2">
      <c r="B18" s="50" t="s">
        <v>30</v>
      </c>
      <c r="C18" s="58" t="s">
        <v>29</v>
      </c>
      <c r="D18" s="27">
        <v>44743</v>
      </c>
      <c r="E18" s="27">
        <v>44774</v>
      </c>
      <c r="F18" s="27">
        <v>44805</v>
      </c>
      <c r="G18" s="27">
        <v>44835</v>
      </c>
      <c r="H18" s="27">
        <v>44866</v>
      </c>
      <c r="I18" s="27">
        <v>44896</v>
      </c>
      <c r="J18" s="27">
        <v>44927</v>
      </c>
      <c r="K18" s="27">
        <v>44958</v>
      </c>
      <c r="L18" s="27">
        <v>44986</v>
      </c>
      <c r="M18" s="27">
        <v>45017</v>
      </c>
      <c r="N18" s="27">
        <v>45047</v>
      </c>
      <c r="O18" s="27">
        <v>45078</v>
      </c>
      <c r="P18" s="27">
        <v>45108</v>
      </c>
      <c r="Q18" s="27">
        <v>45139</v>
      </c>
      <c r="R18" s="27">
        <v>45170</v>
      </c>
      <c r="S18" s="27">
        <v>45200</v>
      </c>
      <c r="T18" s="27">
        <v>45231</v>
      </c>
      <c r="U18" s="27">
        <v>45261</v>
      </c>
      <c r="V18" s="27">
        <v>45292</v>
      </c>
      <c r="W18" s="27">
        <v>45323</v>
      </c>
      <c r="X18" s="27">
        <v>45352</v>
      </c>
      <c r="Y18" s="27">
        <v>45383</v>
      </c>
      <c r="Z18" s="27">
        <v>45413</v>
      </c>
      <c r="AA18" s="27">
        <v>45444</v>
      </c>
      <c r="AB18" s="27">
        <v>45474</v>
      </c>
      <c r="AC18" s="27">
        <v>45505</v>
      </c>
      <c r="AD18" s="27">
        <v>45536</v>
      </c>
      <c r="AE18" s="27">
        <v>45566</v>
      </c>
      <c r="AF18" s="27">
        <v>45597</v>
      </c>
      <c r="AG18" s="27">
        <v>45627</v>
      </c>
      <c r="AH18" s="27" t="s">
        <v>28</v>
      </c>
    </row>
    <row r="19" spans="1:34" x14ac:dyDescent="0.2">
      <c r="A19" s="8" t="s">
        <v>55</v>
      </c>
      <c r="B19" s="59">
        <v>312</v>
      </c>
      <c r="C19" s="59" t="s">
        <v>1</v>
      </c>
      <c r="D19" s="26">
        <f>D11</f>
        <v>0</v>
      </c>
      <c r="E19" s="26">
        <f>D19+E11</f>
        <v>0</v>
      </c>
      <c r="F19" s="26">
        <f t="shared" ref="F19:AG21" si="1">E19+F11</f>
        <v>0</v>
      </c>
      <c r="G19" s="26">
        <f t="shared" si="1"/>
        <v>0</v>
      </c>
      <c r="H19" s="26">
        <f t="shared" si="1"/>
        <v>0</v>
      </c>
      <c r="I19" s="26">
        <f t="shared" si="1"/>
        <v>0</v>
      </c>
      <c r="J19" s="26">
        <f t="shared" si="1"/>
        <v>0</v>
      </c>
      <c r="K19" s="26">
        <f t="shared" si="1"/>
        <v>0</v>
      </c>
      <c r="L19" s="26">
        <f t="shared" si="1"/>
        <v>0</v>
      </c>
      <c r="M19" s="26">
        <f t="shared" si="1"/>
        <v>0</v>
      </c>
      <c r="N19" s="26">
        <f t="shared" si="1"/>
        <v>0</v>
      </c>
      <c r="O19" s="26">
        <f t="shared" si="1"/>
        <v>0</v>
      </c>
      <c r="P19" s="26">
        <f t="shared" si="1"/>
        <v>0</v>
      </c>
      <c r="Q19" s="26">
        <f t="shared" si="1"/>
        <v>0</v>
      </c>
      <c r="R19" s="26">
        <f t="shared" si="1"/>
        <v>0</v>
      </c>
      <c r="S19" s="26">
        <f t="shared" si="1"/>
        <v>0</v>
      </c>
      <c r="T19" s="26">
        <f t="shared" si="1"/>
        <v>0</v>
      </c>
      <c r="U19" s="26">
        <f t="shared" si="1"/>
        <v>536917.66999999981</v>
      </c>
      <c r="V19" s="26">
        <f t="shared" si="1"/>
        <v>536917.66999999981</v>
      </c>
      <c r="W19" s="26">
        <f t="shared" si="1"/>
        <v>536917.66999999981</v>
      </c>
      <c r="X19" s="26">
        <f t="shared" si="1"/>
        <v>536917.66999999981</v>
      </c>
      <c r="Y19" s="26">
        <f t="shared" si="1"/>
        <v>536917.66999999981</v>
      </c>
      <c r="Z19" s="26">
        <f t="shared" si="1"/>
        <v>536917.66999999981</v>
      </c>
      <c r="AA19" s="26">
        <f t="shared" si="1"/>
        <v>1516767.2501999915</v>
      </c>
      <c r="AB19" s="26">
        <f t="shared" si="1"/>
        <v>1516767.2501999915</v>
      </c>
      <c r="AC19" s="26">
        <f t="shared" si="1"/>
        <v>1516767.2501999915</v>
      </c>
      <c r="AD19" s="26">
        <f t="shared" si="1"/>
        <v>1516767.2501999915</v>
      </c>
      <c r="AE19" s="26">
        <f t="shared" si="1"/>
        <v>1516767.2501999915</v>
      </c>
      <c r="AF19" s="26">
        <f t="shared" si="1"/>
        <v>1516767.2501999915</v>
      </c>
      <c r="AG19" s="26">
        <f t="shared" si="1"/>
        <v>1516767.2501999915</v>
      </c>
      <c r="AH19" s="26">
        <f>(U19+AG19+2*SUM(V19:AF19))/24</f>
        <v>1067669.525941662</v>
      </c>
    </row>
    <row r="20" spans="1:34" x14ac:dyDescent="0.2">
      <c r="A20" s="8" t="s">
        <v>56</v>
      </c>
      <c r="B20" s="59">
        <v>312</v>
      </c>
      <c r="C20" s="59" t="s">
        <v>1</v>
      </c>
      <c r="D20" s="26">
        <f t="shared" ref="D20:D21" si="2">D12</f>
        <v>0</v>
      </c>
      <c r="E20" s="26">
        <f t="shared" ref="E20:T21" si="3">D20+E12</f>
        <v>0</v>
      </c>
      <c r="F20" s="26">
        <f t="shared" si="3"/>
        <v>0</v>
      </c>
      <c r="G20" s="26">
        <f t="shared" si="3"/>
        <v>0</v>
      </c>
      <c r="H20" s="26">
        <f t="shared" si="3"/>
        <v>0</v>
      </c>
      <c r="I20" s="26">
        <f t="shared" si="3"/>
        <v>78527.67</v>
      </c>
      <c r="J20" s="26">
        <f t="shared" si="3"/>
        <v>78527.67</v>
      </c>
      <c r="K20" s="26">
        <f t="shared" si="3"/>
        <v>78527.67</v>
      </c>
      <c r="L20" s="26">
        <f t="shared" si="3"/>
        <v>78527.67</v>
      </c>
      <c r="M20" s="26">
        <f t="shared" si="3"/>
        <v>78527.67</v>
      </c>
      <c r="N20" s="26">
        <f t="shared" si="3"/>
        <v>78527.67</v>
      </c>
      <c r="O20" s="26">
        <f t="shared" si="3"/>
        <v>78527.67</v>
      </c>
      <c r="P20" s="26">
        <f t="shared" si="3"/>
        <v>78527.67</v>
      </c>
      <c r="Q20" s="26">
        <f t="shared" si="3"/>
        <v>78527.67</v>
      </c>
      <c r="R20" s="26">
        <f t="shared" si="3"/>
        <v>78527.67</v>
      </c>
      <c r="S20" s="26">
        <f t="shared" si="3"/>
        <v>78527.67</v>
      </c>
      <c r="T20" s="26">
        <f t="shared" si="3"/>
        <v>78527.67</v>
      </c>
      <c r="U20" s="26">
        <f t="shared" si="1"/>
        <v>78527.67</v>
      </c>
      <c r="V20" s="26">
        <f t="shared" si="1"/>
        <v>78527.67</v>
      </c>
      <c r="W20" s="26">
        <f t="shared" si="1"/>
        <v>78527.67</v>
      </c>
      <c r="X20" s="26">
        <f t="shared" si="1"/>
        <v>78527.67</v>
      </c>
      <c r="Y20" s="26">
        <f t="shared" si="1"/>
        <v>10285973.320399968</v>
      </c>
      <c r="Z20" s="26">
        <f t="shared" si="1"/>
        <v>11414078.010299958</v>
      </c>
      <c r="AA20" s="26">
        <f t="shared" si="1"/>
        <v>13816143.469999939</v>
      </c>
      <c r="AB20" s="26">
        <f t="shared" si="1"/>
        <v>13816143.469999939</v>
      </c>
      <c r="AC20" s="26">
        <f t="shared" si="1"/>
        <v>13816143.469999939</v>
      </c>
      <c r="AD20" s="26">
        <f t="shared" si="1"/>
        <v>13816143.469999939</v>
      </c>
      <c r="AE20" s="26">
        <f t="shared" si="1"/>
        <v>13816143.469999939</v>
      </c>
      <c r="AF20" s="26">
        <f t="shared" si="1"/>
        <v>13816143.469999939</v>
      </c>
      <c r="AG20" s="26">
        <f t="shared" si="1"/>
        <v>13816143.469999939</v>
      </c>
      <c r="AH20" s="26">
        <f>(U20+AG20+2*SUM(V20:AF20))/24</f>
        <v>9314985.8942249604</v>
      </c>
    </row>
    <row r="21" spans="1:34" x14ac:dyDescent="0.2">
      <c r="A21" s="8" t="s">
        <v>57</v>
      </c>
      <c r="B21" s="59">
        <v>312</v>
      </c>
      <c r="C21" s="59" t="s">
        <v>1</v>
      </c>
      <c r="D21" s="26">
        <f t="shared" si="2"/>
        <v>186043.34000000003</v>
      </c>
      <c r="E21" s="26">
        <f t="shared" si="3"/>
        <v>186043.34000000003</v>
      </c>
      <c r="F21" s="26">
        <f t="shared" si="1"/>
        <v>298508.01</v>
      </c>
      <c r="G21" s="26">
        <f t="shared" si="1"/>
        <v>298508.01</v>
      </c>
      <c r="H21" s="26">
        <f t="shared" si="1"/>
        <v>298508.01</v>
      </c>
      <c r="I21" s="26">
        <f t="shared" si="1"/>
        <v>298508.01</v>
      </c>
      <c r="J21" s="26">
        <f t="shared" si="1"/>
        <v>298508.01</v>
      </c>
      <c r="K21" s="26">
        <f t="shared" si="1"/>
        <v>298508.01</v>
      </c>
      <c r="L21" s="26">
        <f t="shared" si="1"/>
        <v>298508.01</v>
      </c>
      <c r="M21" s="26">
        <f t="shared" si="1"/>
        <v>298508.01</v>
      </c>
      <c r="N21" s="26">
        <f t="shared" si="1"/>
        <v>298508.01</v>
      </c>
      <c r="O21" s="26">
        <f t="shared" si="1"/>
        <v>608332.47</v>
      </c>
      <c r="P21" s="26">
        <f t="shared" si="1"/>
        <v>608332.47</v>
      </c>
      <c r="Q21" s="26">
        <f t="shared" si="1"/>
        <v>608332.47</v>
      </c>
      <c r="R21" s="26">
        <f t="shared" si="1"/>
        <v>608332.47</v>
      </c>
      <c r="S21" s="26">
        <f t="shared" si="1"/>
        <v>608332.47</v>
      </c>
      <c r="T21" s="26">
        <f t="shared" si="1"/>
        <v>608332.47</v>
      </c>
      <c r="U21" s="26">
        <f t="shared" si="1"/>
        <v>608332.47</v>
      </c>
      <c r="V21" s="26">
        <f t="shared" si="1"/>
        <v>608332.47</v>
      </c>
      <c r="W21" s="26">
        <f t="shared" si="1"/>
        <v>608332.47</v>
      </c>
      <c r="X21" s="26">
        <f t="shared" si="1"/>
        <v>608332.47</v>
      </c>
      <c r="Y21" s="26">
        <f t="shared" si="1"/>
        <v>10520974.940399967</v>
      </c>
      <c r="Z21" s="26">
        <f t="shared" si="1"/>
        <v>11181351.540299961</v>
      </c>
      <c r="AA21" s="26">
        <f t="shared" si="1"/>
        <v>11256041.300199961</v>
      </c>
      <c r="AB21" s="26">
        <f t="shared" si="1"/>
        <v>11256041.300199961</v>
      </c>
      <c r="AC21" s="26">
        <f t="shared" si="1"/>
        <v>11256041.300199961</v>
      </c>
      <c r="AD21" s="26">
        <f t="shared" si="1"/>
        <v>11256041.300199961</v>
      </c>
      <c r="AE21" s="26">
        <f t="shared" si="1"/>
        <v>11256041.300199961</v>
      </c>
      <c r="AF21" s="26">
        <f t="shared" si="1"/>
        <v>11256041.300199961</v>
      </c>
      <c r="AG21" s="26">
        <f t="shared" si="1"/>
        <v>11256041.300199961</v>
      </c>
      <c r="AH21" s="26">
        <f>(U21+AG21+2*SUM(V21:AF21))/24</f>
        <v>8082979.8814166384</v>
      </c>
    </row>
    <row r="22" spans="1:34" ht="13.5" thickBot="1" x14ac:dyDescent="0.25">
      <c r="I22" s="7"/>
      <c r="U22" s="7"/>
      <c r="AG22" s="7"/>
      <c r="AH22" s="25">
        <f>SUM(AH19:AH21)</f>
        <v>18465635.30158326</v>
      </c>
    </row>
    <row r="23" spans="1:34" x14ac:dyDescent="0.2">
      <c r="A23" s="29" t="s">
        <v>34</v>
      </c>
      <c r="D23" s="30"/>
      <c r="U23" s="7"/>
    </row>
    <row r="24" spans="1:34" x14ac:dyDescent="0.2">
      <c r="B24" s="50" t="s">
        <v>30</v>
      </c>
      <c r="C24" s="58" t="s">
        <v>29</v>
      </c>
      <c r="D24" s="27">
        <f t="shared" ref="D24:AG24" si="4">D18</f>
        <v>44743</v>
      </c>
      <c r="E24" s="27">
        <f t="shared" si="4"/>
        <v>44774</v>
      </c>
      <c r="F24" s="27">
        <f t="shared" si="4"/>
        <v>44805</v>
      </c>
      <c r="G24" s="27">
        <f t="shared" si="4"/>
        <v>44835</v>
      </c>
      <c r="H24" s="27">
        <f t="shared" si="4"/>
        <v>44866</v>
      </c>
      <c r="I24" s="27">
        <f t="shared" si="4"/>
        <v>44896</v>
      </c>
      <c r="J24" s="27">
        <f t="shared" si="4"/>
        <v>44927</v>
      </c>
      <c r="K24" s="27">
        <f t="shared" si="4"/>
        <v>44958</v>
      </c>
      <c r="L24" s="27">
        <f t="shared" si="4"/>
        <v>44986</v>
      </c>
      <c r="M24" s="27">
        <f t="shared" si="4"/>
        <v>45017</v>
      </c>
      <c r="N24" s="27">
        <f t="shared" si="4"/>
        <v>45047</v>
      </c>
      <c r="O24" s="27">
        <f t="shared" si="4"/>
        <v>45078</v>
      </c>
      <c r="P24" s="27">
        <f t="shared" si="4"/>
        <v>45108</v>
      </c>
      <c r="Q24" s="27">
        <f t="shared" si="4"/>
        <v>45139</v>
      </c>
      <c r="R24" s="27">
        <f t="shared" si="4"/>
        <v>45170</v>
      </c>
      <c r="S24" s="27">
        <f t="shared" si="4"/>
        <v>45200</v>
      </c>
      <c r="T24" s="27">
        <f t="shared" si="4"/>
        <v>45231</v>
      </c>
      <c r="U24" s="27">
        <f t="shared" si="4"/>
        <v>45261</v>
      </c>
      <c r="V24" s="27">
        <f t="shared" si="4"/>
        <v>45292</v>
      </c>
      <c r="W24" s="27">
        <f t="shared" si="4"/>
        <v>45323</v>
      </c>
      <c r="X24" s="27">
        <f t="shared" si="4"/>
        <v>45352</v>
      </c>
      <c r="Y24" s="27">
        <f t="shared" si="4"/>
        <v>45383</v>
      </c>
      <c r="Z24" s="27">
        <f t="shared" si="4"/>
        <v>45413</v>
      </c>
      <c r="AA24" s="27">
        <f t="shared" si="4"/>
        <v>45444</v>
      </c>
      <c r="AB24" s="27">
        <f t="shared" si="4"/>
        <v>45474</v>
      </c>
      <c r="AC24" s="27">
        <f t="shared" si="4"/>
        <v>45505</v>
      </c>
      <c r="AD24" s="27">
        <f t="shared" si="4"/>
        <v>45536</v>
      </c>
      <c r="AE24" s="27">
        <f t="shared" si="4"/>
        <v>45566</v>
      </c>
      <c r="AF24" s="27">
        <f t="shared" si="4"/>
        <v>45597</v>
      </c>
      <c r="AG24" s="27">
        <f t="shared" si="4"/>
        <v>45627</v>
      </c>
      <c r="AH24" s="27" t="s">
        <v>33</v>
      </c>
    </row>
    <row r="25" spans="1:34" x14ac:dyDescent="0.2">
      <c r="A25" s="8" t="s">
        <v>55</v>
      </c>
      <c r="B25" s="59" t="s">
        <v>32</v>
      </c>
      <c r="C25" s="59" t="s">
        <v>1</v>
      </c>
      <c r="D25" s="7">
        <v>0</v>
      </c>
      <c r="E25" s="7">
        <f t="shared" ref="E25:AG25" si="5">(((D19+E19)/2)*$B$38)/12</f>
        <v>0</v>
      </c>
      <c r="F25" s="7">
        <f t="shared" si="5"/>
        <v>0</v>
      </c>
      <c r="G25" s="7">
        <f t="shared" si="5"/>
        <v>0</v>
      </c>
      <c r="H25" s="7">
        <f t="shared" si="5"/>
        <v>0</v>
      </c>
      <c r="I25" s="7">
        <f t="shared" si="5"/>
        <v>0</v>
      </c>
      <c r="J25" s="7">
        <f t="shared" si="5"/>
        <v>0</v>
      </c>
      <c r="K25" s="7">
        <f t="shared" si="5"/>
        <v>0</v>
      </c>
      <c r="L25" s="7">
        <f t="shared" si="5"/>
        <v>0</v>
      </c>
      <c r="M25" s="7">
        <f t="shared" si="5"/>
        <v>0</v>
      </c>
      <c r="N25" s="7">
        <f t="shared" si="5"/>
        <v>0</v>
      </c>
      <c r="O25" s="7">
        <f t="shared" si="5"/>
        <v>0</v>
      </c>
      <c r="P25" s="7">
        <f t="shared" si="5"/>
        <v>0</v>
      </c>
      <c r="Q25" s="7">
        <f t="shared" si="5"/>
        <v>0</v>
      </c>
      <c r="R25" s="7">
        <f t="shared" si="5"/>
        <v>0</v>
      </c>
      <c r="S25" s="7">
        <f t="shared" si="5"/>
        <v>0</v>
      </c>
      <c r="T25" s="7">
        <f t="shared" si="5"/>
        <v>0</v>
      </c>
      <c r="U25" s="7">
        <f t="shared" si="5"/>
        <v>201.06901894769672</v>
      </c>
      <c r="V25" s="7">
        <f t="shared" si="5"/>
        <v>402.13803789539344</v>
      </c>
      <c r="W25" s="7">
        <f t="shared" si="5"/>
        <v>402.13803789539344</v>
      </c>
      <c r="X25" s="7">
        <f t="shared" si="5"/>
        <v>402.13803789539344</v>
      </c>
      <c r="Y25" s="7">
        <f t="shared" si="5"/>
        <v>402.13803789539344</v>
      </c>
      <c r="Z25" s="7">
        <f t="shared" si="5"/>
        <v>402.13803789539344</v>
      </c>
      <c r="AA25" s="7">
        <f t="shared" si="5"/>
        <v>769.07957253910308</v>
      </c>
      <c r="AB25" s="7">
        <f t="shared" si="5"/>
        <v>1136.0211071828128</v>
      </c>
      <c r="AC25" s="7">
        <f t="shared" si="5"/>
        <v>1136.0211071828128</v>
      </c>
      <c r="AD25" s="7">
        <f t="shared" si="5"/>
        <v>1136.0211071828128</v>
      </c>
      <c r="AE25" s="7">
        <f t="shared" si="5"/>
        <v>1136.0211071828128</v>
      </c>
      <c r="AF25" s="7">
        <f t="shared" si="5"/>
        <v>1136.0211071828128</v>
      </c>
      <c r="AG25" s="7">
        <f t="shared" si="5"/>
        <v>1136.0211071828128</v>
      </c>
      <c r="AH25" s="7">
        <f>SUM(V25:AG25)</f>
        <v>9595.896405112946</v>
      </c>
    </row>
    <row r="26" spans="1:34" x14ac:dyDescent="0.2">
      <c r="A26" s="8" t="s">
        <v>56</v>
      </c>
      <c r="B26" s="59" t="s">
        <v>32</v>
      </c>
      <c r="C26" s="59" t="s">
        <v>1</v>
      </c>
      <c r="D26" s="7">
        <v>0</v>
      </c>
      <c r="E26" s="7">
        <f t="shared" ref="E26:AG26" si="6">(((D20+E20)/2)*$B$38)/12</f>
        <v>0</v>
      </c>
      <c r="F26" s="7">
        <f t="shared" si="6"/>
        <v>0</v>
      </c>
      <c r="G26" s="7">
        <f t="shared" si="6"/>
        <v>0</v>
      </c>
      <c r="H26" s="7">
        <f t="shared" si="6"/>
        <v>0</v>
      </c>
      <c r="I26" s="7">
        <f t="shared" si="6"/>
        <v>29.407640033803474</v>
      </c>
      <c r="J26" s="7">
        <f t="shared" si="6"/>
        <v>58.815280067606949</v>
      </c>
      <c r="K26" s="7">
        <f t="shared" si="6"/>
        <v>58.815280067606949</v>
      </c>
      <c r="L26" s="7">
        <f t="shared" si="6"/>
        <v>58.815280067606949</v>
      </c>
      <c r="M26" s="7">
        <f t="shared" si="6"/>
        <v>58.815280067606949</v>
      </c>
      <c r="N26" s="7">
        <f t="shared" si="6"/>
        <v>58.815280067606949</v>
      </c>
      <c r="O26" s="7">
        <f t="shared" si="6"/>
        <v>58.815280067606949</v>
      </c>
      <c r="P26" s="7">
        <f t="shared" si="6"/>
        <v>58.815280067606949</v>
      </c>
      <c r="Q26" s="7">
        <f t="shared" si="6"/>
        <v>58.815280067606949</v>
      </c>
      <c r="R26" s="7">
        <f t="shared" si="6"/>
        <v>58.815280067606949</v>
      </c>
      <c r="S26" s="7">
        <f t="shared" si="6"/>
        <v>58.815280067606949</v>
      </c>
      <c r="T26" s="7">
        <f t="shared" si="6"/>
        <v>58.815280067606949</v>
      </c>
      <c r="U26" s="7">
        <f t="shared" si="6"/>
        <v>58.815280067606949</v>
      </c>
      <c r="V26" s="7">
        <f t="shared" si="6"/>
        <v>58.815280067606949</v>
      </c>
      <c r="W26" s="7">
        <f t="shared" si="6"/>
        <v>58.815280067606949</v>
      </c>
      <c r="X26" s="7">
        <f t="shared" si="6"/>
        <v>58.815280067606949</v>
      </c>
      <c r="Y26" s="7">
        <f t="shared" si="6"/>
        <v>3881.3772808448521</v>
      </c>
      <c r="Z26" s="7">
        <f t="shared" si="6"/>
        <v>8126.4005190562966</v>
      </c>
      <c r="AA26" s="7">
        <f t="shared" si="6"/>
        <v>9448.405527195644</v>
      </c>
      <c r="AB26" s="7">
        <f t="shared" si="6"/>
        <v>10347.949297900794</v>
      </c>
      <c r="AC26" s="7">
        <f t="shared" si="6"/>
        <v>10347.949297900794</v>
      </c>
      <c r="AD26" s="7">
        <f t="shared" si="6"/>
        <v>10347.949297900794</v>
      </c>
      <c r="AE26" s="7">
        <f t="shared" si="6"/>
        <v>10347.949297900794</v>
      </c>
      <c r="AF26" s="7">
        <f t="shared" si="6"/>
        <v>10347.949297900794</v>
      </c>
      <c r="AG26" s="7">
        <f t="shared" si="6"/>
        <v>10347.949297900794</v>
      </c>
      <c r="AH26" s="7">
        <f>SUM(V26:AG26)</f>
        <v>83720.324954704367</v>
      </c>
    </row>
    <row r="27" spans="1:34" x14ac:dyDescent="0.2">
      <c r="A27" s="8" t="s">
        <v>57</v>
      </c>
      <c r="B27" s="59" t="s">
        <v>32</v>
      </c>
      <c r="C27" s="59" t="s">
        <v>1</v>
      </c>
      <c r="D27" s="26">
        <v>0</v>
      </c>
      <c r="E27" s="7">
        <f t="shared" ref="E27:AG27" si="7">(((D21+E21)/2)*$B$38)/12</f>
        <v>139.34185423829618</v>
      </c>
      <c r="F27" s="7">
        <f t="shared" si="7"/>
        <v>181.45848054187169</v>
      </c>
      <c r="G27" s="7">
        <f t="shared" si="7"/>
        <v>223.57510684544715</v>
      </c>
      <c r="H27" s="7">
        <f t="shared" si="7"/>
        <v>223.57510684544715</v>
      </c>
      <c r="I27" s="7">
        <f t="shared" si="7"/>
        <v>223.57510684544715</v>
      </c>
      <c r="J27" s="7">
        <f t="shared" si="7"/>
        <v>223.57510684544715</v>
      </c>
      <c r="K27" s="7">
        <f t="shared" si="7"/>
        <v>223.57510684544715</v>
      </c>
      <c r="L27" s="7">
        <f t="shared" si="7"/>
        <v>223.57510684544715</v>
      </c>
      <c r="M27" s="7">
        <f t="shared" si="7"/>
        <v>223.57510684544715</v>
      </c>
      <c r="N27" s="7">
        <f t="shared" si="7"/>
        <v>223.57510684544715</v>
      </c>
      <c r="O27" s="7">
        <f t="shared" si="7"/>
        <v>339.60053066545282</v>
      </c>
      <c r="P27" s="7">
        <f t="shared" si="7"/>
        <v>455.62595448545841</v>
      </c>
      <c r="Q27" s="7">
        <f t="shared" si="7"/>
        <v>455.62595448545841</v>
      </c>
      <c r="R27" s="7">
        <f t="shared" si="7"/>
        <v>455.62595448545841</v>
      </c>
      <c r="S27" s="7">
        <f t="shared" si="7"/>
        <v>455.62595448545841</v>
      </c>
      <c r="T27" s="7">
        <f t="shared" si="7"/>
        <v>455.62595448545841</v>
      </c>
      <c r="U27" s="7">
        <f t="shared" si="7"/>
        <v>455.62595448545841</v>
      </c>
      <c r="V27" s="7">
        <f t="shared" si="7"/>
        <v>455.62595448545841</v>
      </c>
      <c r="W27" s="7">
        <f t="shared" si="7"/>
        <v>455.62595448545841</v>
      </c>
      <c r="X27" s="7">
        <f t="shared" si="7"/>
        <v>455.62595448545841</v>
      </c>
      <c r="Y27" s="7">
        <f t="shared" si="7"/>
        <v>4167.7878147993406</v>
      </c>
      <c r="Z27" s="7">
        <f t="shared" si="7"/>
        <v>8127.2525345588938</v>
      </c>
      <c r="AA27" s="7">
        <f t="shared" si="7"/>
        <v>8402.5257842294432</v>
      </c>
      <c r="AB27" s="7">
        <f t="shared" si="7"/>
        <v>8430.4961744543216</v>
      </c>
      <c r="AC27" s="7">
        <f t="shared" si="7"/>
        <v>8430.4961744543216</v>
      </c>
      <c r="AD27" s="7">
        <f t="shared" si="7"/>
        <v>8430.4961744543216</v>
      </c>
      <c r="AE27" s="7">
        <f t="shared" si="7"/>
        <v>8430.4961744543216</v>
      </c>
      <c r="AF27" s="7">
        <f t="shared" si="7"/>
        <v>8430.4961744543216</v>
      </c>
      <c r="AG27" s="7">
        <f t="shared" si="7"/>
        <v>8430.4961744543216</v>
      </c>
      <c r="AH27" s="7">
        <f>SUM(V27:AG27)</f>
        <v>72647.421043769995</v>
      </c>
    </row>
    <row r="28" spans="1:34" ht="13.5" thickBot="1" x14ac:dyDescent="0.25">
      <c r="A28" s="11"/>
      <c r="AH28" s="25">
        <f>SUM(AH25:AH27)</f>
        <v>165963.64240358729</v>
      </c>
    </row>
    <row r="29" spans="1:34" x14ac:dyDescent="0.2">
      <c r="A29" s="29"/>
      <c r="U29" s="7">
        <f>SUM(J25:U27)</f>
        <v>5098.0841715644192</v>
      </c>
    </row>
    <row r="30" spans="1:34" x14ac:dyDescent="0.2">
      <c r="A30" s="29" t="s">
        <v>31</v>
      </c>
      <c r="B30" s="50"/>
      <c r="C30" s="58"/>
      <c r="D30" s="15"/>
      <c r="E30" s="15"/>
      <c r="F30" s="15"/>
      <c r="G30" s="15"/>
      <c r="H30" s="15"/>
      <c r="I30" s="15"/>
      <c r="J30" s="15"/>
      <c r="K30" s="15"/>
      <c r="L30" s="15"/>
      <c r="M30" s="15"/>
      <c r="N30" s="15"/>
      <c r="O30" s="15"/>
      <c r="P30" s="15"/>
      <c r="Q30" s="15"/>
      <c r="R30" s="15"/>
      <c r="S30" s="15"/>
      <c r="T30" s="15"/>
      <c r="U30" s="15"/>
      <c r="V30" s="15"/>
      <c r="AH30" s="60" t="s">
        <v>94</v>
      </c>
    </row>
    <row r="31" spans="1:34" x14ac:dyDescent="0.2">
      <c r="B31" s="50" t="s">
        <v>30</v>
      </c>
      <c r="C31" s="58" t="s">
        <v>29</v>
      </c>
      <c r="D31" s="27">
        <f t="shared" ref="D31:AG31" si="8">D18</f>
        <v>44743</v>
      </c>
      <c r="E31" s="27">
        <f t="shared" si="8"/>
        <v>44774</v>
      </c>
      <c r="F31" s="27">
        <f t="shared" si="8"/>
        <v>44805</v>
      </c>
      <c r="G31" s="27">
        <f t="shared" si="8"/>
        <v>44835</v>
      </c>
      <c r="H31" s="27">
        <f t="shared" si="8"/>
        <v>44866</v>
      </c>
      <c r="I31" s="27">
        <f t="shared" si="8"/>
        <v>44896</v>
      </c>
      <c r="J31" s="27">
        <f t="shared" si="8"/>
        <v>44927</v>
      </c>
      <c r="K31" s="27">
        <f t="shared" si="8"/>
        <v>44958</v>
      </c>
      <c r="L31" s="27">
        <f t="shared" si="8"/>
        <v>44986</v>
      </c>
      <c r="M31" s="27">
        <f t="shared" si="8"/>
        <v>45017</v>
      </c>
      <c r="N31" s="27">
        <f t="shared" si="8"/>
        <v>45047</v>
      </c>
      <c r="O31" s="27">
        <f t="shared" si="8"/>
        <v>45078</v>
      </c>
      <c r="P31" s="27">
        <f t="shared" si="8"/>
        <v>45108</v>
      </c>
      <c r="Q31" s="27">
        <f t="shared" si="8"/>
        <v>45139</v>
      </c>
      <c r="R31" s="27">
        <f t="shared" si="8"/>
        <v>45170</v>
      </c>
      <c r="S31" s="27">
        <f t="shared" si="8"/>
        <v>45200</v>
      </c>
      <c r="T31" s="27">
        <f t="shared" si="8"/>
        <v>45231</v>
      </c>
      <c r="U31" s="27">
        <f t="shared" si="8"/>
        <v>45261</v>
      </c>
      <c r="V31" s="27">
        <f t="shared" si="8"/>
        <v>45292</v>
      </c>
      <c r="W31" s="27">
        <f t="shared" si="8"/>
        <v>45323</v>
      </c>
      <c r="X31" s="27">
        <f t="shared" si="8"/>
        <v>45352</v>
      </c>
      <c r="Y31" s="27">
        <f t="shared" si="8"/>
        <v>45383</v>
      </c>
      <c r="Z31" s="27">
        <f t="shared" si="8"/>
        <v>45413</v>
      </c>
      <c r="AA31" s="27">
        <f t="shared" si="8"/>
        <v>45444</v>
      </c>
      <c r="AB31" s="27">
        <f t="shared" si="8"/>
        <v>45474</v>
      </c>
      <c r="AC31" s="27">
        <f t="shared" si="8"/>
        <v>45505</v>
      </c>
      <c r="AD31" s="27">
        <f t="shared" si="8"/>
        <v>45536</v>
      </c>
      <c r="AE31" s="27">
        <f t="shared" si="8"/>
        <v>45566</v>
      </c>
      <c r="AF31" s="27">
        <f t="shared" si="8"/>
        <v>45597</v>
      </c>
      <c r="AG31" s="27">
        <f t="shared" si="8"/>
        <v>45627</v>
      </c>
      <c r="AH31" s="27" t="s">
        <v>28</v>
      </c>
    </row>
    <row r="32" spans="1:34" x14ac:dyDescent="0.2">
      <c r="A32" s="8" t="s">
        <v>55</v>
      </c>
      <c r="B32" s="59" t="s">
        <v>27</v>
      </c>
      <c r="C32" s="59" t="s">
        <v>1</v>
      </c>
      <c r="D32" s="6">
        <v>0</v>
      </c>
      <c r="E32" s="7">
        <f t="shared" ref="E32:AG32" si="9">D32-E25</f>
        <v>0</v>
      </c>
      <c r="F32" s="7">
        <f t="shared" si="9"/>
        <v>0</v>
      </c>
      <c r="G32" s="7">
        <f t="shared" si="9"/>
        <v>0</v>
      </c>
      <c r="H32" s="7">
        <f t="shared" si="9"/>
        <v>0</v>
      </c>
      <c r="I32" s="7">
        <f t="shared" si="9"/>
        <v>0</v>
      </c>
      <c r="J32" s="7">
        <f t="shared" si="9"/>
        <v>0</v>
      </c>
      <c r="K32" s="7">
        <f t="shared" si="9"/>
        <v>0</v>
      </c>
      <c r="L32" s="7">
        <f t="shared" si="9"/>
        <v>0</v>
      </c>
      <c r="M32" s="7">
        <f t="shared" si="9"/>
        <v>0</v>
      </c>
      <c r="N32" s="7">
        <f t="shared" si="9"/>
        <v>0</v>
      </c>
      <c r="O32" s="7">
        <f t="shared" si="9"/>
        <v>0</v>
      </c>
      <c r="P32" s="7">
        <f t="shared" si="9"/>
        <v>0</v>
      </c>
      <c r="Q32" s="7">
        <f t="shared" si="9"/>
        <v>0</v>
      </c>
      <c r="R32" s="7">
        <f t="shared" si="9"/>
        <v>0</v>
      </c>
      <c r="S32" s="7">
        <f t="shared" si="9"/>
        <v>0</v>
      </c>
      <c r="T32" s="7">
        <f t="shared" si="9"/>
        <v>0</v>
      </c>
      <c r="U32" s="7">
        <f t="shared" si="9"/>
        <v>-201.06901894769672</v>
      </c>
      <c r="V32" s="7">
        <f t="shared" si="9"/>
        <v>-603.20705684309019</v>
      </c>
      <c r="W32" s="7">
        <f t="shared" si="9"/>
        <v>-1005.3450947384836</v>
      </c>
      <c r="X32" s="7">
        <f t="shared" si="9"/>
        <v>-1407.4831326338769</v>
      </c>
      <c r="Y32" s="7">
        <f t="shared" si="9"/>
        <v>-1809.6211705292703</v>
      </c>
      <c r="Z32" s="7">
        <f t="shared" si="9"/>
        <v>-2211.7592084246639</v>
      </c>
      <c r="AA32" s="7">
        <f t="shared" si="9"/>
        <v>-2980.838780963767</v>
      </c>
      <c r="AB32" s="7">
        <f t="shared" si="9"/>
        <v>-4116.8598881465796</v>
      </c>
      <c r="AC32" s="7">
        <f t="shared" si="9"/>
        <v>-5252.8809953293921</v>
      </c>
      <c r="AD32" s="7">
        <f t="shared" si="9"/>
        <v>-6388.9021025122047</v>
      </c>
      <c r="AE32" s="7">
        <f t="shared" si="9"/>
        <v>-7524.9232096950172</v>
      </c>
      <c r="AF32" s="7">
        <f t="shared" si="9"/>
        <v>-8660.9443168778307</v>
      </c>
      <c r="AG32" s="7">
        <f t="shared" si="9"/>
        <v>-9796.9654240606433</v>
      </c>
      <c r="AH32" s="26">
        <f>(U32+AG32+2*SUM(V32:AF32))/24</f>
        <v>-3913.4818481831953</v>
      </c>
    </row>
    <row r="33" spans="1:34" x14ac:dyDescent="0.2">
      <c r="A33" s="8" t="s">
        <v>56</v>
      </c>
      <c r="B33" s="59" t="s">
        <v>27</v>
      </c>
      <c r="C33" s="59" t="s">
        <v>1</v>
      </c>
      <c r="D33" s="6">
        <v>0</v>
      </c>
      <c r="E33" s="7">
        <f t="shared" ref="E33:AG33" si="10">D33-E26</f>
        <v>0</v>
      </c>
      <c r="F33" s="7">
        <f t="shared" si="10"/>
        <v>0</v>
      </c>
      <c r="G33" s="7">
        <f t="shared" si="10"/>
        <v>0</v>
      </c>
      <c r="H33" s="7">
        <f t="shared" si="10"/>
        <v>0</v>
      </c>
      <c r="I33" s="7">
        <f t="shared" si="10"/>
        <v>-29.407640033803474</v>
      </c>
      <c r="J33" s="7">
        <f t="shared" si="10"/>
        <v>-88.222920101410423</v>
      </c>
      <c r="K33" s="7">
        <f t="shared" si="10"/>
        <v>-147.03820016901739</v>
      </c>
      <c r="L33" s="7">
        <f t="shared" si="10"/>
        <v>-205.85348023662434</v>
      </c>
      <c r="M33" s="7">
        <f t="shared" si="10"/>
        <v>-264.66876030423128</v>
      </c>
      <c r="N33" s="7">
        <f t="shared" si="10"/>
        <v>-323.4840403718382</v>
      </c>
      <c r="O33" s="7">
        <f t="shared" si="10"/>
        <v>-382.29932043944518</v>
      </c>
      <c r="P33" s="7">
        <f t="shared" si="10"/>
        <v>-441.11460050705216</v>
      </c>
      <c r="Q33" s="7">
        <f t="shared" si="10"/>
        <v>-499.92988057465914</v>
      </c>
      <c r="R33" s="7">
        <f t="shared" si="10"/>
        <v>-558.74516064226611</v>
      </c>
      <c r="S33" s="7">
        <f t="shared" si="10"/>
        <v>-617.56044070987309</v>
      </c>
      <c r="T33" s="7">
        <f t="shared" si="10"/>
        <v>-676.37572077748007</v>
      </c>
      <c r="U33" s="7">
        <f t="shared" si="10"/>
        <v>-735.19100084508705</v>
      </c>
      <c r="V33" s="7">
        <f t="shared" si="10"/>
        <v>-794.00628091269402</v>
      </c>
      <c r="W33" s="6">
        <f t="shared" si="10"/>
        <v>-852.821560980301</v>
      </c>
      <c r="X33" s="6">
        <f t="shared" si="10"/>
        <v>-911.63684104790798</v>
      </c>
      <c r="Y33" s="6">
        <f t="shared" si="10"/>
        <v>-4793.0141218927602</v>
      </c>
      <c r="Z33" s="6">
        <f t="shared" si="10"/>
        <v>-12919.414640949057</v>
      </c>
      <c r="AA33" s="6">
        <f t="shared" si="10"/>
        <v>-22367.820168144703</v>
      </c>
      <c r="AB33" s="6">
        <f t="shared" si="10"/>
        <v>-32715.769466045494</v>
      </c>
      <c r="AC33" s="6">
        <f t="shared" si="10"/>
        <v>-43063.718763946286</v>
      </c>
      <c r="AD33" s="6">
        <f t="shared" si="10"/>
        <v>-53411.668061847078</v>
      </c>
      <c r="AE33" s="6">
        <f t="shared" si="10"/>
        <v>-63759.61735974787</v>
      </c>
      <c r="AF33" s="6">
        <f t="shared" si="10"/>
        <v>-74107.566657648669</v>
      </c>
      <c r="AG33" s="6">
        <f t="shared" si="10"/>
        <v>-84455.515955549461</v>
      </c>
      <c r="AH33" s="26">
        <f>(U33+AG33+2*SUM(V33:AF33))/24</f>
        <v>-29357.70061678001</v>
      </c>
    </row>
    <row r="34" spans="1:34" x14ac:dyDescent="0.2">
      <c r="A34" s="8" t="s">
        <v>57</v>
      </c>
      <c r="B34" s="59" t="s">
        <v>27</v>
      </c>
      <c r="C34" s="59" t="s">
        <v>1</v>
      </c>
      <c r="D34" s="26">
        <v>0</v>
      </c>
      <c r="E34" s="7">
        <f t="shared" ref="E34:AG34" si="11">D34-E27</f>
        <v>-139.34185423829618</v>
      </c>
      <c r="F34" s="7">
        <f t="shared" si="11"/>
        <v>-320.80033478016787</v>
      </c>
      <c r="G34" s="7">
        <f t="shared" si="11"/>
        <v>-544.37544162561505</v>
      </c>
      <c r="H34" s="7">
        <f t="shared" si="11"/>
        <v>-767.95054847106223</v>
      </c>
      <c r="I34" s="7">
        <f t="shared" si="11"/>
        <v>-991.52565531650941</v>
      </c>
      <c r="J34" s="7">
        <f t="shared" si="11"/>
        <v>-1215.1007621619565</v>
      </c>
      <c r="K34" s="7">
        <f t="shared" si="11"/>
        <v>-1438.6758690074037</v>
      </c>
      <c r="L34" s="7">
        <f t="shared" si="11"/>
        <v>-1662.2509758528508</v>
      </c>
      <c r="M34" s="7">
        <f t="shared" si="11"/>
        <v>-1885.826082698298</v>
      </c>
      <c r="N34" s="7">
        <f t="shared" si="11"/>
        <v>-2109.4011895437452</v>
      </c>
      <c r="O34" s="7">
        <f t="shared" si="11"/>
        <v>-2449.0017202091981</v>
      </c>
      <c r="P34" s="7">
        <f t="shared" si="11"/>
        <v>-2904.6276746946564</v>
      </c>
      <c r="Q34" s="7">
        <f t="shared" si="11"/>
        <v>-3360.2536291801148</v>
      </c>
      <c r="R34" s="7">
        <f t="shared" si="11"/>
        <v>-3815.8795836655731</v>
      </c>
      <c r="S34" s="7">
        <f t="shared" si="11"/>
        <v>-4271.5055381510319</v>
      </c>
      <c r="T34" s="7">
        <f t="shared" si="11"/>
        <v>-4727.1314926364903</v>
      </c>
      <c r="U34" s="7">
        <f t="shared" si="11"/>
        <v>-5182.7574471219486</v>
      </c>
      <c r="V34" s="7">
        <f t="shared" si="11"/>
        <v>-5638.383401607407</v>
      </c>
      <c r="W34" s="6">
        <f t="shared" si="11"/>
        <v>-6094.0093560928653</v>
      </c>
      <c r="X34" s="6">
        <f t="shared" si="11"/>
        <v>-6549.6353105783237</v>
      </c>
      <c r="Y34" s="6">
        <f t="shared" si="11"/>
        <v>-10717.423125377663</v>
      </c>
      <c r="Z34" s="6">
        <f t="shared" si="11"/>
        <v>-18844.675659936558</v>
      </c>
      <c r="AA34" s="6">
        <f t="shared" si="11"/>
        <v>-27247.201444165999</v>
      </c>
      <c r="AB34" s="6">
        <f t="shared" si="11"/>
        <v>-35677.697618620325</v>
      </c>
      <c r="AC34" s="6">
        <f t="shared" si="11"/>
        <v>-44108.19379307465</v>
      </c>
      <c r="AD34" s="6">
        <f t="shared" si="11"/>
        <v>-52538.689967528975</v>
      </c>
      <c r="AE34" s="6">
        <f t="shared" si="11"/>
        <v>-60969.1861419833</v>
      </c>
      <c r="AF34" s="6">
        <f t="shared" si="11"/>
        <v>-69399.682316437626</v>
      </c>
      <c r="AG34" s="6">
        <f t="shared" si="11"/>
        <v>-77830.178490891951</v>
      </c>
      <c r="AH34" s="26">
        <f>(U34+AG34+2*SUM(V34:AF34))/24</f>
        <v>-31607.603842034227</v>
      </c>
    </row>
    <row r="35" spans="1:34" ht="13.5" thickBot="1" x14ac:dyDescent="0.25">
      <c r="A35" s="3"/>
      <c r="AH35" s="25">
        <f>SUM(AH32:AH34)</f>
        <v>-64878.786306997426</v>
      </c>
    </row>
    <row r="36" spans="1:34" ht="13.5" thickBot="1" x14ac:dyDescent="0.25"/>
    <row r="37" spans="1:34" x14ac:dyDescent="0.2">
      <c r="V37" s="24"/>
      <c r="W37" s="70" t="s">
        <v>26</v>
      </c>
      <c r="X37" s="70"/>
      <c r="Y37" s="70" t="s">
        <v>25</v>
      </c>
      <c r="Z37" s="70"/>
      <c r="AA37" s="23"/>
    </row>
    <row r="38" spans="1:34" x14ac:dyDescent="0.2">
      <c r="A38" s="22" t="s">
        <v>24</v>
      </c>
      <c r="B38" s="21">
        <v>8.9877028162338619E-3</v>
      </c>
      <c r="C38" s="8"/>
      <c r="I38" s="7"/>
      <c r="R38" s="7">
        <f>I20+I21</f>
        <v>377035.68</v>
      </c>
      <c r="V38" s="20"/>
      <c r="W38" s="71" t="s">
        <v>23</v>
      </c>
      <c r="X38" s="71"/>
      <c r="Y38" s="71" t="s">
        <v>22</v>
      </c>
      <c r="Z38" s="71"/>
      <c r="AA38" s="19" t="s">
        <v>21</v>
      </c>
    </row>
    <row r="39" spans="1:34" x14ac:dyDescent="0.2">
      <c r="A39" s="10"/>
      <c r="C39" s="21"/>
      <c r="D39" s="9"/>
      <c r="I39" s="54"/>
      <c r="R39" s="54">
        <f>R38*B38</f>
        <v>3388.684642956649</v>
      </c>
      <c r="V39" s="18">
        <f>B19</f>
        <v>312</v>
      </c>
      <c r="W39" s="69">
        <v>0</v>
      </c>
      <c r="X39" s="69"/>
      <c r="Y39" s="69">
        <f>AH22</f>
        <v>18465635.30158326</v>
      </c>
      <c r="Z39" s="69"/>
      <c r="AA39" s="16">
        <f>Y39-W39</f>
        <v>18465635.30158326</v>
      </c>
      <c r="AB39" s="11" t="s">
        <v>96</v>
      </c>
    </row>
    <row r="40" spans="1:34" x14ac:dyDescent="0.2">
      <c r="A40" s="10"/>
      <c r="C40" s="57"/>
      <c r="D40" s="9"/>
      <c r="N40" s="15"/>
      <c r="V40" s="18"/>
      <c r="W40" s="7"/>
      <c r="Z40" s="7"/>
      <c r="AA40" s="16"/>
      <c r="AB40" s="11"/>
    </row>
    <row r="41" spans="1:34" x14ac:dyDescent="0.2">
      <c r="A41" s="10"/>
      <c r="C41" s="57"/>
      <c r="D41" s="9"/>
      <c r="N41" s="15"/>
      <c r="V41" s="17" t="str">
        <f>B25</f>
        <v>403SP</v>
      </c>
      <c r="W41" s="69">
        <v>0</v>
      </c>
      <c r="X41" s="69"/>
      <c r="Y41" s="69">
        <f>AH28</f>
        <v>165963.64240358729</v>
      </c>
      <c r="Z41" s="69"/>
      <c r="AA41" s="16">
        <f>Y41-W41</f>
        <v>165963.64240358729</v>
      </c>
      <c r="AB41" s="11" t="s">
        <v>96</v>
      </c>
    </row>
    <row r="42" spans="1:34" x14ac:dyDescent="0.2">
      <c r="A42" s="10"/>
      <c r="C42" s="57"/>
      <c r="D42" s="9"/>
      <c r="N42" s="15"/>
      <c r="V42" s="18"/>
      <c r="W42" s="7"/>
      <c r="Z42" s="7"/>
      <c r="AA42" s="16"/>
      <c r="AB42" s="11"/>
    </row>
    <row r="43" spans="1:34" x14ac:dyDescent="0.2">
      <c r="A43" s="10"/>
      <c r="C43" s="57"/>
      <c r="D43" s="9"/>
      <c r="N43" s="15"/>
      <c r="P43" s="7"/>
      <c r="V43" s="17" t="str">
        <f>B32</f>
        <v>108SP</v>
      </c>
      <c r="W43" s="69">
        <v>0</v>
      </c>
      <c r="X43" s="69"/>
      <c r="Y43" s="69">
        <f>AH35</f>
        <v>-64878.786306997426</v>
      </c>
      <c r="Z43" s="69"/>
      <c r="AA43" s="16">
        <f>Y43-W43</f>
        <v>-64878.786306997426</v>
      </c>
      <c r="AB43" s="11" t="s">
        <v>96</v>
      </c>
    </row>
    <row r="44" spans="1:34" ht="13.5" thickBot="1" x14ac:dyDescent="0.25">
      <c r="A44" s="10"/>
      <c r="C44" s="57"/>
      <c r="D44" s="9"/>
      <c r="N44" s="15"/>
      <c r="P44" s="7"/>
      <c r="V44" s="14"/>
      <c r="W44" s="13"/>
      <c r="X44" s="55"/>
      <c r="Y44" s="55"/>
      <c r="Z44" s="13"/>
      <c r="AA44" s="12"/>
      <c r="AB44" s="11"/>
    </row>
    <row r="45" spans="1:34" x14ac:dyDescent="0.2">
      <c r="A45" s="10"/>
      <c r="C45" s="57"/>
      <c r="D45" s="9"/>
      <c r="N45" s="7"/>
      <c r="P45" s="7"/>
    </row>
    <row r="46" spans="1:34" x14ac:dyDescent="0.2">
      <c r="P46" s="7"/>
    </row>
    <row r="47" spans="1:34" x14ac:dyDescent="0.2">
      <c r="Y47" s="7"/>
    </row>
    <row r="48" spans="1:34" x14ac:dyDescent="0.2">
      <c r="Y48" s="7"/>
    </row>
  </sheetData>
  <mergeCells count="10">
    <mergeCell ref="Y43:Z43"/>
    <mergeCell ref="W37:X37"/>
    <mergeCell ref="W38:X38"/>
    <mergeCell ref="W39:X39"/>
    <mergeCell ref="W41:X41"/>
    <mergeCell ref="W43:X43"/>
    <mergeCell ref="Y37:Z37"/>
    <mergeCell ref="Y38:Z38"/>
    <mergeCell ref="Y39:Z39"/>
    <mergeCell ref="Y41:Z41"/>
  </mergeCells>
  <pageMargins left="0.7" right="0.7" top="0.75" bottom="0.75" header="0.3" footer="0.3"/>
  <pageSetup scale="61" orientation="landscape" r:id="rId1"/>
  <headerFooter>
    <oddFooter>&amp;C&amp;"Arial,Regular"&amp;10Page 10.7.1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AFDB-A8C5-4936-B920-43B47E254B4B}">
  <sheetPr>
    <pageSetUpPr fitToPage="1"/>
  </sheetPr>
  <dimension ref="A1:L55"/>
  <sheetViews>
    <sheetView view="pageBreakPreview" zoomScale="90" zoomScaleNormal="100" zoomScaleSheetLayoutView="90" workbookViewId="0"/>
  </sheetViews>
  <sheetFormatPr defaultRowHeight="12.75" x14ac:dyDescent="0.2"/>
  <cols>
    <col min="1" max="1" width="39.7109375" style="8" customWidth="1"/>
    <col min="2" max="2" width="9.5703125" style="8" customWidth="1"/>
    <col min="3" max="3" width="11.5703125" style="8" customWidth="1"/>
    <col min="4" max="4" width="8.42578125" style="8" customWidth="1"/>
    <col min="5" max="5" width="13.140625" style="8" customWidth="1"/>
    <col min="6" max="6" width="15.85546875" style="8" bestFit="1" customWidth="1"/>
    <col min="7" max="8" width="15.85546875" style="8" customWidth="1"/>
    <col min="9" max="9" width="17.5703125" style="8" customWidth="1"/>
    <col min="10" max="10" width="17" style="8" customWidth="1"/>
    <col min="11" max="11" width="10.140625" style="8" bestFit="1" customWidth="1"/>
    <col min="12" max="16384" width="9.140625" style="8"/>
  </cols>
  <sheetData>
    <row r="1" spans="1:12" x14ac:dyDescent="0.2">
      <c r="A1" s="11" t="str">
        <f>'10.7'!B2</f>
        <v>PacifiCorp</v>
      </c>
      <c r="B1" s="11"/>
      <c r="I1" s="39"/>
    </row>
    <row r="2" spans="1:12" x14ac:dyDescent="0.2">
      <c r="A2" s="11" t="str">
        <f>'10.7'!B3</f>
        <v>Washington 2023 General Rate Case</v>
      </c>
      <c r="B2" s="11"/>
    </row>
    <row r="3" spans="1:12" x14ac:dyDescent="0.2">
      <c r="A3" s="11" t="str">
        <f>'10.7'!B4</f>
        <v>Pro Forma Jim Bridger Units 1 &amp; 2 Additions - Year 1</v>
      </c>
      <c r="B3" s="11"/>
      <c r="L3" s="85"/>
    </row>
    <row r="5" spans="1:12" x14ac:dyDescent="0.2">
      <c r="B5" s="28" t="s">
        <v>48</v>
      </c>
      <c r="C5" s="28" t="s">
        <v>47</v>
      </c>
      <c r="D5" s="28"/>
      <c r="E5" s="28" t="s">
        <v>46</v>
      </c>
      <c r="F5" s="28" t="s">
        <v>45</v>
      </c>
      <c r="G5" s="28" t="s">
        <v>44</v>
      </c>
      <c r="H5" s="28" t="s">
        <v>43</v>
      </c>
      <c r="I5" s="28" t="s">
        <v>95</v>
      </c>
      <c r="J5" s="64"/>
    </row>
    <row r="6" spans="1:12" x14ac:dyDescent="0.2">
      <c r="A6" s="37" t="s">
        <v>41</v>
      </c>
      <c r="B6" s="36" t="s">
        <v>30</v>
      </c>
      <c r="C6" s="36" t="s">
        <v>40</v>
      </c>
      <c r="D6" s="36" t="s">
        <v>29</v>
      </c>
      <c r="E6" s="36" t="s">
        <v>16</v>
      </c>
      <c r="F6" s="36" t="s">
        <v>39</v>
      </c>
      <c r="G6" s="36" t="s">
        <v>39</v>
      </c>
      <c r="H6" s="36" t="s">
        <v>39</v>
      </c>
      <c r="I6" s="36" t="s">
        <v>38</v>
      </c>
      <c r="J6" s="64"/>
      <c r="K6" s="28"/>
    </row>
    <row r="7" spans="1:12" x14ac:dyDescent="0.2">
      <c r="A7" s="8" t="s">
        <v>90</v>
      </c>
      <c r="B7" s="34">
        <v>312</v>
      </c>
      <c r="C7" s="33">
        <v>45412</v>
      </c>
      <c r="D7" s="33" t="s">
        <v>1</v>
      </c>
      <c r="E7" s="33" t="s">
        <v>37</v>
      </c>
      <c r="F7" s="67">
        <v>0</v>
      </c>
      <c r="G7" s="67">
        <v>0</v>
      </c>
      <c r="H7" s="31">
        <v>9830109.3103999682</v>
      </c>
      <c r="I7" s="31">
        <v>9830109.3103999682</v>
      </c>
      <c r="J7" s="31"/>
    </row>
    <row r="8" spans="1:12" x14ac:dyDescent="0.2">
      <c r="A8" s="8" t="s">
        <v>91</v>
      </c>
      <c r="B8" s="34">
        <v>312</v>
      </c>
      <c r="C8" s="33">
        <v>45412</v>
      </c>
      <c r="D8" s="33" t="s">
        <v>1</v>
      </c>
      <c r="E8" s="33" t="s">
        <v>37</v>
      </c>
      <c r="F8" s="67">
        <v>0</v>
      </c>
      <c r="G8" s="67">
        <v>0</v>
      </c>
      <c r="H8" s="31">
        <v>9535534.9503999669</v>
      </c>
      <c r="I8" s="31">
        <v>9535534.9503999669</v>
      </c>
      <c r="J8" s="31"/>
    </row>
    <row r="9" spans="1:12" x14ac:dyDescent="0.2">
      <c r="A9" s="8" t="s">
        <v>51</v>
      </c>
      <c r="B9" s="34">
        <v>312</v>
      </c>
      <c r="C9" s="33" t="s">
        <v>50</v>
      </c>
      <c r="D9" s="33" t="s">
        <v>1</v>
      </c>
      <c r="E9" s="33" t="s">
        <v>37</v>
      </c>
      <c r="F9" s="31">
        <f>SUM(F22:F53)</f>
        <v>377035.68</v>
      </c>
      <c r="G9" s="31">
        <f t="shared" ref="G9:H9" si="0">SUM(G22:G53)</f>
        <v>846742.12999999977</v>
      </c>
      <c r="H9" s="31">
        <f t="shared" si="0"/>
        <v>5999529.9495999552</v>
      </c>
      <c r="I9" s="31">
        <f>SUM(I22:I53)</f>
        <v>7223307.7595999548</v>
      </c>
      <c r="J9" s="31"/>
    </row>
    <row r="10" spans="1:12" x14ac:dyDescent="0.2">
      <c r="J10" s="61"/>
    </row>
    <row r="11" spans="1:12" s="11" customFormat="1" ht="13.5" thickBot="1" x14ac:dyDescent="0.25">
      <c r="A11" s="11" t="s">
        <v>49</v>
      </c>
      <c r="I11" s="65">
        <f>SUM(I7:I9)</f>
        <v>26588952.020399891</v>
      </c>
      <c r="J11" s="66"/>
    </row>
    <row r="12" spans="1:12" x14ac:dyDescent="0.2">
      <c r="I12" s="68" t="s">
        <v>100</v>
      </c>
      <c r="J12" s="38"/>
    </row>
    <row r="13" spans="1:12" x14ac:dyDescent="0.2">
      <c r="J13" s="86"/>
      <c r="K13" s="87"/>
    </row>
    <row r="14" spans="1:12" x14ac:dyDescent="0.2">
      <c r="J14" s="88"/>
    </row>
    <row r="15" spans="1:12" x14ac:dyDescent="0.2">
      <c r="J15" s="61"/>
    </row>
    <row r="16" spans="1:12" x14ac:dyDescent="0.2">
      <c r="J16" s="61"/>
    </row>
    <row r="17" spans="1:11" x14ac:dyDescent="0.2">
      <c r="J17" s="61"/>
    </row>
    <row r="18" spans="1:11" x14ac:dyDescent="0.2">
      <c r="C18" s="39"/>
      <c r="D18" s="39"/>
      <c r="E18" s="39"/>
      <c r="F18" s="39"/>
      <c r="G18" s="39"/>
      <c r="H18" s="39"/>
      <c r="I18" s="7"/>
      <c r="J18" s="86"/>
    </row>
    <row r="19" spans="1:11" x14ac:dyDescent="0.2">
      <c r="E19" s="89"/>
      <c r="F19" s="90"/>
      <c r="G19" s="90"/>
      <c r="H19" s="90"/>
      <c r="J19" s="61"/>
    </row>
    <row r="20" spans="1:11" x14ac:dyDescent="0.2">
      <c r="B20" s="28" t="s">
        <v>48</v>
      </c>
      <c r="C20" s="28" t="s">
        <v>47</v>
      </c>
      <c r="D20" s="28"/>
      <c r="E20" s="28" t="s">
        <v>46</v>
      </c>
      <c r="F20" s="28" t="s">
        <v>45</v>
      </c>
      <c r="G20" s="28" t="s">
        <v>44</v>
      </c>
      <c r="H20" s="28" t="s">
        <v>43</v>
      </c>
      <c r="I20" s="28" t="s">
        <v>42</v>
      </c>
      <c r="J20" s="64"/>
    </row>
    <row r="21" spans="1:11" x14ac:dyDescent="0.2">
      <c r="A21" s="37" t="s">
        <v>41</v>
      </c>
      <c r="B21" s="36" t="s">
        <v>30</v>
      </c>
      <c r="C21" s="36" t="s">
        <v>40</v>
      </c>
      <c r="D21" s="36" t="s">
        <v>29</v>
      </c>
      <c r="E21" s="36" t="s">
        <v>16</v>
      </c>
      <c r="F21" s="36" t="s">
        <v>39</v>
      </c>
      <c r="G21" s="36" t="s">
        <v>39</v>
      </c>
      <c r="H21" s="36" t="s">
        <v>39</v>
      </c>
      <c r="I21" s="36" t="s">
        <v>38</v>
      </c>
      <c r="J21" s="64"/>
      <c r="K21" s="28"/>
    </row>
    <row r="22" spans="1:11" x14ac:dyDescent="0.2">
      <c r="A22" s="8" t="s">
        <v>58</v>
      </c>
      <c r="B22" s="34">
        <v>312</v>
      </c>
      <c r="C22" s="33">
        <v>45473</v>
      </c>
      <c r="D22" s="33" t="s">
        <v>1</v>
      </c>
      <c r="E22" s="33" t="s">
        <v>37</v>
      </c>
      <c r="F22" s="31">
        <v>0</v>
      </c>
      <c r="G22" s="31">
        <v>0</v>
      </c>
      <c r="H22" s="31">
        <v>836937.85999999486</v>
      </c>
      <c r="I22" s="31">
        <v>836937.85999999486</v>
      </c>
      <c r="J22" s="31"/>
      <c r="K22" s="7"/>
    </row>
    <row r="23" spans="1:11" x14ac:dyDescent="0.2">
      <c r="A23" s="8" t="s">
        <v>59</v>
      </c>
      <c r="B23" s="34">
        <v>312</v>
      </c>
      <c r="C23" s="33">
        <v>45473</v>
      </c>
      <c r="D23" s="33" t="s">
        <v>1</v>
      </c>
      <c r="E23" s="33" t="s">
        <v>37</v>
      </c>
      <c r="F23" s="31">
        <v>0</v>
      </c>
      <c r="G23" s="31">
        <v>0</v>
      </c>
      <c r="H23" s="31">
        <v>629783.20009999443</v>
      </c>
      <c r="I23" s="31">
        <v>629783.20009999443</v>
      </c>
      <c r="J23" s="31"/>
      <c r="K23" s="7"/>
    </row>
    <row r="24" spans="1:11" x14ac:dyDescent="0.2">
      <c r="A24" s="8" t="s">
        <v>60</v>
      </c>
      <c r="B24" s="34">
        <v>312</v>
      </c>
      <c r="C24" s="33">
        <v>45280</v>
      </c>
      <c r="D24" s="33" t="s">
        <v>1</v>
      </c>
      <c r="E24" s="33" t="s">
        <v>37</v>
      </c>
      <c r="F24" s="31">
        <v>0</v>
      </c>
      <c r="G24" s="31">
        <v>536917.66999999981</v>
      </c>
      <c r="H24" s="31">
        <v>0</v>
      </c>
      <c r="I24" s="31">
        <v>536917.66999999981</v>
      </c>
      <c r="J24" s="31"/>
      <c r="K24" s="7"/>
    </row>
    <row r="25" spans="1:11" x14ac:dyDescent="0.2">
      <c r="A25" s="8" t="s">
        <v>61</v>
      </c>
      <c r="B25" s="34">
        <v>312</v>
      </c>
      <c r="C25" s="33">
        <v>45413</v>
      </c>
      <c r="D25" s="33" t="s">
        <v>1</v>
      </c>
      <c r="E25" s="33" t="s">
        <v>37</v>
      </c>
      <c r="F25" s="31">
        <v>0</v>
      </c>
      <c r="G25" s="31">
        <v>0</v>
      </c>
      <c r="H25" s="31">
        <v>467728.08999999741</v>
      </c>
      <c r="I25" s="31">
        <v>467728.08999999741</v>
      </c>
      <c r="J25" s="31"/>
      <c r="K25" s="7"/>
    </row>
    <row r="26" spans="1:11" x14ac:dyDescent="0.2">
      <c r="A26" s="8" t="s">
        <v>62</v>
      </c>
      <c r="B26" s="34">
        <v>312</v>
      </c>
      <c r="C26" s="33">
        <v>45412</v>
      </c>
      <c r="D26" s="33" t="s">
        <v>1</v>
      </c>
      <c r="E26" s="33" t="s">
        <v>37</v>
      </c>
      <c r="F26" s="31">
        <v>0</v>
      </c>
      <c r="G26" s="31">
        <v>0</v>
      </c>
      <c r="H26" s="31">
        <v>377336.34</v>
      </c>
      <c r="I26" s="31">
        <v>377336.34</v>
      </c>
      <c r="J26" s="31"/>
      <c r="K26" s="7"/>
    </row>
    <row r="27" spans="1:11" x14ac:dyDescent="0.2">
      <c r="A27" s="8" t="s">
        <v>63</v>
      </c>
      <c r="B27" s="34">
        <v>312</v>
      </c>
      <c r="C27" s="33">
        <v>45412</v>
      </c>
      <c r="D27" s="33" t="s">
        <v>1</v>
      </c>
      <c r="E27" s="33" t="s">
        <v>37</v>
      </c>
      <c r="F27" s="31">
        <v>0</v>
      </c>
      <c r="G27" s="31">
        <v>0</v>
      </c>
      <c r="H27" s="31">
        <v>377107.52000000008</v>
      </c>
      <c r="I27" s="31">
        <v>377107.52000000008</v>
      </c>
      <c r="J27" s="31"/>
      <c r="K27" s="7"/>
    </row>
    <row r="28" spans="1:11" x14ac:dyDescent="0.2">
      <c r="A28" s="8" t="s">
        <v>64</v>
      </c>
      <c r="B28" s="34">
        <v>312</v>
      </c>
      <c r="C28" s="33">
        <v>45473</v>
      </c>
      <c r="D28" s="33" t="s">
        <v>1</v>
      </c>
      <c r="E28" s="33" t="s">
        <v>37</v>
      </c>
      <c r="F28" s="31">
        <v>0</v>
      </c>
      <c r="G28" s="31">
        <v>0</v>
      </c>
      <c r="H28" s="31">
        <v>350066.38009999727</v>
      </c>
      <c r="I28" s="31">
        <v>350066.38009999727</v>
      </c>
      <c r="J28" s="31"/>
      <c r="K28" s="7"/>
    </row>
    <row r="29" spans="1:11" x14ac:dyDescent="0.2">
      <c r="A29" s="8" t="s">
        <v>65</v>
      </c>
      <c r="B29" s="34">
        <v>312</v>
      </c>
      <c r="C29" s="33">
        <v>45413</v>
      </c>
      <c r="D29" s="33" t="s">
        <v>1</v>
      </c>
      <c r="E29" s="33" t="s">
        <v>37</v>
      </c>
      <c r="F29" s="31">
        <v>0</v>
      </c>
      <c r="G29" s="31">
        <v>0</v>
      </c>
      <c r="H29" s="31">
        <v>312809.96999999695</v>
      </c>
      <c r="I29" s="31">
        <v>312809.96999999695</v>
      </c>
      <c r="J29" s="31"/>
      <c r="K29" s="7"/>
    </row>
    <row r="30" spans="1:11" x14ac:dyDescent="0.2">
      <c r="A30" s="8" t="s">
        <v>66</v>
      </c>
      <c r="B30" s="34">
        <v>312</v>
      </c>
      <c r="C30" s="33">
        <v>45413</v>
      </c>
      <c r="D30" s="33" t="s">
        <v>1</v>
      </c>
      <c r="E30" s="33" t="s">
        <v>37</v>
      </c>
      <c r="F30" s="31">
        <v>0</v>
      </c>
      <c r="G30" s="31">
        <v>0</v>
      </c>
      <c r="H30" s="31">
        <v>312809.96999999695</v>
      </c>
      <c r="I30" s="35">
        <v>312809.96999999695</v>
      </c>
      <c r="J30" s="35"/>
      <c r="K30" s="7"/>
    </row>
    <row r="31" spans="1:11" x14ac:dyDescent="0.2">
      <c r="A31" s="8" t="s">
        <v>67</v>
      </c>
      <c r="B31" s="34">
        <v>312</v>
      </c>
      <c r="C31" s="33">
        <v>45473</v>
      </c>
      <c r="D31" s="33" t="s">
        <v>1</v>
      </c>
      <c r="E31" s="33" t="s">
        <v>37</v>
      </c>
      <c r="F31" s="31">
        <v>0</v>
      </c>
      <c r="G31" s="31">
        <v>0</v>
      </c>
      <c r="H31" s="31">
        <v>278730.02009999729</v>
      </c>
      <c r="I31" s="31">
        <v>278730.02009999729</v>
      </c>
      <c r="J31" s="31"/>
      <c r="K31" s="7"/>
    </row>
    <row r="32" spans="1:11" x14ac:dyDescent="0.2">
      <c r="A32" s="8" t="s">
        <v>68</v>
      </c>
      <c r="B32" s="34">
        <v>312</v>
      </c>
      <c r="C32" s="33">
        <v>45473</v>
      </c>
      <c r="D32" s="33" t="s">
        <v>1</v>
      </c>
      <c r="E32" s="33" t="s">
        <v>37</v>
      </c>
      <c r="F32" s="31">
        <v>0</v>
      </c>
      <c r="G32" s="31">
        <v>0</v>
      </c>
      <c r="H32" s="31">
        <v>209801.07999999879</v>
      </c>
      <c r="I32" s="31">
        <v>209801.07999999879</v>
      </c>
      <c r="J32" s="31"/>
      <c r="K32" s="7"/>
    </row>
    <row r="33" spans="1:11" x14ac:dyDescent="0.2">
      <c r="A33" s="8" t="s">
        <v>69</v>
      </c>
      <c r="B33" s="34">
        <v>312</v>
      </c>
      <c r="C33" s="33">
        <v>45473</v>
      </c>
      <c r="D33" s="33" t="s">
        <v>1</v>
      </c>
      <c r="E33" s="33" t="s">
        <v>37</v>
      </c>
      <c r="F33" s="31">
        <v>0</v>
      </c>
      <c r="G33" s="31">
        <v>0</v>
      </c>
      <c r="H33" s="31">
        <v>209047.76999999798</v>
      </c>
      <c r="I33" s="31">
        <v>209047.76999999798</v>
      </c>
      <c r="J33" s="31"/>
      <c r="K33" s="7"/>
    </row>
    <row r="34" spans="1:11" x14ac:dyDescent="0.2">
      <c r="A34" s="8" t="s">
        <v>70</v>
      </c>
      <c r="B34" s="34">
        <v>312</v>
      </c>
      <c r="C34" s="33">
        <v>45107</v>
      </c>
      <c r="D34" s="33" t="s">
        <v>1</v>
      </c>
      <c r="E34" s="33" t="s">
        <v>37</v>
      </c>
      <c r="F34" s="31">
        <v>0</v>
      </c>
      <c r="G34" s="31">
        <v>205161.83999999997</v>
      </c>
      <c r="H34" s="31">
        <v>0</v>
      </c>
      <c r="I34" s="31">
        <v>205161.83999999997</v>
      </c>
      <c r="J34" s="31"/>
      <c r="K34" s="7"/>
    </row>
    <row r="35" spans="1:11" x14ac:dyDescent="0.2">
      <c r="A35" s="8" t="s">
        <v>71</v>
      </c>
      <c r="B35" s="34">
        <v>312</v>
      </c>
      <c r="C35" s="33">
        <v>45473</v>
      </c>
      <c r="D35" s="33" t="s">
        <v>1</v>
      </c>
      <c r="E35" s="33" t="s">
        <v>37</v>
      </c>
      <c r="F35" s="31">
        <v>0</v>
      </c>
      <c r="G35" s="31">
        <v>0</v>
      </c>
      <c r="H35" s="31">
        <v>191626.68989999813</v>
      </c>
      <c r="I35" s="31">
        <v>191626.68989999813</v>
      </c>
      <c r="J35" s="31"/>
      <c r="K35" s="7"/>
    </row>
    <row r="36" spans="1:11" x14ac:dyDescent="0.2">
      <c r="A36" s="8" t="s">
        <v>72</v>
      </c>
      <c r="B36" s="34">
        <v>312</v>
      </c>
      <c r="C36" s="33">
        <v>44771</v>
      </c>
      <c r="D36" s="33" t="s">
        <v>1</v>
      </c>
      <c r="E36" s="33" t="s">
        <v>37</v>
      </c>
      <c r="F36" s="31">
        <v>186043.34000000003</v>
      </c>
      <c r="G36" s="31">
        <v>0</v>
      </c>
      <c r="H36" s="31">
        <v>0</v>
      </c>
      <c r="I36" s="31">
        <v>186043.34000000003</v>
      </c>
      <c r="J36" s="31"/>
      <c r="K36" s="7"/>
    </row>
    <row r="37" spans="1:11" x14ac:dyDescent="0.2">
      <c r="A37" s="8" t="s">
        <v>73</v>
      </c>
      <c r="B37" s="34">
        <v>312</v>
      </c>
      <c r="C37" s="33">
        <v>45473</v>
      </c>
      <c r="D37" s="33" t="s">
        <v>1</v>
      </c>
      <c r="E37" s="33" t="s">
        <v>37</v>
      </c>
      <c r="F37" s="31">
        <v>0</v>
      </c>
      <c r="G37" s="31">
        <v>0</v>
      </c>
      <c r="H37" s="31">
        <v>156785.56999999849</v>
      </c>
      <c r="I37" s="31">
        <v>156785.56999999849</v>
      </c>
      <c r="J37" s="31"/>
      <c r="K37" s="7"/>
    </row>
    <row r="38" spans="1:11" x14ac:dyDescent="0.2">
      <c r="A38" s="8" t="s">
        <v>74</v>
      </c>
      <c r="B38" s="34">
        <v>312</v>
      </c>
      <c r="C38" s="33">
        <v>45473</v>
      </c>
      <c r="D38" s="33" t="s">
        <v>1</v>
      </c>
      <c r="E38" s="33" t="s">
        <v>37</v>
      </c>
      <c r="F38" s="31">
        <v>0</v>
      </c>
      <c r="G38" s="31">
        <v>0</v>
      </c>
      <c r="H38" s="31">
        <v>139365.51989999865</v>
      </c>
      <c r="I38" s="31">
        <v>139365.51989999865</v>
      </c>
      <c r="J38" s="31"/>
      <c r="K38" s="7"/>
    </row>
    <row r="39" spans="1:11" x14ac:dyDescent="0.2">
      <c r="A39" s="8" t="s">
        <v>75</v>
      </c>
      <c r="B39" s="34">
        <v>312</v>
      </c>
      <c r="C39" s="33">
        <v>45413</v>
      </c>
      <c r="D39" s="33" t="s">
        <v>1</v>
      </c>
      <c r="E39" s="33" t="s">
        <v>37</v>
      </c>
      <c r="F39" s="31">
        <v>0</v>
      </c>
      <c r="G39" s="31">
        <v>0</v>
      </c>
      <c r="H39" s="31">
        <v>139026.64989999865</v>
      </c>
      <c r="I39" s="31">
        <v>139026.64989999865</v>
      </c>
      <c r="J39" s="31"/>
      <c r="K39" s="7"/>
    </row>
    <row r="40" spans="1:11" x14ac:dyDescent="0.2">
      <c r="A40" s="8" t="s">
        <v>76</v>
      </c>
      <c r="B40" s="34">
        <v>312</v>
      </c>
      <c r="C40" s="33">
        <v>45413</v>
      </c>
      <c r="D40" s="33" t="s">
        <v>1</v>
      </c>
      <c r="E40" s="33" t="s">
        <v>37</v>
      </c>
      <c r="F40" s="31">
        <v>0</v>
      </c>
      <c r="G40" s="31">
        <v>0</v>
      </c>
      <c r="H40" s="31">
        <v>139026.64989999865</v>
      </c>
      <c r="I40" s="31">
        <v>139026.64989999865</v>
      </c>
      <c r="J40" s="31"/>
      <c r="K40" s="7"/>
    </row>
    <row r="41" spans="1:11" x14ac:dyDescent="0.2">
      <c r="A41" s="8" t="s">
        <v>77</v>
      </c>
      <c r="B41" s="34">
        <v>312</v>
      </c>
      <c r="C41" s="33">
        <v>45473</v>
      </c>
      <c r="D41" s="33" t="s">
        <v>1</v>
      </c>
      <c r="E41" s="33" t="s">
        <v>37</v>
      </c>
      <c r="F41" s="31">
        <v>0</v>
      </c>
      <c r="G41" s="31">
        <v>0</v>
      </c>
      <c r="H41" s="31">
        <v>128913.07989999876</v>
      </c>
      <c r="I41" s="31">
        <v>128913.07989999876</v>
      </c>
      <c r="J41" s="31"/>
      <c r="K41" s="7"/>
    </row>
    <row r="42" spans="1:11" x14ac:dyDescent="0.2">
      <c r="A42" s="8" t="s">
        <v>78</v>
      </c>
      <c r="B42" s="34">
        <v>312</v>
      </c>
      <c r="C42" s="33">
        <v>45107</v>
      </c>
      <c r="D42" s="33" t="s">
        <v>1</v>
      </c>
      <c r="E42" s="33" t="s">
        <v>37</v>
      </c>
      <c r="F42" s="31">
        <v>0</v>
      </c>
      <c r="G42" s="31">
        <v>104662.62000000001</v>
      </c>
      <c r="H42" s="31">
        <v>0</v>
      </c>
      <c r="I42" s="31">
        <v>104662.62000000001</v>
      </c>
      <c r="J42" s="31"/>
      <c r="K42" s="7"/>
    </row>
    <row r="43" spans="1:11" x14ac:dyDescent="0.2">
      <c r="A43" s="8" t="s">
        <v>79</v>
      </c>
      <c r="B43" s="34">
        <v>312</v>
      </c>
      <c r="C43" s="33">
        <v>45413</v>
      </c>
      <c r="D43" s="33" t="s">
        <v>1</v>
      </c>
      <c r="E43" s="33" t="s">
        <v>37</v>
      </c>
      <c r="F43" s="31">
        <v>0</v>
      </c>
      <c r="G43" s="31">
        <v>0</v>
      </c>
      <c r="H43" s="31">
        <v>104269.98999999899</v>
      </c>
      <c r="I43" s="31">
        <v>104269.98999999899</v>
      </c>
      <c r="J43" s="31"/>
      <c r="K43" s="7"/>
    </row>
    <row r="44" spans="1:11" x14ac:dyDescent="0.2">
      <c r="A44" s="8" t="s">
        <v>80</v>
      </c>
      <c r="B44" s="34">
        <v>312</v>
      </c>
      <c r="C44" s="33">
        <v>45413</v>
      </c>
      <c r="D44" s="33" t="s">
        <v>1</v>
      </c>
      <c r="E44" s="33" t="s">
        <v>37</v>
      </c>
      <c r="F44" s="31">
        <v>0</v>
      </c>
      <c r="G44" s="31">
        <v>0</v>
      </c>
      <c r="H44" s="31">
        <v>104269.98999999899</v>
      </c>
      <c r="I44" s="31">
        <v>104269.98999999899</v>
      </c>
      <c r="J44" s="31"/>
      <c r="K44" s="7"/>
    </row>
    <row r="45" spans="1:11" x14ac:dyDescent="0.2">
      <c r="A45" s="8" t="s">
        <v>81</v>
      </c>
      <c r="B45" s="34">
        <v>312</v>
      </c>
      <c r="C45" s="33">
        <v>45413</v>
      </c>
      <c r="D45" s="33" t="s">
        <v>1</v>
      </c>
      <c r="E45" s="33" t="s">
        <v>37</v>
      </c>
      <c r="F45" s="31">
        <v>0</v>
      </c>
      <c r="G45" s="31">
        <v>0</v>
      </c>
      <c r="H45" s="31">
        <v>104269.98999999899</v>
      </c>
      <c r="I45" s="31">
        <v>104269.98999999899</v>
      </c>
      <c r="J45" s="31"/>
      <c r="K45" s="7"/>
    </row>
    <row r="46" spans="1:11" x14ac:dyDescent="0.2">
      <c r="A46" s="8" t="s">
        <v>82</v>
      </c>
      <c r="B46" s="34">
        <v>312</v>
      </c>
      <c r="C46" s="33">
        <v>45413</v>
      </c>
      <c r="D46" s="33" t="s">
        <v>1</v>
      </c>
      <c r="E46" s="33" t="s">
        <v>37</v>
      </c>
      <c r="F46" s="31">
        <v>0</v>
      </c>
      <c r="G46" s="31">
        <v>0</v>
      </c>
      <c r="H46" s="31">
        <v>104269.98999999899</v>
      </c>
      <c r="I46" s="31">
        <v>104269.98999999899</v>
      </c>
      <c r="J46" s="31"/>
      <c r="K46" s="7"/>
    </row>
    <row r="47" spans="1:11" x14ac:dyDescent="0.2">
      <c r="A47" s="8" t="s">
        <v>83</v>
      </c>
      <c r="B47" s="34">
        <v>312</v>
      </c>
      <c r="C47" s="33">
        <v>45473</v>
      </c>
      <c r="D47" s="33" t="s">
        <v>1</v>
      </c>
      <c r="E47" s="33" t="s">
        <v>37</v>
      </c>
      <c r="F47" s="31">
        <v>0</v>
      </c>
      <c r="G47" s="31">
        <v>0</v>
      </c>
      <c r="H47" s="31">
        <v>90587.80989999912</v>
      </c>
      <c r="I47" s="31">
        <v>90587.80989999912</v>
      </c>
      <c r="J47" s="31"/>
      <c r="K47" s="7"/>
    </row>
    <row r="48" spans="1:11" x14ac:dyDescent="0.2">
      <c r="A48" s="8" t="s">
        <v>84</v>
      </c>
      <c r="B48" s="34">
        <v>312</v>
      </c>
      <c r="C48" s="33">
        <v>45473</v>
      </c>
      <c r="D48" s="33" t="s">
        <v>1</v>
      </c>
      <c r="E48" s="33" t="s">
        <v>37</v>
      </c>
      <c r="F48" s="31">
        <v>0</v>
      </c>
      <c r="G48" s="31">
        <v>0</v>
      </c>
      <c r="H48" s="31">
        <v>90587.80989999912</v>
      </c>
      <c r="I48" s="31">
        <v>90587.80989999912</v>
      </c>
      <c r="J48" s="31"/>
      <c r="K48" s="7"/>
    </row>
    <row r="49" spans="1:12" x14ac:dyDescent="0.2">
      <c r="A49" s="8" t="s">
        <v>85</v>
      </c>
      <c r="B49" s="34">
        <v>312</v>
      </c>
      <c r="C49" s="33">
        <v>44915</v>
      </c>
      <c r="D49" s="33" t="s">
        <v>1</v>
      </c>
      <c r="E49" s="33" t="s">
        <v>37</v>
      </c>
      <c r="F49" s="31">
        <v>78527.67</v>
      </c>
      <c r="G49" s="31">
        <v>0</v>
      </c>
      <c r="H49" s="31">
        <v>0</v>
      </c>
      <c r="I49" s="31">
        <v>78527.67</v>
      </c>
      <c r="J49" s="31"/>
      <c r="K49" s="7"/>
    </row>
    <row r="50" spans="1:12" x14ac:dyDescent="0.2">
      <c r="A50" s="8" t="s">
        <v>86</v>
      </c>
      <c r="B50" s="34">
        <v>312</v>
      </c>
      <c r="C50" s="33">
        <v>44834</v>
      </c>
      <c r="D50" s="33" t="s">
        <v>1</v>
      </c>
      <c r="E50" s="33" t="s">
        <v>37</v>
      </c>
      <c r="F50" s="31">
        <v>76899</v>
      </c>
      <c r="G50" s="31">
        <v>0</v>
      </c>
      <c r="H50" s="31">
        <v>0</v>
      </c>
      <c r="I50" s="31">
        <v>76899</v>
      </c>
      <c r="J50" s="31"/>
      <c r="K50" s="7"/>
    </row>
    <row r="51" spans="1:12" x14ac:dyDescent="0.2">
      <c r="A51" s="8" t="s">
        <v>87</v>
      </c>
      <c r="B51" s="34">
        <v>312</v>
      </c>
      <c r="C51" s="33">
        <v>45473</v>
      </c>
      <c r="D51" s="33" t="s">
        <v>1</v>
      </c>
      <c r="E51" s="33" t="s">
        <v>37</v>
      </c>
      <c r="F51" s="31">
        <v>0</v>
      </c>
      <c r="G51" s="31">
        <v>0</v>
      </c>
      <c r="H51" s="31">
        <v>74689.759899999277</v>
      </c>
      <c r="I51" s="31">
        <v>74689.759899999277</v>
      </c>
      <c r="J51" s="31"/>
      <c r="K51" s="7"/>
    </row>
    <row r="52" spans="1:12" x14ac:dyDescent="0.2">
      <c r="A52" s="8" t="s">
        <v>88</v>
      </c>
      <c r="B52" s="34">
        <v>312</v>
      </c>
      <c r="C52" s="33">
        <v>45473</v>
      </c>
      <c r="D52" s="33" t="s">
        <v>1</v>
      </c>
      <c r="E52" s="33" t="s">
        <v>37</v>
      </c>
      <c r="F52" s="31">
        <v>0</v>
      </c>
      <c r="G52" s="31">
        <v>0</v>
      </c>
      <c r="H52" s="31">
        <v>69682.250099999321</v>
      </c>
      <c r="I52" s="31">
        <v>69682.250099999321</v>
      </c>
      <c r="J52" s="31"/>
      <c r="K52" s="7"/>
    </row>
    <row r="53" spans="1:12" x14ac:dyDescent="0.2">
      <c r="A53" s="8" t="s">
        <v>89</v>
      </c>
      <c r="B53" s="34">
        <v>312</v>
      </c>
      <c r="C53" s="33">
        <v>44834</v>
      </c>
      <c r="D53" s="33" t="s">
        <v>1</v>
      </c>
      <c r="E53" s="33" t="s">
        <v>37</v>
      </c>
      <c r="F53" s="32">
        <v>35565.67</v>
      </c>
      <c r="G53" s="32">
        <v>0</v>
      </c>
      <c r="H53" s="32">
        <v>0</v>
      </c>
      <c r="I53" s="32">
        <v>35565.67</v>
      </c>
      <c r="J53" s="31"/>
      <c r="K53" s="7"/>
    </row>
    <row r="54" spans="1:12" s="61" customFormat="1" x14ac:dyDescent="0.2">
      <c r="A54" s="61" t="s">
        <v>49</v>
      </c>
      <c r="B54" s="62"/>
      <c r="C54" s="63"/>
      <c r="D54" s="63"/>
      <c r="E54" s="63"/>
      <c r="F54" s="31">
        <f>SUM(F22:F53)</f>
        <v>377035.68</v>
      </c>
      <c r="G54" s="31">
        <f t="shared" ref="G54:I54" si="1">SUM(G22:G53)</f>
        <v>846742.12999999977</v>
      </c>
      <c r="H54" s="31">
        <f t="shared" si="1"/>
        <v>5999529.9495999552</v>
      </c>
      <c r="I54" s="31">
        <f t="shared" si="1"/>
        <v>7223307.7595999548</v>
      </c>
      <c r="J54" s="31"/>
      <c r="L54" s="91"/>
    </row>
    <row r="55" spans="1:12" s="61" customFormat="1" x14ac:dyDescent="0.2">
      <c r="F55" s="86">
        <f>F54-F9</f>
        <v>0</v>
      </c>
      <c r="G55" s="86">
        <f t="shared" ref="G55:I55" si="2">G54-G9</f>
        <v>0</v>
      </c>
      <c r="H55" s="86">
        <f t="shared" si="2"/>
        <v>0</v>
      </c>
      <c r="I55" s="86">
        <f t="shared" si="2"/>
        <v>0</v>
      </c>
    </row>
  </sheetData>
  <pageMargins left="0.7" right="0.7" top="0.75" bottom="0.75" header="0.3" footer="0.3"/>
  <pageSetup scale="83" fitToHeight="0" orientation="landscape" r:id="rId1"/>
  <headerFooter>
    <oddFooter>&amp;C&amp;"Arial,Regular"&amp;10Page 10.7.2</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4FF54998-1298-440E-AD89-96D47854102F}"/>
</file>

<file path=customXml/itemProps2.xml><?xml version="1.0" encoding="utf-8"?>
<ds:datastoreItem xmlns:ds="http://schemas.openxmlformats.org/officeDocument/2006/customXml" ds:itemID="{90444FFA-84FD-46B1-BD81-E53112E6280E}"/>
</file>

<file path=customXml/itemProps3.xml><?xml version="1.0" encoding="utf-8"?>
<ds:datastoreItem xmlns:ds="http://schemas.openxmlformats.org/officeDocument/2006/customXml" ds:itemID="{5CFB368C-F3F5-4032-A915-5429353171E4}"/>
</file>

<file path=customXml/itemProps4.xml><?xml version="1.0" encoding="utf-8"?>
<ds:datastoreItem xmlns:ds="http://schemas.openxmlformats.org/officeDocument/2006/customXml" ds:itemID="{54F83D49-0E2C-4464-8801-E21F7C621A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10.7</vt:lpstr>
      <vt:lpstr>10.7.1</vt:lpstr>
      <vt:lpstr>10.7.2</vt:lpstr>
      <vt:lpstr>'10.7'!Print_Area</vt:lpstr>
      <vt:lpstr>'10.7.1'!Print_Area</vt:lpstr>
      <vt:lpstr>'10.7.2'!Print_Area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2023-03-01T23:58:36Z</dcterms:created>
  <dcterms:modified xsi:type="dcterms:W3CDTF">2023-03-07T15:06:03Z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