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ECA630C-8859-4333-A7F3-D726063BB901}" xr6:coauthVersionLast="47" xr6:coauthVersionMax="47" xr10:uidLastSave="{00000000-0000-0000-0000-000000000000}"/>
  <bookViews>
    <workbookView xWindow="-28920" yWindow="-120" windowWidth="29040" windowHeight="15840" xr2:uid="{359F7203-5313-4D9A-87E6-876A1F20F640}"/>
  </bookViews>
  <sheets>
    <sheet name="10.5" sheetId="1" r:id="rId1"/>
    <sheet name="10.5.1" sheetId="2" r:id="rId2"/>
    <sheet name="10.5.2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'[5]DSM Output'!$B$21:$B$23</definedName>
    <definedName name="z" hidden="1">'[5]DSM Output'!$G$21:$G$23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0" i="2" l="1"/>
  <c r="F14" i="3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F10" i="3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E14" i="2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E13" i="2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E12" i="2"/>
  <c r="E22" i="2"/>
  <c r="E11" i="2"/>
  <c r="E21" i="2"/>
  <c r="E10" i="2"/>
  <c r="F10" i="2" s="1"/>
  <c r="E20" i="2"/>
  <c r="I45" i="1"/>
  <c r="I44" i="1"/>
  <c r="I43" i="1"/>
  <c r="I41" i="1"/>
  <c r="I40" i="1"/>
  <c r="I39" i="1"/>
  <c r="I37" i="1"/>
  <c r="I36" i="1"/>
  <c r="I35" i="1"/>
  <c r="I33" i="1"/>
  <c r="I32" i="1"/>
  <c r="I31" i="1"/>
  <c r="J25" i="1"/>
  <c r="J24" i="1"/>
  <c r="J23" i="1"/>
  <c r="J22" i="1"/>
  <c r="J19" i="1"/>
  <c r="J18" i="1"/>
  <c r="J17" i="1"/>
  <c r="J16" i="1"/>
  <c r="J13" i="1"/>
  <c r="J12" i="1"/>
  <c r="J11" i="1"/>
  <c r="J10" i="1"/>
  <c r="A3" i="2"/>
  <c r="A2" i="2"/>
  <c r="A1" i="2"/>
  <c r="W13" i="2" l="1"/>
  <c r="G10" i="2"/>
  <c r="F21" i="2"/>
  <c r="F25" i="3"/>
  <c r="E9" i="3" s="1"/>
  <c r="F9" i="3" s="1"/>
  <c r="D31" i="2" s="1"/>
  <c r="E31" i="2" s="1"/>
  <c r="F31" i="2" s="1"/>
  <c r="W14" i="2"/>
  <c r="F22" i="2"/>
  <c r="F20" i="2"/>
  <c r="F11" i="2"/>
  <c r="F12" i="2"/>
  <c r="A1" i="3"/>
  <c r="E25" i="3"/>
  <c r="A2" i="3"/>
  <c r="A3" i="3"/>
  <c r="E30" i="3"/>
  <c r="F30" i="3" s="1"/>
  <c r="E13" i="3" s="1"/>
  <c r="F13" i="3" s="1"/>
  <c r="D30" i="2" s="1"/>
  <c r="E30" i="2" s="1"/>
  <c r="F30" i="2" s="1"/>
  <c r="H10" i="2" l="1"/>
  <c r="H20" i="2"/>
  <c r="X14" i="2"/>
  <c r="X24" i="2" s="1"/>
  <c r="W24" i="2"/>
  <c r="X23" i="2"/>
  <c r="X13" i="2"/>
  <c r="W23" i="2"/>
  <c r="G12" i="2"/>
  <c r="G11" i="2"/>
  <c r="G20" i="2"/>
  <c r="H11" i="2" l="1"/>
  <c r="H21" i="2"/>
  <c r="W33" i="2"/>
  <c r="X33" i="2" s="1"/>
  <c r="G21" i="2"/>
  <c r="G30" i="2" s="1"/>
  <c r="H30" i="2" s="1"/>
  <c r="H12" i="2"/>
  <c r="H22" i="2"/>
  <c r="W32" i="2"/>
  <c r="X32" i="2" s="1"/>
  <c r="Y14" i="2"/>
  <c r="G22" i="2"/>
  <c r="G31" i="2" s="1"/>
  <c r="I10" i="2"/>
  <c r="I20" i="2"/>
  <c r="Y13" i="2"/>
  <c r="I30" i="2" l="1"/>
  <c r="H31" i="2"/>
  <c r="Z14" i="2"/>
  <c r="Z24" i="2"/>
  <c r="Y24" i="2"/>
  <c r="I11" i="2"/>
  <c r="I21" i="2"/>
  <c r="Z13" i="2"/>
  <c r="Z23" i="2"/>
  <c r="I12" i="2"/>
  <c r="I22" i="2"/>
  <c r="J10" i="2"/>
  <c r="J20" i="2"/>
  <c r="Y33" i="2"/>
  <c r="Z33" i="2" s="1"/>
  <c r="Y23" i="2"/>
  <c r="Y32" i="2" l="1"/>
  <c r="Z32" i="2" s="1"/>
  <c r="J11" i="2"/>
  <c r="J21" i="2"/>
  <c r="K10" i="2"/>
  <c r="K20" i="2"/>
  <c r="J30" i="2"/>
  <c r="AA13" i="2"/>
  <c r="AA14" i="2"/>
  <c r="AA24" i="2"/>
  <c r="AA33" i="2" s="1"/>
  <c r="J12" i="2"/>
  <c r="J22" i="2"/>
  <c r="I31" i="2"/>
  <c r="J31" i="2" s="1"/>
  <c r="K12" i="2" l="1"/>
  <c r="K22" i="2"/>
  <c r="K31" i="2"/>
  <c r="AB13" i="2"/>
  <c r="AB23" i="2"/>
  <c r="L10" i="2"/>
  <c r="AB14" i="2"/>
  <c r="AB24" i="2"/>
  <c r="AB33" i="2" s="1"/>
  <c r="K11" i="2"/>
  <c r="K21" i="2"/>
  <c r="K30" i="2" s="1"/>
  <c r="AA23" i="2"/>
  <c r="AA32" i="2" s="1"/>
  <c r="AB32" i="2" s="1"/>
  <c r="L11" i="2" l="1"/>
  <c r="L21" i="2"/>
  <c r="L12" i="2"/>
  <c r="L22" i="2"/>
  <c r="L31" i="2" s="1"/>
  <c r="AC13" i="2"/>
  <c r="AC14" i="2"/>
  <c r="M10" i="2"/>
  <c r="L20" i="2"/>
  <c r="L30" i="2" s="1"/>
  <c r="M12" i="2" l="1"/>
  <c r="N10" i="2"/>
  <c r="N20" i="2"/>
  <c r="M20" i="2"/>
  <c r="M30" i="2" s="1"/>
  <c r="M21" i="2"/>
  <c r="M11" i="2"/>
  <c r="AD14" i="2"/>
  <c r="AC24" i="2"/>
  <c r="AD13" i="2"/>
  <c r="AD23" i="2" s="1"/>
  <c r="AC23" i="2"/>
  <c r="AC32" i="2" s="1"/>
  <c r="N12" i="2" l="1"/>
  <c r="O10" i="2"/>
  <c r="O20" i="2"/>
  <c r="AE14" i="2"/>
  <c r="M22" i="2"/>
  <c r="M31" i="2" s="1"/>
  <c r="AD32" i="2"/>
  <c r="AE13" i="2"/>
  <c r="AC33" i="2"/>
  <c r="AD24" i="2"/>
  <c r="N11" i="2"/>
  <c r="N21" i="2" s="1"/>
  <c r="N30" i="2" s="1"/>
  <c r="AF14" i="2" l="1"/>
  <c r="AF13" i="2"/>
  <c r="O12" i="2"/>
  <c r="N31" i="2"/>
  <c r="P10" i="2"/>
  <c r="P20" i="2" s="1"/>
  <c r="AE23" i="2"/>
  <c r="N22" i="2"/>
  <c r="O11" i="2"/>
  <c r="O21" i="2"/>
  <c r="O30" i="2" s="1"/>
  <c r="AE24" i="2"/>
  <c r="AD33" i="2"/>
  <c r="AE33" i="2" s="1"/>
  <c r="AE32" i="2"/>
  <c r="P30" i="2" l="1"/>
  <c r="P11" i="2"/>
  <c r="P21" i="2"/>
  <c r="P12" i="2"/>
  <c r="O22" i="2"/>
  <c r="O31" i="2" s="1"/>
  <c r="AG13" i="2"/>
  <c r="AG23" i="2"/>
  <c r="AF23" i="2"/>
  <c r="AG14" i="2"/>
  <c r="AF24" i="2"/>
  <c r="AF33" i="2" s="1"/>
  <c r="AF32" i="2"/>
  <c r="Q10" i="2"/>
  <c r="Q20" i="2"/>
  <c r="P31" i="2" l="1"/>
  <c r="Q31" i="2" s="1"/>
  <c r="Q12" i="2"/>
  <c r="Q22" i="2"/>
  <c r="R10" i="2"/>
  <c r="R20" i="2"/>
  <c r="AH13" i="2"/>
  <c r="AI13" i="2" s="1"/>
  <c r="Y40" i="2" s="1"/>
  <c r="Z40" i="2" s="1"/>
  <c r="F12" i="1" s="1"/>
  <c r="AH23" i="2"/>
  <c r="AI23" i="2" s="1"/>
  <c r="Y45" i="2" s="1"/>
  <c r="Z45" i="2" s="1"/>
  <c r="F18" i="1" s="1"/>
  <c r="AG32" i="2"/>
  <c r="AH32" i="2" s="1"/>
  <c r="AI32" i="2" s="1"/>
  <c r="Y51" i="2" s="1"/>
  <c r="Z51" i="2" s="1"/>
  <c r="F24" i="1" s="1"/>
  <c r="P22" i="2"/>
  <c r="AH14" i="2"/>
  <c r="AI14" i="2" s="1"/>
  <c r="Y41" i="2" s="1"/>
  <c r="Z41" i="2" s="1"/>
  <c r="F13" i="1" s="1"/>
  <c r="AH24" i="2"/>
  <c r="AG24" i="2"/>
  <c r="AG33" i="2" s="1"/>
  <c r="AH33" i="2" s="1"/>
  <c r="AI33" i="2" s="1"/>
  <c r="Y52" i="2" s="1"/>
  <c r="Z52" i="2" s="1"/>
  <c r="F25" i="1" s="1"/>
  <c r="Q11" i="2"/>
  <c r="Q21" i="2"/>
  <c r="Q30" i="2"/>
  <c r="I25" i="1" l="1"/>
  <c r="I24" i="1"/>
  <c r="I12" i="1"/>
  <c r="R11" i="2"/>
  <c r="R21" i="2"/>
  <c r="R30" i="2" s="1"/>
  <c r="S10" i="2"/>
  <c r="S20" i="2"/>
  <c r="I18" i="1"/>
  <c r="AI24" i="2"/>
  <c r="Y46" i="2" s="1"/>
  <c r="Z46" i="2" s="1"/>
  <c r="F19" i="1" s="1"/>
  <c r="R31" i="2"/>
  <c r="I13" i="1"/>
  <c r="R12" i="2"/>
  <c r="R22" i="2"/>
  <c r="I19" i="1" l="1"/>
  <c r="S11" i="2"/>
  <c r="S21" i="2"/>
  <c r="S30" i="2" s="1"/>
  <c r="S12" i="2"/>
  <c r="T10" i="2"/>
  <c r="T20" i="2" s="1"/>
  <c r="T11" i="2" l="1"/>
  <c r="T21" i="2"/>
  <c r="T30" i="2" s="1"/>
  <c r="T12" i="2"/>
  <c r="S22" i="2"/>
  <c r="S31" i="2" s="1"/>
  <c r="U10" i="2"/>
  <c r="V10" i="2" l="1"/>
  <c r="V20" i="2"/>
  <c r="U20" i="2"/>
  <c r="U12" i="2"/>
  <c r="T22" i="2"/>
  <c r="T31" i="2" s="1"/>
  <c r="U11" i="2"/>
  <c r="W10" i="2" l="1"/>
  <c r="W20" i="2"/>
  <c r="V12" i="2"/>
  <c r="U22" i="2"/>
  <c r="U31" i="2" s="1"/>
  <c r="V11" i="2"/>
  <c r="U21" i="2"/>
  <c r="U30" i="2" s="1"/>
  <c r="W12" i="2" l="1"/>
  <c r="W22" i="2" s="1"/>
  <c r="V22" i="2"/>
  <c r="V31" i="2" s="1"/>
  <c r="X10" i="2"/>
  <c r="W11" i="2"/>
  <c r="W21" i="2"/>
  <c r="V21" i="2"/>
  <c r="V30" i="2" s="1"/>
  <c r="W30" i="2" l="1"/>
  <c r="W31" i="2"/>
  <c r="Y10" i="2"/>
  <c r="Y20" i="2"/>
  <c r="X11" i="2"/>
  <c r="X21" i="2"/>
  <c r="X12" i="2"/>
  <c r="X22" i="2"/>
  <c r="X20" i="2"/>
  <c r="Z10" i="2" l="1"/>
  <c r="Z20" i="2" s="1"/>
  <c r="Y12" i="2"/>
  <c r="Y22" i="2"/>
  <c r="X31" i="2"/>
  <c r="Y31" i="2" s="1"/>
  <c r="Y11" i="2"/>
  <c r="Y21" i="2"/>
  <c r="X30" i="2"/>
  <c r="Y30" i="2" s="1"/>
  <c r="Z11" i="2" l="1"/>
  <c r="Z21" i="2"/>
  <c r="Z30" i="2" s="1"/>
  <c r="Z12" i="2"/>
  <c r="Z22" i="2"/>
  <c r="AA10" i="2"/>
  <c r="AA20" i="2"/>
  <c r="AA12" i="2" l="1"/>
  <c r="AA22" i="2"/>
  <c r="AA11" i="2"/>
  <c r="AA21" i="2"/>
  <c r="AA30" i="2" s="1"/>
  <c r="AB10" i="2"/>
  <c r="Z31" i="2"/>
  <c r="AC10" i="2" l="1"/>
  <c r="AB11" i="2"/>
  <c r="AB21" i="2"/>
  <c r="AB12" i="2"/>
  <c r="AB22" i="2"/>
  <c r="AA31" i="2"/>
  <c r="AB31" i="2" s="1"/>
  <c r="AB20" i="2"/>
  <c r="AB30" i="2" s="1"/>
  <c r="AD10" i="2" l="1"/>
  <c r="AD20" i="2"/>
  <c r="AC20" i="2"/>
  <c r="AC30" i="2" s="1"/>
  <c r="AC12" i="2"/>
  <c r="AC22" i="2" s="1"/>
  <c r="AC31" i="2" s="1"/>
  <c r="AC21" i="2"/>
  <c r="AC11" i="2"/>
  <c r="AD12" i="2" l="1"/>
  <c r="AE10" i="2"/>
  <c r="AE20" i="2"/>
  <c r="AD21" i="2"/>
  <c r="AD30" i="2" s="1"/>
  <c r="AD11" i="2"/>
  <c r="AE11" i="2" l="1"/>
  <c r="AF10" i="2"/>
  <c r="AF20" i="2"/>
  <c r="AE12" i="2"/>
  <c r="AE22" i="2" s="1"/>
  <c r="AD22" i="2"/>
  <c r="AD31" i="2" s="1"/>
  <c r="AF11" i="2" l="1"/>
  <c r="AF21" i="2"/>
  <c r="AE31" i="2"/>
  <c r="AF12" i="2"/>
  <c r="AG10" i="2"/>
  <c r="AG20" i="2"/>
  <c r="AE21" i="2"/>
  <c r="AE30" i="2" s="1"/>
  <c r="AF30" i="2" s="1"/>
  <c r="AG12" i="2" l="1"/>
  <c r="AH10" i="2"/>
  <c r="AI10" i="2" s="1"/>
  <c r="AH20" i="2"/>
  <c r="AI20" i="2" s="1"/>
  <c r="AF22" i="2"/>
  <c r="AF31" i="2"/>
  <c r="AG11" i="2"/>
  <c r="AH11" i="2" l="1"/>
  <c r="AI11" i="2" s="1"/>
  <c r="AH21" i="2"/>
  <c r="AI21" i="2" s="1"/>
  <c r="Y43" i="2" s="1"/>
  <c r="Z43" i="2" s="1"/>
  <c r="F16" i="1" s="1"/>
  <c r="AH12" i="2"/>
  <c r="AI12" i="2" s="1"/>
  <c r="Y39" i="2" s="1"/>
  <c r="Z39" i="2" s="1"/>
  <c r="F11" i="1" s="1"/>
  <c r="AH22" i="2"/>
  <c r="AI22" i="2" s="1"/>
  <c r="Y44" i="2" s="1"/>
  <c r="Z44" i="2" s="1"/>
  <c r="F17" i="1" s="1"/>
  <c r="Y38" i="2"/>
  <c r="Z38" i="2" s="1"/>
  <c r="F10" i="1" s="1"/>
  <c r="AG22" i="2"/>
  <c r="AG31" i="2" s="1"/>
  <c r="AH31" i="2" s="1"/>
  <c r="AI31" i="2" s="1"/>
  <c r="Y50" i="2" s="1"/>
  <c r="Z50" i="2" s="1"/>
  <c r="F23" i="1" s="1"/>
  <c r="AG21" i="2"/>
  <c r="AG30" i="2" s="1"/>
  <c r="I23" i="1" l="1"/>
  <c r="I16" i="1"/>
  <c r="I17" i="1"/>
  <c r="I10" i="1"/>
  <c r="I11" i="1"/>
  <c r="AH30" i="2"/>
  <c r="Y49" i="2" s="1"/>
  <c r="Z49" i="2" s="1"/>
  <c r="F22" i="1" s="1"/>
  <c r="I22" i="1" l="1"/>
</calcChain>
</file>

<file path=xl/sharedStrings.xml><?xml version="1.0" encoding="utf-8"?>
<sst xmlns="http://schemas.openxmlformats.org/spreadsheetml/2006/main" count="236" uniqueCount="94">
  <si>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</si>
  <si>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</si>
  <si>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</si>
  <si>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</si>
  <si>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</si>
  <si>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</si>
  <si>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</si>
  <si>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</si>
  <si>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</si>
  <si>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</si>
  <si>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</si>
  <si>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Jim Bridger Steam</t>
  </si>
  <si>
    <t>PRO</t>
  </si>
  <si>
    <t>JBG</t>
  </si>
  <si>
    <t>Colstrip Unit 4 Steam</t>
  </si>
  <si>
    <t>CAGW</t>
  </si>
  <si>
    <t>Jim Bridger GSU</t>
  </si>
  <si>
    <t>Colstrip 4 GSU</t>
  </si>
  <si>
    <t>Adjustment to Depreciation Expense:</t>
  </si>
  <si>
    <t>403SP</t>
  </si>
  <si>
    <t>403TP</t>
  </si>
  <si>
    <t>Adjustment to Depreciation Reserve:</t>
  </si>
  <si>
    <t>108SP</t>
  </si>
  <si>
    <t>108TP</t>
  </si>
  <si>
    <t>Adjustment to Tax:</t>
  </si>
  <si>
    <t>SCHMAT</t>
  </si>
  <si>
    <t>Description of Adjustment:</t>
  </si>
  <si>
    <t>Electric Plant in Service</t>
  </si>
  <si>
    <t>AMA</t>
  </si>
  <si>
    <t>Account</t>
  </si>
  <si>
    <t>Factor</t>
  </si>
  <si>
    <t>Jim Bridger Steam U1 &amp; U2**</t>
  </si>
  <si>
    <t>Jim Bridger Steam U3 &amp; U4</t>
  </si>
  <si>
    <t>Ref 10.1</t>
  </si>
  <si>
    <t>Depreciation Expense*</t>
  </si>
  <si>
    <t>Depreciation Reserve</t>
  </si>
  <si>
    <t>Jim Bridger Steam - All Units</t>
  </si>
  <si>
    <t>Ref. 10.5.2</t>
  </si>
  <si>
    <t>Colstrip General</t>
  </si>
  <si>
    <t>AMA Balance</t>
  </si>
  <si>
    <t>Jun 2022*</t>
  </si>
  <si>
    <t>Dec 2024</t>
  </si>
  <si>
    <t>Adjustment</t>
  </si>
  <si>
    <t>Ref. 10.5</t>
  </si>
  <si>
    <t>Depreciation Through 2023</t>
  </si>
  <si>
    <t>*Depreciation Rate - Bridger Steam</t>
  </si>
  <si>
    <t>*Depreciation Rate - Colstrip-4 Steam</t>
  </si>
  <si>
    <t xml:space="preserve">*Depreciation Amount - Bridger Trans (GSU) </t>
  </si>
  <si>
    <t>*Depreciation Amount - Colstrip-4 Trans (GSU)</t>
  </si>
  <si>
    <t>Depreciation After 2023</t>
  </si>
  <si>
    <t>*Depreciation Rate - Bridger Steam U1 &amp; U2**</t>
  </si>
  <si>
    <t>*Depreciation Rate - Bridger Steam U3 &amp; U4</t>
  </si>
  <si>
    <t xml:space="preserve">*Depreciation Rate - Bridger Trans (GSU) </t>
  </si>
  <si>
    <t xml:space="preserve">*Depreciation Rate - Colstrip-4 Trans (GSU) </t>
  </si>
  <si>
    <t>**Includes Jim Bridger Common Plant</t>
  </si>
  <si>
    <t>*June 2022 balances were removed through Adjustment 10.1</t>
  </si>
  <si>
    <t>Depreciation Reserve Balances at June 2022</t>
  </si>
  <si>
    <t>FERC 
Account</t>
  </si>
  <si>
    <t>Incremental 
Reserve</t>
  </si>
  <si>
    <t>WA Reserve 
Balance</t>
  </si>
  <si>
    <t>Colstrip 4 Steam</t>
  </si>
  <si>
    <t>SG</t>
  </si>
  <si>
    <t>Ref 10.1.1</t>
  </si>
  <si>
    <t>Ref 10.5.1</t>
  </si>
  <si>
    <t>**This is the system reserve balance that was removed in Adjustment 10.1</t>
  </si>
  <si>
    <t>Incremental Depreciation Reserve - Accelerated Depreciation at June 22</t>
  </si>
  <si>
    <t>Total Company</t>
  </si>
  <si>
    <t>Colstrip 3</t>
  </si>
  <si>
    <t>Colstrip 4</t>
  </si>
  <si>
    <t>Above</t>
  </si>
  <si>
    <t>*Colstrip Unit 3 NBV %</t>
  </si>
  <si>
    <t>Ref 10.3.2</t>
  </si>
  <si>
    <t>JB SCR</t>
  </si>
  <si>
    <t>Non-SCR Balance</t>
  </si>
  <si>
    <t>*JB SCR Share</t>
  </si>
  <si>
    <t>Ref 10.2.2</t>
  </si>
  <si>
    <t>PacifiCorp</t>
  </si>
  <si>
    <t>Washington 2023 General Rate Case</t>
  </si>
  <si>
    <t>Existing Coal-Fired Generation Assets - Year 1</t>
  </si>
  <si>
    <t>Book Reserve 
Balance**</t>
  </si>
  <si>
    <t>Sch M Adj - Jim Bridger Steam</t>
  </si>
  <si>
    <t>DIT Expense - Jim Bridger Steam</t>
  </si>
  <si>
    <t>ADIT Balance - Jim Bridger Steam</t>
  </si>
  <si>
    <t>Sch M Adj - Colstrip Steam</t>
  </si>
  <si>
    <t>DIT Expense - Colstrip Steam</t>
  </si>
  <si>
    <t>ADIT Balance - Colstrip Steam</t>
  </si>
  <si>
    <t>Sch M Adj - Jim Bridger General</t>
  </si>
  <si>
    <t>DIT Expense - Jim Bridger General</t>
  </si>
  <si>
    <t>ADIT Bal - Jim Bridger General</t>
  </si>
  <si>
    <t>Sch M Adj - Colstrip General</t>
  </si>
  <si>
    <t>DIT Expense - Colstrip General</t>
  </si>
  <si>
    <t>ADIT Balance - Colstrip General</t>
  </si>
  <si>
    <t>This adjustment adds back into rate base balances for existing Colstrip Unit 4 and the Jim Bridger plant, and walks the net book value of these assets through calendar year 2024. The adjustment also includes the corresponding depreciation expense and reserve balances.</t>
  </si>
  <si>
    <t>12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</si>
</sst>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[$-409]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3" applyFont="1"/>
    <xf numFmtId="0" fontId="5" fillId="0" borderId="0" xfId="4" applyFont="1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3" applyFont="1"/>
    <xf numFmtId="0" fontId="8" fillId="0" borderId="0" xfId="4" applyFont="1" applyAlignment="1">
      <alignment horizontal="left"/>
    </xf>
    <xf numFmtId="164" fontId="5" fillId="0" borderId="0" xfId="5" applyNumberFormat="1" applyFont="1" applyBorder="1" applyAlignment="1">
      <alignment horizontal="center"/>
    </xf>
    <xf numFmtId="0" fontId="5" fillId="0" borderId="0" xfId="3" applyFont="1"/>
    <xf numFmtId="0" fontId="5" fillId="0" borderId="0" xfId="6" applyFont="1" applyAlignment="1">
      <alignment horizontal="center"/>
    </xf>
    <xf numFmtId="41" fontId="5" fillId="0" borderId="0" xfId="8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center"/>
    </xf>
    <xf numFmtId="41" fontId="7" fillId="0" borderId="0" xfId="3" applyNumberFormat="1" applyFont="1"/>
    <xf numFmtId="165" fontId="5" fillId="0" borderId="0" xfId="9" applyNumberFormat="1" applyFont="1" applyFill="1" applyBorder="1" applyAlignment="1">
      <alignment horizontal="left"/>
    </xf>
    <xf numFmtId="164" fontId="2" fillId="0" borderId="0" xfId="1" applyNumberFormat="1" applyFont="1" applyFill="1"/>
    <xf numFmtId="164" fontId="2" fillId="0" borderId="0" xfId="1" applyNumberFormat="1" applyFont="1"/>
    <xf numFmtId="0" fontId="5" fillId="0" borderId="0" xfId="4" applyFont="1" applyAlignment="1">
      <alignment horizontal="left"/>
    </xf>
    <xf numFmtId="0" fontId="8" fillId="0" borderId="0" xfId="4" applyFont="1"/>
    <xf numFmtId="0" fontId="3" fillId="0" borderId="0" xfId="0" applyFont="1"/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7" fontId="8" fillId="0" borderId="9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/>
    <xf numFmtId="164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7" fillId="0" borderId="0" xfId="0" applyNumberFormat="1" applyFont="1"/>
    <xf numFmtId="164" fontId="5" fillId="0" borderId="0" xfId="0" applyNumberFormat="1" applyFont="1"/>
    <xf numFmtId="164" fontId="2" fillId="0" borderId="0" xfId="1" applyNumberFormat="1" applyFont="1" applyFill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49" fontId="3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0" xfId="0" applyFont="1"/>
    <xf numFmtId="0" fontId="11" fillId="0" borderId="0" xfId="6" applyFont="1" applyAlignment="1">
      <alignment horizontal="center"/>
    </xf>
    <xf numFmtId="10" fontId="2" fillId="0" borderId="0" xfId="0" applyNumberFormat="1" applyFont="1"/>
    <xf numFmtId="0" fontId="2" fillId="0" borderId="4" xfId="0" applyFont="1" applyBorder="1" applyAlignment="1">
      <alignment horizontal="left"/>
    </xf>
    <xf numFmtId="164" fontId="3" fillId="0" borderId="5" xfId="0" applyNumberFormat="1" applyFont="1" applyBorder="1"/>
    <xf numFmtId="0" fontId="12" fillId="0" borderId="0" xfId="0" applyFont="1"/>
    <xf numFmtId="165" fontId="10" fillId="0" borderId="0" xfId="2" applyNumberFormat="1" applyFont="1" applyFill="1"/>
    <xf numFmtId="164" fontId="2" fillId="0" borderId="0" xfId="1" applyNumberFormat="1" applyFont="1" applyFill="1" applyBorder="1"/>
    <xf numFmtId="0" fontId="2" fillId="0" borderId="4" xfId="0" applyFont="1" applyBorder="1"/>
    <xf numFmtId="165" fontId="2" fillId="0" borderId="0" xfId="2" applyNumberFormat="1" applyFont="1"/>
    <xf numFmtId="165" fontId="10" fillId="0" borderId="0" xfId="0" applyNumberFormat="1" applyFont="1"/>
    <xf numFmtId="0" fontId="2" fillId="0" borderId="6" xfId="0" applyFont="1" applyBorder="1"/>
    <xf numFmtId="164" fontId="2" fillId="0" borderId="7" xfId="1" applyNumberFormat="1" applyFont="1" applyBorder="1"/>
    <xf numFmtId="164" fontId="3" fillId="0" borderId="8" xfId="1" applyNumberFormat="1" applyFont="1" applyBorder="1"/>
    <xf numFmtId="164" fontId="8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66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12" xfId="0" applyFont="1" applyBorder="1"/>
    <xf numFmtId="10" fontId="10" fillId="0" borderId="13" xfId="2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0" fontId="5" fillId="0" borderId="0" xfId="0" applyFont="1"/>
    <xf numFmtId="0" fontId="5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164" fontId="5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3" applyFont="1"/>
    <xf numFmtId="0" fontId="2" fillId="0" borderId="0" xfId="3" applyFont="1" applyFill="1"/>
    <xf numFmtId="0" fontId="2" fillId="0" borderId="0" xfId="3" applyFont="1" applyAlignment="1">
      <alignment horizontal="right"/>
    </xf>
    <xf numFmtId="41" fontId="2" fillId="0" borderId="0" xfId="3" applyNumberFormat="1" applyFont="1"/>
    <xf numFmtId="0" fontId="5" fillId="0" borderId="0" xfId="7" applyFont="1" applyAlignment="1">
      <alignment horizontal="center"/>
    </xf>
    <xf numFmtId="0" fontId="2" fillId="0" borderId="0" xfId="3" applyFont="1" applyAlignment="1">
      <alignment horizontal="center"/>
    </xf>
    <xf numFmtId="41" fontId="2" fillId="0" borderId="0" xfId="3" applyNumberFormat="1" applyFont="1" applyFill="1"/>
    <xf numFmtId="0" fontId="2" fillId="0" borderId="1" xfId="3" applyFont="1" applyBorder="1"/>
    <xf numFmtId="0" fontId="2" fillId="0" borderId="4" xfId="3" applyFont="1" applyBorder="1"/>
    <xf numFmtId="0" fontId="2" fillId="0" borderId="6" xfId="3" applyFont="1" applyBorder="1"/>
    <xf numFmtId="0" fontId="2" fillId="0" borderId="2" xfId="3" applyFont="1" applyBorder="1" applyAlignment="1">
      <alignment horizontal="left" vertical="top" wrapText="1"/>
    </xf>
    <xf numFmtId="0" fontId="2" fillId="0" borderId="3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0" fontId="2" fillId="0" borderId="5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left" vertical="top" wrapText="1"/>
    </xf>
  </cellXfs>
  <cellStyles count="10">
    <cellStyle name="Comma" xfId="1" builtinId="3"/>
    <cellStyle name="Comma 10 6" xfId="5" xr:uid="{868A7E85-D009-4C61-899B-2593D8D2ACEF}"/>
    <cellStyle name="Comma 2 2" xfId="8" xr:uid="{88C2C398-9338-4D0E-A15C-7B069FCDDEE7}"/>
    <cellStyle name="Normal" xfId="0" builtinId="0"/>
    <cellStyle name="Normal 15" xfId="3" xr:uid="{C96BF0CD-69A3-4455-945F-381679473C02}"/>
    <cellStyle name="Normal 2 3" xfId="7" xr:uid="{06936573-7D85-41DB-9C7F-40C4A4388363}"/>
    <cellStyle name="Normal_Adjustment Template" xfId="6" xr:uid="{B5FFEB12-CD4B-4227-B42A-E2AAB1D6EE5F}"/>
    <cellStyle name="Normal_Copy of File50007" xfId="4" xr:uid="{E28A98E5-516A-4F82-9EF0-0D6126786B17}"/>
    <cellStyle name="Percent" xfId="2" builtinId="5"/>
    <cellStyle name="Percent 10 3" xfId="9" xr:uid="{B77FF43E-C65A-4D6A-BA4C-6F503265E327}"/>
  </cellStyles>
  <dxfs count="1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7A88-1F5F-40F0-BB16-6208291A3709}">
  <sheetPr>
    <pageSetUpPr fitToPage="1"/>
  </sheetPr>
  <dimension ref="A2:M61"/>
  <sheetViews>
    <sheetView tabSelected="1" view="pageBreakPreview" zoomScale="80" zoomScaleNormal="100" zoomScaleSheetLayoutView="80" workbookViewId="0"/>
  </sheetViews>
  <sheetFormatPr defaultColWidth="9.140625" defaultRowHeight="12" customHeight="1" x14ac:dyDescent="0.2"/>
  <cols>
    <col min="1" max="1" width="2.5703125" style="76" customWidth="1"/>
    <col min="2" max="2" width="3.85546875" style="76" customWidth="1"/>
    <col min="3" max="3" width="33" style="76" customWidth="1"/>
    <col min="4" max="4" width="10.140625" style="76" bestFit="1" customWidth="1"/>
    <col min="5" max="5" width="5.5703125" style="76" bestFit="1" customWidth="1"/>
    <col min="6" max="6" width="15.85546875" style="77" bestFit="1" customWidth="1"/>
    <col min="7" max="7" width="8.7109375" style="76" bestFit="1" customWidth="1"/>
    <col min="8" max="8" width="11" style="76" bestFit="1" customWidth="1"/>
    <col min="9" max="9" width="14.28515625" style="76" bestFit="1" customWidth="1"/>
    <col min="10" max="10" width="6.5703125" style="76" bestFit="1" customWidth="1"/>
    <col min="11" max="11" width="9.140625" style="76"/>
    <col min="12" max="12" width="14.42578125" style="76" customWidth="1"/>
    <col min="13" max="13" width="10.5703125" style="76" bestFit="1" customWidth="1"/>
    <col min="14" max="16384" width="9.140625" style="76"/>
  </cols>
  <sheetData>
    <row r="2" spans="2:13" ht="12" customHeight="1" x14ac:dyDescent="0.2">
      <c r="B2" s="1" t="s">
        <v>76</v>
      </c>
      <c r="I2" s="78" t="s">
        <v>0</v>
      </c>
      <c r="J2" s="81">
        <v>10.5</v>
      </c>
    </row>
    <row r="3" spans="2:13" ht="12" customHeight="1" x14ac:dyDescent="0.2">
      <c r="B3" s="1" t="s">
        <v>77</v>
      </c>
    </row>
    <row r="4" spans="2:13" ht="12" customHeight="1" x14ac:dyDescent="0.2">
      <c r="B4" s="1" t="s">
        <v>78</v>
      </c>
    </row>
    <row r="5" spans="2:13" ht="12" customHeight="1" x14ac:dyDescent="0.2">
      <c r="L5" s="79"/>
    </row>
    <row r="6" spans="2:13" ht="12" customHeight="1" x14ac:dyDescent="0.2">
      <c r="L6" s="79"/>
    </row>
    <row r="7" spans="2:13" ht="12" customHeight="1" x14ac:dyDescent="0.2">
      <c r="B7" s="2"/>
      <c r="C7" s="2"/>
      <c r="D7" s="3"/>
      <c r="E7" s="3"/>
      <c r="F7" s="68" t="s">
        <v>1</v>
      </c>
      <c r="G7" s="3"/>
      <c r="H7" s="3"/>
      <c r="I7" s="3" t="s">
        <v>2</v>
      </c>
      <c r="J7" s="3"/>
      <c r="L7" s="79"/>
    </row>
    <row r="8" spans="2:13" ht="12" customHeight="1" x14ac:dyDescent="0.2">
      <c r="B8" s="2"/>
      <c r="C8" s="2"/>
      <c r="D8" s="4" t="s">
        <v>3</v>
      </c>
      <c r="E8" s="4" t="s">
        <v>4</v>
      </c>
      <c r="F8" s="69" t="s">
        <v>5</v>
      </c>
      <c r="G8" s="4" t="s">
        <v>6</v>
      </c>
      <c r="H8" s="4" t="s">
        <v>7</v>
      </c>
      <c r="I8" s="4" t="s">
        <v>8</v>
      </c>
      <c r="J8" s="4" t="s">
        <v>9</v>
      </c>
      <c r="L8" s="5"/>
      <c r="M8" s="5"/>
    </row>
    <row r="9" spans="2:13" ht="12" customHeight="1" x14ac:dyDescent="0.2">
      <c r="B9" s="6" t="s">
        <v>10</v>
      </c>
      <c r="C9" s="2"/>
      <c r="D9" s="3"/>
      <c r="E9" s="3"/>
      <c r="F9" s="68"/>
      <c r="G9" s="3"/>
      <c r="H9" s="3"/>
      <c r="I9" s="7"/>
      <c r="J9" s="3"/>
      <c r="L9" s="5"/>
      <c r="M9" s="5"/>
    </row>
    <row r="10" spans="2:13" ht="12" customHeight="1" x14ac:dyDescent="0.2">
      <c r="B10" s="8" t="s">
        <v>11</v>
      </c>
      <c r="D10" s="9">
        <v>312</v>
      </c>
      <c r="E10" s="80" t="s">
        <v>12</v>
      </c>
      <c r="F10" s="10">
        <f>'10.5.1'!Z38</f>
        <v>1225557082.6999998</v>
      </c>
      <c r="G10" s="80" t="s">
        <v>13</v>
      </c>
      <c r="H10" s="11">
        <v>0.22162982918040364</v>
      </c>
      <c r="I10" s="10">
        <f>H10*F10</f>
        <v>271620006.88963479</v>
      </c>
      <c r="J10" s="3" t="str">
        <f>$J$2&amp;".1"</f>
        <v>10.5.1</v>
      </c>
      <c r="L10" s="12"/>
      <c r="M10" s="12"/>
    </row>
    <row r="11" spans="2:13" ht="12" customHeight="1" x14ac:dyDescent="0.2">
      <c r="B11" s="76" t="s">
        <v>14</v>
      </c>
      <c r="D11" s="9">
        <v>312</v>
      </c>
      <c r="E11" s="80" t="s">
        <v>12</v>
      </c>
      <c r="F11" s="10">
        <f>'10.5.1'!Z39</f>
        <v>113728226.36806495</v>
      </c>
      <c r="G11" s="80" t="s">
        <v>15</v>
      </c>
      <c r="H11" s="11">
        <v>0.22162982918040364</v>
      </c>
      <c r="I11" s="10">
        <f t="shared" ref="I11:I13" si="0">H11*F11</f>
        <v>25205567.382944513</v>
      </c>
      <c r="J11" s="3" t="str">
        <f>$J$2&amp;".1"</f>
        <v>10.5.1</v>
      </c>
      <c r="L11" s="12"/>
      <c r="M11" s="12"/>
    </row>
    <row r="12" spans="2:13" ht="12" customHeight="1" x14ac:dyDescent="0.2">
      <c r="B12" s="8" t="s">
        <v>16</v>
      </c>
      <c r="D12" s="9">
        <v>353</v>
      </c>
      <c r="E12" s="80" t="s">
        <v>12</v>
      </c>
      <c r="F12" s="10">
        <f>'10.5.1'!Z40</f>
        <v>14443972.01</v>
      </c>
      <c r="G12" s="80" t="s">
        <v>13</v>
      </c>
      <c r="H12" s="11">
        <v>0.22162982918040364</v>
      </c>
      <c r="I12" s="10">
        <f t="shared" si="0"/>
        <v>3201215.0492628315</v>
      </c>
      <c r="J12" s="3" t="str">
        <f>$J$2&amp;".1"</f>
        <v>10.5.1</v>
      </c>
      <c r="L12" s="12"/>
      <c r="M12" s="12"/>
    </row>
    <row r="13" spans="2:13" ht="12" customHeight="1" x14ac:dyDescent="0.2">
      <c r="B13" s="8" t="s">
        <v>17</v>
      </c>
      <c r="D13" s="9">
        <v>353</v>
      </c>
      <c r="E13" s="80" t="s">
        <v>12</v>
      </c>
      <c r="F13" s="10">
        <f>'10.5.1'!Z41</f>
        <v>1969943.43</v>
      </c>
      <c r="G13" s="80" t="s">
        <v>15</v>
      </c>
      <c r="H13" s="11">
        <v>0.22162982918040364</v>
      </c>
      <c r="I13" s="10">
        <f t="shared" si="0"/>
        <v>436598.22588595841</v>
      </c>
      <c r="J13" s="3" t="str">
        <f>$J$2&amp;".1"</f>
        <v>10.5.1</v>
      </c>
      <c r="L13" s="12"/>
      <c r="M13" s="12"/>
    </row>
    <row r="14" spans="2:13" ht="12" customHeight="1" x14ac:dyDescent="0.2">
      <c r="L14" s="5"/>
      <c r="M14" s="5"/>
    </row>
    <row r="15" spans="2:13" ht="12" customHeight="1" x14ac:dyDescent="0.2">
      <c r="B15" s="6" t="s">
        <v>18</v>
      </c>
      <c r="L15" s="5"/>
      <c r="M15" s="5"/>
    </row>
    <row r="16" spans="2:13" ht="12" customHeight="1" x14ac:dyDescent="0.2">
      <c r="B16" s="8" t="s">
        <v>11</v>
      </c>
      <c r="D16" s="9" t="s">
        <v>19</v>
      </c>
      <c r="E16" s="80" t="s">
        <v>12</v>
      </c>
      <c r="F16" s="10">
        <f>'10.5.1'!Z43</f>
        <v>10740316.504288899</v>
      </c>
      <c r="G16" s="80" t="s">
        <v>13</v>
      </c>
      <c r="H16" s="11">
        <v>0.22162982918040364</v>
      </c>
      <c r="I16" s="10">
        <f t="shared" ref="I16:I19" si="1">H16*F16</f>
        <v>2380374.5121890185</v>
      </c>
      <c r="J16" s="3" t="str">
        <f>$J$2&amp;".1"</f>
        <v>10.5.1</v>
      </c>
      <c r="L16" s="12"/>
      <c r="M16" s="12"/>
    </row>
    <row r="17" spans="2:13" ht="12" customHeight="1" x14ac:dyDescent="0.2">
      <c r="B17" s="76" t="s">
        <v>14</v>
      </c>
      <c r="D17" s="9" t="s">
        <v>19</v>
      </c>
      <c r="E17" s="80" t="s">
        <v>12</v>
      </c>
      <c r="F17" s="10">
        <f>'10.5.1'!Z44</f>
        <v>2581630.7385550747</v>
      </c>
      <c r="G17" s="80" t="s">
        <v>15</v>
      </c>
      <c r="H17" s="11">
        <v>0.22162982918040364</v>
      </c>
      <c r="I17" s="10">
        <f t="shared" si="1"/>
        <v>572166.37959284044</v>
      </c>
      <c r="J17" s="3" t="str">
        <f>$J$2&amp;".1"</f>
        <v>10.5.1</v>
      </c>
      <c r="L17" s="12"/>
      <c r="M17" s="12"/>
    </row>
    <row r="18" spans="2:13" ht="12" customHeight="1" x14ac:dyDescent="0.2">
      <c r="B18" s="8" t="s">
        <v>16</v>
      </c>
      <c r="D18" s="9" t="s">
        <v>20</v>
      </c>
      <c r="E18" s="80" t="s">
        <v>12</v>
      </c>
      <c r="F18" s="10">
        <f>'10.5.1'!Z45</f>
        <v>0</v>
      </c>
      <c r="G18" s="80" t="s">
        <v>13</v>
      </c>
      <c r="H18" s="11">
        <v>0.22162982918040364</v>
      </c>
      <c r="I18" s="10">
        <f t="shared" si="1"/>
        <v>0</v>
      </c>
      <c r="J18" s="3" t="str">
        <f>$J$2&amp;".1"</f>
        <v>10.5.1</v>
      </c>
      <c r="L18" s="12"/>
      <c r="M18" s="12"/>
    </row>
    <row r="19" spans="2:13" ht="12" customHeight="1" x14ac:dyDescent="0.2">
      <c r="B19" s="8" t="s">
        <v>17</v>
      </c>
      <c r="D19" s="9" t="s">
        <v>20</v>
      </c>
      <c r="E19" s="80" t="s">
        <v>12</v>
      </c>
      <c r="F19" s="10">
        <f>'10.5.1'!Z46</f>
        <v>0</v>
      </c>
      <c r="G19" s="80" t="s">
        <v>15</v>
      </c>
      <c r="H19" s="11">
        <v>0.22162982918040364</v>
      </c>
      <c r="I19" s="10">
        <f t="shared" si="1"/>
        <v>0</v>
      </c>
      <c r="J19" s="3" t="str">
        <f>$J$2&amp;".1"</f>
        <v>10.5.1</v>
      </c>
      <c r="L19" s="12"/>
      <c r="M19" s="12"/>
    </row>
    <row r="20" spans="2:13" ht="12" customHeight="1" x14ac:dyDescent="0.2">
      <c r="D20" s="9"/>
      <c r="E20" s="80"/>
      <c r="F20" s="10"/>
      <c r="G20" s="80"/>
      <c r="H20" s="13"/>
      <c r="I20" s="10"/>
      <c r="J20" s="3"/>
      <c r="L20" s="5"/>
      <c r="M20" s="12"/>
    </row>
    <row r="21" spans="2:13" ht="12" customHeight="1" x14ac:dyDescent="0.2">
      <c r="B21" s="6" t="s">
        <v>21</v>
      </c>
      <c r="L21" s="5"/>
      <c r="M21" s="5"/>
    </row>
    <row r="22" spans="2:13" ht="12" customHeight="1" x14ac:dyDescent="0.2">
      <c r="B22" s="8" t="s">
        <v>11</v>
      </c>
      <c r="D22" s="9" t="s">
        <v>22</v>
      </c>
      <c r="E22" s="80" t="s">
        <v>12</v>
      </c>
      <c r="F22" s="14">
        <f>'10.5.1'!Z49</f>
        <v>-1282152453.7535903</v>
      </c>
      <c r="G22" s="80" t="s">
        <v>13</v>
      </c>
      <c r="H22" s="11">
        <v>0.22162982918040364</v>
      </c>
      <c r="I22" s="10">
        <f t="shared" ref="I22:I25" si="2">H22*F22</f>
        <v>-284163229.30864358</v>
      </c>
      <c r="J22" s="3" t="str">
        <f>$J$2&amp;".1"</f>
        <v>10.5.1</v>
      </c>
      <c r="L22" s="12"/>
      <c r="M22" s="12"/>
    </row>
    <row r="23" spans="2:13" ht="12" customHeight="1" x14ac:dyDescent="0.2">
      <c r="B23" s="76" t="s">
        <v>14</v>
      </c>
      <c r="D23" s="9" t="s">
        <v>22</v>
      </c>
      <c r="E23" s="80" t="s">
        <v>12</v>
      </c>
      <c r="F23" s="14">
        <f>'10.5.1'!Z50</f>
        <v>-122031319.0313317</v>
      </c>
      <c r="G23" s="80" t="s">
        <v>15</v>
      </c>
      <c r="H23" s="11">
        <v>0.22162982918040364</v>
      </c>
      <c r="I23" s="10">
        <f t="shared" si="2"/>
        <v>-27045780.391573384</v>
      </c>
      <c r="J23" s="3" t="str">
        <f>$J$2&amp;".1"</f>
        <v>10.5.1</v>
      </c>
      <c r="L23" s="12"/>
      <c r="M23" s="12"/>
    </row>
    <row r="24" spans="2:13" ht="12" customHeight="1" x14ac:dyDescent="0.2">
      <c r="B24" s="8" t="s">
        <v>16</v>
      </c>
      <c r="D24" s="9" t="s">
        <v>23</v>
      </c>
      <c r="E24" s="80" t="s">
        <v>12</v>
      </c>
      <c r="F24" s="14">
        <f>'10.5.1'!Z51</f>
        <v>-14079458.598677507</v>
      </c>
      <c r="G24" s="80" t="s">
        <v>13</v>
      </c>
      <c r="H24" s="11">
        <v>0.22162982918040364</v>
      </c>
      <c r="I24" s="10">
        <f t="shared" si="2"/>
        <v>-3120428.0041774609</v>
      </c>
      <c r="J24" s="3" t="str">
        <f>$J$2&amp;".1"</f>
        <v>10.5.1</v>
      </c>
      <c r="L24" s="12"/>
      <c r="M24" s="12"/>
    </row>
    <row r="25" spans="2:13" ht="12" customHeight="1" x14ac:dyDescent="0.2">
      <c r="B25" s="8" t="s">
        <v>17</v>
      </c>
      <c r="D25" s="9" t="s">
        <v>23</v>
      </c>
      <c r="E25" s="80" t="s">
        <v>12</v>
      </c>
      <c r="F25" s="14">
        <f>'10.5.1'!Z52</f>
        <v>-1900265.4378076198</v>
      </c>
      <c r="G25" s="80" t="s">
        <v>15</v>
      </c>
      <c r="H25" s="11">
        <v>0.22162982918040364</v>
      </c>
      <c r="I25" s="10">
        <f t="shared" si="2"/>
        <v>-421155.5043787277</v>
      </c>
      <c r="J25" s="3" t="str">
        <f>$J$2&amp;".1"</f>
        <v>10.5.1</v>
      </c>
      <c r="L25" s="12"/>
      <c r="M25" s="12"/>
    </row>
    <row r="26" spans="2:13" ht="12" customHeight="1" x14ac:dyDescent="0.2">
      <c r="L26" s="5"/>
      <c r="M26" s="5"/>
    </row>
    <row r="27" spans="2:13" ht="12" customHeight="1" x14ac:dyDescent="0.2">
      <c r="B27" s="6"/>
      <c r="L27" s="5"/>
      <c r="M27" s="5"/>
    </row>
    <row r="28" spans="2:13" ht="12" customHeight="1" x14ac:dyDescent="0.2">
      <c r="D28" s="81"/>
      <c r="E28" s="81"/>
      <c r="F28" s="14"/>
      <c r="G28" s="80"/>
      <c r="H28" s="13"/>
      <c r="I28" s="10"/>
      <c r="J28" s="3"/>
      <c r="L28" s="5"/>
      <c r="M28" s="5"/>
    </row>
    <row r="29" spans="2:13" ht="12" customHeight="1" x14ac:dyDescent="0.2">
      <c r="L29" s="5"/>
      <c r="M29" s="5"/>
    </row>
    <row r="30" spans="2:13" ht="12" customHeight="1" x14ac:dyDescent="0.2">
      <c r="B30" s="6" t="s">
        <v>24</v>
      </c>
      <c r="C30" s="2"/>
      <c r="D30" s="3"/>
      <c r="E30" s="3"/>
      <c r="F30" s="68"/>
      <c r="G30" s="3"/>
      <c r="H30" s="3"/>
      <c r="I30" s="7"/>
      <c r="J30" s="3"/>
      <c r="L30" s="5"/>
      <c r="M30" s="5"/>
    </row>
    <row r="31" spans="2:13" ht="12" customHeight="1" x14ac:dyDescent="0.2">
      <c r="B31" s="76" t="s">
        <v>80</v>
      </c>
      <c r="C31" s="2"/>
      <c r="D31" s="9" t="s">
        <v>25</v>
      </c>
      <c r="E31" s="80" t="s">
        <v>12</v>
      </c>
      <c r="F31" s="10">
        <v>10740316.504288897</v>
      </c>
      <c r="G31" s="80" t="s">
        <v>13</v>
      </c>
      <c r="H31" s="11">
        <v>0.22162982918040364</v>
      </c>
      <c r="I31" s="10">
        <f t="shared" ref="I31:I33" si="3">H31*F31</f>
        <v>2380374.5121890181</v>
      </c>
      <c r="J31" s="3"/>
      <c r="L31" s="12"/>
      <c r="M31" s="12"/>
    </row>
    <row r="32" spans="2:13" ht="12" customHeight="1" x14ac:dyDescent="0.2">
      <c r="B32" s="76" t="s">
        <v>81</v>
      </c>
      <c r="D32" s="9">
        <v>41110</v>
      </c>
      <c r="E32" s="80" t="s">
        <v>12</v>
      </c>
      <c r="F32" s="10">
        <v>-2640679</v>
      </c>
      <c r="G32" s="80" t="s">
        <v>13</v>
      </c>
      <c r="H32" s="11">
        <v>0.22162982918040364</v>
      </c>
      <c r="I32" s="10">
        <f t="shared" si="3"/>
        <v>-585253.23569027905</v>
      </c>
      <c r="L32" s="12"/>
      <c r="M32" s="12"/>
    </row>
    <row r="33" spans="2:13" ht="12" customHeight="1" x14ac:dyDescent="0.2">
      <c r="B33" s="16" t="s">
        <v>82</v>
      </c>
      <c r="D33" s="9">
        <v>282</v>
      </c>
      <c r="E33" s="80" t="s">
        <v>12</v>
      </c>
      <c r="F33" s="82">
        <v>61865676</v>
      </c>
      <c r="G33" s="80" t="s">
        <v>13</v>
      </c>
      <c r="H33" s="11">
        <v>0.22162982918040364</v>
      </c>
      <c r="I33" s="10">
        <f t="shared" si="3"/>
        <v>13711279.204010196</v>
      </c>
      <c r="J33" s="3"/>
      <c r="L33" s="12"/>
      <c r="M33" s="12"/>
    </row>
    <row r="34" spans="2:13" ht="12" customHeight="1" x14ac:dyDescent="0.2">
      <c r="C34" s="2"/>
      <c r="D34" s="9"/>
      <c r="E34" s="80"/>
      <c r="F34" s="10"/>
      <c r="G34" s="80"/>
      <c r="H34" s="13"/>
      <c r="I34" s="7"/>
      <c r="J34" s="3"/>
      <c r="L34" s="5"/>
      <c r="M34" s="12"/>
    </row>
    <row r="35" spans="2:13" ht="12" customHeight="1" x14ac:dyDescent="0.2">
      <c r="B35" s="76" t="s">
        <v>83</v>
      </c>
      <c r="C35" s="2"/>
      <c r="D35" s="9" t="s">
        <v>25</v>
      </c>
      <c r="E35" s="80" t="s">
        <v>12</v>
      </c>
      <c r="F35" s="10">
        <v>2581630.7385550747</v>
      </c>
      <c r="G35" s="80" t="s">
        <v>15</v>
      </c>
      <c r="H35" s="11">
        <v>0.22162982918040364</v>
      </c>
      <c r="I35" s="10">
        <f t="shared" ref="I35:I37" si="4">H35*F35</f>
        <v>572166.37959284044</v>
      </c>
      <c r="J35" s="3"/>
      <c r="L35" s="12"/>
      <c r="M35" s="12"/>
    </row>
    <row r="36" spans="2:13" ht="12" customHeight="1" x14ac:dyDescent="0.2">
      <c r="B36" s="76" t="s">
        <v>84</v>
      </c>
      <c r="D36" s="9">
        <v>41110</v>
      </c>
      <c r="E36" s="80" t="s">
        <v>12</v>
      </c>
      <c r="F36" s="10">
        <v>-634735</v>
      </c>
      <c r="G36" s="80" t="s">
        <v>15</v>
      </c>
      <c r="H36" s="11">
        <v>0.22162982918040364</v>
      </c>
      <c r="I36" s="10">
        <f t="shared" si="4"/>
        <v>-140676.2096248235</v>
      </c>
      <c r="J36" s="3"/>
      <c r="L36" s="12"/>
    </row>
    <row r="37" spans="2:13" ht="12" customHeight="1" x14ac:dyDescent="0.2">
      <c r="B37" s="16" t="s">
        <v>85</v>
      </c>
      <c r="D37" s="9">
        <v>282</v>
      </c>
      <c r="E37" s="80" t="s">
        <v>12</v>
      </c>
      <c r="F37" s="82">
        <v>5158361</v>
      </c>
      <c r="G37" s="80" t="s">
        <v>15</v>
      </c>
      <c r="H37" s="11">
        <v>0.22162982918040364</v>
      </c>
      <c r="I37" s="10">
        <f t="shared" si="4"/>
        <v>1143246.6672808561</v>
      </c>
      <c r="J37" s="3"/>
      <c r="L37" s="12"/>
    </row>
    <row r="38" spans="2:13" ht="12" customHeight="1" x14ac:dyDescent="0.2">
      <c r="B38" s="16"/>
      <c r="D38" s="9"/>
      <c r="E38" s="80"/>
      <c r="F38" s="82"/>
      <c r="G38" s="80"/>
      <c r="H38" s="13"/>
      <c r="I38" s="7"/>
      <c r="J38" s="3"/>
    </row>
    <row r="39" spans="2:13" ht="12" customHeight="1" x14ac:dyDescent="0.2">
      <c r="B39" s="76" t="s">
        <v>86</v>
      </c>
      <c r="C39" s="2"/>
      <c r="D39" s="9" t="s">
        <v>25</v>
      </c>
      <c r="E39" s="80" t="s">
        <v>12</v>
      </c>
      <c r="F39" s="10">
        <v>0</v>
      </c>
      <c r="G39" s="80" t="s">
        <v>13</v>
      </c>
      <c r="H39" s="11">
        <v>0.22162982918040364</v>
      </c>
      <c r="I39" s="10">
        <f t="shared" ref="I39:I41" si="5">H39*F39</f>
        <v>0</v>
      </c>
      <c r="J39" s="3"/>
      <c r="L39" s="12"/>
    </row>
    <row r="40" spans="2:13" ht="12" customHeight="1" x14ac:dyDescent="0.2">
      <c r="B40" s="76" t="s">
        <v>87</v>
      </c>
      <c r="D40" s="9">
        <v>41110</v>
      </c>
      <c r="E40" s="80" t="s">
        <v>12</v>
      </c>
      <c r="F40" s="10">
        <v>0</v>
      </c>
      <c r="G40" s="80" t="s">
        <v>13</v>
      </c>
      <c r="H40" s="11">
        <v>0.22162982918040364</v>
      </c>
      <c r="I40" s="10">
        <f t="shared" si="5"/>
        <v>0</v>
      </c>
      <c r="J40" s="3"/>
      <c r="L40" s="12"/>
    </row>
    <row r="41" spans="2:13" ht="12" customHeight="1" x14ac:dyDescent="0.2">
      <c r="B41" s="16" t="s">
        <v>88</v>
      </c>
      <c r="D41" s="9">
        <v>282</v>
      </c>
      <c r="E41" s="80" t="s">
        <v>12</v>
      </c>
      <c r="F41" s="82">
        <v>929787</v>
      </c>
      <c r="G41" s="80" t="s">
        <v>13</v>
      </c>
      <c r="H41" s="11">
        <v>0.22162982918040364</v>
      </c>
      <c r="I41" s="10">
        <f t="shared" si="5"/>
        <v>206068.53398415996</v>
      </c>
      <c r="J41" s="3"/>
      <c r="L41" s="12"/>
    </row>
    <row r="42" spans="2:13" ht="12" customHeight="1" x14ac:dyDescent="0.2">
      <c r="D42" s="9"/>
      <c r="E42" s="80"/>
      <c r="F42" s="10"/>
      <c r="G42" s="80"/>
    </row>
    <row r="43" spans="2:13" ht="12" customHeight="1" x14ac:dyDescent="0.2">
      <c r="B43" s="76" t="s">
        <v>89</v>
      </c>
      <c r="C43" s="2"/>
      <c r="D43" s="9" t="s">
        <v>25</v>
      </c>
      <c r="E43" s="80" t="s">
        <v>12</v>
      </c>
      <c r="F43" s="10">
        <v>0</v>
      </c>
      <c r="G43" s="80" t="s">
        <v>15</v>
      </c>
      <c r="H43" s="11">
        <v>0.22162982918040364</v>
      </c>
      <c r="I43" s="10">
        <f t="shared" ref="I43:I45" si="6">H43*F43</f>
        <v>0</v>
      </c>
      <c r="L43" s="12"/>
    </row>
    <row r="44" spans="2:13" ht="12" customHeight="1" x14ac:dyDescent="0.2">
      <c r="B44" s="76" t="s">
        <v>90</v>
      </c>
      <c r="D44" s="9">
        <v>41110</v>
      </c>
      <c r="E44" s="80" t="s">
        <v>12</v>
      </c>
      <c r="F44" s="10">
        <v>0</v>
      </c>
      <c r="G44" s="80" t="s">
        <v>15</v>
      </c>
      <c r="H44" s="11">
        <v>0.22162982918040364</v>
      </c>
      <c r="I44" s="10">
        <f t="shared" si="6"/>
        <v>0</v>
      </c>
      <c r="J44" s="3"/>
      <c r="L44" s="12"/>
    </row>
    <row r="45" spans="2:13" ht="12" customHeight="1" x14ac:dyDescent="0.2">
      <c r="B45" s="16" t="s">
        <v>91</v>
      </c>
      <c r="D45" s="9">
        <v>282</v>
      </c>
      <c r="E45" s="80" t="s">
        <v>12</v>
      </c>
      <c r="F45" s="82">
        <v>107957</v>
      </c>
      <c r="G45" s="80" t="s">
        <v>15</v>
      </c>
      <c r="H45" s="11">
        <v>0.22162982918040364</v>
      </c>
      <c r="I45" s="10">
        <f t="shared" si="6"/>
        <v>23926.491468828837</v>
      </c>
      <c r="L45" s="12"/>
    </row>
    <row r="50" spans="1:10" ht="12" customHeight="1" thickBot="1" x14ac:dyDescent="0.25">
      <c r="B50" s="17" t="s">
        <v>26</v>
      </c>
    </row>
    <row r="51" spans="1:10" ht="12" customHeight="1" x14ac:dyDescent="0.2">
      <c r="A51" s="83"/>
      <c r="B51" s="86" t="s">
        <v>92</v>
      </c>
      <c r="C51" s="86"/>
      <c r="D51" s="86"/>
      <c r="E51" s="86"/>
      <c r="F51" s="86"/>
      <c r="G51" s="86"/>
      <c r="H51" s="86"/>
      <c r="I51" s="86"/>
      <c r="J51" s="87"/>
    </row>
    <row r="52" spans="1:10" ht="12" customHeight="1" x14ac:dyDescent="0.2">
      <c r="A52" s="84"/>
      <c r="B52" s="88"/>
      <c r="C52" s="88"/>
      <c r="D52" s="88"/>
      <c r="E52" s="88"/>
      <c r="F52" s="88"/>
      <c r="G52" s="88"/>
      <c r="H52" s="88"/>
      <c r="I52" s="88"/>
      <c r="J52" s="89"/>
    </row>
    <row r="53" spans="1:10" ht="12" customHeight="1" x14ac:dyDescent="0.2">
      <c r="A53" s="84"/>
      <c r="B53" s="88"/>
      <c r="C53" s="88"/>
      <c r="D53" s="88"/>
      <c r="E53" s="88"/>
      <c r="F53" s="88"/>
      <c r="G53" s="88"/>
      <c r="H53" s="88"/>
      <c r="I53" s="88"/>
      <c r="J53" s="89"/>
    </row>
    <row r="54" spans="1:10" ht="12" customHeight="1" x14ac:dyDescent="0.2">
      <c r="A54" s="84"/>
      <c r="B54" s="88"/>
      <c r="C54" s="88"/>
      <c r="D54" s="88"/>
      <c r="E54" s="88"/>
      <c r="F54" s="88"/>
      <c r="G54" s="88"/>
      <c r="H54" s="88"/>
      <c r="I54" s="88"/>
      <c r="J54" s="89"/>
    </row>
    <row r="55" spans="1:10" ht="12" customHeight="1" x14ac:dyDescent="0.2">
      <c r="A55" s="84"/>
      <c r="B55" s="88"/>
      <c r="C55" s="88"/>
      <c r="D55" s="88"/>
      <c r="E55" s="88"/>
      <c r="F55" s="88"/>
      <c r="G55" s="88"/>
      <c r="H55" s="88"/>
      <c r="I55" s="88"/>
      <c r="J55" s="89"/>
    </row>
    <row r="56" spans="1:10" ht="12" customHeight="1" x14ac:dyDescent="0.2">
      <c r="A56" s="84"/>
      <c r="B56" s="88"/>
      <c r="C56" s="88"/>
      <c r="D56" s="88"/>
      <c r="E56" s="88"/>
      <c r="F56" s="88"/>
      <c r="G56" s="88"/>
      <c r="H56" s="88"/>
      <c r="I56" s="88"/>
      <c r="J56" s="89"/>
    </row>
    <row r="57" spans="1:10" ht="12" customHeight="1" x14ac:dyDescent="0.2">
      <c r="A57" s="84"/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12" customHeight="1" x14ac:dyDescent="0.2">
      <c r="A58" s="84"/>
      <c r="B58" s="88"/>
      <c r="C58" s="88"/>
      <c r="D58" s="88"/>
      <c r="E58" s="88"/>
      <c r="F58" s="88"/>
      <c r="G58" s="88"/>
      <c r="H58" s="88"/>
      <c r="I58" s="88"/>
      <c r="J58" s="89"/>
    </row>
    <row r="59" spans="1:10" ht="12" customHeight="1" x14ac:dyDescent="0.2">
      <c r="A59" s="84"/>
      <c r="B59" s="88"/>
      <c r="C59" s="88"/>
      <c r="D59" s="88"/>
      <c r="E59" s="88"/>
      <c r="F59" s="88"/>
      <c r="G59" s="88"/>
      <c r="H59" s="88"/>
      <c r="I59" s="88"/>
      <c r="J59" s="89"/>
    </row>
    <row r="60" spans="1:10" ht="12" customHeight="1" x14ac:dyDescent="0.2">
      <c r="A60" s="84"/>
      <c r="B60" s="88"/>
      <c r="C60" s="88"/>
      <c r="D60" s="88"/>
      <c r="E60" s="88"/>
      <c r="F60" s="88"/>
      <c r="G60" s="88"/>
      <c r="H60" s="88"/>
      <c r="I60" s="88"/>
      <c r="J60" s="89"/>
    </row>
    <row r="61" spans="1:10" ht="12" customHeight="1" thickBot="1" x14ac:dyDescent="0.25">
      <c r="A61" s="85"/>
      <c r="B61" s="90"/>
      <c r="C61" s="90"/>
      <c r="D61" s="90"/>
      <c r="E61" s="90"/>
      <c r="F61" s="90"/>
      <c r="G61" s="90"/>
      <c r="H61" s="90"/>
      <c r="I61" s="90"/>
      <c r="J61" s="91"/>
    </row>
  </sheetData>
  <mergeCells count="1">
    <mergeCell ref="B51:J61"/>
  </mergeCells>
  <conditionalFormatting sqref="B9">
    <cfRule type="cellIs" dxfId="13" priority="22" stopIfTrue="1" operator="equal">
      <formula>"Adjustment to Income/Expense/Rate Base:"</formula>
    </cfRule>
  </conditionalFormatting>
  <conditionalFormatting sqref="B15">
    <cfRule type="cellIs" dxfId="12" priority="21" stopIfTrue="1" operator="equal">
      <formula>"Adjustment to Income/Expense/Rate Base:"</formula>
    </cfRule>
  </conditionalFormatting>
  <conditionalFormatting sqref="B30">
    <cfRule type="cellIs" dxfId="11" priority="20" stopIfTrue="1" operator="equal">
      <formula>"Adjustment to Income/Expense/Rate Base:"</formula>
    </cfRule>
  </conditionalFormatting>
  <conditionalFormatting sqref="B27">
    <cfRule type="cellIs" dxfId="10" priority="19" stopIfTrue="1" operator="equal">
      <formula>"Adjustment to Income/Expense/Rate Base:"</formula>
    </cfRule>
  </conditionalFormatting>
  <conditionalFormatting sqref="B21">
    <cfRule type="cellIs" dxfId="9" priority="18" stopIfTrue="1" operator="equal">
      <formula>"Adjustment to Income/Expense/Rate Base:"</formula>
    </cfRule>
  </conditionalFormatting>
  <conditionalFormatting sqref="B31:B33">
    <cfRule type="cellIs" dxfId="8" priority="9" stopIfTrue="1" operator="equal">
      <formula>"Adjustment to Income/Expense/Rate Base:"</formula>
    </cfRule>
  </conditionalFormatting>
  <conditionalFormatting sqref="B38">
    <cfRule type="cellIs" dxfId="7" priority="8" stopIfTrue="1" operator="equal">
      <formula>"Adjustment to Income/Expense/Rate Base:"</formula>
    </cfRule>
  </conditionalFormatting>
  <conditionalFormatting sqref="B33">
    <cfRule type="cellIs" dxfId="6" priority="7" stopIfTrue="1" operator="equal">
      <formula>"Adjustment to Income/Expense/Rate Base:"</formula>
    </cfRule>
  </conditionalFormatting>
  <conditionalFormatting sqref="B35:B37">
    <cfRule type="cellIs" dxfId="5" priority="6" stopIfTrue="1" operator="equal">
      <formula>"Adjustment to Income/Expense/Rate Base:"</formula>
    </cfRule>
  </conditionalFormatting>
  <conditionalFormatting sqref="B37">
    <cfRule type="cellIs" dxfId="4" priority="5" stopIfTrue="1" operator="equal">
      <formula>"Adjustment to Income/Expense/Rate Base:"</formula>
    </cfRule>
  </conditionalFormatting>
  <conditionalFormatting sqref="B39:B41">
    <cfRule type="cellIs" dxfId="3" priority="4" stopIfTrue="1" operator="equal">
      <formula>"Adjustment to Income/Expense/Rate Base:"</formula>
    </cfRule>
  </conditionalFormatting>
  <conditionalFormatting sqref="B41">
    <cfRule type="cellIs" dxfId="2" priority="3" stopIfTrue="1" operator="equal">
      <formula>"Adjustment to Income/Expense/Rate Base:"</formula>
    </cfRule>
  </conditionalFormatting>
  <conditionalFormatting sqref="B43:B45">
    <cfRule type="cellIs" dxfId="1" priority="2" stopIfTrue="1" operator="equal">
      <formula>"Adjustment to Income/Expense/Rate Base:"</formula>
    </cfRule>
  </conditionalFormatting>
  <conditionalFormatting sqref="B45">
    <cfRule type="cellIs" dxfId="0" priority="1" stopIfTrue="1" operator="equal">
      <formula>"Adjustment to Income/Expense/Rate Base:"</formula>
    </cfRule>
  </conditionalFormatting>
  <dataValidations count="2">
    <dataValidation type="list" errorStyle="warning" allowBlank="1" showInputMessage="1" showErrorMessage="1" errorTitle="FERC ACCOUNT" error="This FERC Account is not included in the drop-down list. Is this the account you want to use?" sqref="D31:D33 D35:D37 D39:D41 D43:D45" xr:uid="{F0CD6925-DD4A-4D1A-9CCF-15A66F4A58C3}">
      <formula1>$D$92:$D$426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4 D38 D42" xr:uid="{171AA99F-B20E-489D-A597-CA55768B6F9B}">
      <formula1>$D$94:$D$428</formula1>
    </dataValidation>
  </dataValidations>
  <pageMargins left="0.7" right="0.7" top="0.75" bottom="0.75" header="0.3" footer="0.3"/>
  <pageSetup scale="81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71E3-E2B5-46AB-93F2-E6E1B83C4603}">
  <sheetPr>
    <pageSetUpPr fitToPage="1"/>
  </sheetPr>
  <dimension ref="A1:AT62"/>
  <sheetViews>
    <sheetView view="pageBreakPreview" zoomScale="70" zoomScaleNormal="90" zoomScaleSheetLayoutView="70" workbookViewId="0">
      <pane xSplit="3" ySplit="9" topLeftCell="V10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140625" defaultRowHeight="12.75" outlineLevelCol="1" x14ac:dyDescent="0.2"/>
  <cols>
    <col min="1" max="1" width="41.7109375" style="19" customWidth="1"/>
    <col min="2" max="2" width="11.140625" style="19" bestFit="1" customWidth="1"/>
    <col min="3" max="3" width="10.42578125" style="19" bestFit="1" customWidth="1"/>
    <col min="4" max="4" width="16.85546875" style="19" hidden="1" customWidth="1" outlineLevel="1"/>
    <col min="5" max="21" width="15.7109375" style="19" hidden="1" customWidth="1" outlineLevel="1"/>
    <col min="22" max="22" width="15.140625" style="19" customWidth="1" collapsed="1"/>
    <col min="23" max="25" width="15.140625" style="19" customWidth="1"/>
    <col min="26" max="26" width="18.28515625" style="19" customWidth="1"/>
    <col min="27" max="35" width="15.140625" style="19" customWidth="1"/>
    <col min="36" max="36" width="9.140625" style="19"/>
    <col min="37" max="37" width="15.7109375" style="19" bestFit="1" customWidth="1"/>
    <col min="38" max="16384" width="9.140625" style="19"/>
  </cols>
  <sheetData>
    <row r="1" spans="1:46" x14ac:dyDescent="0.2">
      <c r="A1" s="18" t="str">
        <f>'10.5'!B2</f>
        <v>PacifiCorp</v>
      </c>
    </row>
    <row r="2" spans="1:46" x14ac:dyDescent="0.2">
      <c r="A2" s="18" t="str">
        <f>'10.5'!B3</f>
        <v>Washington 2023 General Rate Case</v>
      </c>
    </row>
    <row r="3" spans="1:46" x14ac:dyDescent="0.2">
      <c r="A3" s="18" t="str">
        <f>'10.5'!B4</f>
        <v>Existing Coal-Fired Generation Assets - Year 1</v>
      </c>
    </row>
    <row r="4" spans="1:46" x14ac:dyDescent="0.2">
      <c r="A4" s="18"/>
    </row>
    <row r="5" spans="1:46" x14ac:dyDescent="0.2">
      <c r="A5" s="18"/>
    </row>
    <row r="7" spans="1:46" x14ac:dyDescent="0.2">
      <c r="A7" s="20" t="s">
        <v>27</v>
      </c>
      <c r="D7" s="21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46" x14ac:dyDescent="0.2">
      <c r="D8" s="21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21" t="s">
        <v>28</v>
      </c>
    </row>
    <row r="9" spans="1:46" x14ac:dyDescent="0.2">
      <c r="B9" s="21" t="s">
        <v>29</v>
      </c>
      <c r="C9" s="21" t="s">
        <v>30</v>
      </c>
      <c r="D9" s="22">
        <v>44713</v>
      </c>
      <c r="E9" s="22">
        <v>44743</v>
      </c>
      <c r="F9" s="22">
        <v>44774</v>
      </c>
      <c r="G9" s="22">
        <v>44805</v>
      </c>
      <c r="H9" s="22">
        <v>44835</v>
      </c>
      <c r="I9" s="22">
        <v>44866</v>
      </c>
      <c r="J9" s="22">
        <v>44896</v>
      </c>
      <c r="K9" s="22">
        <v>44927</v>
      </c>
      <c r="L9" s="22">
        <v>44958</v>
      </c>
      <c r="M9" s="22">
        <v>44986</v>
      </c>
      <c r="N9" s="22">
        <v>45017</v>
      </c>
      <c r="O9" s="22">
        <v>45047</v>
      </c>
      <c r="P9" s="22">
        <v>45078</v>
      </c>
      <c r="Q9" s="22">
        <v>45108</v>
      </c>
      <c r="R9" s="22">
        <v>45139</v>
      </c>
      <c r="S9" s="22">
        <v>45170</v>
      </c>
      <c r="T9" s="22">
        <v>45200</v>
      </c>
      <c r="U9" s="22">
        <v>45231</v>
      </c>
      <c r="V9" s="22">
        <v>45261</v>
      </c>
      <c r="W9" s="22">
        <v>45292</v>
      </c>
      <c r="X9" s="22">
        <v>45323</v>
      </c>
      <c r="Y9" s="22">
        <v>45352</v>
      </c>
      <c r="Z9" s="22">
        <v>45383</v>
      </c>
      <c r="AA9" s="22">
        <v>45413</v>
      </c>
      <c r="AB9" s="22">
        <v>45444</v>
      </c>
      <c r="AC9" s="22">
        <v>45474</v>
      </c>
      <c r="AD9" s="22">
        <v>45505</v>
      </c>
      <c r="AE9" s="22">
        <v>45536</v>
      </c>
      <c r="AF9" s="22">
        <v>45566</v>
      </c>
      <c r="AG9" s="22">
        <v>45597</v>
      </c>
      <c r="AH9" s="22">
        <v>45627</v>
      </c>
      <c r="AI9" s="22">
        <v>45627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x14ac:dyDescent="0.2">
      <c r="A10" s="19" t="s">
        <v>31</v>
      </c>
      <c r="B10" s="24">
        <v>312</v>
      </c>
      <c r="C10" s="24" t="s">
        <v>13</v>
      </c>
      <c r="D10" s="25">
        <v>703792297.27999997</v>
      </c>
      <c r="E10" s="26">
        <f>D10</f>
        <v>703792297.27999997</v>
      </c>
      <c r="F10" s="26">
        <f>E10</f>
        <v>703792297.27999997</v>
      </c>
      <c r="G10" s="26">
        <f t="shared" ref="G10:AH14" si="0">F10</f>
        <v>703792297.27999997</v>
      </c>
      <c r="H10" s="26">
        <f t="shared" si="0"/>
        <v>703792297.27999997</v>
      </c>
      <c r="I10" s="26">
        <f t="shared" si="0"/>
        <v>703792297.27999997</v>
      </c>
      <c r="J10" s="26">
        <f t="shared" si="0"/>
        <v>703792297.27999997</v>
      </c>
      <c r="K10" s="26">
        <f t="shared" si="0"/>
        <v>703792297.27999997</v>
      </c>
      <c r="L10" s="26">
        <f t="shared" si="0"/>
        <v>703792297.27999997</v>
      </c>
      <c r="M10" s="26">
        <f t="shared" si="0"/>
        <v>703792297.27999997</v>
      </c>
      <c r="N10" s="26">
        <f t="shared" si="0"/>
        <v>703792297.27999997</v>
      </c>
      <c r="O10" s="26">
        <f t="shared" si="0"/>
        <v>703792297.27999997</v>
      </c>
      <c r="P10" s="26">
        <f t="shared" si="0"/>
        <v>703792297.27999997</v>
      </c>
      <c r="Q10" s="26">
        <f t="shared" si="0"/>
        <v>703792297.27999997</v>
      </c>
      <c r="R10" s="26">
        <f t="shared" si="0"/>
        <v>703792297.27999997</v>
      </c>
      <c r="S10" s="26">
        <f t="shared" si="0"/>
        <v>703792297.27999997</v>
      </c>
      <c r="T10" s="26">
        <f t="shared" si="0"/>
        <v>703792297.27999997</v>
      </c>
      <c r="U10" s="26">
        <f t="shared" si="0"/>
        <v>703792297.27999997</v>
      </c>
      <c r="V10" s="26">
        <f t="shared" si="0"/>
        <v>703792297.27999997</v>
      </c>
      <c r="W10" s="26">
        <f t="shared" si="0"/>
        <v>703792297.27999997</v>
      </c>
      <c r="X10" s="26">
        <f t="shared" si="0"/>
        <v>703792297.27999997</v>
      </c>
      <c r="Y10" s="26">
        <f t="shared" si="0"/>
        <v>703792297.27999997</v>
      </c>
      <c r="Z10" s="26">
        <f t="shared" si="0"/>
        <v>703792297.27999997</v>
      </c>
      <c r="AA10" s="26">
        <f t="shared" si="0"/>
        <v>703792297.27999997</v>
      </c>
      <c r="AB10" s="26">
        <f t="shared" si="0"/>
        <v>703792297.27999997</v>
      </c>
      <c r="AC10" s="26">
        <f t="shared" si="0"/>
        <v>703792297.27999997</v>
      </c>
      <c r="AD10" s="26">
        <f t="shared" si="0"/>
        <v>703792297.27999997</v>
      </c>
      <c r="AE10" s="26">
        <f t="shared" si="0"/>
        <v>703792297.27999997</v>
      </c>
      <c r="AF10" s="26">
        <f t="shared" si="0"/>
        <v>703792297.27999997</v>
      </c>
      <c r="AG10" s="26">
        <f t="shared" si="0"/>
        <v>703792297.27999997</v>
      </c>
      <c r="AH10" s="26">
        <f t="shared" si="0"/>
        <v>703792297.27999997</v>
      </c>
      <c r="AI10" s="26">
        <f>(((V10+AH10)+(SUM(W10:AG10)*2))/24)</f>
        <v>703792297.27999985</v>
      </c>
    </row>
    <row r="11" spans="1:46" x14ac:dyDescent="0.2">
      <c r="A11" s="19" t="s">
        <v>32</v>
      </c>
      <c r="B11" s="24">
        <v>312</v>
      </c>
      <c r="C11" s="24" t="s">
        <v>13</v>
      </c>
      <c r="D11" s="25">
        <v>521764785.42000008</v>
      </c>
      <c r="E11" s="26">
        <f>D11</f>
        <v>521764785.42000008</v>
      </c>
      <c r="F11" s="26">
        <f>E11</f>
        <v>521764785.42000008</v>
      </c>
      <c r="G11" s="26">
        <f t="shared" si="0"/>
        <v>521764785.42000008</v>
      </c>
      <c r="H11" s="26">
        <f t="shared" si="0"/>
        <v>521764785.42000008</v>
      </c>
      <c r="I11" s="26">
        <f t="shared" si="0"/>
        <v>521764785.42000008</v>
      </c>
      <c r="J11" s="26">
        <f t="shared" si="0"/>
        <v>521764785.42000008</v>
      </c>
      <c r="K11" s="26">
        <f t="shared" si="0"/>
        <v>521764785.42000008</v>
      </c>
      <c r="L11" s="26">
        <f t="shared" si="0"/>
        <v>521764785.42000008</v>
      </c>
      <c r="M11" s="26">
        <f t="shared" si="0"/>
        <v>521764785.42000008</v>
      </c>
      <c r="N11" s="26">
        <f t="shared" si="0"/>
        <v>521764785.42000008</v>
      </c>
      <c r="O11" s="26">
        <f>N11</f>
        <v>521764785.42000008</v>
      </c>
      <c r="P11" s="26">
        <f t="shared" si="0"/>
        <v>521764785.42000008</v>
      </c>
      <c r="Q11" s="26">
        <f t="shared" si="0"/>
        <v>521764785.42000008</v>
      </c>
      <c r="R11" s="26">
        <f t="shared" si="0"/>
        <v>521764785.42000008</v>
      </c>
      <c r="S11" s="26">
        <f t="shared" si="0"/>
        <v>521764785.42000008</v>
      </c>
      <c r="T11" s="26">
        <f t="shared" si="0"/>
        <v>521764785.42000008</v>
      </c>
      <c r="U11" s="26">
        <f t="shared" si="0"/>
        <v>521764785.42000008</v>
      </c>
      <c r="V11" s="26">
        <f t="shared" si="0"/>
        <v>521764785.42000008</v>
      </c>
      <c r="W11" s="26">
        <f t="shared" si="0"/>
        <v>521764785.42000008</v>
      </c>
      <c r="X11" s="26">
        <f t="shared" si="0"/>
        <v>521764785.42000008</v>
      </c>
      <c r="Y11" s="26">
        <f t="shared" si="0"/>
        <v>521764785.42000008</v>
      </c>
      <c r="Z11" s="26">
        <f t="shared" si="0"/>
        <v>521764785.42000008</v>
      </c>
      <c r="AA11" s="26">
        <f t="shared" si="0"/>
        <v>521764785.42000008</v>
      </c>
      <c r="AB11" s="26">
        <f t="shared" si="0"/>
        <v>521764785.42000008</v>
      </c>
      <c r="AC11" s="26">
        <f t="shared" si="0"/>
        <v>521764785.42000008</v>
      </c>
      <c r="AD11" s="26">
        <f t="shared" si="0"/>
        <v>521764785.42000008</v>
      </c>
      <c r="AE11" s="26">
        <f t="shared" si="0"/>
        <v>521764785.42000008</v>
      </c>
      <c r="AF11" s="26">
        <f t="shared" si="0"/>
        <v>521764785.42000008</v>
      </c>
      <c r="AG11" s="26">
        <f t="shared" si="0"/>
        <v>521764785.42000008</v>
      </c>
      <c r="AH11" s="26">
        <f t="shared" si="0"/>
        <v>521764785.42000008</v>
      </c>
      <c r="AI11" s="26">
        <f>(((V11+AH11)+(SUM(W11:AG11)*2))/24)</f>
        <v>521764785.42000008</v>
      </c>
    </row>
    <row r="12" spans="1:46" x14ac:dyDescent="0.2">
      <c r="A12" s="19" t="s">
        <v>14</v>
      </c>
      <c r="B12" s="24">
        <v>312</v>
      </c>
      <c r="C12" s="24" t="s">
        <v>15</v>
      </c>
      <c r="D12" s="25">
        <v>113728226.36806495</v>
      </c>
      <c r="E12" s="26">
        <f t="shared" ref="E12:F14" si="1">D12</f>
        <v>113728226.36806495</v>
      </c>
      <c r="F12" s="26">
        <f t="shared" si="1"/>
        <v>113728226.36806495</v>
      </c>
      <c r="G12" s="26">
        <f t="shared" si="0"/>
        <v>113728226.36806495</v>
      </c>
      <c r="H12" s="26">
        <f t="shared" si="0"/>
        <v>113728226.36806495</v>
      </c>
      <c r="I12" s="26">
        <f t="shared" si="0"/>
        <v>113728226.36806495</v>
      </c>
      <c r="J12" s="26">
        <f t="shared" si="0"/>
        <v>113728226.36806495</v>
      </c>
      <c r="K12" s="26">
        <f t="shared" si="0"/>
        <v>113728226.36806495</v>
      </c>
      <c r="L12" s="26">
        <f t="shared" si="0"/>
        <v>113728226.36806495</v>
      </c>
      <c r="M12" s="26">
        <f t="shared" si="0"/>
        <v>113728226.36806495</v>
      </c>
      <c r="N12" s="26">
        <f t="shared" si="0"/>
        <v>113728226.36806495</v>
      </c>
      <c r="O12" s="26">
        <f t="shared" si="0"/>
        <v>113728226.36806495</v>
      </c>
      <c r="P12" s="26">
        <f t="shared" si="0"/>
        <v>113728226.36806495</v>
      </c>
      <c r="Q12" s="26">
        <f t="shared" si="0"/>
        <v>113728226.36806495</v>
      </c>
      <c r="R12" s="26">
        <f t="shared" si="0"/>
        <v>113728226.36806495</v>
      </c>
      <c r="S12" s="26">
        <f t="shared" si="0"/>
        <v>113728226.36806495</v>
      </c>
      <c r="T12" s="26">
        <f t="shared" si="0"/>
        <v>113728226.36806495</v>
      </c>
      <c r="U12" s="26">
        <f t="shared" si="0"/>
        <v>113728226.36806495</v>
      </c>
      <c r="V12" s="26">
        <f t="shared" si="0"/>
        <v>113728226.36806495</v>
      </c>
      <c r="W12" s="26">
        <f t="shared" si="0"/>
        <v>113728226.36806495</v>
      </c>
      <c r="X12" s="26">
        <f t="shared" si="0"/>
        <v>113728226.36806495</v>
      </c>
      <c r="Y12" s="26">
        <f t="shared" si="0"/>
        <v>113728226.36806495</v>
      </c>
      <c r="Z12" s="26">
        <f t="shared" si="0"/>
        <v>113728226.36806495</v>
      </c>
      <c r="AA12" s="26">
        <f t="shared" si="0"/>
        <v>113728226.36806495</v>
      </c>
      <c r="AB12" s="26">
        <f t="shared" si="0"/>
        <v>113728226.36806495</v>
      </c>
      <c r="AC12" s="26">
        <f t="shared" si="0"/>
        <v>113728226.36806495</v>
      </c>
      <c r="AD12" s="26">
        <f t="shared" si="0"/>
        <v>113728226.36806495</v>
      </c>
      <c r="AE12" s="26">
        <f t="shared" si="0"/>
        <v>113728226.36806495</v>
      </c>
      <c r="AF12" s="26">
        <f t="shared" si="0"/>
        <v>113728226.36806495</v>
      </c>
      <c r="AG12" s="26">
        <f t="shared" si="0"/>
        <v>113728226.36806495</v>
      </c>
      <c r="AH12" s="26">
        <f t="shared" si="0"/>
        <v>113728226.36806495</v>
      </c>
      <c r="AI12" s="26">
        <f>(((V12+AH12)+(SUM(W12:AG12)*2))/24)</f>
        <v>113728226.36806495</v>
      </c>
    </row>
    <row r="13" spans="1:46" x14ac:dyDescent="0.2">
      <c r="A13" s="19" t="s">
        <v>16</v>
      </c>
      <c r="B13" s="24">
        <v>353</v>
      </c>
      <c r="C13" s="24" t="s">
        <v>13</v>
      </c>
      <c r="D13" s="25">
        <v>14443972.010000002</v>
      </c>
      <c r="E13" s="26">
        <f t="shared" si="1"/>
        <v>14443972.010000002</v>
      </c>
      <c r="F13" s="26">
        <f t="shared" si="1"/>
        <v>14443972.010000002</v>
      </c>
      <c r="G13" s="26">
        <f t="shared" si="0"/>
        <v>14443972.010000002</v>
      </c>
      <c r="H13" s="26">
        <f t="shared" si="0"/>
        <v>14443972.010000002</v>
      </c>
      <c r="I13" s="26">
        <f t="shared" si="0"/>
        <v>14443972.010000002</v>
      </c>
      <c r="J13" s="26">
        <f t="shared" si="0"/>
        <v>14443972.010000002</v>
      </c>
      <c r="K13" s="26">
        <f t="shared" si="0"/>
        <v>14443972.010000002</v>
      </c>
      <c r="L13" s="26">
        <f t="shared" si="0"/>
        <v>14443972.010000002</v>
      </c>
      <c r="M13" s="26">
        <f t="shared" si="0"/>
        <v>14443972.010000002</v>
      </c>
      <c r="N13" s="26">
        <f t="shared" si="0"/>
        <v>14443972.010000002</v>
      </c>
      <c r="O13" s="26">
        <f t="shared" si="0"/>
        <v>14443972.010000002</v>
      </c>
      <c r="P13" s="26">
        <f t="shared" si="0"/>
        <v>14443972.010000002</v>
      </c>
      <c r="Q13" s="26">
        <f t="shared" si="0"/>
        <v>14443972.010000002</v>
      </c>
      <c r="R13" s="26">
        <f t="shared" si="0"/>
        <v>14443972.010000002</v>
      </c>
      <c r="S13" s="26">
        <f t="shared" si="0"/>
        <v>14443972.010000002</v>
      </c>
      <c r="T13" s="26">
        <f t="shared" si="0"/>
        <v>14443972.010000002</v>
      </c>
      <c r="U13" s="26">
        <f t="shared" si="0"/>
        <v>14443972.010000002</v>
      </c>
      <c r="V13" s="26">
        <f t="shared" si="0"/>
        <v>14443972.010000002</v>
      </c>
      <c r="W13" s="26">
        <f t="shared" si="0"/>
        <v>14443972.010000002</v>
      </c>
      <c r="X13" s="26">
        <f t="shared" si="0"/>
        <v>14443972.010000002</v>
      </c>
      <c r="Y13" s="26">
        <f t="shared" si="0"/>
        <v>14443972.010000002</v>
      </c>
      <c r="Z13" s="26">
        <f t="shared" si="0"/>
        <v>14443972.010000002</v>
      </c>
      <c r="AA13" s="26">
        <f t="shared" si="0"/>
        <v>14443972.010000002</v>
      </c>
      <c r="AB13" s="26">
        <f t="shared" si="0"/>
        <v>14443972.010000002</v>
      </c>
      <c r="AC13" s="26">
        <f t="shared" si="0"/>
        <v>14443972.010000002</v>
      </c>
      <c r="AD13" s="26">
        <f t="shared" si="0"/>
        <v>14443972.010000002</v>
      </c>
      <c r="AE13" s="26">
        <f t="shared" si="0"/>
        <v>14443972.010000002</v>
      </c>
      <c r="AF13" s="26">
        <f t="shared" si="0"/>
        <v>14443972.010000002</v>
      </c>
      <c r="AG13" s="26">
        <f t="shared" si="0"/>
        <v>14443972.010000002</v>
      </c>
      <c r="AH13" s="26">
        <f t="shared" si="0"/>
        <v>14443972.010000002</v>
      </c>
      <c r="AI13" s="26">
        <f t="shared" ref="AI13:AI14" si="2">(((V13+AH13)+(SUM(W13:AG13)*2))/24)</f>
        <v>14443972.01</v>
      </c>
    </row>
    <row r="14" spans="1:46" x14ac:dyDescent="0.2">
      <c r="A14" s="19" t="s">
        <v>17</v>
      </c>
      <c r="B14" s="24">
        <v>353</v>
      </c>
      <c r="C14" s="24" t="s">
        <v>15</v>
      </c>
      <c r="D14" s="25">
        <v>1969943.43</v>
      </c>
      <c r="E14" s="26">
        <f t="shared" si="1"/>
        <v>1969943.43</v>
      </c>
      <c r="F14" s="26">
        <f t="shared" si="1"/>
        <v>1969943.43</v>
      </c>
      <c r="G14" s="26">
        <f t="shared" si="0"/>
        <v>1969943.43</v>
      </c>
      <c r="H14" s="26">
        <f t="shared" si="0"/>
        <v>1969943.43</v>
      </c>
      <c r="I14" s="26">
        <f t="shared" si="0"/>
        <v>1969943.43</v>
      </c>
      <c r="J14" s="26">
        <f t="shared" si="0"/>
        <v>1969943.43</v>
      </c>
      <c r="K14" s="26">
        <f t="shared" si="0"/>
        <v>1969943.43</v>
      </c>
      <c r="L14" s="26">
        <f t="shared" si="0"/>
        <v>1969943.43</v>
      </c>
      <c r="M14" s="26">
        <f t="shared" si="0"/>
        <v>1969943.43</v>
      </c>
      <c r="N14" s="26">
        <f t="shared" si="0"/>
        <v>1969943.43</v>
      </c>
      <c r="O14" s="26">
        <f t="shared" si="0"/>
        <v>1969943.43</v>
      </c>
      <c r="P14" s="26">
        <f t="shared" si="0"/>
        <v>1969943.43</v>
      </c>
      <c r="Q14" s="26">
        <f t="shared" si="0"/>
        <v>1969943.43</v>
      </c>
      <c r="R14" s="26">
        <f t="shared" si="0"/>
        <v>1969943.43</v>
      </c>
      <c r="S14" s="26">
        <f t="shared" si="0"/>
        <v>1969943.43</v>
      </c>
      <c r="T14" s="26">
        <f t="shared" si="0"/>
        <v>1969943.43</v>
      </c>
      <c r="U14" s="26">
        <f t="shared" si="0"/>
        <v>1969943.43</v>
      </c>
      <c r="V14" s="26">
        <f t="shared" si="0"/>
        <v>1969943.43</v>
      </c>
      <c r="W14" s="26">
        <f t="shared" si="0"/>
        <v>1969943.43</v>
      </c>
      <c r="X14" s="26">
        <f t="shared" si="0"/>
        <v>1969943.43</v>
      </c>
      <c r="Y14" s="26">
        <f t="shared" si="0"/>
        <v>1969943.43</v>
      </c>
      <c r="Z14" s="26">
        <f t="shared" si="0"/>
        <v>1969943.43</v>
      </c>
      <c r="AA14" s="26">
        <f t="shared" si="0"/>
        <v>1969943.43</v>
      </c>
      <c r="AB14" s="26">
        <f t="shared" si="0"/>
        <v>1969943.43</v>
      </c>
      <c r="AC14" s="26">
        <f t="shared" si="0"/>
        <v>1969943.43</v>
      </c>
      <c r="AD14" s="26">
        <f t="shared" si="0"/>
        <v>1969943.43</v>
      </c>
      <c r="AE14" s="26">
        <f t="shared" si="0"/>
        <v>1969943.43</v>
      </c>
      <c r="AF14" s="26">
        <f t="shared" si="0"/>
        <v>1969943.43</v>
      </c>
      <c r="AG14" s="26">
        <f t="shared" si="0"/>
        <v>1969943.43</v>
      </c>
      <c r="AH14" s="26">
        <f t="shared" si="0"/>
        <v>1969943.43</v>
      </c>
      <c r="AI14" s="26">
        <f t="shared" si="2"/>
        <v>1969943.43</v>
      </c>
    </row>
    <row r="15" spans="1:46" x14ac:dyDescent="0.2">
      <c r="B15" s="24"/>
      <c r="C15" s="24"/>
      <c r="D15" s="27" t="s">
        <v>33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46" x14ac:dyDescent="0.2">
      <c r="B16" s="24"/>
      <c r="C16" s="24"/>
      <c r="D16" s="25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46" x14ac:dyDescent="0.2">
      <c r="B17" s="24"/>
      <c r="C17" s="24"/>
      <c r="W17" s="67"/>
    </row>
    <row r="18" spans="1:46" x14ac:dyDescent="0.2">
      <c r="A18" s="20" t="s">
        <v>34</v>
      </c>
      <c r="B18" s="24"/>
      <c r="C18" s="24"/>
      <c r="D18" s="28"/>
      <c r="W18" s="67"/>
    </row>
    <row r="19" spans="1:46" x14ac:dyDescent="0.2">
      <c r="B19" s="21" t="s">
        <v>29</v>
      </c>
      <c r="C19" s="21" t="s">
        <v>30</v>
      </c>
      <c r="D19" s="22">
        <v>44713</v>
      </c>
      <c r="E19" s="22">
        <v>44743</v>
      </c>
      <c r="F19" s="22">
        <v>44774</v>
      </c>
      <c r="G19" s="22">
        <v>44805</v>
      </c>
      <c r="H19" s="22">
        <v>44835</v>
      </c>
      <c r="I19" s="22">
        <v>44866</v>
      </c>
      <c r="J19" s="22">
        <v>44896</v>
      </c>
      <c r="K19" s="22">
        <v>44927</v>
      </c>
      <c r="L19" s="22">
        <v>44958</v>
      </c>
      <c r="M19" s="22">
        <v>44986</v>
      </c>
      <c r="N19" s="22">
        <v>45017</v>
      </c>
      <c r="O19" s="22">
        <v>45047</v>
      </c>
      <c r="P19" s="22">
        <v>45078</v>
      </c>
      <c r="Q19" s="22">
        <v>45108</v>
      </c>
      <c r="R19" s="22">
        <v>45139</v>
      </c>
      <c r="S19" s="22">
        <v>45170</v>
      </c>
      <c r="T19" s="22">
        <v>45200</v>
      </c>
      <c r="U19" s="22">
        <v>45231</v>
      </c>
      <c r="V19" s="22">
        <v>45261</v>
      </c>
      <c r="W19" s="22">
        <v>45292</v>
      </c>
      <c r="X19" s="22">
        <v>45323</v>
      </c>
      <c r="Y19" s="22">
        <v>45352</v>
      </c>
      <c r="Z19" s="22">
        <v>45383</v>
      </c>
      <c r="AA19" s="22">
        <v>45413</v>
      </c>
      <c r="AB19" s="22">
        <v>45444</v>
      </c>
      <c r="AC19" s="22">
        <v>45474</v>
      </c>
      <c r="AD19" s="22">
        <v>45505</v>
      </c>
      <c r="AE19" s="22">
        <v>45536</v>
      </c>
      <c r="AF19" s="22">
        <v>45566</v>
      </c>
      <c r="AG19" s="22">
        <v>45597</v>
      </c>
      <c r="AH19" s="22">
        <v>45627</v>
      </c>
      <c r="AI19" s="22">
        <v>45627</v>
      </c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46" x14ac:dyDescent="0.2">
      <c r="A20" s="19" t="s">
        <v>31</v>
      </c>
      <c r="B20" s="9" t="s">
        <v>19</v>
      </c>
      <c r="C20" s="24" t="s">
        <v>13</v>
      </c>
      <c r="D20" s="26"/>
      <c r="E20" s="26">
        <f t="shared" ref="E20:V21" si="3">(((D10+E10)/2)*$B$40)/12</f>
        <v>11853253.15724209</v>
      </c>
      <c r="F20" s="26">
        <f t="shared" si="3"/>
        <v>11853253.15724209</v>
      </c>
      <c r="G20" s="26">
        <f t="shared" si="3"/>
        <v>11853253.15724209</v>
      </c>
      <c r="H20" s="26">
        <f t="shared" si="3"/>
        <v>11853253.15724209</v>
      </c>
      <c r="I20" s="26">
        <f t="shared" si="3"/>
        <v>11853253.15724209</v>
      </c>
      <c r="J20" s="26">
        <f t="shared" si="3"/>
        <v>11853253.15724209</v>
      </c>
      <c r="K20" s="26">
        <f t="shared" si="3"/>
        <v>11853253.15724209</v>
      </c>
      <c r="L20" s="26">
        <f t="shared" si="3"/>
        <v>11853253.15724209</v>
      </c>
      <c r="M20" s="26">
        <f t="shared" si="3"/>
        <v>11853253.15724209</v>
      </c>
      <c r="N20" s="26">
        <f t="shared" si="3"/>
        <v>11853253.15724209</v>
      </c>
      <c r="O20" s="26">
        <f t="shared" si="3"/>
        <v>11853253.15724209</v>
      </c>
      <c r="P20" s="26">
        <f t="shared" si="3"/>
        <v>11853253.15724209</v>
      </c>
      <c r="Q20" s="26">
        <f t="shared" si="3"/>
        <v>11853253.15724209</v>
      </c>
      <c r="R20" s="26">
        <f t="shared" si="3"/>
        <v>11853253.15724209</v>
      </c>
      <c r="S20" s="26">
        <f t="shared" si="3"/>
        <v>11853253.15724209</v>
      </c>
      <c r="T20" s="26">
        <f t="shared" si="3"/>
        <v>11853253.15724209</v>
      </c>
      <c r="U20" s="26">
        <f t="shared" si="3"/>
        <v>11853253.15724209</v>
      </c>
      <c r="V20" s="26">
        <f t="shared" si="3"/>
        <v>11853253.15724209</v>
      </c>
      <c r="W20" s="30">
        <f t="shared" ref="W20:AH20" si="4">(((V10+W10)/2)*$B$46)/12</f>
        <v>527123.00102559628</v>
      </c>
      <c r="X20" s="30">
        <f t="shared" si="4"/>
        <v>527123.00102559628</v>
      </c>
      <c r="Y20" s="30">
        <f t="shared" si="4"/>
        <v>527123.00102559628</v>
      </c>
      <c r="Z20" s="30">
        <f t="shared" si="4"/>
        <v>527123.00102559628</v>
      </c>
      <c r="AA20" s="30">
        <f t="shared" si="4"/>
        <v>527123.00102559628</v>
      </c>
      <c r="AB20" s="30">
        <f t="shared" si="4"/>
        <v>527123.00102559628</v>
      </c>
      <c r="AC20" s="30">
        <f t="shared" si="4"/>
        <v>527123.00102559628</v>
      </c>
      <c r="AD20" s="30">
        <f t="shared" si="4"/>
        <v>527123.00102559628</v>
      </c>
      <c r="AE20" s="30">
        <f t="shared" si="4"/>
        <v>527123.00102559628</v>
      </c>
      <c r="AF20" s="30">
        <f t="shared" si="4"/>
        <v>527123.00102559628</v>
      </c>
      <c r="AG20" s="30">
        <f t="shared" si="4"/>
        <v>527123.00102559628</v>
      </c>
      <c r="AH20" s="30">
        <f t="shared" si="4"/>
        <v>527123.00102559628</v>
      </c>
      <c r="AI20" s="30">
        <f>SUM(W20:AH20)</f>
        <v>6325476.0123071568</v>
      </c>
    </row>
    <row r="21" spans="1:46" x14ac:dyDescent="0.2">
      <c r="A21" s="19" t="s">
        <v>32</v>
      </c>
      <c r="B21" s="9" t="s">
        <v>19</v>
      </c>
      <c r="C21" s="24" t="s">
        <v>13</v>
      </c>
      <c r="D21" s="26"/>
      <c r="E21" s="26">
        <f t="shared" si="3"/>
        <v>8787550.1252564061</v>
      </c>
      <c r="F21" s="26">
        <f t="shared" si="3"/>
        <v>8787550.1252564061</v>
      </c>
      <c r="G21" s="26">
        <f t="shared" si="3"/>
        <v>8787550.1252564061</v>
      </c>
      <c r="H21" s="26">
        <f t="shared" si="3"/>
        <v>8787550.1252564061</v>
      </c>
      <c r="I21" s="26">
        <f t="shared" si="3"/>
        <v>8787550.1252564061</v>
      </c>
      <c r="J21" s="26">
        <f t="shared" si="3"/>
        <v>8787550.1252564061</v>
      </c>
      <c r="K21" s="26">
        <f t="shared" si="3"/>
        <v>8787550.1252564061</v>
      </c>
      <c r="L21" s="26">
        <f t="shared" si="3"/>
        <v>8787550.1252564061</v>
      </c>
      <c r="M21" s="26">
        <f t="shared" si="3"/>
        <v>8787550.1252564061</v>
      </c>
      <c r="N21" s="26">
        <f t="shared" si="3"/>
        <v>8787550.1252564061</v>
      </c>
      <c r="O21" s="26">
        <f t="shared" si="3"/>
        <v>8787550.1252564061</v>
      </c>
      <c r="P21" s="26">
        <f t="shared" si="3"/>
        <v>8787550.1252564061</v>
      </c>
      <c r="Q21" s="26">
        <f t="shared" si="3"/>
        <v>8787550.1252564061</v>
      </c>
      <c r="R21" s="26">
        <f t="shared" si="3"/>
        <v>8787550.1252564061</v>
      </c>
      <c r="S21" s="26">
        <f t="shared" si="3"/>
        <v>8787550.1252564061</v>
      </c>
      <c r="T21" s="26">
        <f t="shared" si="3"/>
        <v>8787550.1252564061</v>
      </c>
      <c r="U21" s="26">
        <f t="shared" si="3"/>
        <v>8787550.1252564061</v>
      </c>
      <c r="V21" s="26">
        <f t="shared" si="3"/>
        <v>8787550.1252564061</v>
      </c>
      <c r="W21" s="30">
        <f t="shared" ref="W21:AH21" si="5">(((V11+W11)/2)*$B$47)/12</f>
        <v>367903.37433181173</v>
      </c>
      <c r="X21" s="30">
        <f t="shared" si="5"/>
        <v>367903.37433181173</v>
      </c>
      <c r="Y21" s="30">
        <f t="shared" si="5"/>
        <v>367903.37433181173</v>
      </c>
      <c r="Z21" s="30">
        <f t="shared" si="5"/>
        <v>367903.37433181173</v>
      </c>
      <c r="AA21" s="30">
        <f t="shared" si="5"/>
        <v>367903.37433181173</v>
      </c>
      <c r="AB21" s="30">
        <f t="shared" si="5"/>
        <v>367903.37433181173</v>
      </c>
      <c r="AC21" s="30">
        <f t="shared" si="5"/>
        <v>367903.37433181173</v>
      </c>
      <c r="AD21" s="30">
        <f t="shared" si="5"/>
        <v>367903.37433181173</v>
      </c>
      <c r="AE21" s="30">
        <f t="shared" si="5"/>
        <v>367903.37433181173</v>
      </c>
      <c r="AF21" s="30">
        <f t="shared" si="5"/>
        <v>367903.37433181173</v>
      </c>
      <c r="AG21" s="30">
        <f t="shared" si="5"/>
        <v>367903.37433181173</v>
      </c>
      <c r="AH21" s="30">
        <f t="shared" si="5"/>
        <v>367903.37433181173</v>
      </c>
      <c r="AI21" s="30">
        <f>SUM(W21:AH21)</f>
        <v>4414840.491981742</v>
      </c>
    </row>
    <row r="22" spans="1:46" x14ac:dyDescent="0.2">
      <c r="A22" s="19" t="s">
        <v>14</v>
      </c>
      <c r="B22" s="28" t="s">
        <v>19</v>
      </c>
      <c r="C22" s="24" t="s">
        <v>15</v>
      </c>
      <c r="D22" s="25"/>
      <c r="E22" s="26">
        <f t="shared" ref="E22:V22" si="6">(((D12+E12)/2)*$B$41)/12</f>
        <v>1669565.3277721033</v>
      </c>
      <c r="F22" s="26">
        <f t="shared" si="6"/>
        <v>1669565.3277721033</v>
      </c>
      <c r="G22" s="26">
        <f t="shared" si="6"/>
        <v>1669565.3277721033</v>
      </c>
      <c r="H22" s="26">
        <f t="shared" si="6"/>
        <v>1669565.3277721033</v>
      </c>
      <c r="I22" s="26">
        <f t="shared" si="6"/>
        <v>1669565.3277721033</v>
      </c>
      <c r="J22" s="26">
        <f t="shared" si="6"/>
        <v>1669565.3277721033</v>
      </c>
      <c r="K22" s="26">
        <f t="shared" si="6"/>
        <v>1669565.3277721033</v>
      </c>
      <c r="L22" s="26">
        <f t="shared" si="6"/>
        <v>1669565.3277721033</v>
      </c>
      <c r="M22" s="26">
        <f t="shared" si="6"/>
        <v>1669565.3277721033</v>
      </c>
      <c r="N22" s="26">
        <f t="shared" si="6"/>
        <v>1669565.3277721033</v>
      </c>
      <c r="O22" s="26">
        <f t="shared" si="6"/>
        <v>1669565.3277721033</v>
      </c>
      <c r="P22" s="26">
        <f t="shared" si="6"/>
        <v>1669565.3277721033</v>
      </c>
      <c r="Q22" s="26">
        <f t="shared" si="6"/>
        <v>1669565.3277721033</v>
      </c>
      <c r="R22" s="26">
        <f t="shared" si="6"/>
        <v>1669565.3277721033</v>
      </c>
      <c r="S22" s="26">
        <f t="shared" si="6"/>
        <v>1669565.3277721033</v>
      </c>
      <c r="T22" s="26">
        <f t="shared" si="6"/>
        <v>1669565.3277721033</v>
      </c>
      <c r="U22" s="26">
        <f t="shared" si="6"/>
        <v>1669565.3277721033</v>
      </c>
      <c r="V22" s="26">
        <f t="shared" si="6"/>
        <v>1669565.3277721033</v>
      </c>
      <c r="W22" s="30">
        <f t="shared" ref="W22:AH22" si="7">(((V12+W12)/2)*$B$48)/12</f>
        <v>215135.89487958956</v>
      </c>
      <c r="X22" s="30">
        <f t="shared" si="7"/>
        <v>215135.89487958956</v>
      </c>
      <c r="Y22" s="30">
        <f t="shared" si="7"/>
        <v>215135.89487958956</v>
      </c>
      <c r="Z22" s="30">
        <f t="shared" si="7"/>
        <v>215135.89487958956</v>
      </c>
      <c r="AA22" s="30">
        <f t="shared" si="7"/>
        <v>215135.89487958956</v>
      </c>
      <c r="AB22" s="30">
        <f t="shared" si="7"/>
        <v>215135.89487958956</v>
      </c>
      <c r="AC22" s="30">
        <f t="shared" si="7"/>
        <v>215135.89487958956</v>
      </c>
      <c r="AD22" s="30">
        <f t="shared" si="7"/>
        <v>215135.89487958956</v>
      </c>
      <c r="AE22" s="30">
        <f t="shared" si="7"/>
        <v>215135.89487958956</v>
      </c>
      <c r="AF22" s="30">
        <f t="shared" si="7"/>
        <v>215135.89487958956</v>
      </c>
      <c r="AG22" s="30">
        <f t="shared" si="7"/>
        <v>215135.89487958956</v>
      </c>
      <c r="AH22" s="30">
        <f t="shared" si="7"/>
        <v>215135.89487958956</v>
      </c>
      <c r="AI22" s="30">
        <f>SUM(W22:AH22)</f>
        <v>2581630.7385550747</v>
      </c>
    </row>
    <row r="23" spans="1:46" x14ac:dyDescent="0.2">
      <c r="A23" s="19" t="s">
        <v>16</v>
      </c>
      <c r="B23" s="28" t="s">
        <v>20</v>
      </c>
      <c r="C23" s="24" t="s">
        <v>13</v>
      </c>
      <c r="D23" s="25"/>
      <c r="E23" s="26">
        <f>$B$42/12</f>
        <v>315140.3116666667</v>
      </c>
      <c r="F23" s="26">
        <f t="shared" ref="F23:V23" si="8">$B$42/12</f>
        <v>315140.3116666667</v>
      </c>
      <c r="G23" s="26">
        <f t="shared" si="8"/>
        <v>315140.3116666667</v>
      </c>
      <c r="H23" s="26">
        <f t="shared" si="8"/>
        <v>315140.3116666667</v>
      </c>
      <c r="I23" s="26">
        <f t="shared" si="8"/>
        <v>315140.3116666667</v>
      </c>
      <c r="J23" s="26">
        <f t="shared" si="8"/>
        <v>315140.3116666667</v>
      </c>
      <c r="K23" s="26">
        <f t="shared" si="8"/>
        <v>315140.3116666667</v>
      </c>
      <c r="L23" s="26">
        <f t="shared" si="8"/>
        <v>315140.3116666667</v>
      </c>
      <c r="M23" s="26">
        <f t="shared" si="8"/>
        <v>315140.3116666667</v>
      </c>
      <c r="N23" s="26">
        <f t="shared" si="8"/>
        <v>315140.3116666667</v>
      </c>
      <c r="O23" s="26">
        <f t="shared" si="8"/>
        <v>315140.3116666667</v>
      </c>
      <c r="P23" s="26">
        <f t="shared" si="8"/>
        <v>315140.3116666667</v>
      </c>
      <c r="Q23" s="26">
        <f t="shared" si="8"/>
        <v>315140.3116666667</v>
      </c>
      <c r="R23" s="26">
        <f t="shared" si="8"/>
        <v>315140.3116666667</v>
      </c>
      <c r="S23" s="26">
        <f t="shared" si="8"/>
        <v>315140.3116666667</v>
      </c>
      <c r="T23" s="26">
        <f t="shared" si="8"/>
        <v>315140.3116666667</v>
      </c>
      <c r="U23" s="26">
        <f t="shared" si="8"/>
        <v>315140.3116666667</v>
      </c>
      <c r="V23" s="26">
        <f t="shared" si="8"/>
        <v>315140.3116666667</v>
      </c>
      <c r="W23" s="30">
        <f t="shared" ref="W23:AH23" si="9">(((V13+W13)/2)*$B$49)/12</f>
        <v>0</v>
      </c>
      <c r="X23" s="30">
        <f t="shared" si="9"/>
        <v>0</v>
      </c>
      <c r="Y23" s="30">
        <f t="shared" si="9"/>
        <v>0</v>
      </c>
      <c r="Z23" s="30">
        <f t="shared" si="9"/>
        <v>0</v>
      </c>
      <c r="AA23" s="30">
        <f t="shared" si="9"/>
        <v>0</v>
      </c>
      <c r="AB23" s="30">
        <f t="shared" si="9"/>
        <v>0</v>
      </c>
      <c r="AC23" s="30">
        <f t="shared" si="9"/>
        <v>0</v>
      </c>
      <c r="AD23" s="30">
        <f t="shared" si="9"/>
        <v>0</v>
      </c>
      <c r="AE23" s="30">
        <f t="shared" si="9"/>
        <v>0</v>
      </c>
      <c r="AF23" s="30">
        <f t="shared" si="9"/>
        <v>0</v>
      </c>
      <c r="AG23" s="30">
        <f t="shared" si="9"/>
        <v>0</v>
      </c>
      <c r="AH23" s="30">
        <f t="shared" si="9"/>
        <v>0</v>
      </c>
      <c r="AI23" s="30">
        <f>SUM(W23:AH23)</f>
        <v>0</v>
      </c>
    </row>
    <row r="24" spans="1:46" x14ac:dyDescent="0.2">
      <c r="A24" s="19" t="s">
        <v>17</v>
      </c>
      <c r="B24" s="28" t="s">
        <v>20</v>
      </c>
      <c r="C24" s="24" t="s">
        <v>15</v>
      </c>
      <c r="D24" s="25"/>
      <c r="E24" s="26">
        <f>$B$43/12</f>
        <v>36590.793333333335</v>
      </c>
      <c r="F24" s="26">
        <f t="shared" ref="F24:V24" si="10">$B$43/12</f>
        <v>36590.793333333335</v>
      </c>
      <c r="G24" s="26">
        <f t="shared" si="10"/>
        <v>36590.793333333335</v>
      </c>
      <c r="H24" s="26">
        <f t="shared" si="10"/>
        <v>36590.793333333335</v>
      </c>
      <c r="I24" s="26">
        <f t="shared" si="10"/>
        <v>36590.793333333335</v>
      </c>
      <c r="J24" s="26">
        <f t="shared" si="10"/>
        <v>36590.793333333335</v>
      </c>
      <c r="K24" s="26">
        <f t="shared" si="10"/>
        <v>36590.793333333335</v>
      </c>
      <c r="L24" s="26">
        <f t="shared" si="10"/>
        <v>36590.793333333335</v>
      </c>
      <c r="M24" s="26">
        <f t="shared" si="10"/>
        <v>36590.793333333335</v>
      </c>
      <c r="N24" s="26">
        <f t="shared" si="10"/>
        <v>36590.793333333335</v>
      </c>
      <c r="O24" s="26">
        <f t="shared" si="10"/>
        <v>36590.793333333335</v>
      </c>
      <c r="P24" s="26">
        <f t="shared" si="10"/>
        <v>36590.793333333335</v>
      </c>
      <c r="Q24" s="26">
        <f t="shared" si="10"/>
        <v>36590.793333333335</v>
      </c>
      <c r="R24" s="26">
        <f t="shared" si="10"/>
        <v>36590.793333333335</v>
      </c>
      <c r="S24" s="26">
        <f t="shared" si="10"/>
        <v>36590.793333333335</v>
      </c>
      <c r="T24" s="26">
        <f t="shared" si="10"/>
        <v>36590.793333333335</v>
      </c>
      <c r="U24" s="26">
        <f t="shared" si="10"/>
        <v>36590.793333333335</v>
      </c>
      <c r="V24" s="26">
        <f t="shared" si="10"/>
        <v>36590.793333333335</v>
      </c>
      <c r="W24" s="29">
        <f t="shared" ref="W24:AH24" si="11">(((V14+W14)/2)*$B$50)/12</f>
        <v>0</v>
      </c>
      <c r="X24" s="30">
        <f t="shared" si="11"/>
        <v>0</v>
      </c>
      <c r="Y24" s="30">
        <f t="shared" si="11"/>
        <v>0</v>
      </c>
      <c r="Z24" s="30">
        <f t="shared" si="11"/>
        <v>0</v>
      </c>
      <c r="AA24" s="30">
        <f t="shared" si="11"/>
        <v>0</v>
      </c>
      <c r="AB24" s="30">
        <f t="shared" si="11"/>
        <v>0</v>
      </c>
      <c r="AC24" s="30">
        <f t="shared" si="11"/>
        <v>0</v>
      </c>
      <c r="AD24" s="30">
        <f t="shared" si="11"/>
        <v>0</v>
      </c>
      <c r="AE24" s="30">
        <f t="shared" si="11"/>
        <v>0</v>
      </c>
      <c r="AF24" s="30">
        <f t="shared" si="11"/>
        <v>0</v>
      </c>
      <c r="AG24" s="30">
        <f t="shared" si="11"/>
        <v>0</v>
      </c>
      <c r="AH24" s="30">
        <f t="shared" si="11"/>
        <v>0</v>
      </c>
      <c r="AI24" s="30">
        <f>SUM(W24:AH24)</f>
        <v>0</v>
      </c>
    </row>
    <row r="25" spans="1:46" x14ac:dyDescent="0.2">
      <c r="B25" s="28"/>
      <c r="C25" s="24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9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46" x14ac:dyDescent="0.2">
      <c r="B26" s="28"/>
      <c r="C26" s="24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9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46" x14ac:dyDescent="0.2">
      <c r="A27" s="20"/>
      <c r="B27" s="24"/>
      <c r="C27" s="24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1:46" x14ac:dyDescent="0.2">
      <c r="A28" s="20" t="s">
        <v>35</v>
      </c>
      <c r="B28" s="21"/>
      <c r="C28" s="2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1" t="s">
        <v>28</v>
      </c>
    </row>
    <row r="29" spans="1:46" x14ac:dyDescent="0.2">
      <c r="B29" s="21" t="s">
        <v>29</v>
      </c>
      <c r="C29" s="21" t="s">
        <v>30</v>
      </c>
      <c r="D29" s="22">
        <v>44713</v>
      </c>
      <c r="E29" s="22">
        <v>44743</v>
      </c>
      <c r="F29" s="22">
        <v>44774</v>
      </c>
      <c r="G29" s="22">
        <v>44805</v>
      </c>
      <c r="H29" s="22">
        <v>44835</v>
      </c>
      <c r="I29" s="22">
        <v>44866</v>
      </c>
      <c r="J29" s="22">
        <v>44896</v>
      </c>
      <c r="K29" s="22">
        <v>44927</v>
      </c>
      <c r="L29" s="22">
        <v>44958</v>
      </c>
      <c r="M29" s="22">
        <v>44986</v>
      </c>
      <c r="N29" s="22">
        <v>45017</v>
      </c>
      <c r="O29" s="22">
        <v>45047</v>
      </c>
      <c r="P29" s="22">
        <v>45078</v>
      </c>
      <c r="Q29" s="22">
        <v>45108</v>
      </c>
      <c r="R29" s="22">
        <v>45139</v>
      </c>
      <c r="S29" s="22">
        <v>45170</v>
      </c>
      <c r="T29" s="22">
        <v>45200</v>
      </c>
      <c r="U29" s="22">
        <v>45231</v>
      </c>
      <c r="V29" s="22">
        <v>45261</v>
      </c>
      <c r="W29" s="22">
        <v>45292</v>
      </c>
      <c r="X29" s="22">
        <v>45323</v>
      </c>
      <c r="Y29" s="22">
        <v>45352</v>
      </c>
      <c r="Z29" s="22">
        <v>45383</v>
      </c>
      <c r="AA29" s="22">
        <v>45413</v>
      </c>
      <c r="AB29" s="22">
        <v>45444</v>
      </c>
      <c r="AC29" s="22">
        <v>45474</v>
      </c>
      <c r="AD29" s="22">
        <v>45505</v>
      </c>
      <c r="AE29" s="22">
        <v>45536</v>
      </c>
      <c r="AF29" s="22">
        <v>45566</v>
      </c>
      <c r="AG29" s="22">
        <v>45597</v>
      </c>
      <c r="AH29" s="22">
        <v>45627</v>
      </c>
      <c r="AI29" s="22">
        <v>45627</v>
      </c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6" x14ac:dyDescent="0.2">
      <c r="A30" s="19" t="s">
        <v>36</v>
      </c>
      <c r="B30" s="28" t="s">
        <v>22</v>
      </c>
      <c r="C30" s="24" t="s">
        <v>13</v>
      </c>
      <c r="D30" s="14">
        <f>'10.5.2'!F13</f>
        <v>-905247836.41647446</v>
      </c>
      <c r="E30" s="26">
        <f>D30-E20-E21</f>
        <v>-925888639.69897294</v>
      </c>
      <c r="F30" s="26">
        <f t="shared" ref="F30:AH30" si="12">E30-F20-F21</f>
        <v>-946529442.98147142</v>
      </c>
      <c r="G30" s="26">
        <f t="shared" si="12"/>
        <v>-967170246.2639699</v>
      </c>
      <c r="H30" s="26">
        <f t="shared" si="12"/>
        <v>-987811049.54646838</v>
      </c>
      <c r="I30" s="26">
        <f t="shared" si="12"/>
        <v>-1008451852.8289669</v>
      </c>
      <c r="J30" s="26">
        <f t="shared" si="12"/>
        <v>-1029092656.1114653</v>
      </c>
      <c r="K30" s="26">
        <f t="shared" si="12"/>
        <v>-1049733459.3939638</v>
      </c>
      <c r="L30" s="26">
        <f t="shared" si="12"/>
        <v>-1070374262.6764623</v>
      </c>
      <c r="M30" s="26">
        <f t="shared" si="12"/>
        <v>-1091015065.9589608</v>
      </c>
      <c r="N30" s="26">
        <f t="shared" si="12"/>
        <v>-1111655869.2414591</v>
      </c>
      <c r="O30" s="26">
        <f t="shared" si="12"/>
        <v>-1132296672.5239575</v>
      </c>
      <c r="P30" s="26">
        <f t="shared" si="12"/>
        <v>-1152937475.8064559</v>
      </c>
      <c r="Q30" s="26">
        <f t="shared" si="12"/>
        <v>-1173578279.0889542</v>
      </c>
      <c r="R30" s="26">
        <f t="shared" si="12"/>
        <v>-1194219082.3714526</v>
      </c>
      <c r="S30" s="26">
        <f t="shared" si="12"/>
        <v>-1214859885.6539509</v>
      </c>
      <c r="T30" s="26">
        <f t="shared" si="12"/>
        <v>-1235500688.9364493</v>
      </c>
      <c r="U30" s="26">
        <f t="shared" si="12"/>
        <v>-1256141492.2189476</v>
      </c>
      <c r="V30" s="26">
        <f t="shared" si="12"/>
        <v>-1276782295.501446</v>
      </c>
      <c r="W30" s="26">
        <f t="shared" si="12"/>
        <v>-1277677321.8768034</v>
      </c>
      <c r="X30" s="26">
        <f t="shared" si="12"/>
        <v>-1278572348.2521608</v>
      </c>
      <c r="Y30" s="26">
        <f t="shared" si="12"/>
        <v>-1279467374.6275182</v>
      </c>
      <c r="Z30" s="26">
        <f t="shared" si="12"/>
        <v>-1280362401.0028756</v>
      </c>
      <c r="AA30" s="26">
        <f t="shared" si="12"/>
        <v>-1281257427.378233</v>
      </c>
      <c r="AB30" s="26">
        <f t="shared" si="12"/>
        <v>-1282152453.7535903</v>
      </c>
      <c r="AC30" s="26">
        <f t="shared" si="12"/>
        <v>-1283047480.1289477</v>
      </c>
      <c r="AD30" s="26">
        <f t="shared" si="12"/>
        <v>-1283942506.5043051</v>
      </c>
      <c r="AE30" s="26">
        <f t="shared" si="12"/>
        <v>-1284837532.8796625</v>
      </c>
      <c r="AF30" s="26">
        <f t="shared" si="12"/>
        <v>-1285732559.2550199</v>
      </c>
      <c r="AG30" s="26">
        <f t="shared" si="12"/>
        <v>-1286627585.6303773</v>
      </c>
      <c r="AH30" s="26">
        <f t="shared" si="12"/>
        <v>-1287522612.0057347</v>
      </c>
      <c r="AI30" s="26">
        <f>(((V30+AH30)+(SUM(W30:AG30)*2))/24)</f>
        <v>-1282152453.7535903</v>
      </c>
      <c r="AK30" s="26"/>
    </row>
    <row r="31" spans="1:46" x14ac:dyDescent="0.2">
      <c r="A31" s="19" t="s">
        <v>14</v>
      </c>
      <c r="B31" s="28" t="s">
        <v>22</v>
      </c>
      <c r="C31" s="24" t="s">
        <v>15</v>
      </c>
      <c r="D31" s="31">
        <f>'10.5.2'!F9</f>
        <v>-90688327.762156129</v>
      </c>
      <c r="E31" s="26">
        <f t="shared" ref="E31:AH33" si="13">D31-E22</f>
        <v>-92357893.08992824</v>
      </c>
      <c r="F31" s="26">
        <f t="shared" si="13"/>
        <v>-94027458.41770035</v>
      </c>
      <c r="G31" s="26">
        <f t="shared" si="13"/>
        <v>-95697023.745472461</v>
      </c>
      <c r="H31" s="26">
        <f t="shared" si="13"/>
        <v>-97366589.073244572</v>
      </c>
      <c r="I31" s="26">
        <f t="shared" si="13"/>
        <v>-99036154.401016682</v>
      </c>
      <c r="J31" s="26">
        <f t="shared" si="13"/>
        <v>-100705719.72878879</v>
      </c>
      <c r="K31" s="26">
        <f t="shared" si="13"/>
        <v>-102375285.0565609</v>
      </c>
      <c r="L31" s="26">
        <f t="shared" si="13"/>
        <v>-104044850.38433301</v>
      </c>
      <c r="M31" s="26">
        <f t="shared" si="13"/>
        <v>-105714415.71210513</v>
      </c>
      <c r="N31" s="26">
        <f t="shared" si="13"/>
        <v>-107383981.03987724</v>
      </c>
      <c r="O31" s="26">
        <f t="shared" si="13"/>
        <v>-109053546.36764935</v>
      </c>
      <c r="P31" s="26">
        <f t="shared" si="13"/>
        <v>-110723111.69542146</v>
      </c>
      <c r="Q31" s="26">
        <f t="shared" si="13"/>
        <v>-112392677.02319357</v>
      </c>
      <c r="R31" s="26">
        <f t="shared" si="13"/>
        <v>-114062242.35096568</v>
      </c>
      <c r="S31" s="26">
        <f t="shared" si="13"/>
        <v>-115731807.67873779</v>
      </c>
      <c r="T31" s="26">
        <f t="shared" si="13"/>
        <v>-117401373.0065099</v>
      </c>
      <c r="U31" s="26">
        <f t="shared" si="13"/>
        <v>-119070938.33428201</v>
      </c>
      <c r="V31" s="26">
        <f t="shared" si="13"/>
        <v>-120740503.66205412</v>
      </c>
      <c r="W31" s="26">
        <f t="shared" si="13"/>
        <v>-120955639.55693372</v>
      </c>
      <c r="X31" s="26">
        <f t="shared" si="13"/>
        <v>-121170775.45181331</v>
      </c>
      <c r="Y31" s="26">
        <f t="shared" si="13"/>
        <v>-121385911.3466929</v>
      </c>
      <c r="Z31" s="26">
        <f t="shared" si="13"/>
        <v>-121601047.2415725</v>
      </c>
      <c r="AA31" s="26">
        <f t="shared" si="13"/>
        <v>-121816183.13645209</v>
      </c>
      <c r="AB31" s="26">
        <f t="shared" si="13"/>
        <v>-122031319.03133169</v>
      </c>
      <c r="AC31" s="26">
        <f t="shared" si="13"/>
        <v>-122246454.92621128</v>
      </c>
      <c r="AD31" s="26">
        <f t="shared" si="13"/>
        <v>-122461590.82109088</v>
      </c>
      <c r="AE31" s="26">
        <f t="shared" si="13"/>
        <v>-122676726.71597047</v>
      </c>
      <c r="AF31" s="26">
        <f t="shared" si="13"/>
        <v>-122891862.61085007</v>
      </c>
      <c r="AG31" s="26">
        <f t="shared" si="13"/>
        <v>-123106998.50572966</v>
      </c>
      <c r="AH31" s="26">
        <f t="shared" si="13"/>
        <v>-123322134.40060925</v>
      </c>
      <c r="AI31" s="26">
        <f>(((V31+AH31)+(SUM(W31:AG31)*2))/24)</f>
        <v>-122031319.0313317</v>
      </c>
    </row>
    <row r="32" spans="1:46" x14ac:dyDescent="0.2">
      <c r="A32" s="19" t="s">
        <v>16</v>
      </c>
      <c r="B32" s="28" t="s">
        <v>23</v>
      </c>
      <c r="C32" s="24" t="s">
        <v>13</v>
      </c>
      <c r="D32" s="31">
        <f>'10.5.2'!F14</f>
        <v>-8406932.9886774905</v>
      </c>
      <c r="E32" s="26">
        <f t="shared" si="13"/>
        <v>-8722073.300344158</v>
      </c>
      <c r="F32" s="26">
        <f t="shared" si="13"/>
        <v>-9037213.6120108254</v>
      </c>
      <c r="G32" s="26">
        <f t="shared" si="13"/>
        <v>-9352353.9236774929</v>
      </c>
      <c r="H32" s="26">
        <f t="shared" si="13"/>
        <v>-9667494.2353441603</v>
      </c>
      <c r="I32" s="26">
        <f t="shared" si="13"/>
        <v>-9982634.5470108278</v>
      </c>
      <c r="J32" s="26">
        <f t="shared" si="13"/>
        <v>-10297774.858677495</v>
      </c>
      <c r="K32" s="26">
        <f t="shared" si="13"/>
        <v>-10612915.170344163</v>
      </c>
      <c r="L32" s="26">
        <f t="shared" si="13"/>
        <v>-10928055.48201083</v>
      </c>
      <c r="M32" s="26">
        <f t="shared" si="13"/>
        <v>-11243195.793677498</v>
      </c>
      <c r="N32" s="26">
        <f t="shared" si="13"/>
        <v>-11558336.105344165</v>
      </c>
      <c r="O32" s="26">
        <f t="shared" si="13"/>
        <v>-11873476.417010833</v>
      </c>
      <c r="P32" s="26">
        <f t="shared" si="13"/>
        <v>-12188616.7286775</v>
      </c>
      <c r="Q32" s="26">
        <f t="shared" si="13"/>
        <v>-12503757.040344168</v>
      </c>
      <c r="R32" s="26">
        <f t="shared" si="13"/>
        <v>-12818897.352010835</v>
      </c>
      <c r="S32" s="26">
        <f t="shared" si="13"/>
        <v>-13134037.663677502</v>
      </c>
      <c r="T32" s="26">
        <f t="shared" si="13"/>
        <v>-13449177.97534417</v>
      </c>
      <c r="U32" s="26">
        <f t="shared" si="13"/>
        <v>-13764318.287010837</v>
      </c>
      <c r="V32" s="26">
        <f t="shared" si="13"/>
        <v>-14079458.598677505</v>
      </c>
      <c r="W32" s="26">
        <f t="shared" si="13"/>
        <v>-14079458.598677505</v>
      </c>
      <c r="X32" s="26">
        <f t="shared" si="13"/>
        <v>-14079458.598677505</v>
      </c>
      <c r="Y32" s="26">
        <f t="shared" si="13"/>
        <v>-14079458.598677505</v>
      </c>
      <c r="Z32" s="26">
        <f t="shared" si="13"/>
        <v>-14079458.598677505</v>
      </c>
      <c r="AA32" s="26">
        <f t="shared" si="13"/>
        <v>-14079458.598677505</v>
      </c>
      <c r="AB32" s="26">
        <f t="shared" si="13"/>
        <v>-14079458.598677505</v>
      </c>
      <c r="AC32" s="26">
        <f t="shared" si="13"/>
        <v>-14079458.598677505</v>
      </c>
      <c r="AD32" s="26">
        <f t="shared" si="13"/>
        <v>-14079458.598677505</v>
      </c>
      <c r="AE32" s="26">
        <f t="shared" si="13"/>
        <v>-14079458.598677505</v>
      </c>
      <c r="AF32" s="26">
        <f t="shared" si="13"/>
        <v>-14079458.598677505</v>
      </c>
      <c r="AG32" s="26">
        <f t="shared" si="13"/>
        <v>-14079458.598677505</v>
      </c>
      <c r="AH32" s="26">
        <f t="shared" si="13"/>
        <v>-14079458.598677505</v>
      </c>
      <c r="AI32" s="26">
        <f t="shared" ref="AI32:AI33" si="14">(((V32+AH32)+(SUM(W32:AG32)*2))/24)</f>
        <v>-14079458.598677507</v>
      </c>
    </row>
    <row r="33" spans="1:35" x14ac:dyDescent="0.2">
      <c r="A33" s="19" t="s">
        <v>17</v>
      </c>
      <c r="B33" s="28" t="s">
        <v>23</v>
      </c>
      <c r="C33" s="24" t="s">
        <v>15</v>
      </c>
      <c r="D33" s="14">
        <f>'10.5.2'!F10</f>
        <v>-1241631.1578076179</v>
      </c>
      <c r="E33" s="26">
        <f t="shared" si="13"/>
        <v>-1278221.9511409514</v>
      </c>
      <c r="F33" s="26">
        <f t="shared" si="13"/>
        <v>-1314812.7444742848</v>
      </c>
      <c r="G33" s="26">
        <f t="shared" si="13"/>
        <v>-1351403.5378076183</v>
      </c>
      <c r="H33" s="26">
        <f t="shared" si="13"/>
        <v>-1387994.3311409517</v>
      </c>
      <c r="I33" s="26">
        <f t="shared" si="13"/>
        <v>-1424585.1244742852</v>
      </c>
      <c r="J33" s="26">
        <f t="shared" si="13"/>
        <v>-1461175.9178076186</v>
      </c>
      <c r="K33" s="26">
        <f t="shared" si="13"/>
        <v>-1497766.7111409521</v>
      </c>
      <c r="L33" s="26">
        <f t="shared" si="13"/>
        <v>-1534357.5044742855</v>
      </c>
      <c r="M33" s="26">
        <f t="shared" si="13"/>
        <v>-1570948.297807619</v>
      </c>
      <c r="N33" s="26">
        <f t="shared" si="13"/>
        <v>-1607539.0911409524</v>
      </c>
      <c r="O33" s="26">
        <f t="shared" si="13"/>
        <v>-1644129.8844742859</v>
      </c>
      <c r="P33" s="26">
        <f t="shared" si="13"/>
        <v>-1680720.6778076193</v>
      </c>
      <c r="Q33" s="26">
        <f t="shared" si="13"/>
        <v>-1717311.4711409528</v>
      </c>
      <c r="R33" s="26">
        <f t="shared" si="13"/>
        <v>-1753902.2644742862</v>
      </c>
      <c r="S33" s="26">
        <f t="shared" si="13"/>
        <v>-1790493.0578076197</v>
      </c>
      <c r="T33" s="26">
        <f t="shared" si="13"/>
        <v>-1827083.8511409531</v>
      </c>
      <c r="U33" s="26">
        <f t="shared" si="13"/>
        <v>-1863674.6444742866</v>
      </c>
      <c r="V33" s="26">
        <f t="shared" si="13"/>
        <v>-1900265.43780762</v>
      </c>
      <c r="W33" s="26">
        <f t="shared" si="13"/>
        <v>-1900265.43780762</v>
      </c>
      <c r="X33" s="26">
        <f t="shared" si="13"/>
        <v>-1900265.43780762</v>
      </c>
      <c r="Y33" s="26">
        <f t="shared" si="13"/>
        <v>-1900265.43780762</v>
      </c>
      <c r="Z33" s="26">
        <f t="shared" si="13"/>
        <v>-1900265.43780762</v>
      </c>
      <c r="AA33" s="26">
        <f t="shared" si="13"/>
        <v>-1900265.43780762</v>
      </c>
      <c r="AB33" s="26">
        <f t="shared" si="13"/>
        <v>-1900265.43780762</v>
      </c>
      <c r="AC33" s="26">
        <f t="shared" si="13"/>
        <v>-1900265.43780762</v>
      </c>
      <c r="AD33" s="26">
        <f t="shared" si="13"/>
        <v>-1900265.43780762</v>
      </c>
      <c r="AE33" s="26">
        <f t="shared" si="13"/>
        <v>-1900265.43780762</v>
      </c>
      <c r="AF33" s="26">
        <f t="shared" si="13"/>
        <v>-1900265.43780762</v>
      </c>
      <c r="AG33" s="26">
        <f t="shared" si="13"/>
        <v>-1900265.43780762</v>
      </c>
      <c r="AH33" s="26">
        <f t="shared" si="13"/>
        <v>-1900265.43780762</v>
      </c>
      <c r="AI33" s="26">
        <f t="shared" si="14"/>
        <v>-1900265.4378076198</v>
      </c>
    </row>
    <row r="34" spans="1:35" x14ac:dyDescent="0.2">
      <c r="B34" s="24"/>
      <c r="C34" s="24"/>
      <c r="D34" s="21" t="s">
        <v>37</v>
      </c>
    </row>
    <row r="35" spans="1:35" ht="13.5" thickBot="1" x14ac:dyDescent="0.25">
      <c r="A35" s="19" t="s">
        <v>38</v>
      </c>
      <c r="V35" s="26"/>
    </row>
    <row r="36" spans="1:35" x14ac:dyDescent="0.2">
      <c r="D36" s="15"/>
      <c r="V36" s="26"/>
      <c r="W36" s="32"/>
      <c r="X36" s="33" t="s">
        <v>93</v>
      </c>
      <c r="Y36" s="33" t="s">
        <v>39</v>
      </c>
      <c r="Z36" s="34"/>
    </row>
    <row r="37" spans="1:35" x14ac:dyDescent="0.2">
      <c r="D37" s="15"/>
      <c r="W37" s="35"/>
      <c r="X37" s="36" t="s">
        <v>40</v>
      </c>
      <c r="Y37" s="36" t="s">
        <v>41</v>
      </c>
      <c r="Z37" s="37" t="s">
        <v>42</v>
      </c>
    </row>
    <row r="38" spans="1:35" x14ac:dyDescent="0.2">
      <c r="A38" s="38"/>
      <c r="C38" s="39"/>
      <c r="D38" s="40"/>
      <c r="W38" s="41">
        <v>312</v>
      </c>
      <c r="X38" s="26">
        <v>0</v>
      </c>
      <c r="Y38" s="26">
        <f>AI10+AI11</f>
        <v>1225557082.6999998</v>
      </c>
      <c r="Z38" s="42">
        <f>Y38-X38</f>
        <v>1225557082.6999998</v>
      </c>
      <c r="AA38" s="18" t="s">
        <v>43</v>
      </c>
    </row>
    <row r="39" spans="1:35" x14ac:dyDescent="0.2">
      <c r="A39" s="43" t="s">
        <v>44</v>
      </c>
      <c r="C39" s="39"/>
      <c r="D39" s="40"/>
      <c r="W39" s="41">
        <v>312</v>
      </c>
      <c r="X39" s="26">
        <v>0</v>
      </c>
      <c r="Y39" s="26">
        <f>+AI12</f>
        <v>113728226.36806495</v>
      </c>
      <c r="Z39" s="42">
        <f>Y39-X39</f>
        <v>113728226.36806495</v>
      </c>
      <c r="AA39" s="18" t="s">
        <v>43</v>
      </c>
    </row>
    <row r="40" spans="1:35" x14ac:dyDescent="0.2">
      <c r="A40" s="38" t="s">
        <v>45</v>
      </c>
      <c r="B40" s="44">
        <v>0.20210371502590635</v>
      </c>
      <c r="W40" s="41">
        <v>353</v>
      </c>
      <c r="X40" s="26">
        <v>0</v>
      </c>
      <c r="Y40" s="26">
        <f>+AI13</f>
        <v>14443972.01</v>
      </c>
      <c r="Z40" s="42">
        <f>Y40-X40</f>
        <v>14443972.01</v>
      </c>
      <c r="AA40" s="18" t="s">
        <v>43</v>
      </c>
    </row>
    <row r="41" spans="1:35" x14ac:dyDescent="0.2">
      <c r="A41" s="38" t="s">
        <v>46</v>
      </c>
      <c r="B41" s="44">
        <v>0.1761636892887572</v>
      </c>
      <c r="W41" s="41">
        <v>353</v>
      </c>
      <c r="X41" s="26">
        <v>0</v>
      </c>
      <c r="Y41" s="26">
        <f>+AI14</f>
        <v>1969943.43</v>
      </c>
      <c r="Z41" s="42">
        <f>Y41-X41</f>
        <v>1969943.43</v>
      </c>
      <c r="AA41" s="18" t="s">
        <v>43</v>
      </c>
    </row>
    <row r="42" spans="1:35" x14ac:dyDescent="0.2">
      <c r="A42" s="38" t="s">
        <v>47</v>
      </c>
      <c r="B42" s="45">
        <v>3781683.7400000007</v>
      </c>
      <c r="C42" s="18"/>
      <c r="W42" s="41"/>
      <c r="X42" s="26"/>
      <c r="Y42" s="26"/>
      <c r="Z42" s="42"/>
      <c r="AA42" s="18"/>
    </row>
    <row r="43" spans="1:35" x14ac:dyDescent="0.2">
      <c r="A43" s="38" t="s">
        <v>48</v>
      </c>
      <c r="B43" s="14">
        <v>439089.52</v>
      </c>
      <c r="C43" s="18"/>
      <c r="W43" s="46" t="s">
        <v>19</v>
      </c>
      <c r="X43" s="26">
        <v>0</v>
      </c>
      <c r="Y43" s="26">
        <f>AI20+AI21</f>
        <v>10740316.504288899</v>
      </c>
      <c r="Z43" s="42">
        <f>Y43-X43</f>
        <v>10740316.504288899</v>
      </c>
      <c r="AA43" s="18" t="s">
        <v>43</v>
      </c>
    </row>
    <row r="44" spans="1:35" x14ac:dyDescent="0.2">
      <c r="W44" s="46" t="s">
        <v>19</v>
      </c>
      <c r="X44" s="26">
        <v>0</v>
      </c>
      <c r="Y44" s="26">
        <f>AI22</f>
        <v>2581630.7385550747</v>
      </c>
      <c r="Z44" s="42">
        <f t="shared" ref="Z44:Z46" si="15">Y44-X44</f>
        <v>2581630.7385550747</v>
      </c>
      <c r="AA44" s="18" t="s">
        <v>43</v>
      </c>
    </row>
    <row r="45" spans="1:35" x14ac:dyDescent="0.2">
      <c r="A45" s="43" t="s">
        <v>49</v>
      </c>
      <c r="C45" s="47"/>
      <c r="W45" s="46" t="s">
        <v>20</v>
      </c>
      <c r="X45" s="26">
        <v>0</v>
      </c>
      <c r="Y45" s="26">
        <f>AI23</f>
        <v>0</v>
      </c>
      <c r="Z45" s="42">
        <f>Y45-X45</f>
        <v>0</v>
      </c>
      <c r="AA45" s="18" t="s">
        <v>43</v>
      </c>
    </row>
    <row r="46" spans="1:35" x14ac:dyDescent="0.2">
      <c r="A46" s="38" t="s">
        <v>50</v>
      </c>
      <c r="B46" s="44">
        <v>8.9877028162338619E-3</v>
      </c>
      <c r="W46" s="46" t="s">
        <v>20</v>
      </c>
      <c r="X46" s="26">
        <v>0</v>
      </c>
      <c r="Y46" s="26">
        <f>AI24</f>
        <v>0</v>
      </c>
      <c r="Z46" s="42">
        <f t="shared" si="15"/>
        <v>0</v>
      </c>
      <c r="AA46" s="18" t="s">
        <v>43</v>
      </c>
    </row>
    <row r="47" spans="1:35" x14ac:dyDescent="0.2">
      <c r="A47" s="38" t="s">
        <v>51</v>
      </c>
      <c r="B47" s="44">
        <v>8.4613615470963011E-3</v>
      </c>
      <c r="W47" s="46"/>
      <c r="X47" s="26"/>
      <c r="Y47" s="26"/>
      <c r="Z47" s="42"/>
      <c r="AA47" s="18"/>
    </row>
    <row r="48" spans="1:35" x14ac:dyDescent="0.2">
      <c r="A48" s="38" t="s">
        <v>46</v>
      </c>
      <c r="B48" s="44">
        <v>2.2700000000000001E-2</v>
      </c>
      <c r="W48" s="41"/>
      <c r="X48" s="26"/>
      <c r="Y48" s="26"/>
      <c r="Z48" s="42"/>
      <c r="AA48" s="18"/>
    </row>
    <row r="49" spans="1:27" x14ac:dyDescent="0.2">
      <c r="A49" s="38" t="s">
        <v>52</v>
      </c>
      <c r="B49" s="48">
        <v>0</v>
      </c>
      <c r="W49" s="46" t="s">
        <v>22</v>
      </c>
      <c r="X49" s="26">
        <v>0</v>
      </c>
      <c r="Y49" s="26">
        <f>AI30</f>
        <v>-1282152453.7535903</v>
      </c>
      <c r="Z49" s="42">
        <f>Y49-X49</f>
        <v>-1282152453.7535903</v>
      </c>
      <c r="AA49" s="18" t="s">
        <v>43</v>
      </c>
    </row>
    <row r="50" spans="1:27" x14ac:dyDescent="0.2">
      <c r="A50" s="38" t="s">
        <v>53</v>
      </c>
      <c r="B50" s="48">
        <v>0</v>
      </c>
      <c r="W50" s="46" t="s">
        <v>22</v>
      </c>
      <c r="X50" s="26">
        <v>0</v>
      </c>
      <c r="Y50" s="26">
        <f>AI31</f>
        <v>-122031319.0313317</v>
      </c>
      <c r="Z50" s="42">
        <f>Y50-X50</f>
        <v>-122031319.0313317</v>
      </c>
      <c r="AA50" s="18" t="s">
        <v>43</v>
      </c>
    </row>
    <row r="51" spans="1:27" x14ac:dyDescent="0.2">
      <c r="W51" s="46" t="s">
        <v>23</v>
      </c>
      <c r="X51" s="26">
        <v>0</v>
      </c>
      <c r="Y51" s="26">
        <f>AI32</f>
        <v>-14079458.598677507</v>
      </c>
      <c r="Z51" s="42">
        <f>Y51-X51</f>
        <v>-14079458.598677507</v>
      </c>
      <c r="AA51" s="18" t="s">
        <v>43</v>
      </c>
    </row>
    <row r="52" spans="1:27" ht="13.5" thickBot="1" x14ac:dyDescent="0.25">
      <c r="A52" s="19" t="s">
        <v>54</v>
      </c>
      <c r="W52" s="49" t="s">
        <v>23</v>
      </c>
      <c r="X52" s="50">
        <v>0</v>
      </c>
      <c r="Y52" s="50">
        <f>AI33</f>
        <v>-1900265.4378076198</v>
      </c>
      <c r="Z52" s="51">
        <f>Y52-X52</f>
        <v>-1900265.4378076198</v>
      </c>
      <c r="AA52" s="18" t="s">
        <v>43</v>
      </c>
    </row>
    <row r="53" spans="1:27" x14ac:dyDescent="0.2">
      <c r="W53" s="19" t="s">
        <v>55</v>
      </c>
      <c r="Y53" s="52"/>
      <c r="Z53" s="52"/>
    </row>
    <row r="54" spans="1:27" x14ac:dyDescent="0.2">
      <c r="W54" s="21"/>
      <c r="X54" s="21"/>
      <c r="Y54" s="21"/>
      <c r="Z54" s="21"/>
    </row>
    <row r="55" spans="1:27" x14ac:dyDescent="0.2">
      <c r="A55" s="38"/>
      <c r="W55" s="21"/>
      <c r="X55" s="21"/>
      <c r="Y55" s="21"/>
      <c r="Z55" s="21"/>
    </row>
    <row r="56" spans="1:27" x14ac:dyDescent="0.2">
      <c r="A56" s="38"/>
      <c r="W56" s="21"/>
      <c r="X56" s="21"/>
      <c r="Y56" s="21"/>
      <c r="Z56" s="21"/>
    </row>
    <row r="57" spans="1:27" x14ac:dyDescent="0.2">
      <c r="W57" s="26"/>
      <c r="X57" s="45"/>
      <c r="Y57" s="26"/>
      <c r="Z57" s="26"/>
      <c r="AA57" s="18"/>
    </row>
    <row r="58" spans="1:27" x14ac:dyDescent="0.2">
      <c r="W58" s="26"/>
      <c r="X58" s="45"/>
      <c r="Y58" s="26"/>
      <c r="Z58" s="26"/>
      <c r="AA58" s="18"/>
    </row>
    <row r="59" spans="1:27" x14ac:dyDescent="0.2">
      <c r="W59" s="18"/>
      <c r="X59" s="21"/>
    </row>
    <row r="61" spans="1:27" x14ac:dyDescent="0.2">
      <c r="A61" s="38"/>
      <c r="V61" s="44"/>
    </row>
    <row r="62" spans="1:27" x14ac:dyDescent="0.2">
      <c r="A62" s="38"/>
      <c r="V62" s="44"/>
    </row>
  </sheetData>
  <pageMargins left="0.7" right="0.7" top="0.75" bottom="0.75" header="0.3" footer="0.3"/>
  <pageSetup scale="44" fitToHeight="0" orientation="landscape" r:id="rId1"/>
  <headerFooter>
    <oddFooter>&amp;C&amp;"Arial,Regular"&amp;10Page 10.5.1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C5FF-4934-4F9E-B341-AD8D32E466F9}">
  <sheetPr>
    <pageSetUpPr fitToPage="1"/>
  </sheetPr>
  <dimension ref="A1:G257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6.85546875" style="19" customWidth="1"/>
    <col min="2" max="2" width="11.7109375" style="19" customWidth="1"/>
    <col min="3" max="3" width="12.5703125" style="19" customWidth="1"/>
    <col min="4" max="4" width="15.140625" style="19" bestFit="1" customWidth="1"/>
    <col min="5" max="5" width="16" style="19" customWidth="1"/>
    <col min="6" max="6" width="17.28515625" style="19" bestFit="1" customWidth="1"/>
    <col min="7" max="16384" width="9.140625" style="19"/>
  </cols>
  <sheetData>
    <row r="1" spans="1:7" x14ac:dyDescent="0.2">
      <c r="A1" s="18" t="str">
        <f>'10.5'!B2</f>
        <v>PacifiCorp</v>
      </c>
      <c r="B1" s="18"/>
      <c r="F1" s="75"/>
    </row>
    <row r="2" spans="1:7" x14ac:dyDescent="0.2">
      <c r="A2" s="18" t="str">
        <f>'10.5'!B3</f>
        <v>Washington 2023 General Rate Case</v>
      </c>
      <c r="B2" s="18"/>
    </row>
    <row r="3" spans="1:7" x14ac:dyDescent="0.2">
      <c r="A3" s="18" t="str">
        <f>'10.5'!B4</f>
        <v>Existing Coal-Fired Generation Assets - Year 1</v>
      </c>
      <c r="B3" s="18"/>
    </row>
    <row r="4" spans="1:7" x14ac:dyDescent="0.2">
      <c r="A4" s="18"/>
      <c r="B4" s="18"/>
    </row>
    <row r="6" spans="1:7" x14ac:dyDescent="0.2">
      <c r="A6" s="18" t="s">
        <v>56</v>
      </c>
      <c r="E6" s="70"/>
    </row>
    <row r="7" spans="1:7" x14ac:dyDescent="0.2">
      <c r="B7" s="18"/>
      <c r="C7" s="21"/>
      <c r="D7" s="21"/>
      <c r="E7" s="71"/>
      <c r="F7" s="21"/>
    </row>
    <row r="8" spans="1:7" ht="25.5" x14ac:dyDescent="0.2">
      <c r="B8" s="53" t="s">
        <v>57</v>
      </c>
      <c r="C8" s="54" t="s">
        <v>30</v>
      </c>
      <c r="D8" s="53" t="s">
        <v>79</v>
      </c>
      <c r="E8" s="72" t="s">
        <v>58</v>
      </c>
      <c r="F8" s="53" t="s">
        <v>59</v>
      </c>
    </row>
    <row r="9" spans="1:7" x14ac:dyDescent="0.2">
      <c r="A9" s="19" t="s">
        <v>60</v>
      </c>
      <c r="B9" s="24" t="s">
        <v>22</v>
      </c>
      <c r="C9" s="55" t="s">
        <v>15</v>
      </c>
      <c r="D9" s="56">
        <v>-73844946.661582634</v>
      </c>
      <c r="E9" s="73">
        <f>F25</f>
        <v>-16843381.100573491</v>
      </c>
      <c r="F9" s="45">
        <f>D9+E9</f>
        <v>-90688327.762156129</v>
      </c>
    </row>
    <row r="10" spans="1:7" x14ac:dyDescent="0.2">
      <c r="A10" s="19" t="s">
        <v>17</v>
      </c>
      <c r="B10" s="24" t="s">
        <v>23</v>
      </c>
      <c r="C10" s="55" t="s">
        <v>15</v>
      </c>
      <c r="D10" s="56">
        <v>-635594.377807618</v>
      </c>
      <c r="E10" s="73">
        <v>-606036.78</v>
      </c>
      <c r="F10" s="45">
        <f t="shared" ref="F10" si="0">D10+E10</f>
        <v>-1241631.1578076179</v>
      </c>
    </row>
    <row r="11" spans="1:7" x14ac:dyDescent="0.2">
      <c r="B11" s="24"/>
      <c r="C11" s="55"/>
      <c r="E11" s="73"/>
      <c r="F11" s="45"/>
      <c r="G11" s="29"/>
    </row>
    <row r="12" spans="1:7" x14ac:dyDescent="0.2">
      <c r="B12" s="24"/>
      <c r="C12" s="55"/>
      <c r="D12" s="56"/>
      <c r="E12" s="73"/>
      <c r="F12" s="45"/>
    </row>
    <row r="13" spans="1:7" x14ac:dyDescent="0.2">
      <c r="A13" s="19" t="s">
        <v>36</v>
      </c>
      <c r="B13" s="24" t="s">
        <v>22</v>
      </c>
      <c r="C13" s="55" t="s">
        <v>13</v>
      </c>
      <c r="D13" s="56">
        <v>-617938043.47733819</v>
      </c>
      <c r="E13" s="73">
        <f>F30</f>
        <v>-287309792.93913627</v>
      </c>
      <c r="F13" s="45">
        <f t="shared" ref="F13:F14" si="1">D13+E13</f>
        <v>-905247836.41647446</v>
      </c>
      <c r="G13" s="26"/>
    </row>
    <row r="14" spans="1:7" x14ac:dyDescent="0.2">
      <c r="A14" s="19" t="s">
        <v>16</v>
      </c>
      <c r="B14" s="24" t="s">
        <v>23</v>
      </c>
      <c r="C14" s="55" t="s">
        <v>61</v>
      </c>
      <c r="D14" s="56">
        <v>-3120061.4736774899</v>
      </c>
      <c r="E14" s="73">
        <v>-5286871.5150000006</v>
      </c>
      <c r="F14" s="45">
        <f t="shared" si="1"/>
        <v>-8406932.9886774905</v>
      </c>
    </row>
    <row r="15" spans="1:7" x14ac:dyDescent="0.2">
      <c r="B15" s="24"/>
      <c r="C15" s="55"/>
      <c r="D15" s="57" t="s">
        <v>62</v>
      </c>
      <c r="E15" s="73"/>
      <c r="F15" s="58" t="s">
        <v>63</v>
      </c>
      <c r="G15" s="29"/>
    </row>
    <row r="16" spans="1:7" x14ac:dyDescent="0.2">
      <c r="B16" s="24"/>
      <c r="C16" s="55"/>
      <c r="D16" s="55"/>
      <c r="E16" s="74"/>
    </row>
    <row r="17" spans="1:6" x14ac:dyDescent="0.2">
      <c r="B17" s="24"/>
      <c r="C17" s="55"/>
      <c r="D17" s="55"/>
      <c r="E17" s="55"/>
      <c r="F17" s="18"/>
    </row>
    <row r="18" spans="1:6" x14ac:dyDescent="0.2">
      <c r="B18" s="24"/>
      <c r="C18" s="55"/>
      <c r="D18" s="55"/>
      <c r="E18" s="55"/>
      <c r="F18" s="21"/>
    </row>
    <row r="19" spans="1:6" x14ac:dyDescent="0.2">
      <c r="B19" s="24"/>
      <c r="C19" s="55"/>
      <c r="D19" s="55"/>
      <c r="E19" s="55"/>
    </row>
    <row r="20" spans="1:6" x14ac:dyDescent="0.2">
      <c r="A20" s="19" t="s">
        <v>64</v>
      </c>
      <c r="B20" s="59"/>
      <c r="C20" s="55"/>
      <c r="D20" s="55"/>
      <c r="E20" s="55"/>
      <c r="F20" s="45"/>
    </row>
    <row r="21" spans="1:6" x14ac:dyDescent="0.2">
      <c r="B21" s="59"/>
      <c r="C21" s="55"/>
      <c r="D21" s="55"/>
      <c r="E21" s="55"/>
    </row>
    <row r="22" spans="1:6" x14ac:dyDescent="0.2">
      <c r="A22" s="18" t="s">
        <v>65</v>
      </c>
      <c r="B22" s="24"/>
      <c r="C22" s="55"/>
      <c r="D22" s="55"/>
      <c r="E22" s="55"/>
    </row>
    <row r="23" spans="1:6" x14ac:dyDescent="0.2">
      <c r="B23" s="24"/>
      <c r="C23" s="55"/>
      <c r="D23" s="55"/>
      <c r="E23" s="55"/>
      <c r="F23" s="60"/>
    </row>
    <row r="24" spans="1:6" ht="25.5" x14ac:dyDescent="0.2">
      <c r="B24" s="53" t="s">
        <v>57</v>
      </c>
      <c r="C24" s="54" t="s">
        <v>30</v>
      </c>
      <c r="D24" s="61" t="s">
        <v>66</v>
      </c>
      <c r="E24" s="61" t="s">
        <v>67</v>
      </c>
      <c r="F24" s="61" t="s">
        <v>68</v>
      </c>
    </row>
    <row r="25" spans="1:6" x14ac:dyDescent="0.2">
      <c r="A25" s="19" t="s">
        <v>60</v>
      </c>
      <c r="B25" s="24" t="s">
        <v>22</v>
      </c>
      <c r="C25" s="55" t="s">
        <v>15</v>
      </c>
      <c r="D25" s="56">
        <v>-35857274.756720811</v>
      </c>
      <c r="E25" s="56">
        <f>D25*B27</f>
        <v>-19013893.65614732</v>
      </c>
      <c r="F25" s="26">
        <f>D25-E25</f>
        <v>-16843381.100573491</v>
      </c>
    </row>
    <row r="26" spans="1:6" x14ac:dyDescent="0.2">
      <c r="B26" s="24"/>
      <c r="C26" s="55"/>
      <c r="D26" s="56"/>
      <c r="E26" s="55"/>
      <c r="F26" s="62" t="s">
        <v>69</v>
      </c>
    </row>
    <row r="27" spans="1:6" s="38" customFormat="1" x14ac:dyDescent="0.2">
      <c r="A27" s="63" t="s">
        <v>70</v>
      </c>
      <c r="B27" s="64">
        <v>0.53026600000000002</v>
      </c>
      <c r="C27" s="65" t="s">
        <v>71</v>
      </c>
      <c r="D27" s="66"/>
      <c r="E27" s="65"/>
    </row>
    <row r="28" spans="1:6" x14ac:dyDescent="0.2">
      <c r="B28" s="24"/>
      <c r="C28" s="55"/>
      <c r="D28" s="56"/>
      <c r="E28" s="55"/>
    </row>
    <row r="29" spans="1:6" ht="25.5" x14ac:dyDescent="0.2">
      <c r="B29" s="53" t="s">
        <v>57</v>
      </c>
      <c r="C29" s="54" t="s">
        <v>30</v>
      </c>
      <c r="D29" s="61" t="s">
        <v>66</v>
      </c>
      <c r="E29" s="61" t="s">
        <v>72</v>
      </c>
      <c r="F29" s="54" t="s">
        <v>73</v>
      </c>
    </row>
    <row r="30" spans="1:6" x14ac:dyDescent="0.2">
      <c r="A30" s="19" t="s">
        <v>11</v>
      </c>
      <c r="B30" s="24" t="s">
        <v>22</v>
      </c>
      <c r="C30" s="55" t="s">
        <v>13</v>
      </c>
      <c r="D30" s="56">
        <v>-339623753.10636675</v>
      </c>
      <c r="E30" s="56">
        <f>D30*$B$33</f>
        <v>-52313960.167230487</v>
      </c>
      <c r="F30" s="26">
        <f>D30-E30</f>
        <v>-287309792.93913627</v>
      </c>
    </row>
    <row r="31" spans="1:6" x14ac:dyDescent="0.2">
      <c r="B31" s="24"/>
      <c r="C31" s="55"/>
      <c r="D31" s="56"/>
      <c r="E31" s="56"/>
      <c r="F31" s="62" t="s">
        <v>69</v>
      </c>
    </row>
    <row r="32" spans="1:6" x14ac:dyDescent="0.2">
      <c r="B32" s="24"/>
      <c r="C32" s="55"/>
      <c r="D32" s="55"/>
      <c r="E32" s="55"/>
    </row>
    <row r="33" spans="1:6" x14ac:dyDescent="0.2">
      <c r="A33" s="63" t="s">
        <v>74</v>
      </c>
      <c r="B33" s="64">
        <v>0.15403504521913189</v>
      </c>
      <c r="C33" s="65" t="s">
        <v>75</v>
      </c>
      <c r="D33" s="55"/>
      <c r="E33" s="55"/>
    </row>
    <row r="34" spans="1:6" x14ac:dyDescent="0.2">
      <c r="B34" s="24"/>
      <c r="C34" s="55"/>
      <c r="D34" s="55"/>
      <c r="E34" s="55"/>
    </row>
    <row r="35" spans="1:6" x14ac:dyDescent="0.2">
      <c r="B35" s="24"/>
      <c r="C35" s="55"/>
      <c r="D35" s="55"/>
      <c r="E35" s="55"/>
      <c r="F35" s="26"/>
    </row>
    <row r="36" spans="1:6" x14ac:dyDescent="0.2">
      <c r="B36" s="24"/>
      <c r="C36" s="55"/>
      <c r="D36" s="55"/>
      <c r="E36" s="55"/>
    </row>
    <row r="37" spans="1:6" x14ac:dyDescent="0.2">
      <c r="B37" s="24"/>
      <c r="C37" s="55"/>
      <c r="D37" s="55"/>
      <c r="E37" s="55"/>
    </row>
    <row r="38" spans="1:6" x14ac:dyDescent="0.2">
      <c r="B38" s="24"/>
      <c r="C38" s="55"/>
      <c r="D38" s="55"/>
      <c r="E38" s="55"/>
    </row>
    <row r="39" spans="1:6" x14ac:dyDescent="0.2">
      <c r="B39" s="24"/>
      <c r="C39" s="55"/>
      <c r="D39" s="55"/>
      <c r="E39" s="55"/>
    </row>
    <row r="40" spans="1:6" x14ac:dyDescent="0.2">
      <c r="B40" s="24"/>
      <c r="C40" s="55"/>
      <c r="D40" s="55"/>
      <c r="E40" s="55"/>
    </row>
    <row r="41" spans="1:6" x14ac:dyDescent="0.2">
      <c r="B41" s="24"/>
      <c r="C41" s="55"/>
      <c r="D41" s="55"/>
      <c r="E41" s="55"/>
    </row>
    <row r="42" spans="1:6" x14ac:dyDescent="0.2">
      <c r="B42" s="24"/>
      <c r="C42" s="55"/>
      <c r="D42" s="55"/>
      <c r="E42" s="55"/>
      <c r="F42" s="60"/>
    </row>
    <row r="43" spans="1:6" x14ac:dyDescent="0.2">
      <c r="B43" s="24"/>
      <c r="C43" s="55"/>
      <c r="D43" s="55"/>
      <c r="E43" s="55"/>
    </row>
    <row r="44" spans="1:6" x14ac:dyDescent="0.2">
      <c r="B44" s="24"/>
      <c r="C44" s="55"/>
      <c r="D44" s="55"/>
      <c r="E44" s="55"/>
    </row>
    <row r="45" spans="1:6" x14ac:dyDescent="0.2">
      <c r="B45" s="24"/>
      <c r="C45" s="55"/>
      <c r="D45" s="55"/>
      <c r="E45" s="55"/>
    </row>
    <row r="46" spans="1:6" x14ac:dyDescent="0.2">
      <c r="B46" s="24"/>
      <c r="C46" s="55"/>
      <c r="D46" s="55"/>
      <c r="E46" s="55"/>
    </row>
    <row r="47" spans="1:6" x14ac:dyDescent="0.2">
      <c r="B47" s="24"/>
      <c r="C47" s="55"/>
      <c r="D47" s="55"/>
      <c r="E47" s="55"/>
    </row>
    <row r="48" spans="1:6" x14ac:dyDescent="0.2">
      <c r="B48" s="24"/>
      <c r="C48" s="55"/>
      <c r="D48" s="55"/>
      <c r="E48" s="55"/>
    </row>
    <row r="49" spans="2:5" x14ac:dyDescent="0.2">
      <c r="B49" s="24"/>
      <c r="C49" s="55"/>
      <c r="D49" s="55"/>
      <c r="E49" s="55"/>
    </row>
    <row r="50" spans="2:5" x14ac:dyDescent="0.2">
      <c r="B50" s="24"/>
      <c r="C50" s="55"/>
      <c r="D50" s="55"/>
      <c r="E50" s="55"/>
    </row>
    <row r="51" spans="2:5" x14ac:dyDescent="0.2">
      <c r="B51" s="24"/>
      <c r="C51" s="55"/>
      <c r="D51" s="55"/>
      <c r="E51" s="55"/>
    </row>
    <row r="52" spans="2:5" x14ac:dyDescent="0.2">
      <c r="B52" s="24"/>
      <c r="C52" s="55"/>
      <c r="D52" s="55"/>
      <c r="E52" s="55"/>
    </row>
    <row r="53" spans="2:5" x14ac:dyDescent="0.2">
      <c r="B53" s="24"/>
      <c r="C53" s="55"/>
      <c r="D53" s="55"/>
      <c r="E53" s="55"/>
    </row>
    <row r="54" spans="2:5" x14ac:dyDescent="0.2">
      <c r="B54" s="24"/>
      <c r="C54" s="55"/>
      <c r="D54" s="55"/>
      <c r="E54" s="55"/>
    </row>
    <row r="55" spans="2:5" x14ac:dyDescent="0.2">
      <c r="B55" s="24"/>
      <c r="C55" s="55"/>
      <c r="D55" s="55"/>
      <c r="E55" s="55"/>
    </row>
    <row r="56" spans="2:5" x14ac:dyDescent="0.2">
      <c r="B56" s="24"/>
      <c r="C56" s="55"/>
      <c r="D56" s="55"/>
      <c r="E56" s="55"/>
    </row>
    <row r="57" spans="2:5" x14ac:dyDescent="0.2">
      <c r="B57" s="24"/>
      <c r="C57" s="55"/>
      <c r="D57" s="55"/>
      <c r="E57" s="55"/>
    </row>
    <row r="58" spans="2:5" x14ac:dyDescent="0.2">
      <c r="B58" s="24"/>
      <c r="C58" s="55"/>
      <c r="D58" s="55"/>
      <c r="E58" s="55"/>
    </row>
    <row r="59" spans="2:5" x14ac:dyDescent="0.2">
      <c r="B59" s="24"/>
      <c r="C59" s="55"/>
      <c r="D59" s="55"/>
      <c r="E59" s="55"/>
    </row>
    <row r="60" spans="2:5" x14ac:dyDescent="0.2">
      <c r="B60" s="24"/>
      <c r="C60" s="55"/>
      <c r="D60" s="55"/>
      <c r="E60" s="55"/>
    </row>
    <row r="61" spans="2:5" x14ac:dyDescent="0.2">
      <c r="B61" s="24"/>
      <c r="C61" s="55"/>
      <c r="D61" s="55"/>
      <c r="E61" s="55"/>
    </row>
    <row r="62" spans="2:5" x14ac:dyDescent="0.2">
      <c r="B62" s="24"/>
      <c r="C62" s="55"/>
      <c r="D62" s="55"/>
      <c r="E62" s="55"/>
    </row>
    <row r="63" spans="2:5" x14ac:dyDescent="0.2">
      <c r="B63" s="24"/>
      <c r="C63" s="55"/>
      <c r="D63" s="55"/>
      <c r="E63" s="55"/>
    </row>
    <row r="64" spans="2:5" x14ac:dyDescent="0.2">
      <c r="B64" s="24"/>
      <c r="C64" s="55"/>
      <c r="D64" s="55"/>
      <c r="E64" s="55"/>
    </row>
    <row r="65" spans="2:5" x14ac:dyDescent="0.2">
      <c r="B65" s="24"/>
      <c r="C65" s="55"/>
      <c r="D65" s="55"/>
      <c r="E65" s="55"/>
    </row>
    <row r="66" spans="2:5" x14ac:dyDescent="0.2">
      <c r="B66" s="24"/>
      <c r="C66" s="55"/>
      <c r="D66" s="55"/>
      <c r="E66" s="55"/>
    </row>
    <row r="67" spans="2:5" x14ac:dyDescent="0.2">
      <c r="B67" s="24"/>
      <c r="C67" s="55"/>
      <c r="D67" s="55"/>
      <c r="E67" s="55"/>
    </row>
    <row r="68" spans="2:5" x14ac:dyDescent="0.2">
      <c r="B68" s="24"/>
      <c r="C68" s="55"/>
      <c r="D68" s="55"/>
      <c r="E68" s="55"/>
    </row>
    <row r="69" spans="2:5" x14ac:dyDescent="0.2">
      <c r="B69" s="24"/>
      <c r="C69" s="55"/>
      <c r="D69" s="55"/>
      <c r="E69" s="55"/>
    </row>
    <row r="70" spans="2:5" x14ac:dyDescent="0.2">
      <c r="B70" s="24"/>
      <c r="C70" s="55"/>
      <c r="D70" s="55"/>
      <c r="E70" s="55"/>
    </row>
    <row r="71" spans="2:5" x14ac:dyDescent="0.2">
      <c r="B71" s="24"/>
      <c r="C71" s="55"/>
      <c r="D71" s="55"/>
      <c r="E71" s="55"/>
    </row>
    <row r="72" spans="2:5" x14ac:dyDescent="0.2">
      <c r="B72" s="24"/>
      <c r="C72" s="55"/>
      <c r="D72" s="55"/>
      <c r="E72" s="55"/>
    </row>
    <row r="73" spans="2:5" x14ac:dyDescent="0.2">
      <c r="B73" s="24"/>
      <c r="C73" s="55"/>
      <c r="D73" s="55"/>
      <c r="E73" s="55"/>
    </row>
    <row r="74" spans="2:5" x14ac:dyDescent="0.2">
      <c r="B74" s="24"/>
      <c r="C74" s="55"/>
      <c r="D74" s="55"/>
      <c r="E74" s="55"/>
    </row>
    <row r="75" spans="2:5" x14ac:dyDescent="0.2">
      <c r="B75" s="24"/>
      <c r="C75" s="55"/>
      <c r="D75" s="55"/>
      <c r="E75" s="55"/>
    </row>
    <row r="76" spans="2:5" x14ac:dyDescent="0.2">
      <c r="B76" s="24"/>
      <c r="C76" s="55"/>
      <c r="D76" s="55"/>
      <c r="E76" s="55"/>
    </row>
    <row r="77" spans="2:5" x14ac:dyDescent="0.2">
      <c r="B77" s="24"/>
      <c r="C77" s="55"/>
      <c r="D77" s="55"/>
      <c r="E77" s="55"/>
    </row>
    <row r="78" spans="2:5" x14ac:dyDescent="0.2">
      <c r="B78" s="24"/>
      <c r="C78" s="55"/>
      <c r="D78" s="55"/>
      <c r="E78" s="55"/>
    </row>
    <row r="79" spans="2:5" x14ac:dyDescent="0.2">
      <c r="B79" s="24"/>
      <c r="C79" s="55"/>
      <c r="D79" s="55"/>
      <c r="E79" s="55"/>
    </row>
    <row r="80" spans="2:5" x14ac:dyDescent="0.2">
      <c r="B80" s="24"/>
      <c r="C80" s="55"/>
      <c r="D80" s="55"/>
      <c r="E80" s="55"/>
    </row>
    <row r="81" spans="2:5" x14ac:dyDescent="0.2">
      <c r="B81" s="24"/>
      <c r="C81" s="55"/>
      <c r="D81" s="55"/>
      <c r="E81" s="55"/>
    </row>
    <row r="82" spans="2:5" x14ac:dyDescent="0.2">
      <c r="B82" s="24"/>
      <c r="C82" s="55"/>
      <c r="D82" s="55"/>
      <c r="E82" s="55"/>
    </row>
    <row r="83" spans="2:5" x14ac:dyDescent="0.2">
      <c r="B83" s="24"/>
      <c r="C83" s="55"/>
      <c r="D83" s="55"/>
      <c r="E83" s="55"/>
    </row>
    <row r="84" spans="2:5" x14ac:dyDescent="0.2">
      <c r="B84" s="24"/>
      <c r="C84" s="55"/>
      <c r="D84" s="55"/>
      <c r="E84" s="55"/>
    </row>
    <row r="85" spans="2:5" x14ac:dyDescent="0.2">
      <c r="B85" s="24"/>
      <c r="C85" s="55"/>
      <c r="D85" s="55"/>
      <c r="E85" s="55"/>
    </row>
    <row r="86" spans="2:5" x14ac:dyDescent="0.2">
      <c r="B86" s="24"/>
      <c r="C86" s="55"/>
      <c r="D86" s="55"/>
      <c r="E86" s="55"/>
    </row>
    <row r="87" spans="2:5" x14ac:dyDescent="0.2">
      <c r="B87" s="24"/>
      <c r="C87" s="55"/>
      <c r="D87" s="55"/>
      <c r="E87" s="55"/>
    </row>
    <row r="88" spans="2:5" x14ac:dyDescent="0.2">
      <c r="B88" s="24"/>
      <c r="C88" s="55"/>
      <c r="D88" s="55"/>
      <c r="E88" s="55"/>
    </row>
    <row r="89" spans="2:5" x14ac:dyDescent="0.2">
      <c r="B89" s="24"/>
      <c r="C89" s="55"/>
      <c r="D89" s="55"/>
      <c r="E89" s="55"/>
    </row>
    <row r="90" spans="2:5" x14ac:dyDescent="0.2">
      <c r="B90" s="24"/>
      <c r="C90" s="55"/>
      <c r="D90" s="55"/>
      <c r="E90" s="55"/>
    </row>
    <row r="91" spans="2:5" x14ac:dyDescent="0.2">
      <c r="B91" s="24"/>
      <c r="C91" s="55"/>
      <c r="D91" s="55"/>
      <c r="E91" s="55"/>
    </row>
    <row r="92" spans="2:5" x14ac:dyDescent="0.2">
      <c r="B92" s="24"/>
      <c r="C92" s="55"/>
      <c r="D92" s="55"/>
      <c r="E92" s="55"/>
    </row>
    <row r="93" spans="2:5" x14ac:dyDescent="0.2">
      <c r="B93" s="24"/>
      <c r="C93" s="55"/>
      <c r="D93" s="55"/>
      <c r="E93" s="55"/>
    </row>
    <row r="94" spans="2:5" x14ac:dyDescent="0.2">
      <c r="B94" s="24"/>
      <c r="C94" s="55"/>
      <c r="D94" s="55"/>
      <c r="E94" s="55"/>
    </row>
    <row r="95" spans="2:5" x14ac:dyDescent="0.2">
      <c r="B95" s="24"/>
      <c r="C95" s="55"/>
      <c r="D95" s="55"/>
      <c r="E95" s="55"/>
    </row>
    <row r="96" spans="2:5" x14ac:dyDescent="0.2">
      <c r="B96" s="24"/>
      <c r="C96" s="55"/>
      <c r="D96" s="55"/>
      <c r="E96" s="55"/>
    </row>
    <row r="97" spans="2:5" x14ac:dyDescent="0.2">
      <c r="B97" s="24"/>
      <c r="C97" s="55"/>
      <c r="D97" s="55"/>
      <c r="E97" s="55"/>
    </row>
    <row r="98" spans="2:5" x14ac:dyDescent="0.2">
      <c r="B98" s="24"/>
      <c r="C98" s="55"/>
      <c r="D98" s="55"/>
      <c r="E98" s="55"/>
    </row>
    <row r="99" spans="2:5" x14ac:dyDescent="0.2">
      <c r="B99" s="24"/>
      <c r="C99" s="55"/>
      <c r="D99" s="55"/>
      <c r="E99" s="55"/>
    </row>
    <row r="100" spans="2:5" x14ac:dyDescent="0.2">
      <c r="B100" s="24"/>
      <c r="C100" s="55"/>
      <c r="D100" s="55"/>
      <c r="E100" s="55"/>
    </row>
    <row r="101" spans="2:5" x14ac:dyDescent="0.2">
      <c r="B101" s="24"/>
      <c r="C101" s="55"/>
      <c r="D101" s="55"/>
      <c r="E101" s="55"/>
    </row>
    <row r="102" spans="2:5" x14ac:dyDescent="0.2">
      <c r="B102" s="24"/>
      <c r="C102" s="55"/>
      <c r="D102" s="55"/>
      <c r="E102" s="55"/>
    </row>
    <row r="103" spans="2:5" x14ac:dyDescent="0.2">
      <c r="B103" s="24"/>
      <c r="C103" s="55"/>
      <c r="D103" s="55"/>
      <c r="E103" s="55"/>
    </row>
    <row r="104" spans="2:5" x14ac:dyDescent="0.2">
      <c r="B104" s="24"/>
      <c r="C104" s="55"/>
      <c r="D104" s="55"/>
      <c r="E104" s="55"/>
    </row>
    <row r="105" spans="2:5" x14ac:dyDescent="0.2">
      <c r="B105" s="24"/>
      <c r="C105" s="55"/>
      <c r="D105" s="55"/>
      <c r="E105" s="55"/>
    </row>
    <row r="106" spans="2:5" x14ac:dyDescent="0.2">
      <c r="B106" s="24"/>
      <c r="C106" s="55"/>
      <c r="D106" s="55"/>
      <c r="E106" s="55"/>
    </row>
    <row r="107" spans="2:5" x14ac:dyDescent="0.2">
      <c r="B107" s="24"/>
      <c r="C107" s="55"/>
      <c r="D107" s="55"/>
      <c r="E107" s="55"/>
    </row>
    <row r="108" spans="2:5" x14ac:dyDescent="0.2">
      <c r="B108" s="24"/>
      <c r="C108" s="55"/>
      <c r="D108" s="55"/>
      <c r="E108" s="55"/>
    </row>
    <row r="109" spans="2:5" x14ac:dyDescent="0.2">
      <c r="B109" s="24"/>
      <c r="C109" s="55"/>
      <c r="D109" s="55"/>
      <c r="E109" s="55"/>
    </row>
    <row r="110" spans="2:5" x14ac:dyDescent="0.2">
      <c r="B110" s="24"/>
      <c r="C110" s="55"/>
      <c r="D110" s="55"/>
      <c r="E110" s="55"/>
    </row>
    <row r="111" spans="2:5" x14ac:dyDescent="0.2">
      <c r="B111" s="24"/>
      <c r="C111" s="55"/>
      <c r="D111" s="55"/>
      <c r="E111" s="55"/>
    </row>
    <row r="112" spans="2:5" x14ac:dyDescent="0.2">
      <c r="B112" s="24"/>
      <c r="C112" s="55"/>
      <c r="D112" s="55"/>
      <c r="E112" s="55"/>
    </row>
    <row r="113" spans="2:5" x14ac:dyDescent="0.2">
      <c r="B113" s="24"/>
      <c r="C113" s="55"/>
      <c r="D113" s="55"/>
      <c r="E113" s="55"/>
    </row>
    <row r="114" spans="2:5" x14ac:dyDescent="0.2">
      <c r="B114" s="24"/>
      <c r="C114" s="55"/>
      <c r="D114" s="55"/>
      <c r="E114" s="55"/>
    </row>
    <row r="115" spans="2:5" x14ac:dyDescent="0.2">
      <c r="B115" s="24"/>
      <c r="C115" s="55"/>
      <c r="D115" s="55"/>
      <c r="E115" s="55"/>
    </row>
    <row r="116" spans="2:5" x14ac:dyDescent="0.2">
      <c r="B116" s="24"/>
      <c r="C116" s="55"/>
      <c r="D116" s="55"/>
      <c r="E116" s="55"/>
    </row>
    <row r="117" spans="2:5" x14ac:dyDescent="0.2">
      <c r="B117" s="24"/>
      <c r="C117" s="55"/>
      <c r="D117" s="55"/>
      <c r="E117" s="55"/>
    </row>
    <row r="118" spans="2:5" x14ac:dyDescent="0.2">
      <c r="B118" s="24"/>
      <c r="C118" s="55"/>
      <c r="D118" s="55"/>
      <c r="E118" s="55"/>
    </row>
    <row r="119" spans="2:5" x14ac:dyDescent="0.2">
      <c r="B119" s="24"/>
      <c r="C119" s="55"/>
      <c r="D119" s="55"/>
      <c r="E119" s="55"/>
    </row>
    <row r="120" spans="2:5" x14ac:dyDescent="0.2">
      <c r="B120" s="24"/>
      <c r="C120" s="55"/>
      <c r="D120" s="55"/>
      <c r="E120" s="55"/>
    </row>
    <row r="121" spans="2:5" x14ac:dyDescent="0.2">
      <c r="B121" s="24"/>
      <c r="C121" s="55"/>
      <c r="D121" s="55"/>
      <c r="E121" s="55"/>
    </row>
    <row r="122" spans="2:5" x14ac:dyDescent="0.2">
      <c r="B122" s="24"/>
      <c r="C122" s="55"/>
      <c r="D122" s="55"/>
      <c r="E122" s="55"/>
    </row>
    <row r="123" spans="2:5" x14ac:dyDescent="0.2">
      <c r="B123" s="24"/>
      <c r="C123" s="55"/>
      <c r="D123" s="55"/>
      <c r="E123" s="55"/>
    </row>
    <row r="124" spans="2:5" x14ac:dyDescent="0.2">
      <c r="B124" s="24"/>
      <c r="C124" s="55"/>
      <c r="D124" s="55"/>
      <c r="E124" s="55"/>
    </row>
    <row r="125" spans="2:5" x14ac:dyDescent="0.2">
      <c r="B125" s="24"/>
      <c r="C125" s="55"/>
      <c r="D125" s="55"/>
      <c r="E125" s="55"/>
    </row>
    <row r="126" spans="2:5" x14ac:dyDescent="0.2">
      <c r="B126" s="24"/>
      <c r="C126" s="55"/>
      <c r="D126" s="55"/>
      <c r="E126" s="55"/>
    </row>
    <row r="127" spans="2:5" x14ac:dyDescent="0.2">
      <c r="B127" s="24"/>
      <c r="C127" s="55"/>
      <c r="D127" s="55"/>
      <c r="E127" s="55"/>
    </row>
    <row r="128" spans="2:5" x14ac:dyDescent="0.2">
      <c r="B128" s="24"/>
      <c r="C128" s="55"/>
      <c r="D128" s="55"/>
      <c r="E128" s="55"/>
    </row>
    <row r="129" spans="2:5" x14ac:dyDescent="0.2">
      <c r="B129" s="24"/>
      <c r="C129" s="55"/>
      <c r="D129" s="55"/>
      <c r="E129" s="55"/>
    </row>
    <row r="130" spans="2:5" x14ac:dyDescent="0.2">
      <c r="B130" s="24"/>
      <c r="C130" s="55"/>
      <c r="D130" s="55"/>
      <c r="E130" s="55"/>
    </row>
    <row r="131" spans="2:5" x14ac:dyDescent="0.2">
      <c r="B131" s="24"/>
      <c r="C131" s="55"/>
      <c r="D131" s="55"/>
      <c r="E131" s="55"/>
    </row>
    <row r="132" spans="2:5" x14ac:dyDescent="0.2">
      <c r="B132" s="24"/>
      <c r="C132" s="55"/>
      <c r="D132" s="55"/>
      <c r="E132" s="55"/>
    </row>
    <row r="133" spans="2:5" x14ac:dyDescent="0.2">
      <c r="B133" s="24"/>
      <c r="C133" s="55"/>
      <c r="D133" s="55"/>
      <c r="E133" s="55"/>
    </row>
    <row r="134" spans="2:5" x14ac:dyDescent="0.2">
      <c r="B134" s="24"/>
      <c r="C134" s="55"/>
      <c r="D134" s="55"/>
      <c r="E134" s="55"/>
    </row>
    <row r="135" spans="2:5" x14ac:dyDescent="0.2">
      <c r="B135" s="24"/>
      <c r="C135" s="55"/>
      <c r="D135" s="55"/>
      <c r="E135" s="55"/>
    </row>
    <row r="136" spans="2:5" x14ac:dyDescent="0.2">
      <c r="B136" s="24"/>
      <c r="C136" s="55"/>
      <c r="D136" s="55"/>
      <c r="E136" s="55"/>
    </row>
    <row r="137" spans="2:5" x14ac:dyDescent="0.2">
      <c r="B137" s="24"/>
      <c r="C137" s="55"/>
      <c r="D137" s="55"/>
      <c r="E137" s="55"/>
    </row>
    <row r="138" spans="2:5" x14ac:dyDescent="0.2">
      <c r="B138" s="24"/>
      <c r="C138" s="55"/>
      <c r="D138" s="55"/>
      <c r="E138" s="55"/>
    </row>
    <row r="139" spans="2:5" x14ac:dyDescent="0.2">
      <c r="B139" s="24"/>
      <c r="C139" s="55"/>
      <c r="D139" s="55"/>
      <c r="E139" s="55"/>
    </row>
    <row r="140" spans="2:5" x14ac:dyDescent="0.2">
      <c r="B140" s="24"/>
      <c r="C140" s="55"/>
      <c r="D140" s="55"/>
      <c r="E140" s="55"/>
    </row>
    <row r="141" spans="2:5" x14ac:dyDescent="0.2">
      <c r="B141" s="24"/>
      <c r="C141" s="55"/>
      <c r="D141" s="55"/>
      <c r="E141" s="55"/>
    </row>
    <row r="142" spans="2:5" x14ac:dyDescent="0.2">
      <c r="B142" s="24"/>
      <c r="C142" s="55"/>
      <c r="D142" s="55"/>
      <c r="E142" s="55"/>
    </row>
    <row r="143" spans="2:5" x14ac:dyDescent="0.2">
      <c r="B143" s="24"/>
      <c r="C143" s="55"/>
      <c r="D143" s="55"/>
      <c r="E143" s="55"/>
    </row>
    <row r="144" spans="2:5" x14ac:dyDescent="0.2">
      <c r="B144" s="24"/>
      <c r="C144" s="55"/>
      <c r="D144" s="55"/>
      <c r="E144" s="55"/>
    </row>
    <row r="145" spans="2:5" x14ac:dyDescent="0.2">
      <c r="B145" s="24"/>
      <c r="C145" s="55"/>
      <c r="D145" s="55"/>
      <c r="E145" s="55"/>
    </row>
    <row r="146" spans="2:5" x14ac:dyDescent="0.2">
      <c r="B146" s="24"/>
      <c r="C146" s="55"/>
      <c r="D146" s="55"/>
      <c r="E146" s="55"/>
    </row>
    <row r="147" spans="2:5" x14ac:dyDescent="0.2">
      <c r="B147" s="24"/>
      <c r="C147" s="55"/>
      <c r="D147" s="55"/>
      <c r="E147" s="55"/>
    </row>
    <row r="148" spans="2:5" x14ac:dyDescent="0.2">
      <c r="B148" s="24"/>
      <c r="C148" s="55"/>
      <c r="D148" s="55"/>
      <c r="E148" s="55"/>
    </row>
    <row r="149" spans="2:5" x14ac:dyDescent="0.2">
      <c r="B149" s="24"/>
      <c r="C149" s="55"/>
      <c r="D149" s="55"/>
      <c r="E149" s="55"/>
    </row>
    <row r="150" spans="2:5" x14ac:dyDescent="0.2">
      <c r="B150" s="24"/>
      <c r="C150" s="55"/>
      <c r="D150" s="55"/>
      <c r="E150" s="55"/>
    </row>
    <row r="151" spans="2:5" x14ac:dyDescent="0.2">
      <c r="B151" s="24"/>
      <c r="C151" s="55"/>
      <c r="D151" s="55"/>
      <c r="E151" s="55"/>
    </row>
    <row r="152" spans="2:5" x14ac:dyDescent="0.2">
      <c r="B152" s="24"/>
      <c r="C152" s="55"/>
      <c r="D152" s="55"/>
      <c r="E152" s="55"/>
    </row>
    <row r="153" spans="2:5" x14ac:dyDescent="0.2">
      <c r="B153" s="24"/>
      <c r="C153" s="55"/>
      <c r="D153" s="55"/>
      <c r="E153" s="55"/>
    </row>
    <row r="154" spans="2:5" x14ac:dyDescent="0.2">
      <c r="B154" s="24"/>
      <c r="C154" s="55"/>
      <c r="D154" s="55"/>
      <c r="E154" s="55"/>
    </row>
    <row r="155" spans="2:5" x14ac:dyDescent="0.2">
      <c r="B155" s="24"/>
      <c r="C155" s="55"/>
      <c r="D155" s="55"/>
      <c r="E155" s="55"/>
    </row>
    <row r="156" spans="2:5" x14ac:dyDescent="0.2">
      <c r="B156" s="24"/>
      <c r="C156" s="55"/>
      <c r="D156" s="55"/>
      <c r="E156" s="55"/>
    </row>
    <row r="157" spans="2:5" x14ac:dyDescent="0.2">
      <c r="B157" s="24"/>
      <c r="C157" s="55"/>
      <c r="D157" s="55"/>
      <c r="E157" s="55"/>
    </row>
    <row r="158" spans="2:5" x14ac:dyDescent="0.2">
      <c r="B158" s="24"/>
      <c r="C158" s="55"/>
      <c r="D158" s="55"/>
      <c r="E158" s="55"/>
    </row>
    <row r="159" spans="2:5" x14ac:dyDescent="0.2">
      <c r="B159" s="24"/>
      <c r="C159" s="55"/>
      <c r="D159" s="55"/>
      <c r="E159" s="55"/>
    </row>
    <row r="160" spans="2:5" x14ac:dyDescent="0.2">
      <c r="B160" s="24"/>
      <c r="C160" s="55"/>
      <c r="D160" s="55"/>
      <c r="E160" s="55"/>
    </row>
    <row r="161" spans="2:5" x14ac:dyDescent="0.2">
      <c r="B161" s="24"/>
      <c r="C161" s="55"/>
      <c r="D161" s="55"/>
      <c r="E161" s="55"/>
    </row>
    <row r="162" spans="2:5" x14ac:dyDescent="0.2">
      <c r="B162" s="24"/>
      <c r="C162" s="55"/>
      <c r="D162" s="55"/>
      <c r="E162" s="55"/>
    </row>
    <row r="163" spans="2:5" x14ac:dyDescent="0.2">
      <c r="B163" s="24"/>
      <c r="C163" s="55"/>
      <c r="D163" s="55"/>
      <c r="E163" s="55"/>
    </row>
    <row r="164" spans="2:5" x14ac:dyDescent="0.2">
      <c r="B164" s="24"/>
      <c r="C164" s="55"/>
      <c r="D164" s="55"/>
      <c r="E164" s="55"/>
    </row>
    <row r="165" spans="2:5" x14ac:dyDescent="0.2">
      <c r="B165" s="24"/>
      <c r="C165" s="55"/>
      <c r="D165" s="55"/>
      <c r="E165" s="55"/>
    </row>
    <row r="166" spans="2:5" x14ac:dyDescent="0.2">
      <c r="B166" s="24"/>
      <c r="C166" s="55"/>
      <c r="D166" s="55"/>
      <c r="E166" s="55"/>
    </row>
    <row r="167" spans="2:5" x14ac:dyDescent="0.2">
      <c r="B167" s="24"/>
      <c r="C167" s="55"/>
      <c r="D167" s="55"/>
      <c r="E167" s="55"/>
    </row>
    <row r="168" spans="2:5" x14ac:dyDescent="0.2">
      <c r="B168" s="24"/>
      <c r="C168" s="55"/>
      <c r="D168" s="55"/>
      <c r="E168" s="55"/>
    </row>
    <row r="169" spans="2:5" x14ac:dyDescent="0.2">
      <c r="B169" s="24"/>
      <c r="C169" s="55"/>
      <c r="D169" s="55"/>
      <c r="E169" s="55"/>
    </row>
    <row r="170" spans="2:5" x14ac:dyDescent="0.2">
      <c r="B170" s="24"/>
      <c r="C170" s="55"/>
      <c r="D170" s="55"/>
      <c r="E170" s="55"/>
    </row>
    <row r="171" spans="2:5" x14ac:dyDescent="0.2">
      <c r="B171" s="24"/>
      <c r="C171" s="55"/>
      <c r="D171" s="55"/>
      <c r="E171" s="55"/>
    </row>
    <row r="172" spans="2:5" x14ac:dyDescent="0.2">
      <c r="B172" s="24"/>
      <c r="C172" s="55"/>
      <c r="D172" s="55"/>
      <c r="E172" s="55"/>
    </row>
    <row r="173" spans="2:5" x14ac:dyDescent="0.2">
      <c r="B173" s="24"/>
      <c r="C173" s="55"/>
      <c r="D173" s="55"/>
      <c r="E173" s="55"/>
    </row>
    <row r="174" spans="2:5" x14ac:dyDescent="0.2">
      <c r="B174" s="24"/>
      <c r="C174" s="55"/>
      <c r="D174" s="55"/>
      <c r="E174" s="55"/>
    </row>
    <row r="175" spans="2:5" x14ac:dyDescent="0.2">
      <c r="B175" s="24"/>
      <c r="C175" s="55"/>
      <c r="D175" s="55"/>
      <c r="E175" s="55"/>
    </row>
    <row r="176" spans="2:5" x14ac:dyDescent="0.2">
      <c r="B176" s="24"/>
      <c r="C176" s="55"/>
      <c r="D176" s="55"/>
      <c r="E176" s="55"/>
    </row>
    <row r="177" spans="2:5" x14ac:dyDescent="0.2">
      <c r="B177" s="24"/>
      <c r="C177" s="55"/>
      <c r="D177" s="55"/>
      <c r="E177" s="55"/>
    </row>
    <row r="178" spans="2:5" x14ac:dyDescent="0.2">
      <c r="B178" s="24"/>
      <c r="C178" s="55"/>
      <c r="D178" s="55"/>
      <c r="E178" s="55"/>
    </row>
    <row r="179" spans="2:5" x14ac:dyDescent="0.2">
      <c r="B179" s="24"/>
      <c r="C179" s="55"/>
      <c r="D179" s="55"/>
      <c r="E179" s="55"/>
    </row>
    <row r="180" spans="2:5" x14ac:dyDescent="0.2">
      <c r="B180" s="24"/>
      <c r="C180" s="55"/>
      <c r="D180" s="55"/>
      <c r="E180" s="55"/>
    </row>
    <row r="181" spans="2:5" x14ac:dyDescent="0.2">
      <c r="B181" s="24"/>
      <c r="C181" s="55"/>
      <c r="D181" s="55"/>
      <c r="E181" s="55"/>
    </row>
    <row r="182" spans="2:5" x14ac:dyDescent="0.2">
      <c r="B182" s="24"/>
      <c r="C182" s="55"/>
      <c r="D182" s="55"/>
      <c r="E182" s="55"/>
    </row>
    <row r="183" spans="2:5" x14ac:dyDescent="0.2">
      <c r="B183" s="24"/>
      <c r="C183" s="55"/>
      <c r="D183" s="55"/>
      <c r="E183" s="55"/>
    </row>
    <row r="184" spans="2:5" x14ac:dyDescent="0.2">
      <c r="B184" s="24"/>
      <c r="C184" s="55"/>
      <c r="D184" s="55"/>
      <c r="E184" s="55"/>
    </row>
    <row r="185" spans="2:5" x14ac:dyDescent="0.2">
      <c r="B185" s="24"/>
      <c r="C185" s="55"/>
      <c r="D185" s="55"/>
      <c r="E185" s="55"/>
    </row>
    <row r="186" spans="2:5" x14ac:dyDescent="0.2">
      <c r="B186" s="24"/>
      <c r="C186" s="55"/>
      <c r="D186" s="55"/>
      <c r="E186" s="55"/>
    </row>
    <row r="187" spans="2:5" x14ac:dyDescent="0.2">
      <c r="B187" s="24"/>
      <c r="C187" s="55"/>
      <c r="D187" s="55"/>
      <c r="E187" s="55"/>
    </row>
    <row r="188" spans="2:5" x14ac:dyDescent="0.2">
      <c r="B188" s="24"/>
      <c r="C188" s="55"/>
      <c r="D188" s="55"/>
      <c r="E188" s="55"/>
    </row>
    <row r="189" spans="2:5" x14ac:dyDescent="0.2">
      <c r="B189" s="24"/>
      <c r="C189" s="55"/>
      <c r="D189" s="55"/>
      <c r="E189" s="55"/>
    </row>
    <row r="190" spans="2:5" x14ac:dyDescent="0.2">
      <c r="B190" s="24"/>
      <c r="C190" s="55"/>
      <c r="D190" s="55"/>
      <c r="E190" s="55"/>
    </row>
    <row r="191" spans="2:5" x14ac:dyDescent="0.2">
      <c r="B191" s="24"/>
      <c r="C191" s="55"/>
      <c r="D191" s="55"/>
      <c r="E191" s="55"/>
    </row>
    <row r="192" spans="2:5" x14ac:dyDescent="0.2">
      <c r="B192" s="24"/>
      <c r="C192" s="55"/>
      <c r="D192" s="55"/>
      <c r="E192" s="55"/>
    </row>
    <row r="193" spans="2:5" x14ac:dyDescent="0.2">
      <c r="B193" s="24"/>
      <c r="C193" s="55"/>
      <c r="D193" s="55"/>
      <c r="E193" s="55"/>
    </row>
    <row r="194" spans="2:5" x14ac:dyDescent="0.2">
      <c r="B194" s="24"/>
      <c r="C194" s="55"/>
      <c r="D194" s="55"/>
      <c r="E194" s="55"/>
    </row>
    <row r="195" spans="2:5" x14ac:dyDescent="0.2">
      <c r="B195" s="24"/>
      <c r="C195" s="55"/>
      <c r="D195" s="55"/>
      <c r="E195" s="55"/>
    </row>
    <row r="196" spans="2:5" x14ac:dyDescent="0.2">
      <c r="B196" s="24"/>
      <c r="C196" s="55"/>
      <c r="D196" s="55"/>
      <c r="E196" s="55"/>
    </row>
    <row r="197" spans="2:5" x14ac:dyDescent="0.2">
      <c r="B197" s="24"/>
      <c r="C197" s="55"/>
      <c r="D197" s="55"/>
      <c r="E197" s="55"/>
    </row>
    <row r="198" spans="2:5" x14ac:dyDescent="0.2">
      <c r="B198" s="24"/>
      <c r="C198" s="55"/>
      <c r="D198" s="55"/>
      <c r="E198" s="55"/>
    </row>
    <row r="199" spans="2:5" x14ac:dyDescent="0.2">
      <c r="B199" s="24"/>
      <c r="C199" s="55"/>
      <c r="D199" s="55"/>
      <c r="E199" s="55"/>
    </row>
    <row r="200" spans="2:5" x14ac:dyDescent="0.2">
      <c r="B200" s="24"/>
      <c r="C200" s="55"/>
      <c r="D200" s="55"/>
      <c r="E200" s="55"/>
    </row>
    <row r="201" spans="2:5" x14ac:dyDescent="0.2">
      <c r="B201" s="24"/>
      <c r="C201" s="55"/>
      <c r="D201" s="55"/>
      <c r="E201" s="55"/>
    </row>
    <row r="202" spans="2:5" x14ac:dyDescent="0.2">
      <c r="B202" s="24"/>
      <c r="C202" s="55"/>
      <c r="D202" s="55"/>
      <c r="E202" s="55"/>
    </row>
    <row r="203" spans="2:5" x14ac:dyDescent="0.2">
      <c r="B203" s="24"/>
      <c r="C203" s="55"/>
      <c r="D203" s="55"/>
      <c r="E203" s="55"/>
    </row>
    <row r="204" spans="2:5" x14ac:dyDescent="0.2">
      <c r="B204" s="24"/>
      <c r="C204" s="55"/>
      <c r="D204" s="55"/>
      <c r="E204" s="55"/>
    </row>
    <row r="205" spans="2:5" x14ac:dyDescent="0.2">
      <c r="B205" s="24"/>
      <c r="C205" s="55"/>
      <c r="D205" s="55"/>
      <c r="E205" s="55"/>
    </row>
    <row r="206" spans="2:5" x14ac:dyDescent="0.2">
      <c r="B206" s="24"/>
      <c r="C206" s="55"/>
      <c r="D206" s="55"/>
      <c r="E206" s="55"/>
    </row>
    <row r="207" spans="2:5" x14ac:dyDescent="0.2">
      <c r="B207" s="24"/>
      <c r="C207" s="55"/>
      <c r="D207" s="55"/>
      <c r="E207" s="55"/>
    </row>
    <row r="208" spans="2:5" x14ac:dyDescent="0.2">
      <c r="B208" s="24"/>
      <c r="C208" s="55"/>
      <c r="D208" s="55"/>
      <c r="E208" s="55"/>
    </row>
    <row r="209" spans="2:5" x14ac:dyDescent="0.2">
      <c r="B209" s="24"/>
      <c r="C209" s="55"/>
      <c r="D209" s="55"/>
      <c r="E209" s="55"/>
    </row>
    <row r="210" spans="2:5" x14ac:dyDescent="0.2">
      <c r="B210" s="24"/>
      <c r="C210" s="55"/>
      <c r="D210" s="55"/>
      <c r="E210" s="55"/>
    </row>
    <row r="211" spans="2:5" x14ac:dyDescent="0.2">
      <c r="B211" s="24"/>
      <c r="C211" s="55"/>
      <c r="D211" s="55"/>
      <c r="E211" s="55"/>
    </row>
    <row r="212" spans="2:5" x14ac:dyDescent="0.2">
      <c r="B212" s="24"/>
      <c r="C212" s="55"/>
      <c r="D212" s="55"/>
      <c r="E212" s="55"/>
    </row>
    <row r="213" spans="2:5" x14ac:dyDescent="0.2">
      <c r="B213" s="24"/>
      <c r="C213" s="55"/>
      <c r="D213" s="55"/>
      <c r="E213" s="55"/>
    </row>
    <row r="214" spans="2:5" x14ac:dyDescent="0.2">
      <c r="B214" s="24"/>
      <c r="C214" s="55"/>
      <c r="D214" s="55"/>
      <c r="E214" s="55"/>
    </row>
    <row r="215" spans="2:5" x14ac:dyDescent="0.2">
      <c r="B215" s="24"/>
      <c r="C215" s="55"/>
      <c r="D215" s="55"/>
      <c r="E215" s="55"/>
    </row>
    <row r="216" spans="2:5" x14ac:dyDescent="0.2">
      <c r="B216" s="24"/>
      <c r="C216" s="55"/>
      <c r="D216" s="55"/>
      <c r="E216" s="55"/>
    </row>
    <row r="217" spans="2:5" x14ac:dyDescent="0.2">
      <c r="B217" s="24"/>
      <c r="C217" s="55"/>
      <c r="D217" s="55"/>
      <c r="E217" s="55"/>
    </row>
    <row r="218" spans="2:5" x14ac:dyDescent="0.2">
      <c r="B218" s="24"/>
      <c r="C218" s="55"/>
      <c r="D218" s="55"/>
      <c r="E218" s="55"/>
    </row>
    <row r="219" spans="2:5" x14ac:dyDescent="0.2">
      <c r="B219" s="24"/>
      <c r="C219" s="55"/>
      <c r="D219" s="55"/>
      <c r="E219" s="55"/>
    </row>
    <row r="220" spans="2:5" x14ac:dyDescent="0.2">
      <c r="B220" s="24"/>
      <c r="C220" s="55"/>
      <c r="D220" s="55"/>
      <c r="E220" s="55"/>
    </row>
    <row r="221" spans="2:5" x14ac:dyDescent="0.2">
      <c r="B221" s="24"/>
      <c r="C221" s="55"/>
      <c r="D221" s="55"/>
      <c r="E221" s="55"/>
    </row>
    <row r="222" spans="2:5" x14ac:dyDescent="0.2">
      <c r="B222" s="24"/>
      <c r="C222" s="55"/>
      <c r="D222" s="55"/>
      <c r="E222" s="55"/>
    </row>
    <row r="223" spans="2:5" x14ac:dyDescent="0.2">
      <c r="B223" s="24"/>
      <c r="C223" s="55"/>
      <c r="D223" s="55"/>
      <c r="E223" s="55"/>
    </row>
    <row r="224" spans="2:5" x14ac:dyDescent="0.2">
      <c r="B224" s="24"/>
      <c r="C224" s="55"/>
      <c r="D224" s="55"/>
      <c r="E224" s="55"/>
    </row>
    <row r="225" spans="2:5" x14ac:dyDescent="0.2">
      <c r="B225" s="24"/>
      <c r="C225" s="55"/>
      <c r="D225" s="55"/>
      <c r="E225" s="55"/>
    </row>
    <row r="226" spans="2:5" x14ac:dyDescent="0.2">
      <c r="B226" s="24"/>
      <c r="C226" s="55"/>
      <c r="D226" s="55"/>
      <c r="E226" s="55"/>
    </row>
    <row r="227" spans="2:5" x14ac:dyDescent="0.2">
      <c r="B227" s="24"/>
      <c r="C227" s="55"/>
      <c r="D227" s="55"/>
      <c r="E227" s="55"/>
    </row>
    <row r="228" spans="2:5" x14ac:dyDescent="0.2">
      <c r="B228" s="24"/>
      <c r="C228" s="55"/>
      <c r="D228" s="55"/>
      <c r="E228" s="55"/>
    </row>
    <row r="229" spans="2:5" x14ac:dyDescent="0.2">
      <c r="B229" s="24"/>
      <c r="C229" s="55"/>
      <c r="D229" s="55"/>
      <c r="E229" s="55"/>
    </row>
    <row r="230" spans="2:5" x14ac:dyDescent="0.2">
      <c r="B230" s="24"/>
      <c r="C230" s="55"/>
      <c r="D230" s="55"/>
      <c r="E230" s="55"/>
    </row>
    <row r="231" spans="2:5" x14ac:dyDescent="0.2">
      <c r="B231" s="24"/>
      <c r="C231" s="55"/>
      <c r="D231" s="55"/>
      <c r="E231" s="55"/>
    </row>
    <row r="232" spans="2:5" x14ac:dyDescent="0.2">
      <c r="B232" s="24"/>
      <c r="C232" s="55"/>
      <c r="D232" s="55"/>
      <c r="E232" s="55"/>
    </row>
    <row r="233" spans="2:5" x14ac:dyDescent="0.2">
      <c r="B233" s="24"/>
      <c r="C233" s="55"/>
      <c r="D233" s="55"/>
      <c r="E233" s="55"/>
    </row>
    <row r="234" spans="2:5" x14ac:dyDescent="0.2">
      <c r="B234" s="24"/>
      <c r="C234" s="55"/>
      <c r="D234" s="55"/>
      <c r="E234" s="55"/>
    </row>
    <row r="235" spans="2:5" x14ac:dyDescent="0.2">
      <c r="B235" s="24"/>
      <c r="C235" s="55"/>
      <c r="D235" s="55"/>
      <c r="E235" s="55"/>
    </row>
    <row r="236" spans="2:5" x14ac:dyDescent="0.2">
      <c r="B236" s="24"/>
      <c r="C236" s="55"/>
      <c r="D236" s="55"/>
      <c r="E236" s="55"/>
    </row>
    <row r="237" spans="2:5" x14ac:dyDescent="0.2">
      <c r="B237" s="24"/>
      <c r="C237" s="55"/>
      <c r="D237" s="55"/>
      <c r="E237" s="55"/>
    </row>
    <row r="238" spans="2:5" x14ac:dyDescent="0.2">
      <c r="B238" s="24"/>
      <c r="C238" s="55"/>
      <c r="D238" s="55"/>
      <c r="E238" s="55"/>
    </row>
    <row r="239" spans="2:5" x14ac:dyDescent="0.2">
      <c r="B239" s="24"/>
      <c r="C239" s="55"/>
      <c r="D239" s="55"/>
      <c r="E239" s="55"/>
    </row>
    <row r="240" spans="2:5" x14ac:dyDescent="0.2">
      <c r="B240" s="24"/>
      <c r="C240" s="55"/>
      <c r="D240" s="55"/>
      <c r="E240" s="55"/>
    </row>
    <row r="241" spans="2:5" x14ac:dyDescent="0.2">
      <c r="B241" s="24"/>
      <c r="C241" s="55"/>
      <c r="D241" s="55"/>
      <c r="E241" s="55"/>
    </row>
    <row r="242" spans="2:5" x14ac:dyDescent="0.2">
      <c r="B242" s="24"/>
      <c r="C242" s="55"/>
      <c r="D242" s="55"/>
      <c r="E242" s="55"/>
    </row>
    <row r="243" spans="2:5" x14ac:dyDescent="0.2">
      <c r="B243" s="24"/>
      <c r="C243" s="55"/>
      <c r="D243" s="55"/>
      <c r="E243" s="55"/>
    </row>
    <row r="244" spans="2:5" x14ac:dyDescent="0.2">
      <c r="B244" s="24"/>
      <c r="C244" s="55"/>
      <c r="D244" s="55"/>
      <c r="E244" s="55"/>
    </row>
    <row r="245" spans="2:5" x14ac:dyDescent="0.2">
      <c r="B245" s="24"/>
      <c r="C245" s="55"/>
      <c r="D245" s="55"/>
      <c r="E245" s="55"/>
    </row>
    <row r="246" spans="2:5" x14ac:dyDescent="0.2">
      <c r="B246" s="24"/>
      <c r="C246" s="55"/>
      <c r="D246" s="55"/>
      <c r="E246" s="55"/>
    </row>
    <row r="247" spans="2:5" x14ac:dyDescent="0.2">
      <c r="B247" s="24"/>
      <c r="C247" s="55"/>
      <c r="D247" s="55"/>
      <c r="E247" s="55"/>
    </row>
    <row r="248" spans="2:5" x14ac:dyDescent="0.2">
      <c r="B248" s="24"/>
      <c r="C248" s="55"/>
      <c r="D248" s="55"/>
      <c r="E248" s="55"/>
    </row>
    <row r="249" spans="2:5" x14ac:dyDescent="0.2">
      <c r="B249" s="24"/>
      <c r="C249" s="55"/>
      <c r="D249" s="55"/>
      <c r="E249" s="55"/>
    </row>
    <row r="250" spans="2:5" x14ac:dyDescent="0.2">
      <c r="B250" s="24"/>
      <c r="C250" s="55"/>
      <c r="D250" s="55"/>
      <c r="E250" s="55"/>
    </row>
    <row r="251" spans="2:5" x14ac:dyDescent="0.2">
      <c r="B251" s="24"/>
      <c r="C251" s="55"/>
      <c r="D251" s="55"/>
      <c r="E251" s="55"/>
    </row>
    <row r="252" spans="2:5" x14ac:dyDescent="0.2">
      <c r="B252" s="24"/>
      <c r="C252" s="55"/>
      <c r="D252" s="55"/>
      <c r="E252" s="55"/>
    </row>
    <row r="253" spans="2:5" x14ac:dyDescent="0.2">
      <c r="B253" s="24"/>
      <c r="C253" s="55"/>
      <c r="D253" s="55"/>
      <c r="E253" s="55"/>
    </row>
    <row r="254" spans="2:5" x14ac:dyDescent="0.2">
      <c r="B254" s="24"/>
      <c r="C254" s="55"/>
      <c r="D254" s="55"/>
      <c r="E254" s="55"/>
    </row>
    <row r="255" spans="2:5" x14ac:dyDescent="0.2">
      <c r="B255" s="24"/>
      <c r="C255" s="55"/>
      <c r="D255" s="55"/>
      <c r="E255" s="55"/>
    </row>
    <row r="256" spans="2:5" x14ac:dyDescent="0.2">
      <c r="B256" s="24"/>
      <c r="C256" s="55"/>
      <c r="D256" s="55"/>
      <c r="E256" s="55"/>
    </row>
    <row r="257" spans="2:5" x14ac:dyDescent="0.2">
      <c r="B257" s="24"/>
      <c r="C257" s="55"/>
      <c r="D257" s="55"/>
      <c r="E257" s="55"/>
    </row>
  </sheetData>
  <pageMargins left="0.7" right="0.7" top="0.75" bottom="0.75" header="0.3" footer="0.3"/>
  <pageSetup scale="91" fitToHeight="0" orientation="portrait" r:id="rId1"/>
  <headerFooter>
    <oddHeader>&amp;R&amp;"Arial,Regular"&amp;10Page 10.5.2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0914B0-26E2-442E-BC96-96FB062914BC}"/>
</file>

<file path=customXml/itemProps2.xml><?xml version="1.0" encoding="utf-8"?>
<ds:datastoreItem xmlns:ds="http://schemas.openxmlformats.org/officeDocument/2006/customXml" ds:itemID="{BCCC3612-544E-4CDB-979E-E6D3CE755D1E}"/>
</file>

<file path=customXml/itemProps3.xml><?xml version="1.0" encoding="utf-8"?>
<ds:datastoreItem xmlns:ds="http://schemas.openxmlformats.org/officeDocument/2006/customXml" ds:itemID="{AF46C1C3-6EE7-45C3-AED5-A651A2FE3C5A}"/>
</file>

<file path=customXml/itemProps4.xml><?xml version="1.0" encoding="utf-8"?>
<ds:datastoreItem xmlns:ds="http://schemas.openxmlformats.org/officeDocument/2006/customXml" ds:itemID="{BFD6AFBA-4A2A-436C-9F8C-5C842A600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10.5</vt:lpstr>
      <vt:lpstr>10.5.1</vt:lpstr>
      <vt:lpstr>10.5.2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2023-03-03T19:43:41Z</dcterms:created>
  <dcterms:modified xsi:type="dcterms:W3CDTF">2023-03-10T18:27:33Z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