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0" windowWidth="22035" windowHeight="10815"/>
  </bookViews>
  <sheets>
    <sheet name="Schedule" sheetId="1" r:id="rId1"/>
  </sheets>
  <externalReferences>
    <externalReference r:id="rId2"/>
    <externalReference r:id="rId3"/>
    <externalReference r:id="rId4"/>
  </externalReferences>
  <definedNames>
    <definedName name="_xlnm.Print_Area" localSheetId="0">Schedule!$A$1:$L$33</definedName>
  </definedNames>
  <calcPr calcId="125725"/>
</workbook>
</file>

<file path=xl/calcChain.xml><?xml version="1.0" encoding="utf-8"?>
<calcChain xmlns="http://schemas.openxmlformats.org/spreadsheetml/2006/main">
  <c r="K29" i="1"/>
  <c r="K28" l="1"/>
  <c r="H30" l="1"/>
  <c r="K30" s="1"/>
  <c r="H29"/>
  <c r="H28"/>
  <c r="H20" l="1"/>
  <c r="H19"/>
  <c r="H18"/>
  <c r="H17"/>
  <c r="H16"/>
  <c r="E29"/>
  <c r="E28"/>
  <c r="E20"/>
  <c r="E19"/>
  <c r="E18"/>
  <c r="E17"/>
  <c r="E16"/>
  <c r="B29"/>
  <c r="B20"/>
  <c r="B19"/>
  <c r="B18"/>
  <c r="B17"/>
  <c r="B16"/>
  <c r="H21" l="1"/>
  <c r="E21"/>
  <c r="B21"/>
  <c r="G18"/>
  <c r="D18"/>
  <c r="D17"/>
  <c r="G17"/>
  <c r="D19"/>
  <c r="G19"/>
  <c r="D16"/>
  <c r="D20"/>
  <c r="G16"/>
  <c r="G20"/>
  <c r="G21" l="1"/>
  <c r="D21"/>
  <c r="H10"/>
  <c r="H11"/>
  <c r="B11"/>
  <c r="B10"/>
  <c r="G11" l="1"/>
  <c r="B28"/>
  <c r="L28"/>
  <c r="G10"/>
  <c r="B9"/>
  <c r="B12"/>
  <c r="H9"/>
  <c r="H8"/>
  <c r="B8"/>
  <c r="G9" l="1"/>
  <c r="G8"/>
  <c r="H12"/>
  <c r="E11"/>
  <c r="E10"/>
  <c r="H7"/>
  <c r="D10" l="1"/>
  <c r="G12"/>
  <c r="D11"/>
  <c r="E12"/>
  <c r="E8"/>
  <c r="H13"/>
  <c r="K9"/>
  <c r="E9"/>
  <c r="B7"/>
  <c r="D12" l="1"/>
  <c r="D8"/>
  <c r="D9"/>
  <c r="B13"/>
  <c r="J9"/>
  <c r="L9"/>
  <c r="G7"/>
  <c r="G13" l="1"/>
  <c r="E7" l="1"/>
  <c r="D7" l="1"/>
  <c r="E13"/>
  <c r="D13" s="1"/>
  <c r="B30" l="1"/>
  <c r="H31" l="1"/>
  <c r="B31"/>
  <c r="B24"/>
  <c r="E30"/>
  <c r="H24"/>
  <c r="K24" s="1"/>
  <c r="E31" l="1"/>
  <c r="L30"/>
  <c r="G24"/>
  <c r="J24" s="1"/>
  <c r="H25"/>
  <c r="B25"/>
  <c r="B33" s="1"/>
  <c r="G25" l="1"/>
  <c r="H33"/>
  <c r="G33" s="1"/>
  <c r="K31" l="1"/>
  <c r="L29"/>
  <c r="L31" s="1"/>
  <c r="K17"/>
  <c r="J17" l="1"/>
  <c r="L17"/>
  <c r="K18"/>
  <c r="K16" l="1"/>
  <c r="L18"/>
  <c r="J18"/>
  <c r="K20" l="1"/>
  <c r="J16"/>
  <c r="L16"/>
  <c r="J20" l="1"/>
  <c r="L20"/>
  <c r="K12" l="1"/>
  <c r="L12" l="1"/>
  <c r="J12"/>
  <c r="L24" l="1"/>
  <c r="K25"/>
  <c r="J25" s="1"/>
  <c r="L25" l="1"/>
  <c r="K8" l="1"/>
  <c r="J8" l="1"/>
  <c r="L8"/>
  <c r="K10" l="1"/>
  <c r="J10" l="1"/>
  <c r="L10"/>
  <c r="K7" l="1"/>
  <c r="J7" l="1"/>
  <c r="L7"/>
  <c r="K19" l="1"/>
  <c r="K21" l="1"/>
  <c r="J21" s="1"/>
  <c r="L19"/>
  <c r="J19"/>
  <c r="L21" l="1"/>
  <c r="E24" l="1"/>
  <c r="E25" l="1"/>
  <c r="D25" s="1"/>
  <c r="D24"/>
  <c r="E33" l="1"/>
  <c r="D33" s="1"/>
  <c r="K11" l="1"/>
  <c r="K13" l="1"/>
  <c r="J13" s="1"/>
  <c r="J11"/>
  <c r="L11"/>
  <c r="L13" s="1"/>
  <c r="L33" s="1"/>
  <c r="K33" l="1"/>
  <c r="J33" s="1"/>
</calcChain>
</file>

<file path=xl/sharedStrings.xml><?xml version="1.0" encoding="utf-8"?>
<sst xmlns="http://schemas.openxmlformats.org/spreadsheetml/2006/main" count="37" uniqueCount="27">
  <si>
    <t>Electric Plant</t>
  </si>
  <si>
    <t>Gas Plant</t>
  </si>
  <si>
    <t>Common Plant</t>
  </si>
  <si>
    <t>Total Unrecovered Reserve</t>
  </si>
  <si>
    <t>Function</t>
  </si>
  <si>
    <t>Original Cost as of September 30, 2016</t>
  </si>
  <si>
    <t>PSE Proposed</t>
  </si>
  <si>
    <t>Accrual Rate</t>
  </si>
  <si>
    <t>Steam Production Plant</t>
  </si>
  <si>
    <t>Other Production Plant</t>
  </si>
  <si>
    <t>Hydro Production Plant</t>
  </si>
  <si>
    <t>Transmission Plant</t>
  </si>
  <si>
    <t>Distribution Plant</t>
  </si>
  <si>
    <t>General Plant</t>
  </si>
  <si>
    <t>Total Electric Plant</t>
  </si>
  <si>
    <t>Production Plant</t>
  </si>
  <si>
    <t>Underground Storage Plant</t>
  </si>
  <si>
    <t>Other Storage Plant</t>
  </si>
  <si>
    <t>Total Gas Plant</t>
  </si>
  <si>
    <t>Total Common Plant</t>
  </si>
  <si>
    <t>Unrecovered Reserve</t>
  </si>
  <si>
    <t>TOTAL</t>
  </si>
  <si>
    <t>Current Approved</t>
  </si>
  <si>
    <t>Difference from PSE Proposed</t>
  </si>
  <si>
    <t>Public Counsel Proposed</t>
  </si>
  <si>
    <t>Accrual Amount</t>
  </si>
  <si>
    <t>Comparison of Current Approved, PSE Proposed, and Public Counsel Proposed Accrual Rate and Annual Accrual Amounts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</si>
</sst>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 wrapText="1"/>
    </xf>
    <xf numFmtId="0" fontId="0" fillId="0" borderId="0" xfId="0" applyFont="1"/>
    <xf numFmtId="0" fontId="1" fillId="0" borderId="0" xfId="0" applyFont="1" applyAlignment="1">
      <alignment horizontal="centerContinuous"/>
    </xf>
    <xf numFmtId="37" fontId="0" fillId="0" borderId="0" xfId="0" applyNumberFormat="1"/>
    <xf numFmtId="37" fontId="0" fillId="0" borderId="0" xfId="0" applyNumberFormat="1" applyAlignment="1">
      <alignment horizontal="centerContinuous"/>
    </xf>
    <xf numFmtId="37" fontId="0" fillId="0" borderId="1" xfId="0" applyNumberFormat="1" applyBorder="1" applyAlignment="1">
      <alignment horizontal="center" wrapText="1"/>
    </xf>
    <xf numFmtId="37" fontId="0" fillId="0" borderId="1" xfId="0" applyNumberFormat="1" applyBorder="1" applyAlignment="1">
      <alignment horizontal="centerContinuous"/>
    </xf>
    <xf numFmtId="37" fontId="1" fillId="0" borderId="2" xfId="0" applyNumberFormat="1" applyFont="1" applyBorder="1"/>
    <xf numFmtId="10" fontId="0" fillId="0" borderId="0" xfId="0" applyNumberFormat="1" applyAlignment="1">
      <alignment horizontal="centerContinuous"/>
    </xf>
    <xf numFmtId="10" fontId="0" fillId="0" borderId="1" xfId="0" applyNumberFormat="1" applyBorder="1" applyAlignment="1">
      <alignment horizontal="centerContinuous"/>
    </xf>
    <xf numFmtId="10" fontId="0" fillId="0" borderId="1" xfId="0" applyNumberFormat="1" applyBorder="1" applyAlignment="1">
      <alignment horizontal="center" wrapText="1"/>
    </xf>
    <xf numFmtId="10" fontId="0" fillId="0" borderId="0" xfId="0" applyNumberFormat="1"/>
    <xf numFmtId="10" fontId="1" fillId="0" borderId="2" xfId="0" applyNumberFormat="1" applyFont="1" applyBorder="1"/>
    <xf numFmtId="10" fontId="0" fillId="0" borderId="0" xfId="0" applyNumberFormat="1" applyFont="1" applyBorder="1"/>
    <xf numFmtId="0" fontId="0" fillId="0" borderId="3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MM-4%20(Statements-Electric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MM-5%20(Statements-Nat%20Gas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MM%20wkpr%20(Statements-Comm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-Elec"/>
      <sheetName val="Depr Rate-Elec"/>
      <sheetName val="Para-Elec"/>
      <sheetName val="Steam Prod Res"/>
      <sheetName val="Term NS"/>
      <sheetName val="Term NS Inflated"/>
      <sheetName val="Res-Elec"/>
    </sheetNames>
    <sheetDataSet>
      <sheetData sheetId="0">
        <row r="86">
          <cell r="E86">
            <v>1277134227.6500003</v>
          </cell>
          <cell r="H86">
            <v>22238734.623231571</v>
          </cell>
          <cell r="K86">
            <v>56840731</v>
          </cell>
          <cell r="O86">
            <v>40826692.718473591</v>
          </cell>
        </row>
        <row r="141">
          <cell r="E141">
            <v>704883822.71000016</v>
          </cell>
          <cell r="H141">
            <v>10145475.093184428</v>
          </cell>
          <cell r="K141">
            <v>18909748</v>
          </cell>
          <cell r="O141">
            <v>18801463.654010795</v>
          </cell>
        </row>
        <row r="257">
          <cell r="E257">
            <v>1895861022.3200006</v>
          </cell>
          <cell r="H257">
            <v>68915889.916900218</v>
          </cell>
          <cell r="K257">
            <v>80310360</v>
          </cell>
          <cell r="O257">
            <v>80310360</v>
          </cell>
        </row>
        <row r="291">
          <cell r="E291">
            <v>1408833111.48</v>
          </cell>
          <cell r="H291">
            <v>32210752.135157332</v>
          </cell>
          <cell r="K291">
            <v>31445954</v>
          </cell>
          <cell r="O291">
            <v>30133884.317636676</v>
          </cell>
        </row>
        <row r="306">
          <cell r="E306">
            <v>3556655872.5100002</v>
          </cell>
          <cell r="H306">
            <v>100526253.24704155</v>
          </cell>
          <cell r="K306">
            <v>119111992</v>
          </cell>
          <cell r="O306">
            <v>111355148.66582938</v>
          </cell>
        </row>
        <row r="350">
          <cell r="E350">
            <v>215779074.54999998</v>
          </cell>
          <cell r="H350">
            <v>15699122.919117777</v>
          </cell>
          <cell r="K350">
            <v>12429126</v>
          </cell>
          <cell r="O350">
            <v>12429126</v>
          </cell>
        </row>
        <row r="360">
          <cell r="E360">
            <v>0</v>
          </cell>
          <cell r="H360"/>
          <cell r="K360">
            <v>2788096.5919999932</v>
          </cell>
          <cell r="O360">
            <v>2788096.5919999932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-Gas"/>
      <sheetName val="Depr Rate-Gas"/>
      <sheetName val="Para-Gas"/>
      <sheetName val="Res-Gas"/>
    </sheetNames>
    <sheetDataSet>
      <sheetData sheetId="0">
        <row r="25">
          <cell r="E25">
            <v>6583872.2299999995</v>
          </cell>
          <cell r="H25">
            <v>60213.792325000002</v>
          </cell>
          <cell r="K25">
            <v>36534</v>
          </cell>
          <cell r="O25">
            <v>36534</v>
          </cell>
        </row>
        <row r="41">
          <cell r="E41">
            <v>42322152.729999997</v>
          </cell>
          <cell r="H41">
            <v>864446.49416399992</v>
          </cell>
          <cell r="K41">
            <v>1054584</v>
          </cell>
          <cell r="O41">
            <v>1054584</v>
          </cell>
        </row>
        <row r="48">
          <cell r="E48">
            <v>12793443.07</v>
          </cell>
          <cell r="H48">
            <v>408805.61771400005</v>
          </cell>
          <cell r="K48">
            <v>359095</v>
          </cell>
          <cell r="O48">
            <v>359095</v>
          </cell>
        </row>
        <row r="73">
          <cell r="E73">
            <v>3348858871.8499999</v>
          </cell>
          <cell r="H73">
            <v>118962961.18580733</v>
          </cell>
          <cell r="K73">
            <v>93646266</v>
          </cell>
          <cell r="O73">
            <v>77939615.952964038</v>
          </cell>
        </row>
        <row r="109">
          <cell r="E109">
            <v>35223866.689999998</v>
          </cell>
          <cell r="H109">
            <v>4203250.9684410002</v>
          </cell>
          <cell r="K109">
            <v>1196831</v>
          </cell>
          <cell r="O109">
            <v>1196831</v>
          </cell>
        </row>
        <row r="120">
          <cell r="E120">
            <v>0</v>
          </cell>
          <cell r="H120">
            <v>0</v>
          </cell>
          <cell r="K120">
            <v>566147.99199999997</v>
          </cell>
          <cell r="O120">
            <v>566147.99199999997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-Com"/>
    </sheetNames>
    <sheetDataSet>
      <sheetData sheetId="0">
        <row r="37">
          <cell r="E37">
            <v>280165405.31999993</v>
          </cell>
          <cell r="H37">
            <v>24930601.003776997</v>
          </cell>
          <cell r="K37">
            <v>20103357</v>
          </cell>
        </row>
        <row r="46">
          <cell r="E46">
            <v>0</v>
          </cell>
          <cell r="H46">
            <v>0</v>
          </cell>
          <cell r="K46">
            <v>1657868.6399999943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/>
  </sheetViews>
  <sheetFormatPr defaultRowHeight="15"/>
  <cols>
    <col min="1" max="1" width="25.5703125" bestFit="1" customWidth="1"/>
    <col min="2" max="2" width="14.5703125" style="7" bestFit="1" customWidth="1"/>
    <col min="3" max="3" width="1.7109375" customWidth="1"/>
    <col min="4" max="4" width="8.28515625" style="15" customWidth="1"/>
    <col min="5" max="5" width="11.85546875" style="7" bestFit="1" customWidth="1"/>
    <col min="6" max="6" width="1.7109375" customWidth="1"/>
    <col min="7" max="7" width="9.140625" style="15"/>
    <col min="8" max="8" width="11.85546875" style="7" bestFit="1" customWidth="1"/>
    <col min="9" max="9" width="1.7109375" customWidth="1"/>
    <col min="10" max="10" width="9.140625" style="15"/>
    <col min="11" max="11" width="11.85546875" style="7" bestFit="1" customWidth="1"/>
    <col min="12" max="12" width="11.5703125" bestFit="1" customWidth="1"/>
  </cols>
  <sheetData>
    <row r="1" spans="1:12">
      <c r="A1" s="6" t="s">
        <v>26</v>
      </c>
      <c r="B1" s="8"/>
      <c r="C1" s="3"/>
      <c r="D1" s="12"/>
      <c r="E1" s="8"/>
      <c r="F1" s="3"/>
      <c r="G1" s="12"/>
      <c r="H1" s="8"/>
      <c r="I1" s="3"/>
      <c r="J1" s="12"/>
      <c r="K1" s="8"/>
      <c r="L1" s="8"/>
    </row>
    <row r="3" spans="1:12">
      <c r="D3" s="13" t="s">
        <v>22</v>
      </c>
      <c r="E3" s="10"/>
      <c r="G3" s="13" t="s">
        <v>6</v>
      </c>
      <c r="H3" s="10"/>
      <c r="J3" s="13" t="s">
        <v>24</v>
      </c>
      <c r="K3" s="10"/>
      <c r="L3" s="10"/>
    </row>
    <row r="4" spans="1:12" s="2" customFormat="1" ht="60">
      <c r="A4" s="4" t="s">
        <v>4</v>
      </c>
      <c r="B4" s="9" t="s">
        <v>5</v>
      </c>
      <c r="C4" s="4"/>
      <c r="D4" s="14" t="s">
        <v>7</v>
      </c>
      <c r="E4" s="9" t="s">
        <v>25</v>
      </c>
      <c r="F4" s="9"/>
      <c r="G4" s="14" t="s">
        <v>7</v>
      </c>
      <c r="H4" s="9" t="s">
        <v>25</v>
      </c>
      <c r="I4" s="4"/>
      <c r="J4" s="14" t="s">
        <v>7</v>
      </c>
      <c r="K4" s="9" t="s">
        <v>25</v>
      </c>
      <c r="L4" s="18" t="s">
        <v>23</v>
      </c>
    </row>
    <row r="6" spans="1:12">
      <c r="A6" s="1" t="s">
        <v>0</v>
      </c>
    </row>
    <row r="7" spans="1:12">
      <c r="A7" t="s">
        <v>8</v>
      </c>
      <c r="B7" s="7">
        <f>'[1]Comp-Elec'!$E$86</f>
        <v>1277134227.6500003</v>
      </c>
      <c r="D7" s="17">
        <f>IFERROR(E7/$B7,0)</f>
        <v>1.7412997116326691E-2</v>
      </c>
      <c r="E7" s="7">
        <f>'[1]Comp-Elec'!$H$86</f>
        <v>22238734.623231571</v>
      </c>
      <c r="G7" s="17">
        <f>IFERROR(H7/$B7,0)</f>
        <v>4.4506465937092753E-2</v>
      </c>
      <c r="H7" s="7">
        <f>'[1]Comp-Elec'!$K$86</f>
        <v>56840731</v>
      </c>
      <c r="J7" s="17">
        <f>IFERROR(K7/$B7,0)</f>
        <v>3.1967425063532305E-2</v>
      </c>
      <c r="K7" s="7">
        <f>'[1]Comp-Elec'!$O$86</f>
        <v>40826692.718473591</v>
      </c>
      <c r="L7" s="7">
        <f>K7-H7</f>
        <v>-16014038.281526409</v>
      </c>
    </row>
    <row r="8" spans="1:12">
      <c r="A8" t="s">
        <v>10</v>
      </c>
      <c r="B8" s="7">
        <f>'[1]Comp-Elec'!$E$141</f>
        <v>704883822.71000016</v>
      </c>
      <c r="D8" s="17">
        <f t="shared" ref="D8:D12" si="0">IFERROR(E8/$B8,0)</f>
        <v>1.4393116661663591E-2</v>
      </c>
      <c r="E8" s="7">
        <f>'[1]Comp-Elec'!$H$141</f>
        <v>10145475.093184428</v>
      </c>
      <c r="G8" s="17">
        <f t="shared" ref="G8:G12" si="1">IFERROR(H8/$B8,0)</f>
        <v>2.6826758383104155E-2</v>
      </c>
      <c r="H8" s="7">
        <f>'[1]Comp-Elec'!$K$141</f>
        <v>18909748</v>
      </c>
      <c r="J8" s="17">
        <f t="shared" ref="J8:J12" si="2">IFERROR(K8/$B8,0)</f>
        <v>2.6673138250962528E-2</v>
      </c>
      <c r="K8" s="7">
        <f>'[1]Comp-Elec'!$O$141</f>
        <v>18801463.654010795</v>
      </c>
      <c r="L8" s="7">
        <f t="shared" ref="L8:L12" si="3">K8-H8</f>
        <v>-108284.34598920494</v>
      </c>
    </row>
    <row r="9" spans="1:12">
      <c r="A9" t="s">
        <v>9</v>
      </c>
      <c r="B9" s="7">
        <f>'[1]Comp-Elec'!$E$257</f>
        <v>1895861022.3200006</v>
      </c>
      <c r="D9" s="17">
        <f t="shared" si="0"/>
        <v>3.6350707728864298E-2</v>
      </c>
      <c r="E9" s="7">
        <f>'[1]Comp-Elec'!$H$257</f>
        <v>68915889.916900218</v>
      </c>
      <c r="G9" s="17">
        <f t="shared" si="1"/>
        <v>4.2360889883016166E-2</v>
      </c>
      <c r="H9" s="7">
        <f>'[1]Comp-Elec'!$K$257</f>
        <v>80310360</v>
      </c>
      <c r="J9" s="17">
        <f t="shared" si="2"/>
        <v>4.2360889883016166E-2</v>
      </c>
      <c r="K9" s="7">
        <f>'[1]Comp-Elec'!$O$257</f>
        <v>80310360</v>
      </c>
      <c r="L9" s="7">
        <f t="shared" si="3"/>
        <v>0</v>
      </c>
    </row>
    <row r="10" spans="1:12">
      <c r="A10" t="s">
        <v>11</v>
      </c>
      <c r="B10" s="7">
        <f>'[1]Comp-Elec'!$E$291</f>
        <v>1408833111.48</v>
      </c>
      <c r="D10" s="17">
        <f t="shared" si="0"/>
        <v>2.2863426386479133E-2</v>
      </c>
      <c r="E10" s="7">
        <f>'[1]Comp-Elec'!$H$291</f>
        <v>32210752.135157332</v>
      </c>
      <c r="G10" s="17">
        <f t="shared" si="1"/>
        <v>2.2320567101780819E-2</v>
      </c>
      <c r="H10" s="7">
        <f>'[1]Comp-Elec'!$K$291</f>
        <v>31445954</v>
      </c>
      <c r="J10" s="17">
        <f t="shared" si="2"/>
        <v>2.1389250488285716E-2</v>
      </c>
      <c r="K10" s="7">
        <f>'[1]Comp-Elec'!$O$291</f>
        <v>30133884.317636676</v>
      </c>
      <c r="L10" s="7">
        <f t="shared" si="3"/>
        <v>-1312069.6823633239</v>
      </c>
    </row>
    <row r="11" spans="1:12">
      <c r="A11" t="s">
        <v>12</v>
      </c>
      <c r="B11" s="7">
        <f>'[1]Comp-Elec'!$E$306</f>
        <v>3556655872.5100002</v>
      </c>
      <c r="D11" s="17">
        <f t="shared" si="0"/>
        <v>2.8264261950116148E-2</v>
      </c>
      <c r="E11" s="7">
        <f>'[1]Comp-Elec'!$H$306</f>
        <v>100526253.24704155</v>
      </c>
      <c r="G11" s="17">
        <f t="shared" si="1"/>
        <v>3.3489883831786173E-2</v>
      </c>
      <c r="H11" s="7">
        <f>'[1]Comp-Elec'!$K$306</f>
        <v>119111992</v>
      </c>
      <c r="J11" s="17">
        <f t="shared" si="2"/>
        <v>3.1308946565933554E-2</v>
      </c>
      <c r="K11" s="7">
        <f>'[1]Comp-Elec'!$O$306</f>
        <v>111355148.66582938</v>
      </c>
      <c r="L11" s="7">
        <f t="shared" si="3"/>
        <v>-7756843.3341706246</v>
      </c>
    </row>
    <row r="12" spans="1:12">
      <c r="A12" t="s">
        <v>13</v>
      </c>
      <c r="B12" s="7">
        <f>'[1]Comp-Elec'!$E$350</f>
        <v>215779074.54999998</v>
      </c>
      <c r="D12" s="17">
        <f t="shared" si="0"/>
        <v>7.275553920998952E-2</v>
      </c>
      <c r="E12" s="7">
        <f>'[1]Comp-Elec'!$H$350</f>
        <v>15699122.919117777</v>
      </c>
      <c r="G12" s="17">
        <f t="shared" si="1"/>
        <v>5.7601164644535276E-2</v>
      </c>
      <c r="H12" s="7">
        <f>'[1]Comp-Elec'!$K$350</f>
        <v>12429126</v>
      </c>
      <c r="J12" s="17">
        <f t="shared" si="2"/>
        <v>5.7601164644535276E-2</v>
      </c>
      <c r="K12" s="7">
        <f>'[1]Comp-Elec'!$O$350</f>
        <v>12429126</v>
      </c>
      <c r="L12" s="7">
        <f t="shared" si="3"/>
        <v>0</v>
      </c>
    </row>
    <row r="13" spans="1:12">
      <c r="A13" s="1" t="s">
        <v>14</v>
      </c>
      <c r="B13" s="11">
        <f>SUBTOTAL(9,B7:B12)</f>
        <v>9059147131.2200012</v>
      </c>
      <c r="D13" s="16">
        <f>IFERROR(E13/$B13,0)</f>
        <v>2.7567300135128807E-2</v>
      </c>
      <c r="E13" s="11">
        <f>SUBTOTAL(9,E7:E12)</f>
        <v>249736227.93463287</v>
      </c>
      <c r="G13" s="16">
        <f>IFERROR(H13/$B13,0)</f>
        <v>3.5218316512432402E-2</v>
      </c>
      <c r="H13" s="11">
        <f>SUBTOTAL(9,H7:H12)</f>
        <v>319047911</v>
      </c>
      <c r="J13" s="16">
        <f>IFERROR(K13/$B13,0)</f>
        <v>3.2437565159224489E-2</v>
      </c>
      <c r="K13" s="11">
        <f>SUBTOTAL(9,K7:K12)</f>
        <v>293856675.35595042</v>
      </c>
      <c r="L13" s="11">
        <f>SUBTOTAL(9,L7:L12)</f>
        <v>-25191235.644049563</v>
      </c>
    </row>
    <row r="15" spans="1:12">
      <c r="A15" s="1" t="s">
        <v>1</v>
      </c>
    </row>
    <row r="16" spans="1:12">
      <c r="A16" t="s">
        <v>15</v>
      </c>
      <c r="B16" s="7">
        <f>'[2]Comp-Gas'!$E$25</f>
        <v>6583872.2299999995</v>
      </c>
      <c r="D16" s="17">
        <f t="shared" ref="D16:D20" si="4">IFERROR(E16/$B16,0)</f>
        <v>9.1456501920906819E-3</v>
      </c>
      <c r="E16" s="7">
        <f>'[2]Comp-Gas'!$H$25</f>
        <v>60213.792325000002</v>
      </c>
      <c r="G16" s="17">
        <f t="shared" ref="G16:G20" si="5">IFERROR(H16/$B16,0)</f>
        <v>5.5490141247774493E-3</v>
      </c>
      <c r="H16" s="7">
        <f>'[2]Comp-Gas'!$K$25</f>
        <v>36534</v>
      </c>
      <c r="J16" s="17">
        <f t="shared" ref="J16:J20" si="6">IFERROR(K16/$B16,0)</f>
        <v>5.5490141247774493E-3</v>
      </c>
      <c r="K16" s="7">
        <f>'[2]Comp-Gas'!$O$25</f>
        <v>36534</v>
      </c>
      <c r="L16" s="7">
        <f t="shared" ref="L16:L20" si="7">K16-H16</f>
        <v>0</v>
      </c>
    </row>
    <row r="17" spans="1:12">
      <c r="A17" s="5" t="s">
        <v>16</v>
      </c>
      <c r="B17" s="7">
        <f>'[2]Comp-Gas'!$E$41</f>
        <v>42322152.729999997</v>
      </c>
      <c r="D17" s="17">
        <f t="shared" si="4"/>
        <v>2.0425390449272642E-2</v>
      </c>
      <c r="E17" s="7">
        <f>'[2]Comp-Gas'!$H$41</f>
        <v>864446.49416399992</v>
      </c>
      <c r="G17" s="17">
        <f t="shared" si="5"/>
        <v>2.491801413618688E-2</v>
      </c>
      <c r="H17" s="7">
        <f>'[2]Comp-Gas'!$K$41</f>
        <v>1054584</v>
      </c>
      <c r="J17" s="17">
        <f t="shared" si="6"/>
        <v>2.491801413618688E-2</v>
      </c>
      <c r="K17" s="7">
        <f>'[2]Comp-Gas'!$O$41</f>
        <v>1054584</v>
      </c>
      <c r="L17" s="7">
        <f t="shared" si="7"/>
        <v>0</v>
      </c>
    </row>
    <row r="18" spans="1:12">
      <c r="A18" s="5" t="s">
        <v>17</v>
      </c>
      <c r="B18" s="7">
        <f>'[2]Comp-Gas'!$E$48</f>
        <v>12793443.07</v>
      </c>
      <c r="D18" s="17">
        <f t="shared" si="4"/>
        <v>3.1954307802614081E-2</v>
      </c>
      <c r="E18" s="7">
        <f>'[2]Comp-Gas'!$H$48</f>
        <v>408805.61771400005</v>
      </c>
      <c r="G18" s="17">
        <f t="shared" si="5"/>
        <v>2.8068675339014894E-2</v>
      </c>
      <c r="H18" s="7">
        <f>'[2]Comp-Gas'!$K$48</f>
        <v>359095</v>
      </c>
      <c r="J18" s="17">
        <f t="shared" si="6"/>
        <v>2.8068675339014894E-2</v>
      </c>
      <c r="K18" s="7">
        <f>'[2]Comp-Gas'!$O$48</f>
        <v>359095</v>
      </c>
      <c r="L18" s="7">
        <f t="shared" si="7"/>
        <v>0</v>
      </c>
    </row>
    <row r="19" spans="1:12">
      <c r="A19" s="5" t="s">
        <v>12</v>
      </c>
      <c r="B19" s="7">
        <f>'[2]Comp-Gas'!$E$73</f>
        <v>3348858871.8499999</v>
      </c>
      <c r="D19" s="17">
        <f t="shared" si="4"/>
        <v>3.5523432231137582E-2</v>
      </c>
      <c r="E19" s="7">
        <f>'[2]Comp-Gas'!$H$73</f>
        <v>118962961.18580733</v>
      </c>
      <c r="G19" s="17">
        <f t="shared" si="5"/>
        <v>2.7963634653934304E-2</v>
      </c>
      <c r="H19" s="7">
        <f>'[2]Comp-Gas'!$K$73</f>
        <v>93646266</v>
      </c>
      <c r="J19" s="17">
        <f t="shared" si="6"/>
        <v>2.3273484770622205E-2</v>
      </c>
      <c r="K19" s="7">
        <f>'[2]Comp-Gas'!$O$73</f>
        <v>77939615.952964038</v>
      </c>
      <c r="L19" s="7">
        <f t="shared" si="7"/>
        <v>-15706650.047035962</v>
      </c>
    </row>
    <row r="20" spans="1:12">
      <c r="A20" s="5" t="s">
        <v>13</v>
      </c>
      <c r="B20" s="7">
        <f>'[2]Comp-Gas'!$E$109</f>
        <v>35223866.689999998</v>
      </c>
      <c r="D20" s="17">
        <f t="shared" si="4"/>
        <v>0.11932962969208309</v>
      </c>
      <c r="E20" s="7">
        <f>'[2]Comp-Gas'!$H$109</f>
        <v>4203250.9684410002</v>
      </c>
      <c r="G20" s="17">
        <f t="shared" si="5"/>
        <v>3.397784265234511E-2</v>
      </c>
      <c r="H20" s="7">
        <f>'[2]Comp-Gas'!$K$109</f>
        <v>1196831</v>
      </c>
      <c r="J20" s="17">
        <f t="shared" si="6"/>
        <v>3.397784265234511E-2</v>
      </c>
      <c r="K20" s="7">
        <f>'[2]Comp-Gas'!$O$109</f>
        <v>1196831</v>
      </c>
      <c r="L20" s="7">
        <f t="shared" si="7"/>
        <v>0</v>
      </c>
    </row>
    <row r="21" spans="1:12">
      <c r="A21" s="1" t="s">
        <v>18</v>
      </c>
      <c r="B21" s="11">
        <f>SUBTOTAL(9,B16:B20)</f>
        <v>3445782206.5700002</v>
      </c>
      <c r="D21" s="16">
        <f>IFERROR(E21/$B21,0)</f>
        <v>3.6131035159758622E-2</v>
      </c>
      <c r="E21" s="11">
        <f>SUBTOTAL(9,E16:E20)</f>
        <v>124499678.05845132</v>
      </c>
      <c r="G21" s="16">
        <f>IFERROR(H21/$B21,0)</f>
        <v>2.7945268803234162E-2</v>
      </c>
      <c r="H21" s="11">
        <f>SUBTOTAL(9,H16:H20)</f>
        <v>96293310</v>
      </c>
      <c r="J21" s="16">
        <f>IFERROR(K21/$B21,0)</f>
        <v>2.3387043963286815E-2</v>
      </c>
      <c r="K21" s="11">
        <f>SUBTOTAL(9,K16:K20)</f>
        <v>80586659.952964038</v>
      </c>
      <c r="L21" s="11">
        <f>SUBTOTAL(9,L16:L20)</f>
        <v>-15706650.047035962</v>
      </c>
    </row>
    <row r="23" spans="1:12">
      <c r="A23" s="1" t="s">
        <v>2</v>
      </c>
    </row>
    <row r="24" spans="1:12">
      <c r="A24" t="s">
        <v>13</v>
      </c>
      <c r="B24" s="7">
        <f>'[3]Comp-Com'!$E$37</f>
        <v>280165405.31999993</v>
      </c>
      <c r="D24" s="17">
        <f>IFERROR(E24/$B24,0)</f>
        <v>8.8985294152580011E-2</v>
      </c>
      <c r="E24" s="7">
        <f>'[3]Comp-Com'!$H$37</f>
        <v>24930601.003776997</v>
      </c>
      <c r="G24" s="17">
        <f>IFERROR(H24/$B24,0)</f>
        <v>7.1755315318243182E-2</v>
      </c>
      <c r="H24" s="7">
        <f>'[3]Comp-Com'!$K$37</f>
        <v>20103357</v>
      </c>
      <c r="J24" s="17">
        <f>G24</f>
        <v>7.1755315318243182E-2</v>
      </c>
      <c r="K24" s="7">
        <f>H24</f>
        <v>20103357</v>
      </c>
      <c r="L24" s="7">
        <f>K24-H24</f>
        <v>0</v>
      </c>
    </row>
    <row r="25" spans="1:12">
      <c r="A25" s="1" t="s">
        <v>19</v>
      </c>
      <c r="B25" s="11">
        <f>SUBTOTAL(9,B24:B24)</f>
        <v>280165405.31999993</v>
      </c>
      <c r="D25" s="16">
        <f>IFERROR(E25/$B25,0)</f>
        <v>8.8985294152580011E-2</v>
      </c>
      <c r="E25" s="11">
        <f>SUBTOTAL(9,E24:E24)</f>
        <v>24930601.003776997</v>
      </c>
      <c r="G25" s="16">
        <f>IFERROR(H25/$B25,0)</f>
        <v>7.1755315318243182E-2</v>
      </c>
      <c r="H25" s="11">
        <f>SUBTOTAL(9,H24:H24)</f>
        <v>20103357</v>
      </c>
      <c r="J25" s="16">
        <f>IFERROR(K25/$B25,0)</f>
        <v>7.1755315318243182E-2</v>
      </c>
      <c r="K25" s="11">
        <f>SUBTOTAL(9,K24:K24)</f>
        <v>20103357</v>
      </c>
      <c r="L25" s="11">
        <f>SUBTOTAL(9,L24:L24)</f>
        <v>0</v>
      </c>
    </row>
    <row r="27" spans="1:12">
      <c r="A27" s="1" t="s">
        <v>20</v>
      </c>
    </row>
    <row r="28" spans="1:12">
      <c r="A28" t="s">
        <v>0</v>
      </c>
      <c r="B28" s="7">
        <f>'[1]Comp-Elec'!$E$360</f>
        <v>0</v>
      </c>
      <c r="D28" s="17"/>
      <c r="E28" s="7">
        <f>'[1]Comp-Elec'!$H$360</f>
        <v>0</v>
      </c>
      <c r="H28" s="7">
        <f>ROUND('[1]Comp-Elec'!$K$360,0)</f>
        <v>2788097</v>
      </c>
      <c r="K28" s="7">
        <f>ROUND('[1]Comp-Elec'!$O$360,0)</f>
        <v>2788097</v>
      </c>
      <c r="L28" s="7">
        <f t="shared" ref="L28:L30" si="8">K28-H28</f>
        <v>0</v>
      </c>
    </row>
    <row r="29" spans="1:12">
      <c r="A29" s="5" t="s">
        <v>1</v>
      </c>
      <c r="B29" s="7">
        <f>'[2]Comp-Gas'!$E$120</f>
        <v>0</v>
      </c>
      <c r="D29" s="17"/>
      <c r="E29" s="7">
        <f>'[2]Comp-Gas'!$H$120</f>
        <v>0</v>
      </c>
      <c r="H29" s="7">
        <f>ROUND('[2]Comp-Gas'!$K$120,0)</f>
        <v>566148</v>
      </c>
      <c r="K29" s="7">
        <f>ROUND('[2]Comp-Gas'!$O$120,0)</f>
        <v>566148</v>
      </c>
      <c r="L29" s="7">
        <f t="shared" si="8"/>
        <v>0</v>
      </c>
    </row>
    <row r="30" spans="1:12">
      <c r="A30" t="s">
        <v>2</v>
      </c>
      <c r="B30" s="7">
        <f>'[3]Comp-Com'!$E$46</f>
        <v>0</v>
      </c>
      <c r="D30" s="17"/>
      <c r="E30" s="7">
        <f>'[3]Comp-Com'!$H$46</f>
        <v>0</v>
      </c>
      <c r="H30" s="7">
        <f>ROUND('[3]Comp-Com'!$K$46,0)</f>
        <v>1657869</v>
      </c>
      <c r="K30" s="7">
        <f>H30</f>
        <v>1657869</v>
      </c>
      <c r="L30" s="7">
        <f t="shared" si="8"/>
        <v>0</v>
      </c>
    </row>
    <row r="31" spans="1:12">
      <c r="A31" s="1" t="s">
        <v>3</v>
      </c>
      <c r="B31" s="11">
        <f>SUBTOTAL(9,B28:B30)</f>
        <v>0</v>
      </c>
      <c r="D31" s="16"/>
      <c r="E31" s="11">
        <f>SUBTOTAL(9,E28:E30)</f>
        <v>0</v>
      </c>
      <c r="G31" s="16"/>
      <c r="H31" s="11">
        <f>SUBTOTAL(9,H28:H30)</f>
        <v>5012114</v>
      </c>
      <c r="J31" s="16"/>
      <c r="K31" s="11">
        <f>SUBTOTAL(9,K28:K30)</f>
        <v>5012114</v>
      </c>
      <c r="L31" s="11">
        <f>SUBTOTAL(9,L28:L30)</f>
        <v>0</v>
      </c>
    </row>
    <row r="32" spans="1:12">
      <c r="L32" s="7"/>
    </row>
    <row r="33" spans="1:12">
      <c r="A33" s="1" t="s">
        <v>21</v>
      </c>
      <c r="B33" s="11">
        <f>SUBTOTAL(9,B7:B31)</f>
        <v>12785094743.110001</v>
      </c>
      <c r="D33" s="16">
        <f>IFERROR(E33/$B33,0)</f>
        <v>3.1221239655809006E-2</v>
      </c>
      <c r="E33" s="11">
        <f>SUBTOTAL(9,E7:E31)</f>
        <v>399166506.99686122</v>
      </c>
      <c r="G33" s="16">
        <f>IFERROR(H33/$B33,0)</f>
        <v>3.4450796091078324E-2</v>
      </c>
      <c r="H33" s="11">
        <f>SUBTOTAL(9,H7:H31)</f>
        <v>440456692</v>
      </c>
      <c r="J33" s="16">
        <f>IFERROR(K33/$B33,0)</f>
        <v>3.1251923770392091E-2</v>
      </c>
      <c r="K33" s="11">
        <f>SUBTOTAL(9,K7:K31)</f>
        <v>399558806.30891442</v>
      </c>
      <c r="L33" s="11">
        <f>SUBTOTAL(9,L7:L31)</f>
        <v>-40897885.691085525</v>
      </c>
    </row>
  </sheetData>
  <printOptions horizontalCentered="1"/>
  <pageMargins left="0.7" right="0.7" top="0.75" bottom="0.75" header="0.3" footer="0.3"/>
  <pageSetup scale="9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2017-06-30T07:00:00+00:00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14FB236D-F784-4B9E-A670-FAFAEA03B3E6}"/>
</file>

<file path=customXml/itemProps2.xml><?xml version="1.0" encoding="utf-8"?>
<ds:datastoreItem xmlns:ds="http://schemas.openxmlformats.org/officeDocument/2006/customXml" ds:itemID="{E5210B93-E0C5-438E-86ED-F562BEFE87CD}"/>
</file>

<file path=customXml/itemProps3.xml><?xml version="1.0" encoding="utf-8"?>
<ds:datastoreItem xmlns:ds="http://schemas.openxmlformats.org/officeDocument/2006/customXml" ds:itemID="{3E9B8903-6EA8-4D3C-8C50-BBF659F54A40}"/>
</file>

<file path=customXml/itemProps4.xml><?xml version="1.0" encoding="utf-8"?>
<ds:datastoreItem xmlns:ds="http://schemas.openxmlformats.org/officeDocument/2006/customXml" ds:itemID="{25F03A99-1A44-465A-9C66-D7487E523B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</vt:lpstr>
      <vt:lpstr>Schedule!Print_Area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Roxie McCullar</dc:creator>
  <cp:lastModifiedBy>Roxie McCullar</cp:lastModifiedBy>
  <cp:lastPrinted>2017-06-12T15:26:04Z</cp:lastPrinted>
  <dcterms:created xsi:type="dcterms:W3CDTF">2017-05-09T16:16:27Z</dcterms:created>
  <dcterms:modified xsi:type="dcterms:W3CDTF">2017-06-28T14:11:46Z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