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lli\Desktop\_PSE02- UE-220026 2022GRC\dir\exh\"/>
    </mc:Choice>
  </mc:AlternateContent>
  <xr:revisionPtr revIDLastSave="0" documentId="8_{2643B13C-BC9A-43DC-9616-7CFC89E96B0D}" xr6:coauthVersionLast="47" xr6:coauthVersionMax="47" xr10:uidLastSave="{00000000-0000-0000-0000-000000000000}"/>
  <bookViews>
    <workbookView xWindow="-28920" yWindow="-120" windowWidth="29040" windowHeight="13665" xr2:uid="{71E8E2C1-AA01-496B-8193-2B0D20035D5E}"/>
  </bookViews>
  <sheets>
    <sheet name="BGM-7" sheetId="2" r:id="rId1"/>
    <sheet name="Dec13" sheetId="1" r:id="rId2"/>
    <sheet name="Table" sheetId="3" r:id="rId3"/>
  </sheets>
  <externalReferences>
    <externalReference r:id="rId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Company">'[1]Named Ranges G'!$B$2</definedName>
    <definedName name="FIT">'[1]Named Ranges G'!$B$10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'BGM-7'!$A$1:$R$76</definedName>
    <definedName name="RateCase">'[1]Named Ranges G'!$B$7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EST">2000</definedName>
    <definedName name="TestYear">'[1]Named Ranges G'!$B$3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2" i="2" l="1"/>
  <c r="G72" i="2" s="1"/>
  <c r="H72" i="2" s="1"/>
  <c r="F71" i="2"/>
  <c r="G71" i="2" s="1"/>
  <c r="H71" i="2" s="1"/>
  <c r="F70" i="2"/>
  <c r="G70" i="2" s="1"/>
  <c r="H70" i="2" s="1"/>
  <c r="L70" i="2" s="1"/>
  <c r="F69" i="2"/>
  <c r="G69" i="2" s="1"/>
  <c r="K69" i="2" s="1"/>
  <c r="F68" i="2"/>
  <c r="G68" i="2" s="1"/>
  <c r="H68" i="2" s="1"/>
  <c r="F67" i="2"/>
  <c r="G67" i="2" s="1"/>
  <c r="F66" i="2"/>
  <c r="J66" i="2" s="1"/>
  <c r="F62" i="2"/>
  <c r="G62" i="2" s="1"/>
  <c r="F61" i="2"/>
  <c r="G61" i="2" s="1"/>
  <c r="K61" i="2" s="1"/>
  <c r="F60" i="2"/>
  <c r="G60" i="2" s="1"/>
  <c r="F59" i="2"/>
  <c r="G59" i="2" s="1"/>
  <c r="F58" i="2"/>
  <c r="G58" i="2" s="1"/>
  <c r="F57" i="2"/>
  <c r="G57" i="2" s="1"/>
  <c r="F56" i="2"/>
  <c r="J71" i="2"/>
  <c r="J69" i="2"/>
  <c r="J61" i="2"/>
  <c r="J59" i="2"/>
  <c r="K49" i="2"/>
  <c r="F47" i="2"/>
  <c r="G47" i="2" s="1"/>
  <c r="H47" i="2" s="1"/>
  <c r="L47" i="2" s="1"/>
  <c r="F48" i="2"/>
  <c r="G48" i="2" s="1"/>
  <c r="H48" i="2" s="1"/>
  <c r="L48" i="2" s="1"/>
  <c r="F49" i="2"/>
  <c r="G49" i="2" s="1"/>
  <c r="H49" i="2" s="1"/>
  <c r="L49" i="2" s="1"/>
  <c r="F50" i="2"/>
  <c r="G50" i="2" s="1"/>
  <c r="H50" i="2" s="1"/>
  <c r="L50" i="2" s="1"/>
  <c r="F51" i="2"/>
  <c r="G51" i="2" s="1"/>
  <c r="H51" i="2" s="1"/>
  <c r="L51" i="2" s="1"/>
  <c r="F52" i="2"/>
  <c r="G52" i="2" s="1"/>
  <c r="H52" i="2" s="1"/>
  <c r="L52" i="2" s="1"/>
  <c r="F46" i="2"/>
  <c r="G46" i="2" s="1"/>
  <c r="H46" i="2" s="1"/>
  <c r="H53" i="2" s="1"/>
  <c r="H59" i="2" l="1"/>
  <c r="L59" i="2" s="1"/>
  <c r="K59" i="2"/>
  <c r="K51" i="2"/>
  <c r="L46" i="2"/>
  <c r="J52" i="2"/>
  <c r="J46" i="2"/>
  <c r="J60" i="2"/>
  <c r="K47" i="2"/>
  <c r="H58" i="2"/>
  <c r="L58" i="2" s="1"/>
  <c r="K58" i="2"/>
  <c r="H57" i="2"/>
  <c r="L57" i="2" s="1"/>
  <c r="K57" i="2"/>
  <c r="H67" i="2"/>
  <c r="L67" i="2" s="1"/>
  <c r="K67" i="2"/>
  <c r="J47" i="2"/>
  <c r="K52" i="2"/>
  <c r="F63" i="2"/>
  <c r="J50" i="2"/>
  <c r="F53" i="2"/>
  <c r="K50" i="2"/>
  <c r="J57" i="2"/>
  <c r="J62" i="2"/>
  <c r="G53" i="2"/>
  <c r="J67" i="2"/>
  <c r="J73" i="2" s="1"/>
  <c r="J48" i="2"/>
  <c r="K48" i="2"/>
  <c r="J51" i="2"/>
  <c r="J58" i="2"/>
  <c r="K46" i="2"/>
  <c r="J49" i="2"/>
  <c r="J72" i="2"/>
  <c r="G66" i="2"/>
  <c r="H69" i="2"/>
  <c r="L69" i="2" s="1"/>
  <c r="J70" i="2"/>
  <c r="F73" i="2"/>
  <c r="K60" i="2"/>
  <c r="H60" i="2"/>
  <c r="L60" i="2" s="1"/>
  <c r="K62" i="2"/>
  <c r="H62" i="2"/>
  <c r="L62" i="2" s="1"/>
  <c r="G56" i="2"/>
  <c r="H61" i="2"/>
  <c r="L61" i="2" s="1"/>
  <c r="J56" i="2"/>
  <c r="K68" i="2"/>
  <c r="L68" i="2"/>
  <c r="L72" i="2"/>
  <c r="K72" i="2"/>
  <c r="J68" i="2"/>
  <c r="K70" i="2"/>
  <c r="K53" i="2" l="1"/>
  <c r="J63" i="2"/>
  <c r="L53" i="2"/>
  <c r="J53" i="2"/>
  <c r="G73" i="2"/>
  <c r="H66" i="2"/>
  <c r="H73" i="2" s="1"/>
  <c r="G63" i="2"/>
  <c r="K56" i="2"/>
  <c r="H56" i="2"/>
  <c r="K66" i="2"/>
  <c r="K71" i="2"/>
  <c r="L71" i="2"/>
  <c r="K73" i="2" l="1"/>
  <c r="K63" i="2"/>
  <c r="L66" i="2"/>
  <c r="L73" i="2" s="1"/>
  <c r="H63" i="2"/>
  <c r="L56" i="2"/>
  <c r="L63" i="2" l="1"/>
  <c r="J24" i="2" l="1"/>
  <c r="N24" i="2" s="1"/>
  <c r="J13" i="2"/>
  <c r="N13" i="2" s="1"/>
  <c r="D14" i="2"/>
  <c r="E9" i="3" s="1"/>
  <c r="F35" i="2"/>
  <c r="J35" i="2" s="1"/>
  <c r="N35" i="2" s="1"/>
  <c r="D35" i="2"/>
  <c r="D23" i="2"/>
  <c r="D34" i="2" s="1"/>
  <c r="D20" i="2"/>
  <c r="D31" i="2" s="1"/>
  <c r="D19" i="2"/>
  <c r="D30" i="2" s="1"/>
  <c r="D18" i="2"/>
  <c r="D29" i="2" s="1"/>
  <c r="D17" i="2"/>
  <c r="D28" i="2" s="1"/>
  <c r="H22" i="2"/>
  <c r="G22" i="2"/>
  <c r="F22" i="2"/>
  <c r="H11" i="2"/>
  <c r="G11" i="2"/>
  <c r="F11" i="2"/>
  <c r="J11" i="2" s="1"/>
  <c r="N11" i="2" s="1"/>
  <c r="K11" i="2" l="1"/>
  <c r="O11" i="2" s="1"/>
  <c r="H33" i="2"/>
  <c r="L11" i="2"/>
  <c r="P11" i="2" s="1"/>
  <c r="L22" i="2"/>
  <c r="P22" i="2" s="1"/>
  <c r="K22" i="2"/>
  <c r="O22" i="2" s="1"/>
  <c r="G33" i="2"/>
  <c r="F33" i="2"/>
  <c r="K33" i="2" l="1"/>
  <c r="O33" i="2" s="1"/>
  <c r="L33" i="2"/>
  <c r="P33" i="2" s="1"/>
  <c r="D22" i="2" l="1"/>
  <c r="D33" i="2" l="1"/>
  <c r="J33" i="2" s="1"/>
  <c r="N33" i="2" s="1"/>
  <c r="J22" i="2"/>
  <c r="N22" i="2" s="1"/>
  <c r="D21" i="2" l="1"/>
  <c r="D32" i="2" l="1"/>
  <c r="D36" i="2" s="1"/>
  <c r="E15" i="3" s="1"/>
  <c r="D25" i="2"/>
  <c r="E12" i="3" s="1"/>
  <c r="G20" i="2" l="1"/>
  <c r="H18" i="2" l="1"/>
  <c r="G21" i="2"/>
  <c r="H21" i="2"/>
  <c r="G19" i="2"/>
  <c r="H20" i="2"/>
  <c r="L20" i="2" s="1"/>
  <c r="P20" i="2" s="1"/>
  <c r="G18" i="2"/>
  <c r="L21" i="2" l="1"/>
  <c r="P21" i="2" s="1"/>
  <c r="L18" i="2"/>
  <c r="P18" i="2" s="1"/>
  <c r="F19" i="2"/>
  <c r="J19" i="2" s="1"/>
  <c r="N19" i="2" s="1"/>
  <c r="F21" i="2"/>
  <c r="J21" i="2" s="1"/>
  <c r="N21" i="2" s="1"/>
  <c r="H19" i="2"/>
  <c r="L19" i="2" s="1"/>
  <c r="P19" i="2" s="1"/>
  <c r="F20" i="2"/>
  <c r="G17" i="2"/>
  <c r="F18" i="2"/>
  <c r="J18" i="2" s="1"/>
  <c r="N18" i="2" s="1"/>
  <c r="H10" i="2" l="1"/>
  <c r="F6" i="2"/>
  <c r="J20" i="2"/>
  <c r="N20" i="2" s="1"/>
  <c r="K20" i="2"/>
  <c r="O20" i="2" s="1"/>
  <c r="H8" i="2"/>
  <c r="H23" i="2"/>
  <c r="F7" i="2"/>
  <c r="H7" i="2"/>
  <c r="F17" i="2"/>
  <c r="G10" i="2"/>
  <c r="F10" i="2"/>
  <c r="H17" i="2"/>
  <c r="G8" i="2"/>
  <c r="G7" i="2"/>
  <c r="F8" i="2"/>
  <c r="G6" i="2"/>
  <c r="H9" i="2"/>
  <c r="H6" i="2"/>
  <c r="K19" i="2"/>
  <c r="O19" i="2" s="1"/>
  <c r="G9" i="2"/>
  <c r="K18" i="2"/>
  <c r="O18" i="2" s="1"/>
  <c r="F9" i="2"/>
  <c r="K21" i="2"/>
  <c r="O21" i="2" s="1"/>
  <c r="K8" i="2" l="1"/>
  <c r="O8" i="2" s="1"/>
  <c r="G30" i="2"/>
  <c r="J6" i="2"/>
  <c r="N6" i="2" s="1"/>
  <c r="F28" i="2"/>
  <c r="K6" i="2"/>
  <c r="O6" i="2" s="1"/>
  <c r="G28" i="2"/>
  <c r="K10" i="2"/>
  <c r="O10" i="2" s="1"/>
  <c r="G32" i="2"/>
  <c r="L8" i="2"/>
  <c r="P8" i="2" s="1"/>
  <c r="H30" i="2"/>
  <c r="L30" i="2" s="1"/>
  <c r="P30" i="2" s="1"/>
  <c r="H28" i="2"/>
  <c r="L6" i="2"/>
  <c r="P6" i="2" s="1"/>
  <c r="L17" i="2"/>
  <c r="P17" i="2" s="1"/>
  <c r="F23" i="2"/>
  <c r="J23" i="2" s="1"/>
  <c r="N23" i="2" s="1"/>
  <c r="G31" i="2"/>
  <c r="K9" i="2"/>
  <c r="O9" i="2" s="1"/>
  <c r="J8" i="2"/>
  <c r="N8" i="2" s="1"/>
  <c r="F30" i="2"/>
  <c r="J30" i="2" s="1"/>
  <c r="N30" i="2" s="1"/>
  <c r="J17" i="2"/>
  <c r="N17" i="2" s="1"/>
  <c r="J9" i="2"/>
  <c r="N9" i="2" s="1"/>
  <c r="F31" i="2"/>
  <c r="J31" i="2" s="1"/>
  <c r="N31" i="2" s="1"/>
  <c r="J10" i="2"/>
  <c r="N10" i="2" s="1"/>
  <c r="F32" i="2"/>
  <c r="J32" i="2" s="1"/>
  <c r="N32" i="2" s="1"/>
  <c r="H29" i="2"/>
  <c r="L7" i="2"/>
  <c r="P7" i="2" s="1"/>
  <c r="L10" i="2"/>
  <c r="P10" i="2" s="1"/>
  <c r="H32" i="2"/>
  <c r="K7" i="2"/>
  <c r="O7" i="2" s="1"/>
  <c r="G29" i="2"/>
  <c r="L9" i="2"/>
  <c r="P9" i="2" s="1"/>
  <c r="H31" i="2"/>
  <c r="L31" i="2" s="1"/>
  <c r="P31" i="2" s="1"/>
  <c r="G23" i="2"/>
  <c r="K17" i="2"/>
  <c r="O17" i="2" s="1"/>
  <c r="J7" i="2"/>
  <c r="N7" i="2" s="1"/>
  <c r="F29" i="2"/>
  <c r="J29" i="2" s="1"/>
  <c r="N29" i="2" s="1"/>
  <c r="F25" i="2" l="1"/>
  <c r="L32" i="2"/>
  <c r="P32" i="2" s="1"/>
  <c r="L28" i="2"/>
  <c r="P28" i="2" s="1"/>
  <c r="L29" i="2"/>
  <c r="P29" i="2" s="1"/>
  <c r="J25" i="2"/>
  <c r="W87" i="2" s="1"/>
  <c r="G12" i="3"/>
  <c r="G13" i="3" s="1"/>
  <c r="K31" i="2"/>
  <c r="O31" i="2" s="1"/>
  <c r="K29" i="2"/>
  <c r="O29" i="2" s="1"/>
  <c r="G12" i="2"/>
  <c r="F12" i="2"/>
  <c r="G13" i="2"/>
  <c r="K28" i="2"/>
  <c r="O28" i="2" s="1"/>
  <c r="K30" i="2"/>
  <c r="O30" i="2" s="1"/>
  <c r="K23" i="2"/>
  <c r="O23" i="2" s="1"/>
  <c r="H12" i="2"/>
  <c r="K32" i="2"/>
  <c r="O32" i="2" s="1"/>
  <c r="J28" i="2"/>
  <c r="N28" i="2" s="1"/>
  <c r="L23" i="2"/>
  <c r="P23" i="2" s="1"/>
  <c r="W88" i="2" l="1"/>
  <c r="J12" i="2"/>
  <c r="N12" i="2" s="1"/>
  <c r="F34" i="2"/>
  <c r="F14" i="2"/>
  <c r="K13" i="2"/>
  <c r="K12" i="2"/>
  <c r="O12" i="2" s="1"/>
  <c r="G34" i="2"/>
  <c r="G14" i="2"/>
  <c r="L12" i="2"/>
  <c r="P12" i="2" s="1"/>
  <c r="H34" i="2"/>
  <c r="N25" i="2"/>
  <c r="H9" i="3" l="1"/>
  <c r="H13" i="2"/>
  <c r="K14" i="2"/>
  <c r="J14" i="2"/>
  <c r="G9" i="3"/>
  <c r="G10" i="3" s="1"/>
  <c r="L34" i="2"/>
  <c r="P34" i="2" s="1"/>
  <c r="J34" i="2"/>
  <c r="N34" i="2" s="1"/>
  <c r="F36" i="2"/>
  <c r="K34" i="2"/>
  <c r="O34" i="2" s="1"/>
  <c r="N14" i="2" l="1"/>
  <c r="W83" i="2"/>
  <c r="O14" i="2"/>
  <c r="X83" i="2"/>
  <c r="G15" i="3"/>
  <c r="G16" i="3" s="1"/>
  <c r="J36" i="2"/>
  <c r="N36" i="2" s="1"/>
  <c r="H14" i="2"/>
  <c r="L13" i="2"/>
  <c r="P13" i="2" s="1"/>
  <c r="H10" i="3"/>
  <c r="X84" i="2" l="1"/>
  <c r="W84" i="2"/>
  <c r="I9" i="3"/>
  <c r="I10" i="3" s="1"/>
  <c r="L14" i="2"/>
  <c r="P14" i="2" l="1"/>
  <c r="Y83" i="2"/>
  <c r="G24" i="2"/>
  <c r="Y84" i="2" l="1"/>
  <c r="K24" i="2"/>
  <c r="G25" i="2"/>
  <c r="G35" i="2"/>
  <c r="K35" i="2" l="1"/>
  <c r="G36" i="2"/>
  <c r="K25" i="2"/>
  <c r="X87" i="2" s="1"/>
  <c r="H12" i="3"/>
  <c r="H13" i="3" s="1"/>
  <c r="X88" i="2" l="1"/>
  <c r="O25" i="2"/>
  <c r="H15" i="3"/>
  <c r="H16" i="3" s="1"/>
  <c r="K36" i="2"/>
  <c r="O36" i="2" s="1"/>
  <c r="H24" i="2" l="1"/>
  <c r="L24" i="2" l="1"/>
  <c r="P24" i="2" s="1"/>
  <c r="H25" i="2"/>
  <c r="H35" i="2"/>
  <c r="H36" i="2" l="1"/>
  <c r="L35" i="2"/>
  <c r="P35" i="2" s="1"/>
  <c r="I12" i="3"/>
  <c r="I13" i="3" s="1"/>
  <c r="L25" i="2"/>
  <c r="Y87" i="2" s="1"/>
  <c r="Y88" i="2" l="1"/>
  <c r="P25" i="2"/>
  <c r="I15" i="3"/>
  <c r="I16" i="3" s="1"/>
  <c r="L36" i="2"/>
  <c r="P36" i="2" s="1"/>
</calcChain>
</file>

<file path=xl/sharedStrings.xml><?xml version="1.0" encoding="utf-8"?>
<sst xmlns="http://schemas.openxmlformats.org/spreadsheetml/2006/main" count="301" uniqueCount="106">
  <si>
    <t>Total PLAN per Josh/Erir</t>
  </si>
  <si>
    <t>hardcoded</t>
  </si>
  <si>
    <t>remove PLNG O&amp;M</t>
  </si>
  <si>
    <t>APUA</t>
  </si>
  <si>
    <t>Green Power Program</t>
  </si>
  <si>
    <t>Low Income</t>
  </si>
  <si>
    <t>WUTC Fees</t>
  </si>
  <si>
    <t>Overheads</t>
  </si>
  <si>
    <t>Adjusted Plan incl Payroll Tax</t>
  </si>
  <si>
    <t>FERCalization</t>
  </si>
  <si>
    <t>Description</t>
  </si>
  <si>
    <t>Electric</t>
  </si>
  <si>
    <t>Gas</t>
  </si>
  <si>
    <t>BASE O&amp;M excl PTAX</t>
  </si>
  <si>
    <t>BASE O&amp;M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</si>
  <si>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</si>
  <si>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</si>
  <si>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</si>
  <si>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</si>
  <si>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</si>
  <si>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</si>
  <si>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</si>
  <si>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INCREMENTAL O&amp;M excl PTAX</t>
  </si>
  <si>
    <t>INCREMENTAL O&amp;M</t>
  </si>
  <si>
    <t>Regulatory Adjustments to O&amp;M PLAN</t>
  </si>
  <si>
    <t>Remove from PLAN</t>
  </si>
  <si>
    <t>WUTC Filing Fees</t>
  </si>
  <si>
    <t>Bad Debt</t>
  </si>
  <si>
    <t>Rate Case Expenses</t>
  </si>
  <si>
    <t>Interest on Customer Deposits</t>
  </si>
  <si>
    <t>Pension Expense (16.51% of Ben OH)</t>
  </si>
  <si>
    <t>Injuries and Damages</t>
  </si>
  <si>
    <t>Incentive Pay</t>
  </si>
  <si>
    <t>Production O&amp;M</t>
  </si>
  <si>
    <t>Storm</t>
  </si>
  <si>
    <t>Add to PLAN from MODEL ADJ</t>
  </si>
  <si>
    <t>Pension Expense</t>
  </si>
  <si>
    <t>Storm set to 10M</t>
  </si>
  <si>
    <t>RSI</t>
  </si>
  <si>
    <t>Colstrip</t>
  </si>
  <si>
    <t>Eliminate Prod O&amp;M Incentive and Footing Error</t>
  </si>
  <si>
    <t>ADJUSTED O&amp;M PLAN TARGET</t>
  </si>
  <si>
    <t>Ending O&amp;M per MODEL</t>
  </si>
  <si>
    <t>Difference</t>
  </si>
  <si>
    <t>** SECTION 2: TOP DOWN Rate Year O&amp;M ADJUSTMENT **</t>
  </si>
  <si>
    <t>DESIRED O&amp;M</t>
  </si>
  <si>
    <t>less: Beg O&amp;M + all ADJ incl RSI, Colstrip (except O&amp;M)</t>
  </si>
  <si>
    <t xml:space="preserve">O&amp;M Adjustment </t>
  </si>
  <si>
    <t>ENDING Taxes Other Than Income Taxes</t>
  </si>
  <si>
    <t>PLAN PTAX (Base + Incremental)</t>
  </si>
  <si>
    <t>PLAN Payroll Tax</t>
  </si>
  <si>
    <t>Payroll Tax Adjustment</t>
  </si>
  <si>
    <t>NON-OPERATING (421, 426.1)</t>
  </si>
  <si>
    <t>BTL</t>
  </si>
  <si>
    <t>check</t>
  </si>
  <si>
    <t>12ME JUNE 2021 TEST YEAR</t>
  </si>
  <si>
    <t>TAXES OTHER THAN INCOME TAXES</t>
  </si>
  <si>
    <t>Non-Payroll Tax</t>
  </si>
  <si>
    <t xml:space="preserve">PAYROLL TAX </t>
  </si>
  <si>
    <t xml:space="preserve">Non-Payroll Tax </t>
  </si>
  <si>
    <t>(Adjustments through Gap Year)</t>
  </si>
  <si>
    <t>REVENUES &amp; EXPENSES</t>
  </si>
  <si>
    <t>PASS-THROUGH REV &amp; EXP</t>
  </si>
  <si>
    <t>TEMPERATURE NORMALIZATION</t>
  </si>
  <si>
    <t xml:space="preserve">EXCISE TAX </t>
  </si>
  <si>
    <t>COLSTRIP D&amp;R</t>
  </si>
  <si>
    <t>MONTANA TAX</t>
  </si>
  <si>
    <t>PAYROLL TAX</t>
  </si>
  <si>
    <t>INCENTIVE PAY</t>
  </si>
  <si>
    <t>PENSION</t>
  </si>
  <si>
    <t>WAGE INCREASE</t>
  </si>
  <si>
    <t>STORM O&amp;M</t>
  </si>
  <si>
    <t>Beg Bal + Restated and Traditional Proforma Adjustments</t>
  </si>
  <si>
    <t>check to Model</t>
  </si>
  <si>
    <t>Beginning of Rate Year</t>
  </si>
  <si>
    <t>Payroll Tax</t>
  </si>
  <si>
    <t>REVENUES &amp; EXPENSES SUT</t>
  </si>
  <si>
    <t>POWER COSTS SUT</t>
  </si>
  <si>
    <t>Incentive</t>
  </si>
  <si>
    <t>TARGET</t>
  </si>
  <si>
    <t>calc O&amp;M ESCALATION ADJ in Model</t>
  </si>
  <si>
    <t>End of Rate Year</t>
  </si>
  <si>
    <t>INCREMENTAL INCENTIVES</t>
  </si>
  <si>
    <t>OTHER PRODUCTION EXPENSES</t>
  </si>
  <si>
    <t>TEST YEAR</t>
  </si>
  <si>
    <t>GAS</t>
  </si>
  <si>
    <t>ELECTRIC</t>
  </si>
  <si>
    <t>n/a</t>
  </si>
  <si>
    <t>TOTAL COMPANY</t>
  </si>
  <si>
    <t>ELECTRIC TOTAL</t>
  </si>
  <si>
    <t>GAS TOTAL</t>
  </si>
  <si>
    <t xml:space="preserve">TOTAL COMPANY TOTAL </t>
  </si>
  <si>
    <t>% Increase</t>
  </si>
  <si>
    <t>Total Company</t>
  </si>
  <si>
    <t>Pro-Forma</t>
  </si>
  <si>
    <t>PSE PROPOSED ADJUSTMENT</t>
  </si>
  <si>
    <t>PRO FORMA</t>
  </si>
  <si>
    <t>FIVE-YEAR PLAN BUDGET</t>
  </si>
  <si>
    <t>% CHANGE</t>
  </si>
  <si>
    <t>AWEC PROPOSED O&amp;M</t>
  </si>
  <si>
    <t>Expense</t>
  </si>
  <si>
    <t>Revenue Req.</t>
  </si>
  <si>
    <t>AWEC PROPOSED ADJUSTMENT</t>
  </si>
  <si>
    <t>Rate Year 1</t>
  </si>
  <si>
    <t>Rate Year 2</t>
  </si>
  <si>
    <t>Rate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</si>
</sst>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Times New Roman"/>
      <family val="1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1"/>
      <color rgb="FF7030A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41" fontId="0" fillId="0" borderId="0" xfId="0" applyNumberFormat="1"/>
    <xf numFmtId="0" fontId="0" fillId="0" borderId="1" xfId="0" applyBorder="1"/>
    <xf numFmtId="41" fontId="0" fillId="0" borderId="1" xfId="0" applyNumberFormat="1" applyBorder="1"/>
    <xf numFmtId="16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1" fontId="3" fillId="0" borderId="0" xfId="0" applyNumberFormat="1" applyFont="1"/>
    <xf numFmtId="0" fontId="5" fillId="0" borderId="0" xfId="0" quotePrefix="1" applyFont="1" applyAlignment="1">
      <alignment horizontal="left" indent="1"/>
    </xf>
    <xf numFmtId="41" fontId="0" fillId="3" borderId="0" xfId="0" applyNumberFormat="1" applyFill="1"/>
    <xf numFmtId="0" fontId="5" fillId="0" borderId="0" xfId="0" applyFont="1" applyAlignment="1">
      <alignment horizontal="left" indent="1"/>
    </xf>
    <xf numFmtId="0" fontId="6" fillId="4" borderId="0" xfId="0" applyFont="1" applyFill="1"/>
    <xf numFmtId="41" fontId="0" fillId="5" borderId="0" xfId="0" applyNumberFormat="1" applyFill="1"/>
    <xf numFmtId="0" fontId="3" fillId="2" borderId="0" xfId="0" applyFont="1" applyFill="1"/>
    <xf numFmtId="0" fontId="7" fillId="0" borderId="0" xfId="0" applyFont="1" applyAlignment="1">
      <alignment horizontal="left" indent="1"/>
    </xf>
    <xf numFmtId="165" fontId="7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165" fontId="6" fillId="0" borderId="0" xfId="0" applyNumberFormat="1" applyFont="1"/>
    <xf numFmtId="165" fontId="6" fillId="0" borderId="0" xfId="0" applyNumberFormat="1" applyFont="1" applyAlignment="1">
      <alignment horizontal="left" indent="2"/>
    </xf>
    <xf numFmtId="41" fontId="6" fillId="0" borderId="0" xfId="0" applyNumberFormat="1" applyFont="1"/>
    <xf numFmtId="0" fontId="8" fillId="0" borderId="0" xfId="0" quotePrefix="1" applyFont="1" applyAlignment="1">
      <alignment horizontal="left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165" fontId="10" fillId="0" borderId="0" xfId="0" applyNumberFormat="1" applyFont="1" applyAlignment="1">
      <alignment horizontal="left" indent="2"/>
    </xf>
    <xf numFmtId="0" fontId="11" fillId="0" borderId="0" xfId="0" quotePrefix="1" applyFont="1" applyAlignment="1">
      <alignment horizontal="left"/>
    </xf>
    <xf numFmtId="41" fontId="10" fillId="0" borderId="0" xfId="0" applyNumberFormat="1" applyFont="1"/>
    <xf numFmtId="165" fontId="10" fillId="0" borderId="0" xfId="0" applyNumberFormat="1" applyFont="1"/>
    <xf numFmtId="165" fontId="10" fillId="0" borderId="1" xfId="0" applyNumberFormat="1" applyFont="1" applyBorder="1" applyAlignment="1">
      <alignment horizontal="left" indent="2"/>
    </xf>
    <xf numFmtId="164" fontId="12" fillId="0" borderId="0" xfId="0" applyNumberFormat="1" applyFont="1"/>
    <xf numFmtId="164" fontId="13" fillId="0" borderId="2" xfId="0" applyNumberFormat="1" applyFont="1" applyBorder="1"/>
    <xf numFmtId="0" fontId="14" fillId="2" borderId="0" xfId="0" applyFont="1" applyFill="1"/>
    <xf numFmtId="164" fontId="3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left"/>
    </xf>
    <xf numFmtId="164" fontId="3" fillId="6" borderId="0" xfId="0" applyNumberFormat="1" applyFont="1" applyFill="1"/>
    <xf numFmtId="164" fontId="15" fillId="6" borderId="0" xfId="0" applyNumberFormat="1" applyFont="1" applyFill="1"/>
    <xf numFmtId="164" fontId="1" fillId="6" borderId="0" xfId="0" applyNumberFormat="1" applyFont="1" applyFill="1"/>
    <xf numFmtId="0" fontId="5" fillId="2" borderId="0" xfId="0" applyFont="1" applyFill="1" applyAlignment="1">
      <alignment horizontal="left" indent="1"/>
    </xf>
    <xf numFmtId="0" fontId="16" fillId="2" borderId="0" xfId="0" applyFont="1" applyFill="1"/>
    <xf numFmtId="0" fontId="17" fillId="2" borderId="0" xfId="0" applyFont="1" applyFill="1"/>
    <xf numFmtId="0" fontId="5" fillId="0" borderId="0" xfId="0" applyFont="1" applyAlignment="1">
      <alignment horizontal="left"/>
    </xf>
    <xf numFmtId="0" fontId="16" fillId="6" borderId="0" xfId="0" applyFont="1" applyFill="1" applyAlignment="1">
      <alignment horizontal="left"/>
    </xf>
    <xf numFmtId="164" fontId="16" fillId="6" borderId="0" xfId="0" applyNumberFormat="1" applyFont="1" applyFill="1"/>
    <xf numFmtId="0" fontId="18" fillId="0" borderId="0" xfId="0" quotePrefix="1" applyFont="1" applyAlignment="1">
      <alignment horizontal="left" indent="1"/>
    </xf>
    <xf numFmtId="41" fontId="17" fillId="6" borderId="0" xfId="0" applyNumberFormat="1" applyFont="1" applyFill="1"/>
    <xf numFmtId="0" fontId="18" fillId="0" borderId="0" xfId="0" applyFont="1" applyAlignment="1">
      <alignment horizontal="left" indent="1"/>
    </xf>
    <xf numFmtId="0" fontId="5" fillId="7" borderId="0" xfId="0" applyFont="1" applyFill="1" applyAlignment="1">
      <alignment horizontal="left" indent="1"/>
    </xf>
    <xf numFmtId="0" fontId="19" fillId="8" borderId="0" xfId="0" applyFont="1" applyFill="1"/>
    <xf numFmtId="0" fontId="3" fillId="6" borderId="0" xfId="0" quotePrefix="1" applyFont="1" applyFill="1"/>
    <xf numFmtId="0" fontId="5" fillId="0" borderId="0" xfId="0" quotePrefix="1" applyFont="1" applyAlignment="1">
      <alignment horizontal="left"/>
    </xf>
    <xf numFmtId="0" fontId="0" fillId="2" borderId="3" xfId="0" applyFill="1" applyBorder="1"/>
    <xf numFmtId="0" fontId="10" fillId="2" borderId="0" xfId="0" applyFont="1" applyFill="1"/>
    <xf numFmtId="0" fontId="9" fillId="6" borderId="3" xfId="0" applyFont="1" applyFill="1" applyBorder="1"/>
    <xf numFmtId="164" fontId="9" fillId="6" borderId="4" xfId="0" applyNumberFormat="1" applyFont="1" applyFill="1" applyBorder="1"/>
    <xf numFmtId="164" fontId="9" fillId="6" borderId="5" xfId="0" applyNumberFormat="1" applyFont="1" applyFill="1" applyBorder="1"/>
    <xf numFmtId="0" fontId="11" fillId="0" borderId="0" xfId="0" quotePrefix="1" applyFont="1" applyAlignment="1">
      <alignment horizontal="left" indent="1"/>
    </xf>
    <xf numFmtId="41" fontId="10" fillId="0" borderId="0" xfId="0" applyNumberFormat="1" applyFont="1" applyAlignment="1">
      <alignment horizontal="center"/>
    </xf>
    <xf numFmtId="41" fontId="10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left" indent="1"/>
    </xf>
    <xf numFmtId="0" fontId="10" fillId="2" borderId="7" xfId="0" applyFont="1" applyFill="1" applyBorder="1"/>
    <xf numFmtId="0" fontId="4" fillId="2" borderId="0" xfId="0" applyFont="1" applyFill="1"/>
    <xf numFmtId="0" fontId="11" fillId="0" borderId="7" xfId="0" applyFont="1" applyBorder="1" applyAlignment="1">
      <alignment horizontal="left" indent="1"/>
    </xf>
    <xf numFmtId="41" fontId="10" fillId="0" borderId="7" xfId="0" applyNumberFormat="1" applyFont="1" applyBorder="1" applyAlignment="1">
      <alignment horizontal="center"/>
    </xf>
    <xf numFmtId="41" fontId="10" fillId="0" borderId="8" xfId="0" applyNumberFormat="1" applyFont="1" applyBorder="1" applyAlignment="1">
      <alignment horizontal="center"/>
    </xf>
    <xf numFmtId="0" fontId="4" fillId="9" borderId="0" xfId="0" applyFont="1" applyFill="1"/>
    <xf numFmtId="164" fontId="4" fillId="9" borderId="0" xfId="0" applyNumberFormat="1" applyFont="1" applyFill="1"/>
    <xf numFmtId="0" fontId="20" fillId="9" borderId="0" xfId="0" applyFont="1" applyFill="1"/>
    <xf numFmtId="0" fontId="5" fillId="0" borderId="0" xfId="0" applyFont="1" applyAlignment="1">
      <alignment horizontal="left" vertical="center" wrapText="1" indent="4"/>
    </xf>
    <xf numFmtId="0" fontId="0" fillId="0" borderId="0" xfId="0" applyAlignment="1">
      <alignment horizontal="left" indent="1"/>
    </xf>
    <xf numFmtId="165" fontId="0" fillId="0" borderId="0" xfId="0" applyNumberFormat="1"/>
    <xf numFmtId="0" fontId="9" fillId="6" borderId="9" xfId="0" applyFont="1" applyFill="1" applyBorder="1" applyAlignment="1">
      <alignment horizontal="left"/>
    </xf>
    <xf numFmtId="41" fontId="0" fillId="6" borderId="9" xfId="0" applyNumberFormat="1" applyFill="1" applyBorder="1"/>
    <xf numFmtId="0" fontId="0" fillId="2" borderId="9" xfId="0" applyFill="1" applyBorder="1"/>
    <xf numFmtId="0" fontId="21" fillId="2" borderId="0" xfId="0" applyFont="1" applyFill="1"/>
    <xf numFmtId="0" fontId="22" fillId="0" borderId="0" xfId="0" applyFont="1"/>
    <xf numFmtId="41" fontId="23" fillId="0" borderId="0" xfId="0" applyNumberFormat="1" applyFont="1"/>
    <xf numFmtId="0" fontId="17" fillId="0" borderId="0" xfId="0" applyFont="1"/>
    <xf numFmtId="43" fontId="17" fillId="0" borderId="0" xfId="0" applyNumberFormat="1" applyFont="1"/>
    <xf numFmtId="0" fontId="24" fillId="1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0" fillId="4" borderId="0" xfId="0" applyFill="1"/>
    <xf numFmtId="0" fontId="5" fillId="0" borderId="0" xfId="0" applyFont="1" applyAlignment="1">
      <alignment horizontal="left" vertical="center" wrapText="1" indent="3"/>
    </xf>
    <xf numFmtId="165" fontId="3" fillId="0" borderId="0" xfId="0" applyNumberFormat="1" applyFont="1"/>
    <xf numFmtId="0" fontId="24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 indent="1"/>
    </xf>
    <xf numFmtId="0" fontId="19" fillId="0" borderId="0" xfId="0" applyFont="1"/>
    <xf numFmtId="0" fontId="25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/>
    </xf>
    <xf numFmtId="164" fontId="3" fillId="0" borderId="12" xfId="0" applyNumberFormat="1" applyFont="1" applyBorder="1"/>
    <xf numFmtId="165" fontId="2" fillId="11" borderId="13" xfId="0" applyNumberFormat="1" applyFont="1" applyFill="1" applyBorder="1"/>
    <xf numFmtId="165" fontId="2" fillId="11" borderId="0" xfId="0" applyNumberFormat="1" applyFont="1" applyFill="1"/>
    <xf numFmtId="0" fontId="2" fillId="0" borderId="0" xfId="0" applyFont="1"/>
    <xf numFmtId="0" fontId="25" fillId="12" borderId="0" xfId="0" applyFont="1" applyFill="1" applyAlignment="1">
      <alignment horizontal="left" vertical="center" wrapText="1" indent="1"/>
    </xf>
    <xf numFmtId="0" fontId="25" fillId="12" borderId="0" xfId="0" applyFont="1" applyFill="1" applyAlignment="1">
      <alignment horizontal="left"/>
    </xf>
    <xf numFmtId="165" fontId="0" fillId="12" borderId="13" xfId="0" applyNumberFormat="1" applyFill="1" applyBorder="1"/>
    <xf numFmtId="0" fontId="0" fillId="12" borderId="0" xfId="0" applyFill="1"/>
    <xf numFmtId="0" fontId="26" fillId="0" borderId="0" xfId="0" applyFont="1"/>
    <xf numFmtId="165" fontId="3" fillId="0" borderId="14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3" fillId="0" borderId="0" xfId="0" applyFont="1" applyAlignment="1">
      <alignment horizontal="left" indent="1"/>
    </xf>
    <xf numFmtId="165" fontId="3" fillId="0" borderId="10" xfId="0" applyNumberFormat="1" applyFont="1" applyBorder="1"/>
    <xf numFmtId="165" fontId="3" fillId="0" borderId="17" xfId="0" applyNumberFormat="1" applyFont="1" applyBorder="1"/>
    <xf numFmtId="37" fontId="0" fillId="0" borderId="0" xfId="0" applyNumberFormat="1"/>
    <xf numFmtId="41" fontId="0" fillId="13" borderId="0" xfId="0" applyNumberFormat="1" applyFill="1"/>
    <xf numFmtId="0" fontId="0" fillId="13" borderId="0" xfId="0" applyFill="1"/>
    <xf numFmtId="43" fontId="0" fillId="0" borderId="0" xfId="0" applyNumberFormat="1"/>
    <xf numFmtId="0" fontId="27" fillId="14" borderId="21" xfId="0" applyFont="1" applyFill="1" applyBorder="1"/>
    <xf numFmtId="0" fontId="27" fillId="14" borderId="22" xfId="0" applyFont="1" applyFill="1" applyBorder="1"/>
    <xf numFmtId="0" fontId="27" fillId="14" borderId="23" xfId="0" applyFont="1" applyFill="1" applyBorder="1"/>
    <xf numFmtId="0" fontId="27" fillId="14" borderId="18" xfId="0" applyFont="1" applyFill="1" applyBorder="1"/>
    <xf numFmtId="0" fontId="27" fillId="14" borderId="0" xfId="0" applyFont="1" applyFill="1" applyBorder="1"/>
    <xf numFmtId="0" fontId="27" fillId="14" borderId="0" xfId="0" applyFont="1" applyFill="1" applyBorder="1" applyAlignment="1">
      <alignment horizontal="center"/>
    </xf>
    <xf numFmtId="0" fontId="27" fillId="14" borderId="11" xfId="0" applyFont="1" applyFill="1" applyBorder="1"/>
    <xf numFmtId="0" fontId="27" fillId="14" borderId="1" xfId="0" applyFont="1" applyFill="1" applyBorder="1" applyAlignment="1">
      <alignment horizontal="center"/>
    </xf>
    <xf numFmtId="0" fontId="27" fillId="14" borderId="1" xfId="0" applyFont="1" applyFill="1" applyBorder="1"/>
    <xf numFmtId="41" fontId="27" fillId="14" borderId="0" xfId="0" applyNumberFormat="1" applyFont="1" applyFill="1" applyBorder="1"/>
    <xf numFmtId="0" fontId="28" fillId="14" borderId="0" xfId="0" applyFont="1" applyFill="1" applyBorder="1" applyAlignment="1">
      <alignment horizontal="left" indent="1"/>
    </xf>
    <xf numFmtId="166" fontId="28" fillId="14" borderId="0" xfId="0" applyNumberFormat="1" applyFont="1" applyFill="1" applyBorder="1"/>
    <xf numFmtId="0" fontId="27" fillId="14" borderId="19" xfId="0" applyFont="1" applyFill="1" applyBorder="1"/>
    <xf numFmtId="0" fontId="27" fillId="14" borderId="20" xfId="0" applyFont="1" applyFill="1" applyBorder="1"/>
    <xf numFmtId="0" fontId="5" fillId="0" borderId="0" xfId="0" applyFont="1"/>
    <xf numFmtId="0" fontId="5" fillId="0" borderId="2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1" xfId="0" applyFont="1" applyFill="1" applyBorder="1" applyAlignment="1">
      <alignment horizontal="center"/>
    </xf>
    <xf numFmtId="0" fontId="5" fillId="0" borderId="24" xfId="0" applyFont="1" applyBorder="1"/>
    <xf numFmtId="41" fontId="5" fillId="0" borderId="0" xfId="0" applyNumberFormat="1" applyFont="1"/>
    <xf numFmtId="10" fontId="5" fillId="0" borderId="0" xfId="0" applyNumberFormat="1" applyFont="1"/>
    <xf numFmtId="0" fontId="5" fillId="0" borderId="1" xfId="0" applyFont="1" applyBorder="1"/>
    <xf numFmtId="41" fontId="5" fillId="0" borderId="1" xfId="0" applyNumberFormat="1" applyFont="1" applyBorder="1"/>
    <xf numFmtId="0" fontId="24" fillId="0" borderId="0" xfId="0" applyFont="1"/>
    <xf numFmtId="41" fontId="24" fillId="0" borderId="0" xfId="0" applyNumberFormat="1" applyFont="1"/>
    <xf numFmtId="10" fontId="24" fillId="0" borderId="0" xfId="0" applyNumberFormat="1" applyFont="1"/>
    <xf numFmtId="10" fontId="5" fillId="0" borderId="1" xfId="0" applyNumberFormat="1" applyFont="1" applyBorder="1"/>
    <xf numFmtId="0" fontId="24" fillId="0" borderId="0" xfId="0" applyFont="1" applyAlignment="1">
      <alignment horizontal="left"/>
    </xf>
    <xf numFmtId="41" fontId="5" fillId="0" borderId="0" xfId="0" applyNumberFormat="1" applyFont="1" applyBorder="1"/>
    <xf numFmtId="0" fontId="5" fillId="14" borderId="21" xfId="0" applyFont="1" applyFill="1" applyBorder="1"/>
    <xf numFmtId="0" fontId="5" fillId="14" borderId="22" xfId="0" applyFont="1" applyFill="1" applyBorder="1"/>
    <xf numFmtId="0" fontId="5" fillId="14" borderId="23" xfId="0" applyFont="1" applyFill="1" applyBorder="1"/>
    <xf numFmtId="0" fontId="5" fillId="14" borderId="18" xfId="0" applyFont="1" applyFill="1" applyBorder="1"/>
    <xf numFmtId="0" fontId="5" fillId="14" borderId="0" xfId="0" applyFont="1" applyFill="1" applyBorder="1"/>
    <xf numFmtId="0" fontId="5" fillId="14" borderId="1" xfId="0" applyFont="1" applyFill="1" applyBorder="1" applyAlignment="1">
      <alignment horizontal="center"/>
    </xf>
    <xf numFmtId="0" fontId="5" fillId="14" borderId="11" xfId="0" applyFont="1" applyFill="1" applyBorder="1"/>
    <xf numFmtId="0" fontId="5" fillId="14" borderId="0" xfId="0" applyFont="1" applyFill="1" applyBorder="1" applyAlignment="1">
      <alignment horizontal="left" indent="1"/>
    </xf>
    <xf numFmtId="41" fontId="5" fillId="14" borderId="0" xfId="0" applyNumberFormat="1" applyFont="1" applyFill="1" applyBorder="1"/>
    <xf numFmtId="41" fontId="5" fillId="14" borderId="11" xfId="0" applyNumberFormat="1" applyFont="1" applyFill="1" applyBorder="1"/>
    <xf numFmtId="0" fontId="5" fillId="14" borderId="19" xfId="0" applyFont="1" applyFill="1" applyBorder="1"/>
    <xf numFmtId="0" fontId="5" fillId="14" borderId="1" xfId="0" applyFont="1" applyFill="1" applyBorder="1"/>
    <xf numFmtId="0" fontId="5" fillId="14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lli/Desktop/_PSE02-%20UE-220026%202022GRC/init/NEW-PSE-WP-REVREQ-COS-22GRC-01-2022(C)/NEW-PSE-WP-SEF-9G-GAS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, COC, ConvF"/>
      <sheetName val="Subject to Refund"/>
      <sheetName val="Summary"/>
      <sheetName val="Detailed Summary"/>
      <sheetName val="Common Adj"/>
      <sheetName val="Gas Adj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</sheetNames>
    <sheetDataSet>
      <sheetData sheetId="0" refreshError="1"/>
      <sheetData sheetId="1" refreshError="1"/>
      <sheetData sheetId="2">
        <row r="30">
          <cell r="K30">
            <v>12043570.406415544</v>
          </cell>
        </row>
      </sheetData>
      <sheetData sheetId="3" refreshError="1"/>
      <sheetData sheetId="4">
        <row r="16">
          <cell r="GV16">
            <v>3870.6276671299306</v>
          </cell>
        </row>
      </sheetData>
      <sheetData sheetId="5" refreshError="1"/>
      <sheetData sheetId="6">
        <row r="11">
          <cell r="G11">
            <v>173047588.83315396</v>
          </cell>
        </row>
      </sheetData>
      <sheetData sheetId="7" refreshError="1"/>
      <sheetData sheetId="8">
        <row r="4">
          <cell r="G4">
            <v>148876035.75999987</v>
          </cell>
        </row>
      </sheetData>
      <sheetData sheetId="9">
        <row r="4">
          <cell r="G4">
            <v>44619574.452357389</v>
          </cell>
        </row>
      </sheetData>
      <sheetData sheetId="10" refreshError="1"/>
      <sheetData sheetId="11" refreshError="1"/>
      <sheetData sheetId="12" refreshError="1"/>
      <sheetData sheetId="13">
        <row r="2">
          <cell r="B2" t="str">
            <v>PUGET SOUND ENERGY - GAS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  <row r="10">
          <cell r="B10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8108-7009-4A3D-9044-99B4CD1B4E67}">
  <dimension ref="B2:AB89"/>
  <sheetViews>
    <sheetView tabSelected="1" view="pageBreakPreview" zoomScale="115" zoomScaleNormal="85" zoomScaleSheetLayoutView="115" workbookViewId="0"/>
  </sheetViews>
  <sheetFormatPr defaultRowHeight="13" x14ac:dyDescent="0.3"/>
  <cols>
    <col min="1" max="1" width="4.1796875" style="127" customWidth="1"/>
    <col min="2" max="2" width="23.7265625" style="127" customWidth="1"/>
    <col min="3" max="3" width="4.1796875" style="127" customWidth="1"/>
    <col min="4" max="4" width="11.7265625" style="127" customWidth="1"/>
    <col min="5" max="5" width="4.1796875" style="127" customWidth="1"/>
    <col min="6" max="8" width="11.7265625" style="127" customWidth="1"/>
    <col min="9" max="9" width="4.1796875" style="127" customWidth="1"/>
    <col min="10" max="12" width="11.7265625" style="127" customWidth="1"/>
    <col min="13" max="13" width="4.1796875" style="127" customWidth="1"/>
    <col min="14" max="15" width="8.81640625" style="127" bestFit="1" customWidth="1"/>
    <col min="16" max="16" width="9.6328125" style="127" bestFit="1" customWidth="1"/>
    <col min="17" max="17" width="4.1796875" style="127" customWidth="1"/>
    <col min="18" max="19" width="8.7265625" style="127"/>
    <col min="20" max="20" width="1.7265625" style="127" customWidth="1"/>
    <col min="21" max="21" width="14.90625" style="127" customWidth="1"/>
    <col min="22" max="22" width="1.7265625" style="127" customWidth="1"/>
    <col min="23" max="25" width="13.6328125" style="127" customWidth="1"/>
    <col min="26" max="26" width="1.7265625" style="127" customWidth="1"/>
    <col min="27" max="27" width="8.7265625" style="127"/>
    <col min="28" max="28" width="8.81640625" style="127" bestFit="1" customWidth="1"/>
    <col min="29" max="16384" width="8.7265625" style="127"/>
  </cols>
  <sheetData>
    <row r="2" spans="2:16" x14ac:dyDescent="0.3">
      <c r="D2" s="128" t="s">
        <v>96</v>
      </c>
    </row>
    <row r="3" spans="2:16" x14ac:dyDescent="0.3">
      <c r="D3" s="129" t="s">
        <v>84</v>
      </c>
      <c r="F3" s="130" t="s">
        <v>97</v>
      </c>
      <c r="G3" s="130"/>
      <c r="H3" s="130"/>
      <c r="J3" s="130" t="s">
        <v>95</v>
      </c>
      <c r="K3" s="130"/>
      <c r="L3" s="130"/>
      <c r="N3" s="130" t="s">
        <v>98</v>
      </c>
      <c r="O3" s="130"/>
      <c r="P3" s="130"/>
    </row>
    <row r="4" spans="2:16" x14ac:dyDescent="0.3">
      <c r="D4" s="131">
        <v>2022</v>
      </c>
      <c r="F4" s="132">
        <v>2023</v>
      </c>
      <c r="G4" s="132">
        <v>2024</v>
      </c>
      <c r="H4" s="132">
        <v>2025</v>
      </c>
      <c r="J4" s="132">
        <v>2023</v>
      </c>
      <c r="K4" s="132">
        <v>2024</v>
      </c>
      <c r="L4" s="132">
        <v>2025</v>
      </c>
      <c r="N4" s="132">
        <v>2023</v>
      </c>
      <c r="O4" s="132">
        <v>2024</v>
      </c>
      <c r="P4" s="132">
        <v>2025</v>
      </c>
    </row>
    <row r="5" spans="2:16" x14ac:dyDescent="0.3">
      <c r="B5" s="127" t="s">
        <v>86</v>
      </c>
    </row>
    <row r="6" spans="2:16" x14ac:dyDescent="0.3">
      <c r="B6" s="14" t="s">
        <v>15</v>
      </c>
      <c r="D6" s="133">
        <v>96506370.701188773</v>
      </c>
      <c r="F6" s="133">
        <f>+'Dec13'!C93</f>
        <v>95361604.0746582</v>
      </c>
      <c r="G6" s="133">
        <f>+'Dec13'!D93</f>
        <v>93947588.198774233</v>
      </c>
      <c r="H6" s="133">
        <f>+'Dec13'!E93</f>
        <v>96084799.616739377</v>
      </c>
      <c r="J6" s="133">
        <f>+F6-D6</f>
        <v>-1144766.6265305728</v>
      </c>
      <c r="K6" s="133">
        <f>+G6-F6</f>
        <v>-1414015.8758839667</v>
      </c>
      <c r="L6" s="133">
        <f t="shared" ref="L6:L13" si="0">+H6-G6</f>
        <v>2137211.4179651439</v>
      </c>
      <c r="M6" s="133"/>
      <c r="N6" s="134">
        <f t="shared" ref="N6:N14" si="1">+J6/(D6+1E-100)</f>
        <v>-1.1862083489545955E-2</v>
      </c>
      <c r="O6" s="134">
        <f t="shared" ref="O6:P12" si="2">+K6/(F6+1E-100)</f>
        <v>-1.4827937193432061E-2</v>
      </c>
      <c r="P6" s="134">
        <f t="shared" si="2"/>
        <v>2.2748975880500878E-2</v>
      </c>
    </row>
    <row r="7" spans="2:16" x14ac:dyDescent="0.3">
      <c r="B7" s="14" t="s">
        <v>16</v>
      </c>
      <c r="D7" s="133">
        <v>24357045.884048037</v>
      </c>
      <c r="F7" s="133">
        <f>+'Dec13'!C94</f>
        <v>28930300.797667205</v>
      </c>
      <c r="G7" s="133">
        <f>+'Dec13'!D94</f>
        <v>29785879.345089685</v>
      </c>
      <c r="H7" s="133">
        <f>+'Dec13'!E94</f>
        <v>30952249.656728741</v>
      </c>
      <c r="J7" s="133">
        <f t="shared" ref="J7:J13" si="3">+F7-D7</f>
        <v>4573254.9136191681</v>
      </c>
      <c r="K7" s="133">
        <f t="shared" ref="K7:K13" si="4">+G7-F7</f>
        <v>855578.54742247984</v>
      </c>
      <c r="L7" s="133">
        <f t="shared" si="0"/>
        <v>1166370.3116390556</v>
      </c>
      <c r="M7" s="133"/>
      <c r="N7" s="134">
        <f t="shared" si="1"/>
        <v>0.18775901377327095</v>
      </c>
      <c r="O7" s="134">
        <f t="shared" si="2"/>
        <v>2.9573786785219647E-2</v>
      </c>
      <c r="P7" s="134">
        <f t="shared" si="2"/>
        <v>3.9158498499435312E-2</v>
      </c>
    </row>
    <row r="8" spans="2:16" x14ac:dyDescent="0.3">
      <c r="B8" s="14" t="s">
        <v>17</v>
      </c>
      <c r="D8" s="133">
        <v>92344073.628103644</v>
      </c>
      <c r="F8" s="133">
        <f>+'Dec13'!C95</f>
        <v>98359664.481082946</v>
      </c>
      <c r="G8" s="133">
        <f>+'Dec13'!D95</f>
        <v>101235659.5286089</v>
      </c>
      <c r="H8" s="133">
        <f>+'Dec13'!E95</f>
        <v>105221515.9073256</v>
      </c>
      <c r="J8" s="133">
        <f t="shared" si="3"/>
        <v>6015590.8529793024</v>
      </c>
      <c r="K8" s="133">
        <f t="shared" si="4"/>
        <v>2875995.0475259572</v>
      </c>
      <c r="L8" s="133">
        <f t="shared" si="0"/>
        <v>3985856.3787166923</v>
      </c>
      <c r="M8" s="133"/>
      <c r="N8" s="134">
        <f t="shared" si="1"/>
        <v>6.5143225944372246E-2</v>
      </c>
      <c r="O8" s="134">
        <f t="shared" si="2"/>
        <v>2.923957765308445E-2</v>
      </c>
      <c r="P8" s="134">
        <f t="shared" si="2"/>
        <v>3.9372059186222823E-2</v>
      </c>
    </row>
    <row r="9" spans="2:16" x14ac:dyDescent="0.3">
      <c r="B9" s="14" t="s">
        <v>18</v>
      </c>
      <c r="D9" s="133">
        <v>49375130.054011993</v>
      </c>
      <c r="F9" s="133">
        <f>+'Dec13'!C96</f>
        <v>52580010.98193761</v>
      </c>
      <c r="G9" s="133">
        <f>+'Dec13'!D96</f>
        <v>53787136.069324717</v>
      </c>
      <c r="H9" s="133">
        <f>+'Dec13'!E96</f>
        <v>54523039.33292187</v>
      </c>
      <c r="J9" s="133">
        <f t="shared" si="3"/>
        <v>3204880.9279256165</v>
      </c>
      <c r="K9" s="133">
        <f t="shared" si="4"/>
        <v>1207125.0873871073</v>
      </c>
      <c r="L9" s="133">
        <f t="shared" si="0"/>
        <v>735903.26359715313</v>
      </c>
      <c r="M9" s="133"/>
      <c r="N9" s="134">
        <f t="shared" si="1"/>
        <v>6.4908809848597107E-2</v>
      </c>
      <c r="O9" s="134">
        <f t="shared" si="2"/>
        <v>2.295787058321044E-2</v>
      </c>
      <c r="P9" s="134">
        <f t="shared" si="2"/>
        <v>1.3681770723926781E-2</v>
      </c>
    </row>
    <row r="10" spans="2:16" x14ac:dyDescent="0.3">
      <c r="B10" s="14" t="s">
        <v>19</v>
      </c>
      <c r="D10" s="133">
        <v>4365525.6488910709</v>
      </c>
      <c r="F10" s="133">
        <f>+'Dec13'!C97</f>
        <v>11215057.466559982</v>
      </c>
      <c r="G10" s="133">
        <f>+'Dec13'!D97</f>
        <v>12183564.603957737</v>
      </c>
      <c r="H10" s="133">
        <f>+'Dec13'!E97</f>
        <v>14816141.461813942</v>
      </c>
      <c r="J10" s="133">
        <f t="shared" si="3"/>
        <v>6849531.8176689111</v>
      </c>
      <c r="K10" s="133">
        <f t="shared" si="4"/>
        <v>968507.13739775494</v>
      </c>
      <c r="L10" s="133">
        <f t="shared" si="0"/>
        <v>2632576.8578562047</v>
      </c>
      <c r="M10" s="133"/>
      <c r="N10" s="134">
        <f t="shared" si="1"/>
        <v>1.5690050565637672</v>
      </c>
      <c r="O10" s="134">
        <f t="shared" si="2"/>
        <v>8.6357750754782997E-2</v>
      </c>
      <c r="P10" s="134">
        <f t="shared" si="2"/>
        <v>0.21607607817838734</v>
      </c>
    </row>
    <row r="11" spans="2:16" x14ac:dyDescent="0.3">
      <c r="B11" s="14" t="s">
        <v>20</v>
      </c>
      <c r="D11" s="133">
        <v>0</v>
      </c>
      <c r="F11" s="133">
        <f>+'Dec13'!C98</f>
        <v>0</v>
      </c>
      <c r="G11" s="133">
        <f>+'Dec13'!D98</f>
        <v>0</v>
      </c>
      <c r="H11" s="133">
        <f>+'Dec13'!E98</f>
        <v>0</v>
      </c>
      <c r="J11" s="133">
        <f t="shared" si="3"/>
        <v>0</v>
      </c>
      <c r="K11" s="133">
        <f t="shared" si="4"/>
        <v>0</v>
      </c>
      <c r="L11" s="133">
        <f t="shared" si="0"/>
        <v>0</v>
      </c>
      <c r="M11" s="133"/>
      <c r="N11" s="134">
        <f t="shared" si="1"/>
        <v>0</v>
      </c>
      <c r="O11" s="134">
        <f t="shared" si="2"/>
        <v>0</v>
      </c>
      <c r="P11" s="134">
        <f t="shared" si="2"/>
        <v>0</v>
      </c>
    </row>
    <row r="12" spans="2:16" x14ac:dyDescent="0.3">
      <c r="B12" s="14" t="s">
        <v>21</v>
      </c>
      <c r="D12" s="133">
        <v>138927848.91694221</v>
      </c>
      <c r="F12" s="133">
        <f>+'Dec13'!C99</f>
        <v>196959258.93580058</v>
      </c>
      <c r="G12" s="133">
        <f>+'Dec13'!D99</f>
        <v>205099693.67670253</v>
      </c>
      <c r="H12" s="133">
        <f>+'Dec13'!E99</f>
        <v>212695259.40991378</v>
      </c>
      <c r="J12" s="133">
        <f t="shared" si="3"/>
        <v>58031410.018858373</v>
      </c>
      <c r="K12" s="133">
        <f t="shared" si="4"/>
        <v>8140434.740901947</v>
      </c>
      <c r="L12" s="133">
        <f t="shared" si="0"/>
        <v>7595565.7332112491</v>
      </c>
      <c r="M12" s="133"/>
      <c r="N12" s="134">
        <f t="shared" si="1"/>
        <v>0.41770897967010456</v>
      </c>
      <c r="O12" s="134">
        <f t="shared" si="2"/>
        <v>4.1330551226105822E-2</v>
      </c>
      <c r="P12" s="134">
        <f t="shared" si="2"/>
        <v>3.7033530362966291E-2</v>
      </c>
    </row>
    <row r="13" spans="2:16" x14ac:dyDescent="0.3">
      <c r="B13" s="14" t="s">
        <v>82</v>
      </c>
      <c r="D13" s="135"/>
      <c r="F13" s="135"/>
      <c r="G13" s="136">
        <f>-SUM('Dec13'!D102:D110)+SUM('Dec13'!C93:C100)</f>
        <v>-215565.43036413193</v>
      </c>
      <c r="H13" s="136">
        <f>-SUM('Dec13'!E102:E110)+G14</f>
        <v>-4572558.5700353384</v>
      </c>
      <c r="J13" s="136">
        <f t="shared" si="3"/>
        <v>0</v>
      </c>
      <c r="K13" s="136">
        <f t="shared" si="4"/>
        <v>-215565.43036413193</v>
      </c>
      <c r="L13" s="136">
        <f t="shared" si="0"/>
        <v>-4356993.1396712065</v>
      </c>
      <c r="M13" s="133"/>
      <c r="N13" s="134">
        <f t="shared" si="1"/>
        <v>0</v>
      </c>
      <c r="O13" s="134" t="s">
        <v>87</v>
      </c>
      <c r="P13" s="134">
        <f>+L13/(G13+1E-100)</f>
        <v>20.211928843652704</v>
      </c>
    </row>
    <row r="14" spans="2:16" x14ac:dyDescent="0.3">
      <c r="B14" s="137" t="s">
        <v>89</v>
      </c>
      <c r="C14" s="137"/>
      <c r="D14" s="138">
        <f>+SUM(D6:D13)</f>
        <v>405875994.83318573</v>
      </c>
      <c r="E14" s="137"/>
      <c r="F14" s="138">
        <f t="shared" ref="F14:H14" si="5">+SUM(F6:F13)</f>
        <v>483405896.73770654</v>
      </c>
      <c r="G14" s="138">
        <f t="shared" si="5"/>
        <v>495823955.99209368</v>
      </c>
      <c r="H14" s="138">
        <f t="shared" si="5"/>
        <v>509720446.81540793</v>
      </c>
      <c r="I14" s="137"/>
      <c r="J14" s="138">
        <f t="shared" ref="J14" si="6">+F14-D14</f>
        <v>77529901.90452081</v>
      </c>
      <c r="K14" s="138">
        <f t="shared" ref="K14" si="7">+G14-F14</f>
        <v>12418059.25438714</v>
      </c>
      <c r="L14" s="138">
        <f t="shared" ref="L14" si="8">+H14-G14</f>
        <v>13896490.82331425</v>
      </c>
      <c r="M14" s="138"/>
      <c r="N14" s="139">
        <f t="shared" si="1"/>
        <v>0.19101869263390522</v>
      </c>
      <c r="O14" s="139">
        <f>+K14/(F14+1E-100)</f>
        <v>2.5688679716551147E-2</v>
      </c>
      <c r="P14" s="139">
        <f>+L14/(G14+1E-100)</f>
        <v>2.8027066170106231E-2</v>
      </c>
    </row>
    <row r="15" spans="2:16" x14ac:dyDescent="0.3">
      <c r="N15" s="134"/>
      <c r="O15" s="134"/>
      <c r="P15" s="134"/>
    </row>
    <row r="16" spans="2:16" x14ac:dyDescent="0.3">
      <c r="B16" s="127" t="s">
        <v>85</v>
      </c>
      <c r="N16" s="134"/>
      <c r="O16" s="134"/>
      <c r="P16" s="134"/>
    </row>
    <row r="17" spans="2:16" x14ac:dyDescent="0.3">
      <c r="B17" s="14" t="s">
        <v>83</v>
      </c>
      <c r="D17" s="133">
        <f>+'Dec13'!G102</f>
        <v>6908290.6622059774</v>
      </c>
      <c r="F17" s="133">
        <f>+'Dec13'!G93</f>
        <v>12043570.406415544</v>
      </c>
      <c r="G17" s="133">
        <f>+'Dec13'!H93</f>
        <v>12375517.346070243</v>
      </c>
      <c r="H17" s="133">
        <f>+'Dec13'!I93</f>
        <v>12736523.317454247</v>
      </c>
      <c r="J17" s="133">
        <f t="shared" ref="J17:J25" si="9">+F17-D17</f>
        <v>5135279.7442095671</v>
      </c>
      <c r="K17" s="133">
        <f t="shared" ref="K17:K25" si="10">+G17-F17</f>
        <v>331946.9396546986</v>
      </c>
      <c r="L17" s="133">
        <f t="shared" ref="L17:L25" si="11">+H17-G17</f>
        <v>361005.97138400376</v>
      </c>
      <c r="M17" s="133"/>
      <c r="N17" s="134">
        <f t="shared" ref="N17:N25" si="12">+J17/(D17+1E-100)</f>
        <v>0.74335027220318972</v>
      </c>
      <c r="O17" s="134">
        <f t="shared" ref="O17:P23" si="13">+K17/(F17+1E-100)</f>
        <v>2.756217039075657E-2</v>
      </c>
      <c r="P17" s="134">
        <f t="shared" si="13"/>
        <v>2.9170980193295809E-2</v>
      </c>
    </row>
    <row r="18" spans="2:16" x14ac:dyDescent="0.3">
      <c r="B18" s="14" t="s">
        <v>16</v>
      </c>
      <c r="D18" s="133">
        <f>+'Dec13'!G103</f>
        <v>0</v>
      </c>
      <c r="F18" s="133">
        <f>+'Dec13'!G94</f>
        <v>0</v>
      </c>
      <c r="G18" s="133">
        <f>+'Dec13'!H94</f>
        <v>0</v>
      </c>
      <c r="H18" s="133">
        <f>+'Dec13'!I94</f>
        <v>0</v>
      </c>
      <c r="J18" s="133">
        <f t="shared" si="9"/>
        <v>0</v>
      </c>
      <c r="K18" s="133">
        <f t="shared" si="10"/>
        <v>0</v>
      </c>
      <c r="L18" s="133">
        <f t="shared" si="11"/>
        <v>0</v>
      </c>
      <c r="M18" s="133"/>
      <c r="N18" s="134">
        <f t="shared" si="12"/>
        <v>0</v>
      </c>
      <c r="O18" s="134">
        <f t="shared" si="13"/>
        <v>0</v>
      </c>
      <c r="P18" s="134">
        <f t="shared" si="13"/>
        <v>0</v>
      </c>
    </row>
    <row r="19" spans="2:16" x14ac:dyDescent="0.3">
      <c r="B19" s="14" t="s">
        <v>17</v>
      </c>
      <c r="D19" s="133">
        <f>+'Dec13'!G104</f>
        <v>61436912.34575548</v>
      </c>
      <c r="F19" s="133">
        <f>+'Dec13'!G95</f>
        <v>70393299.821045965</v>
      </c>
      <c r="G19" s="133">
        <f>+'Dec13'!H95</f>
        <v>72570732.572479635</v>
      </c>
      <c r="H19" s="133">
        <f>+'Dec13'!I95</f>
        <v>75541195.321904927</v>
      </c>
      <c r="J19" s="133">
        <f t="shared" si="9"/>
        <v>8956387.4752904847</v>
      </c>
      <c r="K19" s="133">
        <f t="shared" si="10"/>
        <v>2177432.7514336705</v>
      </c>
      <c r="L19" s="133">
        <f t="shared" si="11"/>
        <v>2970462.749425292</v>
      </c>
      <c r="M19" s="133"/>
      <c r="N19" s="134">
        <f t="shared" si="12"/>
        <v>0.14578186196737244</v>
      </c>
      <c r="O19" s="134">
        <f t="shared" si="13"/>
        <v>3.0932386419860212E-2</v>
      </c>
      <c r="P19" s="134">
        <f t="shared" si="13"/>
        <v>4.0931965878373326E-2</v>
      </c>
    </row>
    <row r="20" spans="2:16" x14ac:dyDescent="0.3">
      <c r="B20" s="14" t="s">
        <v>18</v>
      </c>
      <c r="D20" s="133">
        <f>+'Dec13'!G105</f>
        <v>24322339.652920488</v>
      </c>
      <c r="F20" s="133">
        <f>+'Dec13'!G96</f>
        <v>27257436.805782955</v>
      </c>
      <c r="G20" s="133">
        <f>+'Dec13'!H96</f>
        <v>27985255.584372494</v>
      </c>
      <c r="H20" s="133">
        <f>+'Dec13'!I96</f>
        <v>28433277.995946102</v>
      </c>
      <c r="J20" s="133">
        <f t="shared" si="9"/>
        <v>2935097.1528624669</v>
      </c>
      <c r="K20" s="133">
        <f t="shared" si="10"/>
        <v>727818.77858953923</v>
      </c>
      <c r="L20" s="133">
        <f t="shared" si="11"/>
        <v>448022.41157360747</v>
      </c>
      <c r="M20" s="133"/>
      <c r="N20" s="134">
        <f t="shared" si="12"/>
        <v>0.12067495128948408</v>
      </c>
      <c r="O20" s="134">
        <f t="shared" si="13"/>
        <v>2.670165884545405E-2</v>
      </c>
      <c r="P20" s="134">
        <f t="shared" si="13"/>
        <v>1.6009230654437611E-2</v>
      </c>
    </row>
    <row r="21" spans="2:16" x14ac:dyDescent="0.3">
      <c r="B21" s="14" t="s">
        <v>19</v>
      </c>
      <c r="D21" s="133">
        <f>+'Dec13'!G106</f>
        <v>2625749.2940553944</v>
      </c>
      <c r="F21" s="133">
        <f>+'Dec13'!G97</f>
        <v>2473796.1150727547</v>
      </c>
      <c r="G21" s="133">
        <f>+'Dec13'!H97</f>
        <v>2523331.9238425656</v>
      </c>
      <c r="H21" s="133">
        <f>+'Dec13'!I97</f>
        <v>2569094.9501240263</v>
      </c>
      <c r="J21" s="133">
        <f t="shared" si="9"/>
        <v>-151953.17898263969</v>
      </c>
      <c r="K21" s="133">
        <f t="shared" si="10"/>
        <v>49535.808769810945</v>
      </c>
      <c r="L21" s="133">
        <f t="shared" si="11"/>
        <v>45763.026281460654</v>
      </c>
      <c r="M21" s="133"/>
      <c r="N21" s="134">
        <f t="shared" si="12"/>
        <v>-5.7870406488028554E-2</v>
      </c>
      <c r="O21" s="134">
        <f t="shared" si="13"/>
        <v>2.0024208328241349E-2</v>
      </c>
      <c r="P21" s="134">
        <f t="shared" si="13"/>
        <v>1.8135951853600007E-2</v>
      </c>
    </row>
    <row r="22" spans="2:16" x14ac:dyDescent="0.3">
      <c r="B22" s="14" t="s">
        <v>20</v>
      </c>
      <c r="D22" s="133">
        <f>+'Dec13'!G107</f>
        <v>0</v>
      </c>
      <c r="F22" s="133">
        <f>+'Dec13'!G98</f>
        <v>0</v>
      </c>
      <c r="G22" s="133">
        <f>+'Dec13'!H98</f>
        <v>0</v>
      </c>
      <c r="H22" s="133">
        <f>+'Dec13'!I98</f>
        <v>0</v>
      </c>
      <c r="J22" s="133">
        <f t="shared" si="9"/>
        <v>0</v>
      </c>
      <c r="K22" s="133">
        <f t="shared" si="10"/>
        <v>0</v>
      </c>
      <c r="L22" s="133">
        <f t="shared" si="11"/>
        <v>0</v>
      </c>
      <c r="M22" s="133"/>
      <c r="N22" s="134">
        <f t="shared" si="12"/>
        <v>0</v>
      </c>
      <c r="O22" s="134">
        <f t="shared" si="13"/>
        <v>0</v>
      </c>
      <c r="P22" s="134">
        <f t="shared" si="13"/>
        <v>0</v>
      </c>
    </row>
    <row r="23" spans="2:16" x14ac:dyDescent="0.3">
      <c r="B23" s="14" t="s">
        <v>21</v>
      </c>
      <c r="D23" s="133">
        <f>+'Dec13'!G108</f>
        <v>59520414.446086265</v>
      </c>
      <c r="F23" s="133">
        <f>+'Dec13'!G99</f>
        <v>78110526.692044869</v>
      </c>
      <c r="G23" s="133">
        <f>+'Dec13'!H99</f>
        <v>80854503.383303896</v>
      </c>
      <c r="H23" s="133">
        <f>+'Dec13'!I99</f>
        <v>82678726.53576453</v>
      </c>
      <c r="J23" s="133">
        <f t="shared" si="9"/>
        <v>18590112.245958604</v>
      </c>
      <c r="K23" s="133">
        <f t="shared" si="10"/>
        <v>2743976.6912590265</v>
      </c>
      <c r="L23" s="133">
        <f t="shared" si="11"/>
        <v>1824223.1524606347</v>
      </c>
      <c r="M23" s="133"/>
      <c r="N23" s="134">
        <f t="shared" si="12"/>
        <v>0.31233170029078966</v>
      </c>
      <c r="O23" s="134">
        <f t="shared" si="13"/>
        <v>3.5129409664299262E-2</v>
      </c>
      <c r="P23" s="134">
        <f t="shared" si="13"/>
        <v>2.2561800222958624E-2</v>
      </c>
    </row>
    <row r="24" spans="2:16" x14ac:dyDescent="0.3">
      <c r="B24" s="14" t="s">
        <v>82</v>
      </c>
      <c r="D24" s="135"/>
      <c r="F24" s="135"/>
      <c r="G24" s="136">
        <f>+SUM('Dec13'!G93:G99)-SUM('Dec13'!H102:H108)</f>
        <v>-633977.09348475933</v>
      </c>
      <c r="H24" s="136">
        <f>+G25-SUM('Dec13'!I102:I108)</f>
        <v>-1558486.9541393518</v>
      </c>
      <c r="J24" s="136">
        <f t="shared" si="9"/>
        <v>0</v>
      </c>
      <c r="K24" s="136">
        <f t="shared" si="10"/>
        <v>-633977.09348475933</v>
      </c>
      <c r="L24" s="136">
        <f t="shared" si="11"/>
        <v>-924509.86065459251</v>
      </c>
      <c r="M24" s="133"/>
      <c r="N24" s="140">
        <f t="shared" si="12"/>
        <v>0</v>
      </c>
      <c r="O24" s="140" t="s">
        <v>87</v>
      </c>
      <c r="P24" s="140">
        <f>+L24/(G24+1E-100)</f>
        <v>1.458270133346415</v>
      </c>
    </row>
    <row r="25" spans="2:16" x14ac:dyDescent="0.3">
      <c r="B25" s="141" t="s">
        <v>90</v>
      </c>
      <c r="C25" s="137"/>
      <c r="D25" s="138">
        <f>+SUM(D17:D24)</f>
        <v>154813706.4010236</v>
      </c>
      <c r="E25" s="137"/>
      <c r="F25" s="138">
        <f t="shared" ref="F25:H25" si="14">+SUM(F17:F24)</f>
        <v>190278629.8403621</v>
      </c>
      <c r="G25" s="138">
        <f t="shared" si="14"/>
        <v>195675363.71658409</v>
      </c>
      <c r="H25" s="138">
        <f t="shared" si="14"/>
        <v>200400331.16705447</v>
      </c>
      <c r="I25" s="137"/>
      <c r="J25" s="138">
        <f t="shared" si="9"/>
        <v>35464923.439338505</v>
      </c>
      <c r="K25" s="138">
        <f t="shared" si="10"/>
        <v>5396733.8762219846</v>
      </c>
      <c r="L25" s="138">
        <f t="shared" si="11"/>
        <v>4724967.4504703879</v>
      </c>
      <c r="M25" s="138"/>
      <c r="N25" s="139">
        <f t="shared" si="12"/>
        <v>0.22908128914291026</v>
      </c>
      <c r="O25" s="139">
        <f>+K25/(F25+1E-100)</f>
        <v>2.8362270007670741E-2</v>
      </c>
      <c r="P25" s="139">
        <f>+L25/(G25+1E-100)</f>
        <v>2.41469715999303E-2</v>
      </c>
    </row>
    <row r="26" spans="2:16" x14ac:dyDescent="0.3">
      <c r="N26" s="134"/>
      <c r="O26" s="134"/>
      <c r="P26" s="134"/>
    </row>
    <row r="27" spans="2:16" x14ac:dyDescent="0.3">
      <c r="B27" s="127" t="s">
        <v>88</v>
      </c>
      <c r="N27" s="134"/>
      <c r="O27" s="134"/>
      <c r="P27" s="134"/>
    </row>
    <row r="28" spans="2:16" x14ac:dyDescent="0.3">
      <c r="B28" s="14" t="s">
        <v>83</v>
      </c>
      <c r="D28" s="133">
        <f t="shared" ref="D28:D35" si="15">+D6+D17</f>
        <v>103414661.36339475</v>
      </c>
      <c r="F28" s="133">
        <f t="shared" ref="F28:H35" si="16">+F6+F17</f>
        <v>107405174.48107374</v>
      </c>
      <c r="G28" s="133">
        <f t="shared" si="16"/>
        <v>106323105.54484448</v>
      </c>
      <c r="H28" s="133">
        <f t="shared" si="16"/>
        <v>108821322.93419363</v>
      </c>
      <c r="J28" s="133">
        <f t="shared" ref="J28:J36" si="17">+F28-D28</f>
        <v>3990513.117678985</v>
      </c>
      <c r="K28" s="133">
        <f t="shared" ref="K28:K36" si="18">+G28-F28</f>
        <v>-1082068.9362292588</v>
      </c>
      <c r="L28" s="133">
        <f t="shared" ref="L28:L36" si="19">+H28-G28</f>
        <v>2498217.3893491477</v>
      </c>
      <c r="M28" s="133"/>
      <c r="N28" s="134">
        <f t="shared" ref="N28:N36" si="20">+J28/(D28+1E-100)</f>
        <v>3.8587498765349046E-2</v>
      </c>
      <c r="O28" s="134">
        <f t="shared" ref="O28:P34" si="21">+K28/(F28+1E-100)</f>
        <v>-1.0074644368460424E-2</v>
      </c>
      <c r="P28" s="134">
        <f t="shared" si="21"/>
        <v>2.3496467456882747E-2</v>
      </c>
    </row>
    <row r="29" spans="2:16" x14ac:dyDescent="0.3">
      <c r="B29" s="14" t="s">
        <v>16</v>
      </c>
      <c r="D29" s="133">
        <f t="shared" si="15"/>
        <v>24357045.884048037</v>
      </c>
      <c r="F29" s="133">
        <f t="shared" si="16"/>
        <v>28930300.797667205</v>
      </c>
      <c r="G29" s="133">
        <f t="shared" si="16"/>
        <v>29785879.345089685</v>
      </c>
      <c r="H29" s="133">
        <f t="shared" si="16"/>
        <v>30952249.656728741</v>
      </c>
      <c r="J29" s="133">
        <f t="shared" si="17"/>
        <v>4573254.9136191681</v>
      </c>
      <c r="K29" s="133">
        <f t="shared" si="18"/>
        <v>855578.54742247984</v>
      </c>
      <c r="L29" s="133">
        <f t="shared" si="19"/>
        <v>1166370.3116390556</v>
      </c>
      <c r="M29" s="133"/>
      <c r="N29" s="134">
        <f t="shared" si="20"/>
        <v>0.18775901377327095</v>
      </c>
      <c r="O29" s="134">
        <f t="shared" si="21"/>
        <v>2.9573786785219647E-2</v>
      </c>
      <c r="P29" s="134">
        <f t="shared" si="21"/>
        <v>3.9158498499435312E-2</v>
      </c>
    </row>
    <row r="30" spans="2:16" x14ac:dyDescent="0.3">
      <c r="B30" s="14" t="s">
        <v>17</v>
      </c>
      <c r="D30" s="133">
        <f t="shared" si="15"/>
        <v>153780985.97385913</v>
      </c>
      <c r="F30" s="133">
        <f t="shared" si="16"/>
        <v>168752964.30212891</v>
      </c>
      <c r="G30" s="133">
        <f t="shared" si="16"/>
        <v>173806392.10108852</v>
      </c>
      <c r="H30" s="133">
        <f t="shared" si="16"/>
        <v>180762711.22923052</v>
      </c>
      <c r="J30" s="133">
        <f t="shared" si="17"/>
        <v>14971978.32826978</v>
      </c>
      <c r="K30" s="133">
        <f t="shared" si="18"/>
        <v>5053427.7989596128</v>
      </c>
      <c r="L30" s="133">
        <f t="shared" si="19"/>
        <v>6956319.1281419992</v>
      </c>
      <c r="M30" s="133"/>
      <c r="N30" s="134">
        <f t="shared" si="20"/>
        <v>9.7359099588650258E-2</v>
      </c>
      <c r="O30" s="134">
        <f t="shared" si="21"/>
        <v>2.9945712775226556E-2</v>
      </c>
      <c r="P30" s="134">
        <f t="shared" si="21"/>
        <v>4.0023379140717075E-2</v>
      </c>
    </row>
    <row r="31" spans="2:16" x14ac:dyDescent="0.3">
      <c r="B31" s="14" t="s">
        <v>18</v>
      </c>
      <c r="D31" s="133">
        <f t="shared" si="15"/>
        <v>73697469.706932485</v>
      </c>
      <c r="F31" s="133">
        <f t="shared" si="16"/>
        <v>79837447.787720561</v>
      </c>
      <c r="G31" s="133">
        <f t="shared" si="16"/>
        <v>81772391.653697208</v>
      </c>
      <c r="H31" s="133">
        <f t="shared" si="16"/>
        <v>82956317.328867972</v>
      </c>
      <c r="J31" s="133">
        <f t="shared" si="17"/>
        <v>6139978.0807880759</v>
      </c>
      <c r="K31" s="133">
        <f t="shared" si="18"/>
        <v>1934943.8659766465</v>
      </c>
      <c r="L31" s="133">
        <f t="shared" si="19"/>
        <v>1183925.6751707643</v>
      </c>
      <c r="M31" s="133"/>
      <c r="N31" s="134">
        <f t="shared" si="20"/>
        <v>8.331328205981145E-2</v>
      </c>
      <c r="O31" s="134">
        <f t="shared" si="21"/>
        <v>2.4236043606021329E-2</v>
      </c>
      <c r="P31" s="134">
        <f t="shared" si="21"/>
        <v>1.4478305589796639E-2</v>
      </c>
    </row>
    <row r="32" spans="2:16" x14ac:dyDescent="0.3">
      <c r="B32" s="14" t="s">
        <v>19</v>
      </c>
      <c r="D32" s="133">
        <f t="shared" si="15"/>
        <v>6991274.9429464657</v>
      </c>
      <c r="F32" s="133">
        <f t="shared" si="16"/>
        <v>13688853.581632737</v>
      </c>
      <c r="G32" s="133">
        <f t="shared" si="16"/>
        <v>14706896.527800303</v>
      </c>
      <c r="H32" s="133">
        <f t="shared" si="16"/>
        <v>17385236.411937967</v>
      </c>
      <c r="J32" s="133">
        <f t="shared" si="17"/>
        <v>6697578.6386862714</v>
      </c>
      <c r="K32" s="133">
        <f t="shared" si="18"/>
        <v>1018042.9461675659</v>
      </c>
      <c r="L32" s="133">
        <f t="shared" si="19"/>
        <v>2678339.884137664</v>
      </c>
      <c r="M32" s="133"/>
      <c r="N32" s="134">
        <f t="shared" si="20"/>
        <v>0.95799102357481936</v>
      </c>
      <c r="O32" s="134">
        <f t="shared" si="21"/>
        <v>7.4370212238484543E-2</v>
      </c>
      <c r="P32" s="134">
        <f t="shared" si="21"/>
        <v>0.18211455279329833</v>
      </c>
    </row>
    <row r="33" spans="2:16" x14ac:dyDescent="0.3">
      <c r="B33" s="14" t="s">
        <v>20</v>
      </c>
      <c r="D33" s="133">
        <f t="shared" si="15"/>
        <v>0</v>
      </c>
      <c r="F33" s="133">
        <f t="shared" si="16"/>
        <v>0</v>
      </c>
      <c r="G33" s="133">
        <f t="shared" si="16"/>
        <v>0</v>
      </c>
      <c r="H33" s="133">
        <f t="shared" si="16"/>
        <v>0</v>
      </c>
      <c r="J33" s="133">
        <f t="shared" si="17"/>
        <v>0</v>
      </c>
      <c r="K33" s="133">
        <f t="shared" si="18"/>
        <v>0</v>
      </c>
      <c r="L33" s="133">
        <f t="shared" si="19"/>
        <v>0</v>
      </c>
      <c r="M33" s="133"/>
      <c r="N33" s="134">
        <f t="shared" si="20"/>
        <v>0</v>
      </c>
      <c r="O33" s="134">
        <f t="shared" si="21"/>
        <v>0</v>
      </c>
      <c r="P33" s="134">
        <f t="shared" si="21"/>
        <v>0</v>
      </c>
    </row>
    <row r="34" spans="2:16" x14ac:dyDescent="0.3">
      <c r="B34" s="14" t="s">
        <v>21</v>
      </c>
      <c r="D34" s="133">
        <f t="shared" si="15"/>
        <v>198448263.36302847</v>
      </c>
      <c r="F34" s="133">
        <f t="shared" si="16"/>
        <v>275069785.62784547</v>
      </c>
      <c r="G34" s="133">
        <f t="shared" si="16"/>
        <v>285954197.06000644</v>
      </c>
      <c r="H34" s="133">
        <f t="shared" si="16"/>
        <v>295373985.94567829</v>
      </c>
      <c r="J34" s="133">
        <f t="shared" si="17"/>
        <v>76621522.264816999</v>
      </c>
      <c r="K34" s="133">
        <f t="shared" si="18"/>
        <v>10884411.432160974</v>
      </c>
      <c r="L34" s="133">
        <f t="shared" si="19"/>
        <v>9419788.885671854</v>
      </c>
      <c r="M34" s="133"/>
      <c r="N34" s="134">
        <f t="shared" si="20"/>
        <v>0.38610326422786839</v>
      </c>
      <c r="O34" s="134">
        <f t="shared" si="21"/>
        <v>3.956963650994004E-2</v>
      </c>
      <c r="P34" s="134">
        <f t="shared" si="21"/>
        <v>3.2941600376983259E-2</v>
      </c>
    </row>
    <row r="35" spans="2:16" x14ac:dyDescent="0.3">
      <c r="B35" s="14" t="s">
        <v>82</v>
      </c>
      <c r="D35" s="136">
        <f t="shared" si="15"/>
        <v>0</v>
      </c>
      <c r="F35" s="136">
        <f t="shared" si="16"/>
        <v>0</v>
      </c>
      <c r="G35" s="136">
        <f t="shared" si="16"/>
        <v>-849542.52384889126</v>
      </c>
      <c r="H35" s="136">
        <f t="shared" si="16"/>
        <v>-6131045.5241746902</v>
      </c>
      <c r="J35" s="136">
        <f t="shared" si="17"/>
        <v>0</v>
      </c>
      <c r="K35" s="136">
        <f t="shared" si="18"/>
        <v>-849542.52384889126</v>
      </c>
      <c r="L35" s="136">
        <f t="shared" si="19"/>
        <v>-5281503.000325799</v>
      </c>
      <c r="M35" s="133"/>
      <c r="N35" s="140">
        <f t="shared" si="20"/>
        <v>0</v>
      </c>
      <c r="O35" s="140" t="s">
        <v>87</v>
      </c>
      <c r="P35" s="140">
        <f>+L35/(G35+1E-100)</f>
        <v>6.2168789107786013</v>
      </c>
    </row>
    <row r="36" spans="2:16" x14ac:dyDescent="0.3">
      <c r="B36" s="137" t="s">
        <v>91</v>
      </c>
      <c r="C36" s="137"/>
      <c r="D36" s="138">
        <f>+SUM(D28:D35)</f>
        <v>560689701.2342093</v>
      </c>
      <c r="E36" s="137"/>
      <c r="F36" s="138">
        <f t="shared" ref="F36" si="22">+SUM(F28:F35)</f>
        <v>673684526.57806861</v>
      </c>
      <c r="G36" s="138">
        <f t="shared" ref="G36" si="23">+SUM(G28:G35)</f>
        <v>691499319.70867777</v>
      </c>
      <c r="H36" s="138">
        <f t="shared" ref="H36" si="24">+SUM(H28:H35)</f>
        <v>710120777.98246241</v>
      </c>
      <c r="I36" s="137"/>
      <c r="J36" s="138">
        <f t="shared" si="17"/>
        <v>112994825.34385931</v>
      </c>
      <c r="K36" s="138">
        <f t="shared" si="18"/>
        <v>17814793.130609155</v>
      </c>
      <c r="L36" s="138">
        <f t="shared" si="19"/>
        <v>18621458.273784637</v>
      </c>
      <c r="M36" s="138"/>
      <c r="N36" s="139">
        <f t="shared" si="20"/>
        <v>0.2015282697276787</v>
      </c>
      <c r="O36" s="139">
        <f>+K36/(F36+1E-100)</f>
        <v>2.6443821147411676E-2</v>
      </c>
      <c r="P36" s="139">
        <f>+L36/(G36+1E-100)</f>
        <v>2.6929105702706527E-2</v>
      </c>
    </row>
    <row r="41" spans="2:16" x14ac:dyDescent="0.3">
      <c r="D41" s="128" t="s">
        <v>96</v>
      </c>
    </row>
    <row r="42" spans="2:16" x14ac:dyDescent="0.3">
      <c r="D42" s="129" t="s">
        <v>84</v>
      </c>
      <c r="F42" s="130" t="s">
        <v>99</v>
      </c>
      <c r="G42" s="130"/>
      <c r="H42" s="130"/>
      <c r="J42" s="130" t="s">
        <v>102</v>
      </c>
      <c r="K42" s="130"/>
      <c r="L42" s="130"/>
      <c r="N42" s="130" t="s">
        <v>98</v>
      </c>
      <c r="O42" s="130"/>
      <c r="P42" s="130"/>
    </row>
    <row r="43" spans="2:16" x14ac:dyDescent="0.3">
      <c r="D43" s="131">
        <v>2022</v>
      </c>
      <c r="F43" s="132">
        <v>2023</v>
      </c>
      <c r="G43" s="132">
        <v>2024</v>
      </c>
      <c r="H43" s="132">
        <v>2025</v>
      </c>
      <c r="J43" s="132">
        <v>2023</v>
      </c>
      <c r="K43" s="132">
        <v>2024</v>
      </c>
      <c r="L43" s="132">
        <v>2025</v>
      </c>
      <c r="N43" s="132">
        <v>2023</v>
      </c>
      <c r="O43" s="132">
        <v>2024</v>
      </c>
      <c r="P43" s="132">
        <v>2025</v>
      </c>
    </row>
    <row r="45" spans="2:16" x14ac:dyDescent="0.3">
      <c r="B45" s="127" t="s">
        <v>86</v>
      </c>
    </row>
    <row r="46" spans="2:16" x14ac:dyDescent="0.3">
      <c r="B46" s="14" t="s">
        <v>15</v>
      </c>
      <c r="D46" s="133">
        <v>96506370.701188773</v>
      </c>
      <c r="F46" s="133">
        <f>+D46*(1+N46)</f>
        <v>99700731.571398109</v>
      </c>
      <c r="G46" s="133">
        <f>+F46*(1+O46)</f>
        <v>102253070.2996259</v>
      </c>
      <c r="H46" s="133">
        <f>+G46*(1+P46)</f>
        <v>104870748.89929633</v>
      </c>
      <c r="J46" s="133">
        <f>+F46-D46</f>
        <v>3194360.8702093363</v>
      </c>
      <c r="K46" s="133">
        <f>+G46-F46</f>
        <v>2552338.7282277942</v>
      </c>
      <c r="L46" s="133">
        <f t="shared" ref="L46:L52" si="25">+H46-G46</f>
        <v>2617678.5996704251</v>
      </c>
      <c r="M46" s="133"/>
      <c r="N46" s="134">
        <v>3.3099999999999997E-2</v>
      </c>
      <c r="O46" s="134">
        <v>2.5600000000000001E-2</v>
      </c>
      <c r="P46" s="134">
        <v>2.5600000000000001E-2</v>
      </c>
    </row>
    <row r="47" spans="2:16" x14ac:dyDescent="0.3">
      <c r="B47" s="14" t="s">
        <v>16</v>
      </c>
      <c r="D47" s="133">
        <v>24357045.884048037</v>
      </c>
      <c r="F47" s="133">
        <f t="shared" ref="F47:F52" si="26">+D47*(1+N47)</f>
        <v>25163264.102810025</v>
      </c>
      <c r="G47" s="133">
        <f t="shared" ref="G47:H47" si="27">+F47*(1+O47)</f>
        <v>25807443.663841963</v>
      </c>
      <c r="H47" s="133">
        <f t="shared" si="27"/>
        <v>26468114.221636318</v>
      </c>
      <c r="J47" s="133">
        <f t="shared" ref="J47:J52" si="28">+F47-D47</f>
        <v>806218.21876198798</v>
      </c>
      <c r="K47" s="133">
        <f t="shared" ref="K47:K52" si="29">+G47-F47</f>
        <v>644179.5610319376</v>
      </c>
      <c r="L47" s="133">
        <f t="shared" si="25"/>
        <v>660670.55779435486</v>
      </c>
      <c r="M47" s="133"/>
      <c r="N47" s="134">
        <v>3.3099999999999997E-2</v>
      </c>
      <c r="O47" s="134">
        <v>2.5600000000000001E-2</v>
      </c>
      <c r="P47" s="134">
        <v>2.5600000000000001E-2</v>
      </c>
    </row>
    <row r="48" spans="2:16" x14ac:dyDescent="0.3">
      <c r="B48" s="14" t="s">
        <v>17</v>
      </c>
      <c r="D48" s="133">
        <v>92344073.628103644</v>
      </c>
      <c r="F48" s="133">
        <f t="shared" si="26"/>
        <v>95400662.465193868</v>
      </c>
      <c r="G48" s="133">
        <f t="shared" ref="G48:H48" si="30">+F48*(1+O48)</f>
        <v>97842919.424302831</v>
      </c>
      <c r="H48" s="133">
        <f t="shared" si="30"/>
        <v>100347698.16156499</v>
      </c>
      <c r="J48" s="133">
        <f t="shared" si="28"/>
        <v>3056588.837090224</v>
      </c>
      <c r="K48" s="133">
        <f t="shared" si="29"/>
        <v>2442256.9591089636</v>
      </c>
      <c r="L48" s="133">
        <f t="shared" si="25"/>
        <v>2504778.7372621596</v>
      </c>
      <c r="M48" s="133"/>
      <c r="N48" s="134">
        <v>3.3099999999999997E-2</v>
      </c>
      <c r="O48" s="134">
        <v>2.5600000000000001E-2</v>
      </c>
      <c r="P48" s="134">
        <v>2.5600000000000001E-2</v>
      </c>
    </row>
    <row r="49" spans="2:16" x14ac:dyDescent="0.3">
      <c r="B49" s="14" t="s">
        <v>18</v>
      </c>
      <c r="D49" s="133">
        <v>49375130.054011993</v>
      </c>
      <c r="F49" s="133">
        <f t="shared" si="26"/>
        <v>51009446.858799785</v>
      </c>
      <c r="G49" s="133">
        <f t="shared" ref="G49:H49" si="31">+F49*(1+O49)</f>
        <v>52315288.69838506</v>
      </c>
      <c r="H49" s="133">
        <f t="shared" si="31"/>
        <v>53654560.089063719</v>
      </c>
      <c r="J49" s="133">
        <f t="shared" si="28"/>
        <v>1634316.8047877923</v>
      </c>
      <c r="K49" s="133">
        <f t="shared" si="29"/>
        <v>1305841.8395852745</v>
      </c>
      <c r="L49" s="133">
        <f t="shared" si="25"/>
        <v>1339271.3906786591</v>
      </c>
      <c r="M49" s="133"/>
      <c r="N49" s="134">
        <v>3.3099999999999997E-2</v>
      </c>
      <c r="O49" s="134">
        <v>2.5600000000000001E-2</v>
      </c>
      <c r="P49" s="134">
        <v>2.5600000000000001E-2</v>
      </c>
    </row>
    <row r="50" spans="2:16" x14ac:dyDescent="0.3">
      <c r="B50" s="14" t="s">
        <v>19</v>
      </c>
      <c r="D50" s="133">
        <v>4365525.6488910709</v>
      </c>
      <c r="F50" s="133">
        <f t="shared" si="26"/>
        <v>4510024.5478693647</v>
      </c>
      <c r="G50" s="133">
        <f t="shared" ref="G50:H50" si="32">+F50*(1+O50)</f>
        <v>4625481.1762948204</v>
      </c>
      <c r="H50" s="133">
        <f t="shared" si="32"/>
        <v>4743893.4944079677</v>
      </c>
      <c r="J50" s="133">
        <f t="shared" si="28"/>
        <v>144498.89897829387</v>
      </c>
      <c r="K50" s="133">
        <f t="shared" si="29"/>
        <v>115456.62842545565</v>
      </c>
      <c r="L50" s="133">
        <f t="shared" si="25"/>
        <v>118412.31811314728</v>
      </c>
      <c r="M50" s="133"/>
      <c r="N50" s="134">
        <v>3.3099999999999997E-2</v>
      </c>
      <c r="O50" s="134">
        <v>2.5600000000000001E-2</v>
      </c>
      <c r="P50" s="134">
        <v>2.5600000000000001E-2</v>
      </c>
    </row>
    <row r="51" spans="2:16" x14ac:dyDescent="0.3">
      <c r="B51" s="14" t="s">
        <v>20</v>
      </c>
      <c r="D51" s="133">
        <v>0</v>
      </c>
      <c r="F51" s="133">
        <f t="shared" si="26"/>
        <v>0</v>
      </c>
      <c r="G51" s="133">
        <f t="shared" ref="G51:H51" si="33">+F51*(1+O51)</f>
        <v>0</v>
      </c>
      <c r="H51" s="133">
        <f t="shared" si="33"/>
        <v>0</v>
      </c>
      <c r="J51" s="142">
        <f t="shared" si="28"/>
        <v>0</v>
      </c>
      <c r="K51" s="142">
        <f t="shared" si="29"/>
        <v>0</v>
      </c>
      <c r="L51" s="142">
        <f t="shared" si="25"/>
        <v>0</v>
      </c>
      <c r="M51" s="133"/>
      <c r="N51" s="134">
        <v>3.3099999999999997E-2</v>
      </c>
      <c r="O51" s="134">
        <v>2.5600000000000001E-2</v>
      </c>
      <c r="P51" s="134">
        <v>2.5600000000000001E-2</v>
      </c>
    </row>
    <row r="52" spans="2:16" x14ac:dyDescent="0.3">
      <c r="B52" s="14" t="s">
        <v>21</v>
      </c>
      <c r="D52" s="136">
        <v>138927848.91694221</v>
      </c>
      <c r="F52" s="136">
        <f t="shared" si="26"/>
        <v>143526360.71609297</v>
      </c>
      <c r="G52" s="136">
        <f t="shared" ref="G52:H52" si="34">+F52*(1+O52)</f>
        <v>147200635.55042496</v>
      </c>
      <c r="H52" s="136">
        <f t="shared" si="34"/>
        <v>150968971.82051584</v>
      </c>
      <c r="J52" s="136">
        <f t="shared" si="28"/>
        <v>4598511.7991507649</v>
      </c>
      <c r="K52" s="136">
        <f t="shared" si="29"/>
        <v>3674274.8343319893</v>
      </c>
      <c r="L52" s="136">
        <f t="shared" si="25"/>
        <v>3768336.270090878</v>
      </c>
      <c r="M52" s="133"/>
      <c r="N52" s="140">
        <v>3.3099999999999997E-2</v>
      </c>
      <c r="O52" s="140">
        <v>2.5600000000000001E-2</v>
      </c>
      <c r="P52" s="140">
        <v>2.5600000000000001E-2</v>
      </c>
    </row>
    <row r="53" spans="2:16" x14ac:dyDescent="0.3">
      <c r="B53" s="137" t="s">
        <v>89</v>
      </c>
      <c r="C53" s="137"/>
      <c r="D53" s="138">
        <v>405875994.83318573</v>
      </c>
      <c r="E53" s="137"/>
      <c r="F53" s="138">
        <f>+SUM(F46:F52)</f>
        <v>419310490.26216412</v>
      </c>
      <c r="G53" s="138">
        <f t="shared" ref="G53:H53" si="35">+SUM(G46:G52)</f>
        <v>430044838.81287551</v>
      </c>
      <c r="H53" s="138">
        <f t="shared" si="35"/>
        <v>441053986.68648517</v>
      </c>
      <c r="I53" s="137"/>
      <c r="J53" s="138">
        <f>+SUM(J46:J52)</f>
        <v>13434495.428978398</v>
      </c>
      <c r="K53" s="138">
        <f>+SUM(K46:K52)</f>
        <v>10734348.550711416</v>
      </c>
      <c r="L53" s="138">
        <f>+SUM(L46:L52)</f>
        <v>11009147.873609625</v>
      </c>
      <c r="M53" s="138"/>
      <c r="N53" s="134">
        <v>3.3099999999999997E-2</v>
      </c>
      <c r="O53" s="134">
        <v>2.5600000000000001E-2</v>
      </c>
      <c r="P53" s="134">
        <v>2.5600000000000001E-2</v>
      </c>
    </row>
    <row r="54" spans="2:16" x14ac:dyDescent="0.3">
      <c r="N54" s="134"/>
      <c r="O54" s="134"/>
      <c r="P54" s="134"/>
    </row>
    <row r="55" spans="2:16" x14ac:dyDescent="0.3">
      <c r="B55" s="127" t="s">
        <v>85</v>
      </c>
      <c r="N55" s="134"/>
      <c r="O55" s="134"/>
      <c r="P55" s="134"/>
    </row>
    <row r="56" spans="2:16" x14ac:dyDescent="0.3">
      <c r="B56" s="14" t="s">
        <v>83</v>
      </c>
      <c r="D56" s="133">
        <v>6908290.6622059774</v>
      </c>
      <c r="F56" s="133">
        <f>+D56*(1+N56)</f>
        <v>7136955.0831249943</v>
      </c>
      <c r="G56" s="133">
        <f>+F56*(1+O56)</f>
        <v>7319661.1332529951</v>
      </c>
      <c r="H56" s="133">
        <f>+G56*(1+P56)</f>
        <v>7507044.4582642727</v>
      </c>
      <c r="J56" s="133">
        <f>+F56-D56</f>
        <v>228664.42091901693</v>
      </c>
      <c r="K56" s="133">
        <f>+G56-F56</f>
        <v>182706.05012800079</v>
      </c>
      <c r="L56" s="133">
        <f t="shared" ref="L56:L62" si="36">+H56-G56</f>
        <v>187383.32501127757</v>
      </c>
      <c r="M56" s="133"/>
      <c r="N56" s="134">
        <v>3.3099999999999997E-2</v>
      </c>
      <c r="O56" s="134">
        <v>2.5600000000000001E-2</v>
      </c>
      <c r="P56" s="134">
        <v>2.5600000000000001E-2</v>
      </c>
    </row>
    <row r="57" spans="2:16" x14ac:dyDescent="0.3">
      <c r="B57" s="14" t="s">
        <v>16</v>
      </c>
      <c r="D57" s="133">
        <v>0</v>
      </c>
      <c r="F57" s="133">
        <f t="shared" ref="F57:F62" si="37">+D57*(1+N57)</f>
        <v>0</v>
      </c>
      <c r="G57" s="133">
        <f t="shared" ref="G57:G62" si="38">+F57*(1+O57)</f>
        <v>0</v>
      </c>
      <c r="H57" s="133">
        <f t="shared" ref="H57:H62" si="39">+G57*(1+P57)</f>
        <v>0</v>
      </c>
      <c r="J57" s="133">
        <f t="shared" ref="J57:J62" si="40">+F57-D57</f>
        <v>0</v>
      </c>
      <c r="K57" s="133">
        <f t="shared" ref="K57:K62" si="41">+G57-F57</f>
        <v>0</v>
      </c>
      <c r="L57" s="133">
        <f t="shared" si="36"/>
        <v>0</v>
      </c>
      <c r="M57" s="133"/>
      <c r="N57" s="134">
        <v>3.3099999999999997E-2</v>
      </c>
      <c r="O57" s="134">
        <v>2.5600000000000001E-2</v>
      </c>
      <c r="P57" s="134">
        <v>2.5600000000000001E-2</v>
      </c>
    </row>
    <row r="58" spans="2:16" x14ac:dyDescent="0.3">
      <c r="B58" s="14" t="s">
        <v>17</v>
      </c>
      <c r="D58" s="133">
        <v>61436912.34575548</v>
      </c>
      <c r="F58" s="133">
        <f t="shared" si="37"/>
        <v>63470474.144399978</v>
      </c>
      <c r="G58" s="133">
        <f t="shared" si="38"/>
        <v>65095318.282496624</v>
      </c>
      <c r="H58" s="133">
        <f t="shared" si="39"/>
        <v>66761758.430528544</v>
      </c>
      <c r="J58" s="133">
        <f t="shared" si="40"/>
        <v>2033561.798644498</v>
      </c>
      <c r="K58" s="133">
        <f t="shared" si="41"/>
        <v>1624844.1380966455</v>
      </c>
      <c r="L58" s="133">
        <f t="shared" si="36"/>
        <v>1666440.1480319202</v>
      </c>
      <c r="M58" s="133"/>
      <c r="N58" s="134">
        <v>3.3099999999999997E-2</v>
      </c>
      <c r="O58" s="134">
        <v>2.5600000000000001E-2</v>
      </c>
      <c r="P58" s="134">
        <v>2.5600000000000001E-2</v>
      </c>
    </row>
    <row r="59" spans="2:16" x14ac:dyDescent="0.3">
      <c r="B59" s="14" t="s">
        <v>18</v>
      </c>
      <c r="D59" s="133">
        <v>24322339.652920488</v>
      </c>
      <c r="F59" s="133">
        <f t="shared" si="37"/>
        <v>25127409.095432155</v>
      </c>
      <c r="G59" s="133">
        <f t="shared" si="38"/>
        <v>25770670.76827522</v>
      </c>
      <c r="H59" s="133">
        <f t="shared" si="39"/>
        <v>26430399.939943068</v>
      </c>
      <c r="J59" s="133">
        <f t="shared" si="40"/>
        <v>805069.44251166657</v>
      </c>
      <c r="K59" s="133">
        <f t="shared" si="41"/>
        <v>643261.67284306511</v>
      </c>
      <c r="L59" s="133">
        <f t="shared" si="36"/>
        <v>659729.17166784778</v>
      </c>
      <c r="M59" s="133"/>
      <c r="N59" s="134">
        <v>3.3099999999999997E-2</v>
      </c>
      <c r="O59" s="134">
        <v>2.5600000000000001E-2</v>
      </c>
      <c r="P59" s="134">
        <v>2.5600000000000001E-2</v>
      </c>
    </row>
    <row r="60" spans="2:16" x14ac:dyDescent="0.3">
      <c r="B60" s="14" t="s">
        <v>19</v>
      </c>
      <c r="D60" s="133">
        <v>2625749.2940553944</v>
      </c>
      <c r="F60" s="133">
        <f t="shared" si="37"/>
        <v>2712661.5956886276</v>
      </c>
      <c r="G60" s="133">
        <f t="shared" si="38"/>
        <v>2782105.7325382568</v>
      </c>
      <c r="H60" s="133">
        <f t="shared" si="39"/>
        <v>2853327.6392912362</v>
      </c>
      <c r="J60" s="133">
        <f t="shared" si="40"/>
        <v>86912.301633233204</v>
      </c>
      <c r="K60" s="133">
        <f t="shared" si="41"/>
        <v>69444.136849629227</v>
      </c>
      <c r="L60" s="133">
        <f t="shared" si="36"/>
        <v>71221.906752979383</v>
      </c>
      <c r="M60" s="133"/>
      <c r="N60" s="134">
        <v>3.3099999999999997E-2</v>
      </c>
      <c r="O60" s="134">
        <v>2.5600000000000001E-2</v>
      </c>
      <c r="P60" s="134">
        <v>2.5600000000000001E-2</v>
      </c>
    </row>
    <row r="61" spans="2:16" x14ac:dyDescent="0.3">
      <c r="B61" s="14" t="s">
        <v>20</v>
      </c>
      <c r="D61" s="133">
        <v>0</v>
      </c>
      <c r="F61" s="133">
        <f t="shared" si="37"/>
        <v>0</v>
      </c>
      <c r="G61" s="133">
        <f t="shared" si="38"/>
        <v>0</v>
      </c>
      <c r="H61" s="133">
        <f t="shared" si="39"/>
        <v>0</v>
      </c>
      <c r="J61" s="133">
        <f t="shared" si="40"/>
        <v>0</v>
      </c>
      <c r="K61" s="133">
        <f t="shared" si="41"/>
        <v>0</v>
      </c>
      <c r="L61" s="133">
        <f t="shared" si="36"/>
        <v>0</v>
      </c>
      <c r="M61" s="133"/>
      <c r="N61" s="134">
        <v>3.3099999999999997E-2</v>
      </c>
      <c r="O61" s="134">
        <v>2.5600000000000001E-2</v>
      </c>
      <c r="P61" s="134">
        <v>2.5600000000000001E-2</v>
      </c>
    </row>
    <row r="62" spans="2:16" x14ac:dyDescent="0.3">
      <c r="B62" s="14" t="s">
        <v>21</v>
      </c>
      <c r="D62" s="136">
        <v>59520414.446086265</v>
      </c>
      <c r="F62" s="136">
        <f t="shared" si="37"/>
        <v>61490540.164251715</v>
      </c>
      <c r="G62" s="136">
        <f t="shared" si="38"/>
        <v>63064697.992456563</v>
      </c>
      <c r="H62" s="136">
        <f t="shared" si="39"/>
        <v>64679154.261063457</v>
      </c>
      <c r="J62" s="136">
        <f t="shared" si="40"/>
        <v>1970125.7181654498</v>
      </c>
      <c r="K62" s="136">
        <f t="shared" si="41"/>
        <v>1574157.8282048479</v>
      </c>
      <c r="L62" s="136">
        <f t="shared" si="36"/>
        <v>1614456.2686068937</v>
      </c>
      <c r="M62" s="133"/>
      <c r="N62" s="134">
        <v>3.3099999999999997E-2</v>
      </c>
      <c r="O62" s="134">
        <v>2.5600000000000001E-2</v>
      </c>
      <c r="P62" s="134">
        <v>2.5600000000000001E-2</v>
      </c>
    </row>
    <row r="63" spans="2:16" x14ac:dyDescent="0.3">
      <c r="B63" s="141" t="s">
        <v>90</v>
      </c>
      <c r="C63" s="137"/>
      <c r="D63" s="138">
        <v>154813706.4010236</v>
      </c>
      <c r="E63" s="137"/>
      <c r="F63" s="138">
        <f>+SUM(F56:F62)</f>
        <v>159938040.08289748</v>
      </c>
      <c r="G63" s="138">
        <f t="shared" ref="G63" si="42">+SUM(G56:G62)</f>
        <v>164032453.90901965</v>
      </c>
      <c r="H63" s="138">
        <f t="shared" ref="H63" si="43">+SUM(H56:H62)</f>
        <v>168231684.72909057</v>
      </c>
      <c r="I63" s="137"/>
      <c r="J63" s="138">
        <f>+SUM(J56:J62)</f>
        <v>5124333.6818738645</v>
      </c>
      <c r="K63" s="138">
        <f>+SUM(K56:K62)</f>
        <v>4094413.8261221885</v>
      </c>
      <c r="L63" s="138">
        <f>+SUM(L56:L62)</f>
        <v>4199230.8200709186</v>
      </c>
      <c r="M63" s="138"/>
      <c r="N63" s="139">
        <v>3.3099999999999997E-2</v>
      </c>
      <c r="O63" s="139">
        <v>2.5600000000000001E-2</v>
      </c>
      <c r="P63" s="139">
        <v>2.5600000000000001E-2</v>
      </c>
    </row>
    <row r="64" spans="2:16" x14ac:dyDescent="0.3">
      <c r="N64" s="134"/>
      <c r="O64" s="134"/>
      <c r="P64" s="134"/>
    </row>
    <row r="65" spans="2:26" x14ac:dyDescent="0.3">
      <c r="B65" s="127" t="s">
        <v>88</v>
      </c>
      <c r="N65" s="134"/>
      <c r="O65" s="134"/>
      <c r="P65" s="134"/>
    </row>
    <row r="66" spans="2:26" x14ac:dyDescent="0.3">
      <c r="B66" s="14" t="s">
        <v>83</v>
      </c>
      <c r="D66" s="133">
        <v>103414661.36339475</v>
      </c>
      <c r="F66" s="133">
        <f>+D66*(1+N66)</f>
        <v>106837686.6545231</v>
      </c>
      <c r="G66" s="133">
        <f>+F66*(1+O66)</f>
        <v>109572731.4328789</v>
      </c>
      <c r="H66" s="133">
        <f>+G66*(1+P66)</f>
        <v>112377793.3575606</v>
      </c>
      <c r="J66" s="133">
        <f>+F66-D66</f>
        <v>3423025.2911283523</v>
      </c>
      <c r="K66" s="133">
        <f>+G66-F66</f>
        <v>2735044.7783557922</v>
      </c>
      <c r="L66" s="133">
        <f t="shared" ref="L66:L72" si="44">+H66-G66</f>
        <v>2805061.9246817082</v>
      </c>
      <c r="M66" s="133"/>
      <c r="N66" s="134">
        <v>3.3099999999999997E-2</v>
      </c>
      <c r="O66" s="134">
        <v>2.5600000000000001E-2</v>
      </c>
      <c r="P66" s="134">
        <v>2.5600000000000001E-2</v>
      </c>
    </row>
    <row r="67" spans="2:26" x14ac:dyDescent="0.3">
      <c r="B67" s="14" t="s">
        <v>16</v>
      </c>
      <c r="D67" s="133">
        <v>24357045.884048037</v>
      </c>
      <c r="F67" s="133">
        <f t="shared" ref="F67:F72" si="45">+D67*(1+N67)</f>
        <v>25163264.102810025</v>
      </c>
      <c r="G67" s="133">
        <f t="shared" ref="G67:G72" si="46">+F67*(1+O67)</f>
        <v>25807443.663841963</v>
      </c>
      <c r="H67" s="133">
        <f t="shared" ref="H67:H72" si="47">+G67*(1+P67)</f>
        <v>26468114.221636318</v>
      </c>
      <c r="J67" s="133">
        <f t="shared" ref="J67:J72" si="48">+F67-D67</f>
        <v>806218.21876198798</v>
      </c>
      <c r="K67" s="133">
        <f t="shared" ref="K67:K72" si="49">+G67-F67</f>
        <v>644179.5610319376</v>
      </c>
      <c r="L67" s="133">
        <f t="shared" si="44"/>
        <v>660670.55779435486</v>
      </c>
      <c r="M67" s="133"/>
      <c r="N67" s="134">
        <v>3.3099999999999997E-2</v>
      </c>
      <c r="O67" s="134">
        <v>2.5600000000000001E-2</v>
      </c>
      <c r="P67" s="134">
        <v>2.5600000000000001E-2</v>
      </c>
    </row>
    <row r="68" spans="2:26" x14ac:dyDescent="0.3">
      <c r="B68" s="14" t="s">
        <v>17</v>
      </c>
      <c r="D68" s="133">
        <v>153780985.97385913</v>
      </c>
      <c r="F68" s="133">
        <f t="shared" si="45"/>
        <v>158871136.60959387</v>
      </c>
      <c r="G68" s="133">
        <f t="shared" si="46"/>
        <v>162938237.70679948</v>
      </c>
      <c r="H68" s="133">
        <f t="shared" si="47"/>
        <v>167109456.59209356</v>
      </c>
      <c r="J68" s="133">
        <f t="shared" si="48"/>
        <v>5090150.6357347369</v>
      </c>
      <c r="K68" s="133">
        <f t="shared" si="49"/>
        <v>4067101.0972056091</v>
      </c>
      <c r="L68" s="133">
        <f t="shared" si="44"/>
        <v>4171218.8852940798</v>
      </c>
      <c r="M68" s="133"/>
      <c r="N68" s="134">
        <v>3.3099999999999997E-2</v>
      </c>
      <c r="O68" s="134">
        <v>2.5600000000000001E-2</v>
      </c>
      <c r="P68" s="134">
        <v>2.5600000000000001E-2</v>
      </c>
    </row>
    <row r="69" spans="2:26" x14ac:dyDescent="0.3">
      <c r="B69" s="14" t="s">
        <v>18</v>
      </c>
      <c r="D69" s="133">
        <v>73697469.706932485</v>
      </c>
      <c r="F69" s="133">
        <f t="shared" si="45"/>
        <v>76136855.954231948</v>
      </c>
      <c r="G69" s="133">
        <f t="shared" si="46"/>
        <v>78085959.466660291</v>
      </c>
      <c r="H69" s="133">
        <f t="shared" si="47"/>
        <v>80084960.029006794</v>
      </c>
      <c r="J69" s="133">
        <f t="shared" si="48"/>
        <v>2439386.2472994626</v>
      </c>
      <c r="K69" s="133">
        <f t="shared" si="49"/>
        <v>1949103.5124283433</v>
      </c>
      <c r="L69" s="133">
        <f t="shared" si="44"/>
        <v>1999000.5623465031</v>
      </c>
      <c r="M69" s="133"/>
      <c r="N69" s="134">
        <v>3.3099999999999997E-2</v>
      </c>
      <c r="O69" s="134">
        <v>2.5600000000000001E-2</v>
      </c>
      <c r="P69" s="134">
        <v>2.5600000000000001E-2</v>
      </c>
    </row>
    <row r="70" spans="2:26" x14ac:dyDescent="0.3">
      <c r="B70" s="14" t="s">
        <v>19</v>
      </c>
      <c r="D70" s="133">
        <v>6991274.9429464657</v>
      </c>
      <c r="F70" s="133">
        <f t="shared" si="45"/>
        <v>7222686.1435579928</v>
      </c>
      <c r="G70" s="133">
        <f t="shared" si="46"/>
        <v>7407586.9088330781</v>
      </c>
      <c r="H70" s="133">
        <f t="shared" si="47"/>
        <v>7597221.1336992057</v>
      </c>
      <c r="J70" s="133">
        <f t="shared" si="48"/>
        <v>231411.20061152708</v>
      </c>
      <c r="K70" s="133">
        <f t="shared" si="49"/>
        <v>184900.76527508534</v>
      </c>
      <c r="L70" s="133">
        <f t="shared" si="44"/>
        <v>189634.2248661276</v>
      </c>
      <c r="M70" s="133"/>
      <c r="N70" s="134">
        <v>3.3099999999999997E-2</v>
      </c>
      <c r="O70" s="134">
        <v>2.5600000000000001E-2</v>
      </c>
      <c r="P70" s="134">
        <v>2.5600000000000001E-2</v>
      </c>
    </row>
    <row r="71" spans="2:26" x14ac:dyDescent="0.3">
      <c r="B71" s="14" t="s">
        <v>20</v>
      </c>
      <c r="D71" s="133">
        <v>0</v>
      </c>
      <c r="F71" s="133">
        <f t="shared" si="45"/>
        <v>0</v>
      </c>
      <c r="G71" s="133">
        <f t="shared" si="46"/>
        <v>0</v>
      </c>
      <c r="H71" s="133">
        <f t="shared" si="47"/>
        <v>0</v>
      </c>
      <c r="J71" s="133">
        <f t="shared" si="48"/>
        <v>0</v>
      </c>
      <c r="K71" s="133">
        <f t="shared" si="49"/>
        <v>0</v>
      </c>
      <c r="L71" s="133">
        <f t="shared" si="44"/>
        <v>0</v>
      </c>
      <c r="M71" s="133"/>
      <c r="N71" s="134">
        <v>3.3099999999999997E-2</v>
      </c>
      <c r="O71" s="134">
        <v>2.5600000000000001E-2</v>
      </c>
      <c r="P71" s="134">
        <v>2.5600000000000001E-2</v>
      </c>
    </row>
    <row r="72" spans="2:26" x14ac:dyDescent="0.3">
      <c r="B72" s="14" t="s">
        <v>21</v>
      </c>
      <c r="D72" s="136">
        <v>198448263.36302847</v>
      </c>
      <c r="F72" s="136">
        <f t="shared" si="45"/>
        <v>205016900.88034469</v>
      </c>
      <c r="G72" s="136">
        <f t="shared" si="46"/>
        <v>210265333.54288152</v>
      </c>
      <c r="H72" s="136">
        <f t="shared" si="47"/>
        <v>215648126.0815793</v>
      </c>
      <c r="J72" s="136">
        <f t="shared" si="48"/>
        <v>6568637.5173162222</v>
      </c>
      <c r="K72" s="136">
        <f t="shared" si="49"/>
        <v>5248432.6625368297</v>
      </c>
      <c r="L72" s="136">
        <f t="shared" si="44"/>
        <v>5382792.5386977792</v>
      </c>
      <c r="M72" s="133"/>
      <c r="N72" s="140">
        <v>3.3099999999999997E-2</v>
      </c>
      <c r="O72" s="140">
        <v>2.5600000000000001E-2</v>
      </c>
      <c r="P72" s="140">
        <v>2.5600000000000001E-2</v>
      </c>
    </row>
    <row r="73" spans="2:26" x14ac:dyDescent="0.3">
      <c r="B73" s="137" t="s">
        <v>91</v>
      </c>
      <c r="C73" s="137"/>
      <c r="D73" s="138">
        <v>560689701.2342093</v>
      </c>
      <c r="E73" s="137"/>
      <c r="F73" s="138">
        <f>+SUM(F66:F72)</f>
        <v>579248530.34506166</v>
      </c>
      <c r="G73" s="138">
        <f t="shared" ref="G73" si="50">+SUM(G66:G72)</f>
        <v>594077292.72189522</v>
      </c>
      <c r="H73" s="138">
        <f t="shared" ref="H73" si="51">+SUM(H66:H72)</f>
        <v>609285671.41557574</v>
      </c>
      <c r="I73" s="137"/>
      <c r="J73" s="138">
        <f>+SUM(J66:J72)</f>
        <v>18558829.11085229</v>
      </c>
      <c r="K73" s="138">
        <f>+SUM(K66:K72)</f>
        <v>14828762.376833597</v>
      </c>
      <c r="L73" s="138">
        <f>+SUM(L66:L72)</f>
        <v>15208378.693680553</v>
      </c>
      <c r="M73" s="138"/>
      <c r="N73" s="139">
        <v>3.3099999999999997E-2</v>
      </c>
      <c r="O73" s="139">
        <v>2.5600000000000001E-2</v>
      </c>
      <c r="P73" s="139">
        <v>2.5600000000000001E-2</v>
      </c>
    </row>
    <row r="80" spans="2:26" ht="8.5" customHeight="1" x14ac:dyDescent="0.3">
      <c r="T80" s="143"/>
      <c r="U80" s="144"/>
      <c r="V80" s="144"/>
      <c r="W80" s="144"/>
      <c r="X80" s="144"/>
      <c r="Y80" s="144"/>
      <c r="Z80" s="145"/>
    </row>
    <row r="81" spans="11:28" x14ac:dyDescent="0.3">
      <c r="T81" s="146"/>
      <c r="U81" s="147"/>
      <c r="V81" s="147"/>
      <c r="W81" s="148" t="s">
        <v>103</v>
      </c>
      <c r="X81" s="148" t="s">
        <v>104</v>
      </c>
      <c r="Y81" s="148" t="s">
        <v>105</v>
      </c>
      <c r="Z81" s="149"/>
    </row>
    <row r="82" spans="11:28" x14ac:dyDescent="0.3">
      <c r="T82" s="146"/>
      <c r="U82" s="147" t="s">
        <v>11</v>
      </c>
      <c r="V82" s="147"/>
      <c r="W82" s="147"/>
      <c r="X82" s="147"/>
      <c r="Y82" s="147"/>
      <c r="Z82" s="149"/>
    </row>
    <row r="83" spans="11:28" x14ac:dyDescent="0.3">
      <c r="T83" s="146"/>
      <c r="U83" s="150" t="s">
        <v>100</v>
      </c>
      <c r="V83" s="147"/>
      <c r="W83" s="151">
        <f>+(J53-J14)/1000</f>
        <v>-64095.406475542411</v>
      </c>
      <c r="X83" s="151">
        <f>+(K53-K14)/1000</f>
        <v>-1683.7107036757245</v>
      </c>
      <c r="Y83" s="151">
        <f>+(L53-L14)/1000</f>
        <v>-2887.3429497046245</v>
      </c>
      <c r="Z83" s="152"/>
      <c r="AB83" s="127">
        <v>0.752355</v>
      </c>
    </row>
    <row r="84" spans="11:28" x14ac:dyDescent="0.3">
      <c r="T84" s="146"/>
      <c r="U84" s="150" t="s">
        <v>101</v>
      </c>
      <c r="V84" s="147"/>
      <c r="W84" s="151">
        <f>+W83*(1-0.21)/$AB$83</f>
        <v>-67302.498309546034</v>
      </c>
      <c r="X84" s="151">
        <f>+X83*(1-0.21)/$AB$83</f>
        <v>-1767.9572221940737</v>
      </c>
      <c r="Y84" s="151">
        <f>+Y83*(1-0.21)/$AB$83</f>
        <v>-3031.8146756074639</v>
      </c>
      <c r="Z84" s="149"/>
    </row>
    <row r="85" spans="11:28" ht="8.5" customHeight="1" x14ac:dyDescent="0.3">
      <c r="T85" s="146"/>
      <c r="U85" s="147"/>
      <c r="V85" s="147"/>
      <c r="W85" s="147"/>
      <c r="X85" s="147"/>
      <c r="Y85" s="147"/>
      <c r="Z85" s="149"/>
    </row>
    <row r="86" spans="11:28" x14ac:dyDescent="0.3">
      <c r="K86" s="133"/>
      <c r="T86" s="146"/>
      <c r="U86" s="147" t="s">
        <v>12</v>
      </c>
      <c r="V86" s="147"/>
      <c r="W86" s="147"/>
      <c r="X86" s="147"/>
      <c r="Y86" s="147"/>
      <c r="Z86" s="149"/>
    </row>
    <row r="87" spans="11:28" x14ac:dyDescent="0.3">
      <c r="T87" s="146"/>
      <c r="U87" s="150" t="s">
        <v>100</v>
      </c>
      <c r="V87" s="147"/>
      <c r="W87" s="151">
        <f>+(J63-J25)/1000</f>
        <v>-30340.589757464641</v>
      </c>
      <c r="X87" s="151">
        <f>+(K63-K25)/1000</f>
        <v>-1302.3200500997962</v>
      </c>
      <c r="Y87" s="151">
        <f>+(L63-L25)/1000</f>
        <v>-525.73663039946928</v>
      </c>
      <c r="Z87" s="152"/>
      <c r="AB87" s="127">
        <v>0.75480100000000006</v>
      </c>
    </row>
    <row r="88" spans="11:28" x14ac:dyDescent="0.3">
      <c r="T88" s="146"/>
      <c r="U88" s="150" t="s">
        <v>101</v>
      </c>
      <c r="V88" s="147"/>
      <c r="W88" s="151">
        <f>+W87*(1-0.21)/$AB$87</f>
        <v>-31755.477150132374</v>
      </c>
      <c r="X88" s="151">
        <f>+X87*(1-0.21)/$AB$87</f>
        <v>-1363.0517707035879</v>
      </c>
      <c r="Y88" s="151">
        <f>+Y87*(1-0.21)/$AB$87</f>
        <v>-550.25356089297804</v>
      </c>
      <c r="Z88" s="149"/>
    </row>
    <row r="89" spans="11:28" ht="8.5" customHeight="1" x14ac:dyDescent="0.3">
      <c r="T89" s="153"/>
      <c r="U89" s="154"/>
      <c r="V89" s="154"/>
      <c r="W89" s="154"/>
      <c r="X89" s="154"/>
      <c r="Y89" s="154"/>
      <c r="Z89" s="155"/>
    </row>
  </sheetData>
  <pageMargins left="0.25" right="0.25" top="0.75" bottom="0.75" header="0.3" footer="0.3"/>
  <pageSetup paperSize="9" scale="85" orientation="landscape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6E25-CB54-4A4E-A07D-7C0E58BBA7F2}">
  <dimension ref="A1:N178"/>
  <sheetViews>
    <sheetView topLeftCell="A105" zoomScaleNormal="100" workbookViewId="0">
      <selection sqref="A1:XFD1048576"/>
    </sheetView>
  </sheetViews>
  <sheetFormatPr defaultColWidth="9.1796875" defaultRowHeight="14.5" outlineLevelRow="1" x14ac:dyDescent="0.35"/>
  <cols>
    <col min="1" max="1" width="37.453125" bestFit="1" customWidth="1"/>
    <col min="2" max="2" width="54" bestFit="1" customWidth="1"/>
    <col min="3" max="5" width="15.26953125" bestFit="1" customWidth="1"/>
    <col min="6" max="6" width="1.7265625" customWidth="1"/>
    <col min="7" max="9" width="15.1796875" bestFit="1" customWidth="1"/>
    <col min="10" max="10" width="1.7265625" customWidth="1"/>
    <col min="11" max="11" width="28.1796875" bestFit="1" customWidth="1"/>
    <col min="12" max="14" width="13.7265625" bestFit="1" customWidth="1"/>
  </cols>
  <sheetData>
    <row r="1" spans="1:14" outlineLevel="1" x14ac:dyDescent="0.35">
      <c r="F1" s="1"/>
      <c r="J1" s="1"/>
      <c r="K1" t="s">
        <v>0</v>
      </c>
      <c r="L1" s="2">
        <v>2023</v>
      </c>
      <c r="M1" s="2">
        <v>2024</v>
      </c>
      <c r="N1" s="2">
        <v>2025</v>
      </c>
    </row>
    <row r="2" spans="1:14" outlineLevel="1" x14ac:dyDescent="0.35">
      <c r="F2" s="1"/>
      <c r="J2" s="1"/>
      <c r="K2" s="3" t="s">
        <v>1</v>
      </c>
      <c r="L2" s="4">
        <v>752196639.95495653</v>
      </c>
      <c r="M2" s="4">
        <v>774803335.16782987</v>
      </c>
      <c r="N2" s="4">
        <v>805280414.13801253</v>
      </c>
    </row>
    <row r="3" spans="1:14" outlineLevel="1" x14ac:dyDescent="0.35">
      <c r="F3" s="1"/>
      <c r="J3" s="1"/>
      <c r="K3" t="s">
        <v>2</v>
      </c>
      <c r="L3" s="5">
        <v>-6195276.6999999993</v>
      </c>
      <c r="M3" s="5">
        <v>-6257955</v>
      </c>
      <c r="N3" s="5">
        <v>-6353008</v>
      </c>
    </row>
    <row r="4" spans="1:14" outlineLevel="1" x14ac:dyDescent="0.35">
      <c r="F4" s="1"/>
      <c r="J4" s="1"/>
      <c r="K4" t="s">
        <v>3</v>
      </c>
      <c r="L4" s="5">
        <v>-16943825.890000399</v>
      </c>
      <c r="M4" s="5">
        <v>-17444220.666700412</v>
      </c>
      <c r="N4" s="5">
        <v>-17959627.286701426</v>
      </c>
    </row>
    <row r="5" spans="1:14" outlineLevel="1" x14ac:dyDescent="0.35">
      <c r="F5" s="1"/>
      <c r="J5" s="1"/>
      <c r="K5" t="s">
        <v>4</v>
      </c>
      <c r="L5" s="5">
        <v>-1768193.7452439996</v>
      </c>
      <c r="M5" s="5">
        <v>-1768375.7452440001</v>
      </c>
      <c r="N5" s="5">
        <v>-1768193.7452439996</v>
      </c>
    </row>
    <row r="6" spans="1:14" outlineLevel="1" x14ac:dyDescent="0.35">
      <c r="F6" s="1"/>
      <c r="J6" s="1"/>
      <c r="K6" t="s">
        <v>5</v>
      </c>
      <c r="L6" s="5">
        <v>-26727314.452683751</v>
      </c>
      <c r="M6" s="5">
        <v>-26944529.804994389</v>
      </c>
      <c r="N6" s="5">
        <v>-26945119.938889343</v>
      </c>
    </row>
    <row r="7" spans="1:14" outlineLevel="1" x14ac:dyDescent="0.35">
      <c r="F7" s="1"/>
      <c r="J7" s="1"/>
      <c r="K7" t="s">
        <v>6</v>
      </c>
      <c r="L7" s="5">
        <v>-7660768.9202474253</v>
      </c>
      <c r="M7" s="5">
        <v>-7859231.4932565959</v>
      </c>
      <c r="N7" s="5">
        <v>-8039625.9667132357</v>
      </c>
    </row>
    <row r="8" spans="1:14" outlineLevel="1" x14ac:dyDescent="0.35">
      <c r="F8" s="1"/>
      <c r="J8" s="1"/>
      <c r="K8" s="6" t="s">
        <v>7</v>
      </c>
      <c r="L8" s="7">
        <v>14473427.147716001</v>
      </c>
      <c r="M8" s="7">
        <v>14979997.097886059</v>
      </c>
      <c r="N8" s="7">
        <v>15504296.996312071</v>
      </c>
    </row>
    <row r="9" spans="1:14" x14ac:dyDescent="0.35">
      <c r="C9" s="2">
        <v>2023</v>
      </c>
      <c r="D9" s="2">
        <v>2024</v>
      </c>
      <c r="E9" s="2">
        <v>2025</v>
      </c>
      <c r="F9" s="1"/>
      <c r="G9" s="2">
        <v>2023</v>
      </c>
      <c r="H9" s="2">
        <v>2024</v>
      </c>
      <c r="I9" s="2">
        <v>2025</v>
      </c>
      <c r="J9" s="1"/>
      <c r="K9" t="s">
        <v>8</v>
      </c>
      <c r="L9" s="8">
        <v>707374687.39449692</v>
      </c>
      <c r="M9" s="8">
        <v>729509019.55552065</v>
      </c>
      <c r="N9" s="8">
        <v>759719136.19677651</v>
      </c>
    </row>
    <row r="10" spans="1:14" x14ac:dyDescent="0.35">
      <c r="A10" s="9" t="s">
        <v>9</v>
      </c>
      <c r="B10" s="10" t="s">
        <v>10</v>
      </c>
      <c r="C10" s="10" t="s">
        <v>11</v>
      </c>
      <c r="D10" s="10" t="s">
        <v>11</v>
      </c>
      <c r="E10" s="10" t="s">
        <v>11</v>
      </c>
      <c r="F10" s="1"/>
      <c r="G10" s="10" t="s">
        <v>12</v>
      </c>
      <c r="H10" s="10" t="s">
        <v>12</v>
      </c>
      <c r="I10" s="10" t="s">
        <v>12</v>
      </c>
      <c r="J10" s="1"/>
    </row>
    <row r="11" spans="1:14" x14ac:dyDescent="0.35">
      <c r="A11" s="9"/>
      <c r="C11" s="11">
        <v>445545706.82361078</v>
      </c>
      <c r="D11" s="11">
        <v>454662954.84663481</v>
      </c>
      <c r="E11" s="11">
        <v>464845637.08137637</v>
      </c>
      <c r="F11" s="1"/>
      <c r="G11" s="11">
        <v>173047588.83315396</v>
      </c>
      <c r="H11" s="11">
        <v>178133996.74315938</v>
      </c>
      <c r="I11" s="11">
        <v>180237674.79850137</v>
      </c>
      <c r="J11" s="1"/>
      <c r="K11" t="s">
        <v>13</v>
      </c>
      <c r="L11" s="11">
        <v>618593295.65676475</v>
      </c>
      <c r="M11" s="11">
        <v>632796951.58979416</v>
      </c>
      <c r="N11" s="11">
        <v>645083311.87987781</v>
      </c>
    </row>
    <row r="12" spans="1:14" x14ac:dyDescent="0.35">
      <c r="A12" t="s">
        <v>14</v>
      </c>
      <c r="B12" s="12" t="s">
        <v>15</v>
      </c>
      <c r="C12" s="13">
        <v>122063433.09799154</v>
      </c>
      <c r="D12" s="13">
        <v>122574031.72210757</v>
      </c>
      <c r="E12" s="13">
        <v>129968331.1550727</v>
      </c>
      <c r="F12" s="1"/>
      <c r="G12" s="5">
        <v>7444295.4030621164</v>
      </c>
      <c r="H12" s="5">
        <v>7649446.076643263</v>
      </c>
      <c r="I12" s="5">
        <v>7861117.867352074</v>
      </c>
      <c r="J12" s="1"/>
    </row>
    <row r="13" spans="1:14" x14ac:dyDescent="0.35">
      <c r="A13" t="s">
        <v>14</v>
      </c>
      <c r="B13" s="14" t="s">
        <v>16</v>
      </c>
      <c r="C13" s="5">
        <v>28423981.023137622</v>
      </c>
      <c r="D13" s="5">
        <v>29123393.389648151</v>
      </c>
      <c r="E13" s="5">
        <v>29840767.185756121</v>
      </c>
      <c r="F13" s="1"/>
      <c r="G13" s="5">
        <v>0</v>
      </c>
      <c r="H13" s="5">
        <v>0</v>
      </c>
      <c r="I13" s="5">
        <v>0</v>
      </c>
      <c r="J13" s="1"/>
    </row>
    <row r="14" spans="1:14" x14ac:dyDescent="0.35">
      <c r="A14" t="s">
        <v>14</v>
      </c>
      <c r="B14" s="14" t="s">
        <v>17</v>
      </c>
      <c r="C14" s="5">
        <v>95169114.649206668</v>
      </c>
      <c r="D14" s="5">
        <v>97230767.345004126</v>
      </c>
      <c r="E14" s="5">
        <v>99342143.592107564</v>
      </c>
      <c r="F14" s="1"/>
      <c r="G14" s="5">
        <v>68451551.783714265</v>
      </c>
      <c r="H14" s="5">
        <v>70285351.001309127</v>
      </c>
      <c r="I14" s="5">
        <v>72173657.482199296</v>
      </c>
      <c r="J14" s="1"/>
    </row>
    <row r="15" spans="1:14" x14ac:dyDescent="0.35">
      <c r="A15" t="s">
        <v>14</v>
      </c>
      <c r="B15" s="14" t="s">
        <v>18</v>
      </c>
      <c r="C15" s="5">
        <v>38205530.491108336</v>
      </c>
      <c r="D15" s="5">
        <v>39188219.698901705</v>
      </c>
      <c r="E15" s="5">
        <v>39756543.839095116</v>
      </c>
      <c r="F15" s="1"/>
      <c r="G15" s="5">
        <v>25546435.97920502</v>
      </c>
      <c r="H15" s="5">
        <v>26218583.400179785</v>
      </c>
      <c r="I15" s="5">
        <v>26591585.078701437</v>
      </c>
      <c r="J15" s="1"/>
    </row>
    <row r="16" spans="1:14" x14ac:dyDescent="0.35">
      <c r="A16" t="s">
        <v>14</v>
      </c>
      <c r="B16" s="14" t="s">
        <v>19</v>
      </c>
      <c r="C16" s="5">
        <v>4355668.6802024506</v>
      </c>
      <c r="D16" s="5">
        <v>4440250.5164617021</v>
      </c>
      <c r="E16" s="5">
        <v>4509615.0614821631</v>
      </c>
      <c r="F16" s="1"/>
      <c r="G16" s="5">
        <v>2509661.9412111654</v>
      </c>
      <c r="H16" s="5">
        <v>2546984.9253241303</v>
      </c>
      <c r="I16" s="5">
        <v>2572518.0036706417</v>
      </c>
      <c r="J16" s="1"/>
    </row>
    <row r="17" spans="1:14" x14ac:dyDescent="0.35">
      <c r="A17" t="s">
        <v>14</v>
      </c>
      <c r="B17" s="14" t="s">
        <v>20</v>
      </c>
      <c r="C17" s="15"/>
      <c r="D17" s="15"/>
      <c r="E17" s="15"/>
      <c r="F17" s="1"/>
      <c r="G17" s="15"/>
      <c r="H17" s="15"/>
      <c r="I17" s="15"/>
      <c r="J17" s="1"/>
    </row>
    <row r="18" spans="1:14" x14ac:dyDescent="0.35">
      <c r="A18" t="s">
        <v>14</v>
      </c>
      <c r="B18" s="14" t="s">
        <v>21</v>
      </c>
      <c r="C18" s="5">
        <v>157327978.88196421</v>
      </c>
      <c r="D18" s="5">
        <v>162106292.17451152</v>
      </c>
      <c r="E18" s="5">
        <v>161428236.2478627</v>
      </c>
      <c r="F18" s="1"/>
      <c r="G18" s="5">
        <v>69095643.725961402</v>
      </c>
      <c r="H18" s="5">
        <v>71433631.339703068</v>
      </c>
      <c r="I18" s="5">
        <v>71038796.366577923</v>
      </c>
      <c r="J18" s="1"/>
    </row>
    <row r="19" spans="1:14" x14ac:dyDescent="0.35">
      <c r="B19" s="14"/>
      <c r="C19" s="5"/>
      <c r="D19" s="5"/>
      <c r="E19" s="5"/>
      <c r="F19" s="1"/>
      <c r="G19" s="5"/>
      <c r="H19" s="5"/>
      <c r="I19" s="5"/>
      <c r="J19" s="1"/>
    </row>
    <row r="20" spans="1:14" x14ac:dyDescent="0.35">
      <c r="C20" s="11">
        <v>47410665.06961292</v>
      </c>
      <c r="D20" s="11">
        <v>51958844.004161671</v>
      </c>
      <c r="E20" s="11">
        <v>63962242.529221795</v>
      </c>
      <c r="F20" s="1"/>
      <c r="G20" s="11">
        <v>16810688.643490441</v>
      </c>
      <c r="H20" s="11">
        <v>17393214.477552604</v>
      </c>
      <c r="I20" s="11">
        <v>20295916.123763818</v>
      </c>
      <c r="J20" s="1"/>
      <c r="K20" t="s">
        <v>22</v>
      </c>
      <c r="L20" s="11">
        <v>64221353.713103361</v>
      </c>
      <c r="M20" s="11">
        <v>69352058.481714278</v>
      </c>
      <c r="N20" s="11">
        <v>84258158.652985618</v>
      </c>
    </row>
    <row r="21" spans="1:14" x14ac:dyDescent="0.35">
      <c r="A21" t="s">
        <v>23</v>
      </c>
      <c r="B21" s="12" t="s">
        <v>15</v>
      </c>
      <c r="C21" s="16">
        <v>0</v>
      </c>
      <c r="D21" s="16">
        <v>0</v>
      </c>
      <c r="E21" s="16">
        <v>0</v>
      </c>
      <c r="F21" s="1"/>
      <c r="G21" s="5">
        <v>4704361.8773653097</v>
      </c>
      <c r="H21" s="5">
        <v>4800278.0975963259</v>
      </c>
      <c r="I21" s="5">
        <v>4898176.6566258902</v>
      </c>
      <c r="J21" s="1"/>
    </row>
    <row r="22" spans="1:14" x14ac:dyDescent="0.35">
      <c r="A22" t="s">
        <v>23</v>
      </c>
      <c r="B22" s="14" t="s">
        <v>16</v>
      </c>
      <c r="C22" s="5">
        <v>1125132.2076198624</v>
      </c>
      <c r="D22" s="5">
        <v>1170734.1804980226</v>
      </c>
      <c r="E22" s="5">
        <v>1435426.7144665213</v>
      </c>
      <c r="F22" s="1"/>
      <c r="G22" s="5">
        <v>0</v>
      </c>
      <c r="H22" s="5">
        <v>0</v>
      </c>
      <c r="I22" s="5">
        <v>0</v>
      </c>
      <c r="J22" s="1"/>
    </row>
    <row r="23" spans="1:14" x14ac:dyDescent="0.35">
      <c r="A23" t="s">
        <v>23</v>
      </c>
      <c r="B23" s="14" t="s">
        <v>17</v>
      </c>
      <c r="C23" s="5">
        <v>3532610.8401554306</v>
      </c>
      <c r="D23" s="5">
        <v>4013024.4376130737</v>
      </c>
      <c r="E23" s="5">
        <v>5351690.069501074</v>
      </c>
      <c r="F23" s="1"/>
      <c r="G23" s="5">
        <v>3004798.8157874807</v>
      </c>
      <c r="H23" s="5">
        <v>3126584.2852406525</v>
      </c>
      <c r="I23" s="5">
        <v>3833477.0461356896</v>
      </c>
      <c r="J23" s="1"/>
    </row>
    <row r="24" spans="1:14" x14ac:dyDescent="0.35">
      <c r="A24" t="s">
        <v>23</v>
      </c>
      <c r="B24" s="14" t="s">
        <v>18</v>
      </c>
      <c r="C24" s="5">
        <v>0</v>
      </c>
      <c r="D24" s="5">
        <v>0</v>
      </c>
      <c r="E24" s="5">
        <v>0</v>
      </c>
      <c r="F24" s="1"/>
      <c r="G24" s="5">
        <v>0</v>
      </c>
      <c r="H24" s="5">
        <v>0</v>
      </c>
      <c r="I24" s="5">
        <v>0</v>
      </c>
      <c r="J24" s="1"/>
    </row>
    <row r="25" spans="1:14" x14ac:dyDescent="0.35">
      <c r="A25" t="s">
        <v>23</v>
      </c>
      <c r="B25" s="14" t="s">
        <v>19</v>
      </c>
      <c r="C25" s="5">
        <v>6886363.6363636358</v>
      </c>
      <c r="D25" s="5">
        <v>7734360.0273785079</v>
      </c>
      <c r="E25" s="5">
        <v>10239606.547960941</v>
      </c>
      <c r="F25" s="1"/>
      <c r="G25" s="5">
        <v>0</v>
      </c>
      <c r="H25" s="5">
        <v>0</v>
      </c>
      <c r="I25" s="5">
        <v>0</v>
      </c>
      <c r="J25" s="1"/>
    </row>
    <row r="26" spans="1:14" x14ac:dyDescent="0.35">
      <c r="A26" t="s">
        <v>23</v>
      </c>
      <c r="B26" s="14" t="s">
        <v>20</v>
      </c>
      <c r="C26" s="15"/>
      <c r="D26" s="15"/>
      <c r="E26" s="15"/>
      <c r="F26" s="1"/>
      <c r="G26" s="15"/>
      <c r="H26" s="15"/>
      <c r="I26" s="15"/>
      <c r="J26" s="1"/>
    </row>
    <row r="27" spans="1:14" x14ac:dyDescent="0.35">
      <c r="A27" t="s">
        <v>23</v>
      </c>
      <c r="B27" s="14" t="s">
        <v>21</v>
      </c>
      <c r="C27" s="5">
        <v>35866558.385473996</v>
      </c>
      <c r="D27" s="5">
        <v>39040725.358672068</v>
      </c>
      <c r="E27" s="5">
        <v>46935519.197293259</v>
      </c>
      <c r="F27" s="1"/>
      <c r="G27" s="5">
        <v>9101527.9503376484</v>
      </c>
      <c r="H27" s="5">
        <v>9466352.094715625</v>
      </c>
      <c r="I27" s="5">
        <v>11564262.421002237</v>
      </c>
      <c r="J27" s="17"/>
    </row>
    <row r="28" spans="1:14" x14ac:dyDescent="0.35">
      <c r="B28" s="2"/>
      <c r="C28" s="2"/>
      <c r="D28" s="2"/>
      <c r="E28" s="2"/>
      <c r="F28" s="1"/>
      <c r="G28" s="2"/>
      <c r="H28" s="2"/>
      <c r="I28" s="2"/>
      <c r="J28" s="1"/>
    </row>
    <row r="29" spans="1:14" x14ac:dyDescent="0.35">
      <c r="A29" s="9" t="s">
        <v>24</v>
      </c>
      <c r="B29" s="2"/>
      <c r="C29" s="9"/>
      <c r="D29" s="2"/>
      <c r="E29" s="2"/>
      <c r="F29" s="1"/>
      <c r="G29" s="2"/>
      <c r="H29" s="2"/>
      <c r="I29" s="2"/>
      <c r="J29" s="1"/>
    </row>
    <row r="30" spans="1:14" x14ac:dyDescent="0.35">
      <c r="A30" s="18" t="s">
        <v>25</v>
      </c>
      <c r="B30" s="2"/>
      <c r="C30" s="19">
        <v>-148219774.53958294</v>
      </c>
      <c r="D30" s="19">
        <v>-149245323.8675712</v>
      </c>
      <c r="E30" s="19">
        <v>-157173285.12862143</v>
      </c>
      <c r="F30" s="17"/>
      <c r="G30" s="19">
        <v>-8175406.3912287746</v>
      </c>
      <c r="H30" s="19">
        <v>-8447606.2590744048</v>
      </c>
      <c r="I30" s="19">
        <v>-8729018.5101572331</v>
      </c>
      <c r="J30" s="1"/>
    </row>
    <row r="31" spans="1:14" x14ac:dyDescent="0.35">
      <c r="A31" s="20" t="s">
        <v>26</v>
      </c>
      <c r="B31" s="21" t="s">
        <v>21</v>
      </c>
      <c r="C31" s="15"/>
      <c r="D31" s="15"/>
      <c r="E31" s="15"/>
      <c r="F31" s="1"/>
      <c r="G31" s="15"/>
      <c r="H31" s="15"/>
      <c r="I31" s="15"/>
      <c r="J31" s="1"/>
    </row>
    <row r="32" spans="1:14" x14ac:dyDescent="0.35">
      <c r="A32" s="20" t="s">
        <v>27</v>
      </c>
      <c r="B32" s="21" t="s">
        <v>21</v>
      </c>
      <c r="C32" s="15"/>
      <c r="D32" s="15"/>
      <c r="E32" s="15"/>
      <c r="F32" s="1"/>
      <c r="G32" s="15"/>
      <c r="H32" s="15"/>
      <c r="I32" s="15"/>
      <c r="J32" s="1"/>
    </row>
    <row r="33" spans="1:10" x14ac:dyDescent="0.35">
      <c r="A33" s="20" t="s">
        <v>28</v>
      </c>
      <c r="B33" s="21" t="s">
        <v>21</v>
      </c>
      <c r="C33" s="15"/>
      <c r="D33" s="15"/>
      <c r="E33" s="15"/>
      <c r="F33" s="1"/>
      <c r="G33" s="15"/>
      <c r="H33" s="15"/>
      <c r="I33" s="15"/>
      <c r="J33" s="1"/>
    </row>
    <row r="34" spans="1:10" x14ac:dyDescent="0.35">
      <c r="A34" s="20" t="s">
        <v>29</v>
      </c>
      <c r="B34" s="21" t="s">
        <v>21</v>
      </c>
      <c r="C34" s="15"/>
      <c r="D34" s="15"/>
      <c r="E34" s="15"/>
      <c r="F34" s="1"/>
      <c r="G34" s="15"/>
      <c r="H34" s="15"/>
      <c r="I34" s="15"/>
      <c r="J34" s="1"/>
    </row>
    <row r="35" spans="1:10" x14ac:dyDescent="0.35">
      <c r="A35" s="20" t="s">
        <v>30</v>
      </c>
      <c r="B35" s="21" t="s">
        <v>21</v>
      </c>
      <c r="C35" s="22">
        <v>-5238621.037425885</v>
      </c>
      <c r="D35" s="22">
        <v>-5422058.1269888291</v>
      </c>
      <c r="E35" s="22">
        <v>-5612406.0132930586</v>
      </c>
      <c r="F35" s="1"/>
      <c r="G35" s="22">
        <v>-2576038.4970504274</v>
      </c>
      <c r="H35" s="22">
        <v>-2666610.7369537144</v>
      </c>
      <c r="I35" s="22">
        <v>-2759964.7331478335</v>
      </c>
      <c r="J35" s="1"/>
    </row>
    <row r="36" spans="1:10" x14ac:dyDescent="0.35">
      <c r="A36" s="20" t="s">
        <v>31</v>
      </c>
      <c r="B36" s="21" t="s">
        <v>21</v>
      </c>
      <c r="C36" s="23">
        <v>-856029.81135973346</v>
      </c>
      <c r="D36" s="23">
        <v>-856029.81135973346</v>
      </c>
      <c r="E36" s="23">
        <v>-856029.81135973346</v>
      </c>
      <c r="F36" s="1"/>
      <c r="G36" s="23">
        <v>-483970.18864066649</v>
      </c>
      <c r="H36" s="23">
        <v>-483970.18864066649</v>
      </c>
      <c r="I36" s="23">
        <v>-483970.18864066649</v>
      </c>
      <c r="J36" s="1"/>
    </row>
    <row r="37" spans="1:10" x14ac:dyDescent="0.35">
      <c r="A37" s="20" t="s">
        <v>32</v>
      </c>
      <c r="B37" s="21" t="s">
        <v>15</v>
      </c>
      <c r="C37" s="24">
        <v>-1837744.7083751142</v>
      </c>
      <c r="D37" s="24">
        <v>-1893176.616588339</v>
      </c>
      <c r="E37" s="24">
        <v>-1950273.9456845417</v>
      </c>
      <c r="F37" s="1"/>
      <c r="G37" s="24">
        <v>-288442.10951075039</v>
      </c>
      <c r="H37" s="24">
        <v>-298536.89223586454</v>
      </c>
      <c r="I37" s="24">
        <v>-308984.9923563578</v>
      </c>
      <c r="J37" s="1"/>
    </row>
    <row r="38" spans="1:10" x14ac:dyDescent="0.35">
      <c r="A38" s="20" t="s">
        <v>32</v>
      </c>
      <c r="B38" s="21" t="s">
        <v>16</v>
      </c>
      <c r="C38" s="24">
        <v>-1042983.209041042</v>
      </c>
      <c r="D38" s="24">
        <v>-1079425.1905690876</v>
      </c>
      <c r="E38" s="24">
        <v>-1117142.6414506156</v>
      </c>
      <c r="F38" s="1"/>
      <c r="G38" s="24">
        <v>0</v>
      </c>
      <c r="H38" s="24">
        <v>0</v>
      </c>
      <c r="I38" s="24">
        <v>0</v>
      </c>
      <c r="J38" s="1"/>
    </row>
    <row r="39" spans="1:10" x14ac:dyDescent="0.35">
      <c r="A39" s="20" t="s">
        <v>32</v>
      </c>
      <c r="B39" s="21" t="s">
        <v>17</v>
      </c>
      <c r="C39" s="24">
        <v>-1766436.1073173231</v>
      </c>
      <c r="D39" s="24">
        <v>-1832683.5070633572</v>
      </c>
      <c r="E39" s="24">
        <v>-1901249.5658005041</v>
      </c>
      <c r="F39" s="1"/>
      <c r="G39" s="24">
        <v>-2434354.4614446112</v>
      </c>
      <c r="H39" s="24">
        <v>-2518954.8776370166</v>
      </c>
      <c r="I39" s="24">
        <v>-2606516.308396155</v>
      </c>
      <c r="J39" s="1"/>
    </row>
    <row r="40" spans="1:10" x14ac:dyDescent="0.35">
      <c r="A40" s="20" t="s">
        <v>32</v>
      </c>
      <c r="B40" s="21" t="s">
        <v>18</v>
      </c>
      <c r="C40" s="24">
        <v>-977780.04511512502</v>
      </c>
      <c r="D40" s="24">
        <v>-1014564.5925032167</v>
      </c>
      <c r="E40" s="24">
        <v>-1052636.5990498913</v>
      </c>
      <c r="F40" s="1"/>
      <c r="G40" s="24">
        <v>-755748.43347946834</v>
      </c>
      <c r="H40" s="24">
        <v>-783682.97574865748</v>
      </c>
      <c r="I40" s="24">
        <v>-812595.2269972678</v>
      </c>
      <c r="J40" s="1"/>
    </row>
    <row r="41" spans="1:10" x14ac:dyDescent="0.35">
      <c r="A41" s="20" t="s">
        <v>32</v>
      </c>
      <c r="B41" s="21" t="s">
        <v>19</v>
      </c>
      <c r="C41" s="24">
        <v>-222612.87340509755</v>
      </c>
      <c r="D41" s="24">
        <v>-230403.6555404726</v>
      </c>
      <c r="E41" s="24">
        <v>-238467.11505058577</v>
      </c>
      <c r="F41" s="1"/>
      <c r="G41" s="24">
        <v>-107322.70289351376</v>
      </c>
      <c r="H41" s="24">
        <v>-111078.51565819484</v>
      </c>
      <c r="I41" s="24">
        <v>-114965.78186963976</v>
      </c>
      <c r="J41" s="1"/>
    </row>
    <row r="42" spans="1:10" x14ac:dyDescent="0.35">
      <c r="A42" s="20" t="s">
        <v>32</v>
      </c>
      <c r="B42" s="21" t="s">
        <v>20</v>
      </c>
      <c r="C42" s="15"/>
      <c r="D42" s="15"/>
      <c r="E42" s="15"/>
      <c r="F42" s="1"/>
      <c r="G42" s="15"/>
      <c r="H42" s="15"/>
      <c r="I42" s="15"/>
      <c r="J42" s="1"/>
    </row>
    <row r="43" spans="1:10" x14ac:dyDescent="0.35">
      <c r="A43" s="20" t="s">
        <v>32</v>
      </c>
      <c r="B43" s="21" t="s">
        <v>21</v>
      </c>
      <c r="C43" s="24">
        <v>-3614133.649552091</v>
      </c>
      <c r="D43" s="24">
        <v>-3742950.6448506145</v>
      </c>
      <c r="E43" s="24">
        <v>-3876748.2818597821</v>
      </c>
      <c r="F43" s="1"/>
      <c r="G43" s="24">
        <v>-1529529.9982093354</v>
      </c>
      <c r="H43" s="24">
        <v>-1584772.0722002899</v>
      </c>
      <c r="I43" s="24">
        <v>-1642021.278749313</v>
      </c>
      <c r="J43" s="1"/>
    </row>
    <row r="44" spans="1:10" x14ac:dyDescent="0.35">
      <c r="A44" s="20" t="s">
        <v>33</v>
      </c>
      <c r="B44" s="25" t="s">
        <v>15</v>
      </c>
      <c r="C44" s="24">
        <v>-122063433.09799154</v>
      </c>
      <c r="D44" s="24">
        <v>-122574031.72210756</v>
      </c>
      <c r="E44" s="24">
        <v>-129968331.1550727</v>
      </c>
      <c r="F44" s="1"/>
      <c r="G44" s="24">
        <v>0</v>
      </c>
      <c r="H44" s="24">
        <v>0</v>
      </c>
      <c r="I44" s="24">
        <v>0</v>
      </c>
      <c r="J44" s="1"/>
    </row>
    <row r="45" spans="1:10" x14ac:dyDescent="0.35">
      <c r="A45" s="20" t="s">
        <v>34</v>
      </c>
      <c r="B45" s="21" t="s">
        <v>16</v>
      </c>
      <c r="C45" s="24">
        <v>-978605.05644619383</v>
      </c>
      <c r="D45" s="24">
        <v>-978605.05644619383</v>
      </c>
      <c r="E45" s="24">
        <v>-978605.05644619383</v>
      </c>
      <c r="F45" s="1"/>
      <c r="G45" s="24"/>
      <c r="H45" s="24"/>
      <c r="I45" s="24"/>
      <c r="J45" s="17"/>
    </row>
    <row r="46" spans="1:10" x14ac:dyDescent="0.35">
      <c r="A46" s="20" t="s">
        <v>34</v>
      </c>
      <c r="B46" s="21" t="s">
        <v>17</v>
      </c>
      <c r="C46" s="24">
        <v>-9621394.9435538054</v>
      </c>
      <c r="D46" s="24">
        <v>-9621394.9435538054</v>
      </c>
      <c r="E46" s="24">
        <v>-9621394.9435538054</v>
      </c>
      <c r="F46" s="1"/>
      <c r="G46" s="24"/>
      <c r="H46" s="24"/>
      <c r="I46" s="24"/>
      <c r="J46" s="1"/>
    </row>
    <row r="47" spans="1:10" x14ac:dyDescent="0.35">
      <c r="B47" s="2"/>
      <c r="C47" s="2"/>
      <c r="D47" s="2"/>
      <c r="E47" s="2"/>
      <c r="F47" s="1"/>
      <c r="G47" s="2"/>
      <c r="H47" s="2"/>
      <c r="I47" s="2"/>
      <c r="J47" s="1"/>
    </row>
    <row r="48" spans="1:10" x14ac:dyDescent="0.35">
      <c r="A48" s="26" t="s">
        <v>35</v>
      </c>
      <c r="B48" s="2"/>
      <c r="C48" s="19">
        <v>138669299.38406575</v>
      </c>
      <c r="D48" s="19">
        <v>138663046.43923259</v>
      </c>
      <c r="E48" s="19">
        <v>142658410.90346658</v>
      </c>
      <c r="F48" s="17"/>
      <c r="G48" s="19">
        <v>8595758.754946474</v>
      </c>
      <c r="H48" s="19">
        <v>9229735.8484312724</v>
      </c>
      <c r="I48" s="19">
        <v>10154245.709085882</v>
      </c>
      <c r="J48" s="1"/>
    </row>
    <row r="49" spans="1:10" x14ac:dyDescent="0.35">
      <c r="A49" s="27" t="s">
        <v>26</v>
      </c>
      <c r="B49" s="28" t="s">
        <v>21</v>
      </c>
      <c r="C49" s="29">
        <v>4630987.0410400005</v>
      </c>
      <c r="D49" s="29">
        <v>4630987.0410400005</v>
      </c>
      <c r="E49" s="29">
        <v>4630987.0410400005</v>
      </c>
      <c r="F49" s="1"/>
      <c r="G49" s="29">
        <v>1979146.7188200001</v>
      </c>
      <c r="H49" s="29">
        <v>1979146.7188200001</v>
      </c>
      <c r="I49" s="29">
        <v>1979146.7188200001</v>
      </c>
      <c r="J49" s="1"/>
    </row>
    <row r="50" spans="1:10" x14ac:dyDescent="0.35">
      <c r="A50" s="27" t="s">
        <v>27</v>
      </c>
      <c r="B50" s="28" t="s">
        <v>18</v>
      </c>
      <c r="C50" s="29">
        <v>16161840</v>
      </c>
      <c r="D50" s="29">
        <v>16161840</v>
      </c>
      <c r="E50" s="29">
        <v>16161840</v>
      </c>
      <c r="F50" s="1"/>
      <c r="G50" s="29">
        <v>4154333.9128031801</v>
      </c>
      <c r="H50" s="29">
        <v>4154333.9128031801</v>
      </c>
      <c r="I50" s="29">
        <v>4154333.9128031801</v>
      </c>
      <c r="J50" s="1"/>
    </row>
    <row r="51" spans="1:10" x14ac:dyDescent="0.35">
      <c r="A51" s="27" t="s">
        <v>28</v>
      </c>
      <c r="B51" s="28" t="s">
        <v>21</v>
      </c>
      <c r="C51" s="29">
        <v>617800</v>
      </c>
      <c r="D51" s="29">
        <v>617800</v>
      </c>
      <c r="E51" s="29">
        <v>617800</v>
      </c>
      <c r="F51" s="1"/>
      <c r="G51" s="29">
        <v>449000</v>
      </c>
      <c r="H51" s="29">
        <v>449000</v>
      </c>
      <c r="I51" s="29">
        <v>449000</v>
      </c>
      <c r="J51" s="1"/>
    </row>
    <row r="52" spans="1:10" x14ac:dyDescent="0.35">
      <c r="A52" s="27" t="s">
        <v>29</v>
      </c>
      <c r="B52" s="28" t="s">
        <v>18</v>
      </c>
      <c r="C52" s="29">
        <v>17521.863852870072</v>
      </c>
      <c r="D52" s="29">
        <v>17521.863852870072</v>
      </c>
      <c r="E52" s="29">
        <v>17521.863852870072</v>
      </c>
      <c r="F52" s="1"/>
      <c r="G52" s="29">
        <v>3870.6276671299306</v>
      </c>
      <c r="H52" s="29">
        <v>3870.6276671299306</v>
      </c>
      <c r="I52" s="29">
        <v>3870.6276671299306</v>
      </c>
      <c r="J52" s="1"/>
    </row>
    <row r="53" spans="1:10" x14ac:dyDescent="0.35">
      <c r="A53" s="27" t="s">
        <v>36</v>
      </c>
      <c r="B53" s="28" t="s">
        <v>21</v>
      </c>
      <c r="C53" s="29">
        <v>6200187.4215130555</v>
      </c>
      <c r="D53" s="29">
        <v>6200187.4215130555</v>
      </c>
      <c r="E53" s="29">
        <v>6200187.4215130555</v>
      </c>
      <c r="F53" s="1"/>
      <c r="G53" s="29">
        <v>2477471.6708775046</v>
      </c>
      <c r="H53" s="29">
        <v>2477471.6708775046</v>
      </c>
      <c r="I53" s="29">
        <v>2477471.6708775046</v>
      </c>
      <c r="J53" s="1"/>
    </row>
    <row r="54" spans="1:10" x14ac:dyDescent="0.35">
      <c r="A54" s="27" t="s">
        <v>31</v>
      </c>
      <c r="B54" s="28" t="s">
        <v>21</v>
      </c>
      <c r="C54" s="29">
        <v>1433467.7214050535</v>
      </c>
      <c r="D54" s="29">
        <v>1433467.7214050535</v>
      </c>
      <c r="E54" s="29">
        <v>1433467.7214050535</v>
      </c>
      <c r="F54" s="1"/>
      <c r="G54" s="29">
        <v>-255347.5447845608</v>
      </c>
      <c r="H54" s="29">
        <v>-255347.5447845608</v>
      </c>
      <c r="I54" s="29">
        <v>-255347.5447845608</v>
      </c>
      <c r="J54" s="1"/>
    </row>
    <row r="55" spans="1:10" x14ac:dyDescent="0.35">
      <c r="A55" s="27" t="s">
        <v>32</v>
      </c>
      <c r="B55" s="30" t="s">
        <v>15</v>
      </c>
      <c r="C55" s="29">
        <v>1240644.833540326</v>
      </c>
      <c r="D55" s="29">
        <v>1517894.6716992746</v>
      </c>
      <c r="E55" s="29">
        <v>1936621.3008053128</v>
      </c>
      <c r="F55" s="1"/>
      <c r="G55" s="31">
        <v>183355.23549886764</v>
      </c>
      <c r="H55" s="31">
        <v>224330.0640665188</v>
      </c>
      <c r="I55" s="31">
        <v>286213.78583263949</v>
      </c>
      <c r="J55" s="1"/>
    </row>
    <row r="56" spans="1:10" x14ac:dyDescent="0.35">
      <c r="A56" s="27" t="s">
        <v>32</v>
      </c>
      <c r="B56" s="28" t="s">
        <v>16</v>
      </c>
      <c r="C56" s="29">
        <v>657827.14532651438</v>
      </c>
      <c r="D56" s="29">
        <v>804833.33488834859</v>
      </c>
      <c r="E56" s="29">
        <v>1026854.7673324681</v>
      </c>
      <c r="F56" s="1"/>
      <c r="G56" s="31">
        <v>0</v>
      </c>
      <c r="H56" s="31">
        <v>0</v>
      </c>
      <c r="I56" s="31">
        <v>0</v>
      </c>
      <c r="J56" s="1"/>
    </row>
    <row r="57" spans="1:10" x14ac:dyDescent="0.35">
      <c r="A57" s="27" t="s">
        <v>32</v>
      </c>
      <c r="B57" s="28" t="s">
        <v>17</v>
      </c>
      <c r="C57" s="29">
        <v>1790718.7296624132</v>
      </c>
      <c r="D57" s="29">
        <v>2190894.8836793113</v>
      </c>
      <c r="E57" s="29">
        <v>2795275.442141708</v>
      </c>
      <c r="F57" s="1"/>
      <c r="G57" s="31">
        <v>1371303.6829888353</v>
      </c>
      <c r="H57" s="31">
        <v>1677752.1635668722</v>
      </c>
      <c r="I57" s="31">
        <v>2140577.101966091</v>
      </c>
      <c r="J57" s="1"/>
    </row>
    <row r="58" spans="1:10" x14ac:dyDescent="0.35">
      <c r="A58" s="27" t="s">
        <v>32</v>
      </c>
      <c r="B58" s="28" t="s">
        <v>18</v>
      </c>
      <c r="C58" s="29">
        <v>474144.28665043722</v>
      </c>
      <c r="D58" s="29">
        <v>580102.43291756639</v>
      </c>
      <c r="E58" s="29">
        <v>740129.56839716726</v>
      </c>
      <c r="F58" s="1"/>
      <c r="G58" s="31">
        <v>297318.01900843531</v>
      </c>
      <c r="H58" s="31">
        <v>363760.38061211864</v>
      </c>
      <c r="I58" s="31">
        <v>464107.36832868052</v>
      </c>
      <c r="J58" s="1"/>
    </row>
    <row r="59" spans="1:10" x14ac:dyDescent="0.35">
      <c r="A59" s="27" t="s">
        <v>32</v>
      </c>
      <c r="B59" s="28" t="s">
        <v>19</v>
      </c>
      <c r="C59" s="29">
        <v>195638.02339899229</v>
      </c>
      <c r="D59" s="29">
        <v>239357.71565799706</v>
      </c>
      <c r="E59" s="29">
        <v>305386.96742142335</v>
      </c>
      <c r="F59" s="1"/>
      <c r="G59" s="31">
        <v>71456.876755102872</v>
      </c>
      <c r="H59" s="31">
        <v>87425.514176629877</v>
      </c>
      <c r="I59" s="31">
        <v>111542.72832302428</v>
      </c>
      <c r="J59" s="1"/>
    </row>
    <row r="60" spans="1:10" x14ac:dyDescent="0.35">
      <c r="A60" s="27" t="s">
        <v>32</v>
      </c>
      <c r="B60" s="28" t="s">
        <v>20</v>
      </c>
      <c r="C60" s="22"/>
      <c r="D60" s="22"/>
      <c r="E60" s="22"/>
      <c r="F60" s="1"/>
      <c r="G60" s="15"/>
      <c r="H60" s="15"/>
      <c r="I60" s="15"/>
      <c r="J60" s="1"/>
    </row>
    <row r="61" spans="1:10" x14ac:dyDescent="0.35">
      <c r="A61" s="27" t="s">
        <v>32</v>
      </c>
      <c r="B61" s="28" t="s">
        <v>21</v>
      </c>
      <c r="C61" s="29">
        <v>2045273.7678076304</v>
      </c>
      <c r="D61" s="29">
        <v>2502335.9388540047</v>
      </c>
      <c r="E61" s="29">
        <v>3192630.66885278</v>
      </c>
      <c r="F61" s="1"/>
      <c r="G61" s="31">
        <v>800108.9430712586</v>
      </c>
      <c r="H61" s="31">
        <v>978911.18282509327</v>
      </c>
      <c r="I61" s="31">
        <v>1248953.7539078943</v>
      </c>
      <c r="J61" s="1"/>
    </row>
    <row r="62" spans="1:10" x14ac:dyDescent="0.35">
      <c r="A62" s="27" t="s">
        <v>33</v>
      </c>
      <c r="B62" s="30" t="s">
        <v>15</v>
      </c>
      <c r="C62" s="29">
        <v>122063432.85433717</v>
      </c>
      <c r="D62" s="29">
        <v>122574031.9237047</v>
      </c>
      <c r="E62" s="29">
        <v>129968330.73209724</v>
      </c>
      <c r="F62" s="1"/>
      <c r="G62" s="31"/>
      <c r="H62" s="31"/>
      <c r="I62" s="31"/>
      <c r="J62" s="1"/>
    </row>
    <row r="63" spans="1:10" x14ac:dyDescent="0.35">
      <c r="A63" s="27" t="s">
        <v>37</v>
      </c>
      <c r="B63" s="28" t="s">
        <v>16</v>
      </c>
      <c r="C63" s="29">
        <v>744948.68707044597</v>
      </c>
      <c r="D63" s="29">
        <v>744948.68707044597</v>
      </c>
      <c r="E63" s="29">
        <v>744948.68707044597</v>
      </c>
      <c r="F63" s="1"/>
      <c r="G63" s="31"/>
      <c r="H63" s="31"/>
      <c r="I63" s="31"/>
      <c r="J63" s="1"/>
    </row>
    <row r="64" spans="1:10" x14ac:dyDescent="0.35">
      <c r="A64" s="27" t="s">
        <v>37</v>
      </c>
      <c r="B64" s="30" t="s">
        <v>17</v>
      </c>
      <c r="C64" s="29">
        <v>9255051.3129295558</v>
      </c>
      <c r="D64" s="29">
        <v>9255051.3129295558</v>
      </c>
      <c r="E64" s="29">
        <v>9255051.3129295558</v>
      </c>
      <c r="F64" s="1"/>
      <c r="G64" s="31"/>
      <c r="H64" s="31"/>
      <c r="I64" s="31"/>
      <c r="J64" s="1"/>
    </row>
    <row r="65" spans="1:14" x14ac:dyDescent="0.35">
      <c r="A65" s="27" t="s">
        <v>38</v>
      </c>
      <c r="B65" s="30" t="s">
        <v>18</v>
      </c>
      <c r="C65" s="29">
        <v>-1301245.6145589049</v>
      </c>
      <c r="D65" s="29">
        <v>-1145983.3338442044</v>
      </c>
      <c r="E65" s="29">
        <v>-1100359.3393733925</v>
      </c>
      <c r="F65" s="1"/>
      <c r="G65" s="32">
        <v>-1988773.2994213402</v>
      </c>
      <c r="H65" s="31">
        <v>-1971609.761141062</v>
      </c>
      <c r="I65" s="31">
        <v>-1968023.7645570564</v>
      </c>
      <c r="J65" s="1"/>
    </row>
    <row r="66" spans="1:14" x14ac:dyDescent="0.35">
      <c r="A66" s="27" t="s">
        <v>38</v>
      </c>
      <c r="B66" s="30" t="s">
        <v>21</v>
      </c>
      <c r="C66" s="29">
        <v>-361607.78506569547</v>
      </c>
      <c r="D66" s="29">
        <v>-318461.39609398495</v>
      </c>
      <c r="E66" s="29">
        <v>-305782.78154047328</v>
      </c>
      <c r="F66" s="1"/>
      <c r="G66" s="32">
        <v>-947486.08833794203</v>
      </c>
      <c r="H66" s="31">
        <v>-939309.08105815249</v>
      </c>
      <c r="I66" s="31">
        <v>-937600.65009864524</v>
      </c>
      <c r="J66" s="1"/>
    </row>
    <row r="67" spans="1:14" x14ac:dyDescent="0.35">
      <c r="A67" s="27" t="s">
        <v>39</v>
      </c>
      <c r="B67" s="30" t="s">
        <v>15</v>
      </c>
      <c r="C67" s="29">
        <v>-26701829.023333333</v>
      </c>
      <c r="D67" s="29">
        <v>-28626443.523333333</v>
      </c>
      <c r="E67" s="29">
        <v>-33883531.538333327</v>
      </c>
      <c r="F67" s="1"/>
      <c r="G67" s="29"/>
      <c r="H67" s="29"/>
      <c r="I67" s="29"/>
      <c r="J67" s="1"/>
    </row>
    <row r="68" spans="1:14" x14ac:dyDescent="0.35">
      <c r="A68" s="27" t="s">
        <v>39</v>
      </c>
      <c r="B68" s="30" t="s">
        <v>21</v>
      </c>
      <c r="C68" s="29">
        <v>-1092602</v>
      </c>
      <c r="D68" s="29">
        <v>-1092602</v>
      </c>
      <c r="E68" s="29">
        <v>-1092602</v>
      </c>
      <c r="F68" s="1"/>
      <c r="G68" s="29"/>
      <c r="H68" s="29"/>
      <c r="I68" s="29"/>
      <c r="J68" s="1"/>
    </row>
    <row r="69" spans="1:14" x14ac:dyDescent="0.35">
      <c r="A69" s="27" t="s">
        <v>40</v>
      </c>
      <c r="B69" s="30" t="s">
        <v>15</v>
      </c>
      <c r="C69" s="33">
        <v>597100.11848916113</v>
      </c>
      <c r="D69" s="33">
        <v>375281.74329192936</v>
      </c>
      <c r="E69" s="33">
        <v>13653.067854687572</v>
      </c>
      <c r="F69" s="1"/>
      <c r="G69" s="33"/>
      <c r="H69" s="33"/>
      <c r="I69" s="33"/>
      <c r="J69" s="1"/>
    </row>
    <row r="70" spans="1:14" s="9" customFormat="1" x14ac:dyDescent="0.35">
      <c r="A70"/>
      <c r="B70" s="2"/>
      <c r="C70" s="2"/>
      <c r="D70" s="2"/>
      <c r="E70" s="2"/>
      <c r="F70" s="1"/>
      <c r="G70" s="2"/>
      <c r="H70" s="2"/>
      <c r="I70" s="2"/>
      <c r="J70" s="17"/>
    </row>
    <row r="71" spans="1:14" ht="19" thickBot="1" x14ac:dyDescent="0.5">
      <c r="A71" s="34" t="s">
        <v>41</v>
      </c>
      <c r="B71" s="2"/>
      <c r="C71" s="35">
        <v>483405896.73770654</v>
      </c>
      <c r="D71" s="35">
        <v>496039521.42245781</v>
      </c>
      <c r="E71" s="35">
        <v>514293005.38544333</v>
      </c>
      <c r="F71" s="36"/>
      <c r="G71" s="35">
        <v>190278629.8403621</v>
      </c>
      <c r="H71" s="35">
        <v>196309340.81006882</v>
      </c>
      <c r="I71" s="35">
        <v>201958818.12119386</v>
      </c>
      <c r="J71" s="1"/>
    </row>
    <row r="72" spans="1:14" ht="15" thickTop="1" x14ac:dyDescent="0.35">
      <c r="B72" s="2"/>
      <c r="C72" s="37">
        <v>0</v>
      </c>
      <c r="D72" s="37">
        <v>0</v>
      </c>
      <c r="E72" s="37">
        <v>0</v>
      </c>
      <c r="F72" s="1"/>
      <c r="G72" s="2"/>
      <c r="H72" s="2"/>
      <c r="I72" s="2"/>
      <c r="J72" s="1"/>
    </row>
    <row r="73" spans="1:14" x14ac:dyDescent="0.35">
      <c r="B73" s="38" t="s">
        <v>42</v>
      </c>
      <c r="C73" s="39">
        <v>483405896.73770654</v>
      </c>
      <c r="D73" s="39">
        <v>496039521.42245781</v>
      </c>
      <c r="E73" s="39">
        <v>514293005.38544327</v>
      </c>
      <c r="F73" s="17"/>
      <c r="G73" s="39">
        <v>190278629.8403621</v>
      </c>
      <c r="H73" s="39">
        <v>196309340.81006885</v>
      </c>
      <c r="I73" s="39">
        <v>201958818.12119383</v>
      </c>
      <c r="J73" s="1"/>
    </row>
    <row r="74" spans="1:14" x14ac:dyDescent="0.35">
      <c r="B74" s="12" t="s">
        <v>15</v>
      </c>
      <c r="C74" s="40">
        <v>95361604.0746582</v>
      </c>
      <c r="D74" s="40">
        <v>93947588.198774233</v>
      </c>
      <c r="E74" s="40">
        <v>96084799.616739362</v>
      </c>
      <c r="F74" s="1"/>
      <c r="G74" s="41">
        <v>12043570.406415544</v>
      </c>
      <c r="H74" s="41">
        <v>12375517.346070243</v>
      </c>
      <c r="I74" s="41">
        <v>12736523.317454247</v>
      </c>
      <c r="J74" s="1"/>
    </row>
    <row r="75" spans="1:14" x14ac:dyDescent="0.35">
      <c r="B75" s="14" t="s">
        <v>16</v>
      </c>
      <c r="C75" s="40">
        <v>28930300.797667202</v>
      </c>
      <c r="D75" s="40">
        <v>29785879.345089685</v>
      </c>
      <c r="E75" s="40">
        <v>30952249.656728741</v>
      </c>
      <c r="F75" s="1"/>
      <c r="G75" s="41">
        <v>0</v>
      </c>
      <c r="H75" s="41">
        <v>0</v>
      </c>
      <c r="I75" s="41">
        <v>0</v>
      </c>
      <c r="J75" s="1"/>
    </row>
    <row r="76" spans="1:14" x14ac:dyDescent="0.35">
      <c r="B76" s="14" t="s">
        <v>17</v>
      </c>
      <c r="C76" s="40">
        <v>98359664.481082961</v>
      </c>
      <c r="D76" s="40">
        <v>101235659.5286089</v>
      </c>
      <c r="E76" s="40">
        <v>105221515.9073256</v>
      </c>
      <c r="F76" s="1"/>
      <c r="G76" s="41">
        <v>70393299.821045965</v>
      </c>
      <c r="H76" s="41">
        <v>72570732.572479635</v>
      </c>
      <c r="I76" s="41">
        <v>75541195.321904927</v>
      </c>
      <c r="J76" s="1"/>
    </row>
    <row r="77" spans="1:14" x14ac:dyDescent="0.35">
      <c r="B77" s="14" t="s">
        <v>18</v>
      </c>
      <c r="C77" s="40">
        <v>52580010.981937617</v>
      </c>
      <c r="D77" s="40">
        <v>53787136.069324717</v>
      </c>
      <c r="E77" s="40">
        <v>54523039.33292187</v>
      </c>
      <c r="F77" s="1"/>
      <c r="G77" s="41">
        <v>27257436.805782959</v>
      </c>
      <c r="H77" s="41">
        <v>27985255.584372494</v>
      </c>
      <c r="I77" s="41">
        <v>28433277.995946102</v>
      </c>
      <c r="J77" s="1"/>
    </row>
    <row r="78" spans="1:14" x14ac:dyDescent="0.35">
      <c r="B78" s="14" t="s">
        <v>19</v>
      </c>
      <c r="C78" s="40">
        <v>11215057.466559982</v>
      </c>
      <c r="D78" s="40">
        <v>12183564.603957737</v>
      </c>
      <c r="E78" s="40">
        <v>14816141.461813942</v>
      </c>
      <c r="F78" s="1"/>
      <c r="G78" s="41">
        <v>2473796.1150727547</v>
      </c>
      <c r="H78" s="41">
        <v>2523331.9238425656</v>
      </c>
      <c r="I78" s="41">
        <v>2569094.9501240263</v>
      </c>
      <c r="J78" s="42"/>
    </row>
    <row r="79" spans="1:14" s="9" customFormat="1" x14ac:dyDescent="0.35">
      <c r="A79"/>
      <c r="B79" s="14" t="s">
        <v>20</v>
      </c>
      <c r="C79" s="40">
        <v>0</v>
      </c>
      <c r="D79" s="40">
        <v>0</v>
      </c>
      <c r="E79" s="40">
        <v>0</v>
      </c>
      <c r="F79" s="1"/>
      <c r="G79" s="41">
        <v>0</v>
      </c>
      <c r="H79" s="41">
        <v>0</v>
      </c>
      <c r="I79" s="41">
        <v>0</v>
      </c>
      <c r="J79" s="43"/>
    </row>
    <row r="80" spans="1:14" x14ac:dyDescent="0.35">
      <c r="B80" s="14" t="s">
        <v>21</v>
      </c>
      <c r="C80" s="40">
        <v>196959258.93580058</v>
      </c>
      <c r="D80" s="40">
        <v>205099693.67670253</v>
      </c>
      <c r="E80" s="40">
        <v>212695259.40991378</v>
      </c>
      <c r="F80" s="1"/>
      <c r="G80" s="41">
        <v>78110526.692044869</v>
      </c>
      <c r="H80" s="41">
        <v>80854503.38330391</v>
      </c>
      <c r="I80" s="41">
        <v>82678726.53576453</v>
      </c>
      <c r="J80" s="44"/>
      <c r="N80" s="45"/>
    </row>
    <row r="81" spans="2:10" x14ac:dyDescent="0.35">
      <c r="B81" s="14"/>
      <c r="C81" s="14"/>
      <c r="D81" s="14"/>
      <c r="E81" s="14"/>
      <c r="F81" s="42"/>
      <c r="G81" s="14"/>
      <c r="H81" s="14"/>
      <c r="I81" s="14"/>
      <c r="J81" s="44"/>
    </row>
    <row r="82" spans="2:10" x14ac:dyDescent="0.35">
      <c r="B82" s="46" t="s">
        <v>43</v>
      </c>
      <c r="C82" s="47">
        <v>0</v>
      </c>
      <c r="D82" s="47">
        <v>0</v>
      </c>
      <c r="E82" s="47">
        <v>0</v>
      </c>
      <c r="F82" s="43"/>
      <c r="G82" s="47">
        <v>0</v>
      </c>
      <c r="H82" s="47">
        <v>0</v>
      </c>
      <c r="I82" s="47">
        <v>0</v>
      </c>
      <c r="J82" s="44"/>
    </row>
    <row r="83" spans="2:10" x14ac:dyDescent="0.35">
      <c r="B83" s="48" t="s">
        <v>15</v>
      </c>
      <c r="C83" s="49">
        <v>0</v>
      </c>
      <c r="D83" s="49">
        <v>0</v>
      </c>
      <c r="E83" s="49">
        <v>0</v>
      </c>
      <c r="F83" s="44"/>
      <c r="G83" s="49">
        <v>0</v>
      </c>
      <c r="H83" s="49">
        <v>0</v>
      </c>
      <c r="I83" s="49">
        <v>0</v>
      </c>
      <c r="J83" s="44"/>
    </row>
    <row r="84" spans="2:10" x14ac:dyDescent="0.35">
      <c r="B84" s="50" t="s">
        <v>16</v>
      </c>
      <c r="C84" s="49">
        <v>0</v>
      </c>
      <c r="D84" s="49">
        <v>0</v>
      </c>
      <c r="E84" s="49">
        <v>0</v>
      </c>
      <c r="F84" s="44"/>
      <c r="G84" s="49">
        <v>0</v>
      </c>
      <c r="H84" s="49">
        <v>0</v>
      </c>
      <c r="I84" s="49">
        <v>0</v>
      </c>
      <c r="J84" s="44"/>
    </row>
    <row r="85" spans="2:10" x14ac:dyDescent="0.35">
      <c r="B85" s="50" t="s">
        <v>17</v>
      </c>
      <c r="C85" s="49">
        <v>0</v>
      </c>
      <c r="D85" s="49">
        <v>0</v>
      </c>
      <c r="E85" s="49">
        <v>0</v>
      </c>
      <c r="F85" s="44"/>
      <c r="G85" s="49">
        <v>0</v>
      </c>
      <c r="H85" s="49">
        <v>0</v>
      </c>
      <c r="I85" s="49">
        <v>0</v>
      </c>
      <c r="J85" s="44"/>
    </row>
    <row r="86" spans="2:10" x14ac:dyDescent="0.35">
      <c r="B86" s="50" t="s">
        <v>18</v>
      </c>
      <c r="C86" s="49">
        <v>0</v>
      </c>
      <c r="D86" s="49">
        <v>0</v>
      </c>
      <c r="E86" s="49">
        <v>0</v>
      </c>
      <c r="F86" s="44"/>
      <c r="G86" s="49">
        <v>0</v>
      </c>
      <c r="H86" s="49">
        <v>0</v>
      </c>
      <c r="I86" s="49">
        <v>0</v>
      </c>
      <c r="J86" s="44"/>
    </row>
    <row r="87" spans="2:10" x14ac:dyDescent="0.35">
      <c r="B87" s="50" t="s">
        <v>19</v>
      </c>
      <c r="C87" s="49">
        <v>0</v>
      </c>
      <c r="D87" s="49">
        <v>0</v>
      </c>
      <c r="E87" s="49">
        <v>0</v>
      </c>
      <c r="F87" s="44"/>
      <c r="G87" s="49">
        <v>0</v>
      </c>
      <c r="H87" s="49">
        <v>0</v>
      </c>
      <c r="I87" s="49">
        <v>0</v>
      </c>
      <c r="J87" s="17"/>
    </row>
    <row r="88" spans="2:10" x14ac:dyDescent="0.35">
      <c r="B88" s="50" t="s">
        <v>20</v>
      </c>
      <c r="C88" s="49">
        <v>0</v>
      </c>
      <c r="D88" s="49">
        <v>0</v>
      </c>
      <c r="E88" s="49">
        <v>0</v>
      </c>
      <c r="F88" s="44"/>
      <c r="G88" s="49">
        <v>0</v>
      </c>
      <c r="H88" s="49">
        <v>0</v>
      </c>
      <c r="I88" s="49">
        <v>0</v>
      </c>
      <c r="J88" s="1"/>
    </row>
    <row r="89" spans="2:10" x14ac:dyDescent="0.35">
      <c r="B89" s="50" t="s">
        <v>21</v>
      </c>
      <c r="C89" s="49">
        <v>0</v>
      </c>
      <c r="D89" s="49">
        <v>0</v>
      </c>
      <c r="E89" s="49">
        <v>0</v>
      </c>
      <c r="F89" s="44"/>
      <c r="G89" s="49">
        <v>0</v>
      </c>
      <c r="H89" s="49">
        <v>0</v>
      </c>
      <c r="I89" s="49">
        <v>0</v>
      </c>
      <c r="J89" s="17"/>
    </row>
    <row r="90" spans="2:10" x14ac:dyDescent="0.35">
      <c r="B90" s="51"/>
      <c r="C90" s="51"/>
      <c r="D90" s="51"/>
      <c r="E90" s="51"/>
      <c r="F90" s="17"/>
      <c r="G90" s="51"/>
      <c r="H90" s="51"/>
      <c r="I90" s="51"/>
      <c r="J90" s="1"/>
    </row>
    <row r="91" spans="2:10" x14ac:dyDescent="0.35">
      <c r="B91" s="52" t="s">
        <v>44</v>
      </c>
      <c r="C91" s="2"/>
      <c r="D91" s="2"/>
      <c r="E91" s="2"/>
      <c r="F91" s="1"/>
      <c r="J91" s="1"/>
    </row>
    <row r="92" spans="2:10" x14ac:dyDescent="0.35">
      <c r="B92" s="53" t="s">
        <v>45</v>
      </c>
      <c r="C92" s="39">
        <v>483405896.73770654</v>
      </c>
      <c r="D92" s="39">
        <v>496039521.42245781</v>
      </c>
      <c r="E92" s="39">
        <v>514293005.38544327</v>
      </c>
      <c r="F92" s="17"/>
      <c r="G92" s="39">
        <v>190278629.8403621</v>
      </c>
      <c r="H92" s="39">
        <v>196309340.81006885</v>
      </c>
      <c r="I92" s="39">
        <v>201958818.12119383</v>
      </c>
      <c r="J92" s="1"/>
    </row>
    <row r="93" spans="2:10" x14ac:dyDescent="0.35">
      <c r="B93" s="12" t="s">
        <v>15</v>
      </c>
      <c r="C93" s="5">
        <v>95361604.0746582</v>
      </c>
      <c r="D93" s="5">
        <v>93947588.198774233</v>
      </c>
      <c r="E93" s="5">
        <v>96084799.616739377</v>
      </c>
      <c r="F93" s="1"/>
      <c r="G93" s="5">
        <v>12043570.406415544</v>
      </c>
      <c r="H93" s="5">
        <v>12375517.346070243</v>
      </c>
      <c r="I93" s="5">
        <v>12736523.317454247</v>
      </c>
      <c r="J93" s="1"/>
    </row>
    <row r="94" spans="2:10" x14ac:dyDescent="0.35">
      <c r="B94" s="14" t="s">
        <v>16</v>
      </c>
      <c r="C94" s="5">
        <v>28930300.797667205</v>
      </c>
      <c r="D94" s="5">
        <v>29785879.345089685</v>
      </c>
      <c r="E94" s="5">
        <v>30952249.656728741</v>
      </c>
      <c r="F94" s="1"/>
      <c r="G94" s="5">
        <v>0</v>
      </c>
      <c r="H94" s="5">
        <v>0</v>
      </c>
      <c r="I94" s="5">
        <v>0</v>
      </c>
      <c r="J94" s="1"/>
    </row>
    <row r="95" spans="2:10" x14ac:dyDescent="0.35">
      <c r="B95" s="14" t="s">
        <v>17</v>
      </c>
      <c r="C95" s="5">
        <v>98359664.481082946</v>
      </c>
      <c r="D95" s="5">
        <v>101235659.5286089</v>
      </c>
      <c r="E95" s="5">
        <v>105221515.9073256</v>
      </c>
      <c r="F95" s="1"/>
      <c r="G95" s="5">
        <v>70393299.821045965</v>
      </c>
      <c r="H95" s="5">
        <v>72570732.572479635</v>
      </c>
      <c r="I95" s="5">
        <v>75541195.321904927</v>
      </c>
      <c r="J95" s="1"/>
    </row>
    <row r="96" spans="2:10" x14ac:dyDescent="0.35">
      <c r="B96" s="14" t="s">
        <v>18</v>
      </c>
      <c r="C96" s="5">
        <v>52580010.98193761</v>
      </c>
      <c r="D96" s="5">
        <v>53787136.069324717</v>
      </c>
      <c r="E96" s="5">
        <v>54523039.33292187</v>
      </c>
      <c r="F96" s="1"/>
      <c r="G96" s="5">
        <v>27257436.805782955</v>
      </c>
      <c r="H96" s="5">
        <v>27985255.584372494</v>
      </c>
      <c r="I96" s="5">
        <v>28433277.995946102</v>
      </c>
      <c r="J96" s="1"/>
    </row>
    <row r="97" spans="2:14" x14ac:dyDescent="0.35">
      <c r="B97" s="14" t="s">
        <v>19</v>
      </c>
      <c r="C97" s="5">
        <v>11215057.466559982</v>
      </c>
      <c r="D97" s="5">
        <v>12183564.603957737</v>
      </c>
      <c r="E97" s="5">
        <v>14816141.461813942</v>
      </c>
      <c r="F97" s="1"/>
      <c r="G97" s="5">
        <v>2473796.1150727547</v>
      </c>
      <c r="H97" s="5">
        <v>2523331.9238425656</v>
      </c>
      <c r="I97" s="5">
        <v>2569094.9501240263</v>
      </c>
      <c r="J97" s="17"/>
    </row>
    <row r="98" spans="2:14" x14ac:dyDescent="0.35">
      <c r="B98" s="14" t="s">
        <v>20</v>
      </c>
      <c r="C98" s="5">
        <v>0</v>
      </c>
      <c r="D98" s="5">
        <v>0</v>
      </c>
      <c r="E98" s="5">
        <v>0</v>
      </c>
      <c r="F98" s="1"/>
      <c r="G98" s="5">
        <v>0</v>
      </c>
      <c r="H98" s="5">
        <v>0</v>
      </c>
      <c r="I98" s="5">
        <v>0</v>
      </c>
      <c r="J98" s="17"/>
      <c r="N98" s="54"/>
    </row>
    <row r="99" spans="2:14" x14ac:dyDescent="0.35">
      <c r="B99" s="14" t="s">
        <v>21</v>
      </c>
      <c r="C99" s="5">
        <v>196959258.93580058</v>
      </c>
      <c r="D99" s="5">
        <v>205099693.67670253</v>
      </c>
      <c r="E99" s="5">
        <v>212695259.40991378</v>
      </c>
      <c r="F99" s="1"/>
      <c r="G99" s="5">
        <v>78110526.692044869</v>
      </c>
      <c r="H99" s="5">
        <v>80854503.383303896</v>
      </c>
      <c r="I99" s="5">
        <v>82678726.53576453</v>
      </c>
      <c r="J99" s="17"/>
    </row>
    <row r="100" spans="2:14" x14ac:dyDescent="0.35">
      <c r="B100" s="14"/>
      <c r="C100" s="14"/>
      <c r="D100" s="14"/>
      <c r="E100" s="14"/>
      <c r="F100" s="17"/>
      <c r="J100" s="17"/>
    </row>
    <row r="101" spans="2:14" x14ac:dyDescent="0.35">
      <c r="B101" s="38" t="s">
        <v>46</v>
      </c>
      <c r="C101" s="39">
        <v>769852534.53961241</v>
      </c>
      <c r="D101" s="39">
        <v>786979349.16821313</v>
      </c>
      <c r="E101" s="39">
        <v>815890751.36097276</v>
      </c>
      <c r="F101" s="17"/>
      <c r="G101" s="39">
        <v>154813706.4010236</v>
      </c>
      <c r="H101" s="39">
        <v>190912606.93384686</v>
      </c>
      <c r="I101" s="39">
        <v>197233850.67072344</v>
      </c>
      <c r="J101" s="17"/>
    </row>
    <row r="102" spans="2:14" x14ac:dyDescent="0.35">
      <c r="B102" s="12" t="s">
        <v>15</v>
      </c>
      <c r="C102" s="5">
        <v>96506370.701188773</v>
      </c>
      <c r="D102" s="5">
        <v>94224838.482184678</v>
      </c>
      <c r="E102" s="5">
        <v>96503525.621272832</v>
      </c>
      <c r="F102" s="17"/>
      <c r="G102" s="5">
        <v>6908290.6622059774</v>
      </c>
      <c r="H102" s="5">
        <v>12084545.234983196</v>
      </c>
      <c r="I102" s="5">
        <v>12437401.067836363</v>
      </c>
      <c r="J102" s="17"/>
    </row>
    <row r="103" spans="2:14" x14ac:dyDescent="0.35">
      <c r="B103" s="14" t="s">
        <v>16</v>
      </c>
      <c r="C103" s="5">
        <v>24357045.884048037</v>
      </c>
      <c r="D103" s="5">
        <v>29077306.987229034</v>
      </c>
      <c r="E103" s="5">
        <v>30007900.777533803</v>
      </c>
      <c r="F103" s="17"/>
      <c r="G103" s="5">
        <v>0</v>
      </c>
      <c r="H103" s="5">
        <v>0</v>
      </c>
      <c r="I103" s="5">
        <v>0</v>
      </c>
      <c r="J103" s="17"/>
    </row>
    <row r="104" spans="2:14" x14ac:dyDescent="0.35">
      <c r="B104" s="14" t="s">
        <v>17</v>
      </c>
      <c r="C104" s="5">
        <v>92344073.628103644</v>
      </c>
      <c r="D104" s="5">
        <v>98759840.635099858</v>
      </c>
      <c r="E104" s="5">
        <v>101840040.0870713</v>
      </c>
      <c r="F104" s="17"/>
      <c r="G104" s="5">
        <v>61436912.34575548</v>
      </c>
      <c r="H104" s="5">
        <v>70699748.301624</v>
      </c>
      <c r="I104" s="5">
        <v>73033557.510878861</v>
      </c>
      <c r="J104" s="17"/>
    </row>
    <row r="105" spans="2:14" x14ac:dyDescent="0.35">
      <c r="B105" s="14" t="s">
        <v>18</v>
      </c>
      <c r="C105" s="5">
        <v>49375130.054011993</v>
      </c>
      <c r="D105" s="5">
        <v>52841231.408919446</v>
      </c>
      <c r="E105" s="5">
        <v>53992787.199275129</v>
      </c>
      <c r="F105" s="17"/>
      <c r="G105" s="5">
        <v>24322339.652920488</v>
      </c>
      <c r="H105" s="5">
        <v>27341042.705666922</v>
      </c>
      <c r="I105" s="5">
        <v>28089188.568673063</v>
      </c>
      <c r="J105" s="17"/>
    </row>
    <row r="106" spans="2:14" x14ac:dyDescent="0.35">
      <c r="B106" s="14" t="s">
        <v>19</v>
      </c>
      <c r="C106" s="5">
        <v>4365525.6488910709</v>
      </c>
      <c r="D106" s="5">
        <v>11249971.684096856</v>
      </c>
      <c r="E106" s="5">
        <v>12236295.067983143</v>
      </c>
      <c r="F106" s="17"/>
      <c r="G106" s="5">
        <v>2625749.2940553944</v>
      </c>
      <c r="H106" s="5">
        <v>2489764.7524942816</v>
      </c>
      <c r="I106" s="5">
        <v>2547449.1379889599</v>
      </c>
      <c r="J106" s="17"/>
    </row>
    <row r="107" spans="2:14" ht="15" thickBot="1" x14ac:dyDescent="0.4">
      <c r="B107" s="14" t="s">
        <v>20</v>
      </c>
      <c r="C107" s="5">
        <v>0</v>
      </c>
      <c r="D107" s="5">
        <v>0</v>
      </c>
      <c r="E107" s="5">
        <v>0</v>
      </c>
      <c r="F107" s="17"/>
      <c r="G107" s="5">
        <v>0</v>
      </c>
      <c r="H107" s="5">
        <v>0</v>
      </c>
      <c r="I107" s="5">
        <v>0</v>
      </c>
      <c r="J107" s="42"/>
    </row>
    <row r="108" spans="2:14" x14ac:dyDescent="0.35">
      <c r="B108" s="14" t="s">
        <v>21</v>
      </c>
      <c r="C108" s="5">
        <v>138927848.91694221</v>
      </c>
      <c r="D108" s="5">
        <v>197468272.97054079</v>
      </c>
      <c r="E108" s="5">
        <v>205815965.80899283</v>
      </c>
      <c r="F108" s="17"/>
      <c r="G108" s="5">
        <v>59520414.446086265</v>
      </c>
      <c r="H108" s="5">
        <v>78297505.93907848</v>
      </c>
      <c r="I108" s="5">
        <v>81126254.385346219</v>
      </c>
      <c r="J108" s="55"/>
      <c r="N108" s="45"/>
    </row>
    <row r="109" spans="2:14" x14ac:dyDescent="0.35">
      <c r="B109" s="14"/>
      <c r="C109" s="5"/>
      <c r="D109" s="5"/>
      <c r="E109" s="5"/>
      <c r="F109" s="17"/>
      <c r="G109" s="5"/>
      <c r="H109" s="5"/>
      <c r="I109" s="5"/>
      <c r="J109" s="56"/>
      <c r="L109" s="5"/>
      <c r="M109" s="5"/>
    </row>
    <row r="110" spans="2:14" ht="15" thickBot="1" x14ac:dyDescent="0.4">
      <c r="B110" s="14"/>
      <c r="C110" s="14"/>
      <c r="D110" s="14"/>
      <c r="E110" s="14"/>
      <c r="F110" s="42"/>
      <c r="J110" s="56"/>
    </row>
    <row r="111" spans="2:14" ht="15" thickBot="1" x14ac:dyDescent="0.4">
      <c r="B111" s="57" t="s">
        <v>47</v>
      </c>
      <c r="C111" s="58">
        <v>77529901.904520795</v>
      </c>
      <c r="D111" s="58">
        <v>12418059.25438714</v>
      </c>
      <c r="E111" s="58">
        <v>13896490.823314264</v>
      </c>
      <c r="F111" s="55"/>
      <c r="G111" s="58">
        <v>35464923.439338483</v>
      </c>
      <c r="H111" s="58">
        <v>5396733.8762219539</v>
      </c>
      <c r="I111" s="59">
        <v>4724967.4504703674</v>
      </c>
      <c r="J111" s="56"/>
    </row>
    <row r="112" spans="2:14" ht="15" thickTop="1" x14ac:dyDescent="0.35">
      <c r="B112" s="60" t="s">
        <v>15</v>
      </c>
      <c r="C112" s="61">
        <v>-1144766.6265305728</v>
      </c>
      <c r="D112" s="61">
        <v>-277250.28341044486</v>
      </c>
      <c r="E112" s="61">
        <v>-418726.00453345478</v>
      </c>
      <c r="F112" s="56"/>
      <c r="G112" s="61">
        <v>5135279.7442095671</v>
      </c>
      <c r="H112" s="61">
        <v>290972.11108704656</v>
      </c>
      <c r="I112" s="62">
        <v>299122.24961788394</v>
      </c>
      <c r="J112" s="56"/>
    </row>
    <row r="113" spans="1:14" x14ac:dyDescent="0.35">
      <c r="B113" s="63" t="s">
        <v>16</v>
      </c>
      <c r="C113" s="61">
        <v>4573254.9136191681</v>
      </c>
      <c r="D113" s="61">
        <v>708572.35786065087</v>
      </c>
      <c r="E113" s="61">
        <v>944348.87919493765</v>
      </c>
      <c r="F113" s="56"/>
      <c r="G113" s="61">
        <v>0</v>
      </c>
      <c r="H113" s="61">
        <v>0</v>
      </c>
      <c r="I113" s="62">
        <v>0</v>
      </c>
      <c r="J113" s="56"/>
    </row>
    <row r="114" spans="1:14" x14ac:dyDescent="0.35">
      <c r="B114" s="63" t="s">
        <v>17</v>
      </c>
      <c r="C114" s="61">
        <v>6015590.8529793024</v>
      </c>
      <c r="D114" s="61">
        <v>2475818.8935090452</v>
      </c>
      <c r="E114" s="61">
        <v>3381475.8202542961</v>
      </c>
      <c r="F114" s="56"/>
      <c r="G114" s="61">
        <v>8956387.4752904847</v>
      </c>
      <c r="H114" s="61">
        <v>1870984.2708556354</v>
      </c>
      <c r="I114" s="62">
        <v>2507637.8110260665</v>
      </c>
      <c r="J114" s="56"/>
    </row>
    <row r="115" spans="1:14" ht="15" thickBot="1" x14ac:dyDescent="0.4">
      <c r="B115" s="63" t="s">
        <v>18</v>
      </c>
      <c r="C115" s="61">
        <v>3204880.9279256165</v>
      </c>
      <c r="D115" s="61">
        <v>945904.66040527076</v>
      </c>
      <c r="E115" s="61">
        <v>530252.13364674151</v>
      </c>
      <c r="F115" s="56"/>
      <c r="G115" s="61">
        <v>2935097.1528624669</v>
      </c>
      <c r="H115" s="61">
        <v>644212.87870557234</v>
      </c>
      <c r="I115" s="62">
        <v>344089.42727303877</v>
      </c>
      <c r="J115" s="64"/>
    </row>
    <row r="116" spans="1:14" x14ac:dyDescent="0.35">
      <c r="B116" s="63" t="s">
        <v>19</v>
      </c>
      <c r="C116" s="61">
        <v>6849531.8176689111</v>
      </c>
      <c r="D116" s="61">
        <v>933592.91986088082</v>
      </c>
      <c r="E116" s="61">
        <v>2579846.3938307986</v>
      </c>
      <c r="F116" s="56"/>
      <c r="G116" s="61">
        <v>-151953.17898263969</v>
      </c>
      <c r="H116" s="61">
        <v>33567.171348283999</v>
      </c>
      <c r="I116" s="62">
        <v>21645.812135066371</v>
      </c>
      <c r="J116" s="42"/>
    </row>
    <row r="117" spans="1:14" x14ac:dyDescent="0.35">
      <c r="B117" s="63" t="s">
        <v>20</v>
      </c>
      <c r="C117" s="61">
        <v>0</v>
      </c>
      <c r="D117" s="61">
        <v>0</v>
      </c>
      <c r="E117" s="61">
        <v>0</v>
      </c>
      <c r="F117" s="56"/>
      <c r="G117" s="61">
        <v>0</v>
      </c>
      <c r="H117" s="61">
        <v>0</v>
      </c>
      <c r="I117" s="62">
        <v>0</v>
      </c>
      <c r="J117" s="65"/>
    </row>
    <row r="118" spans="1:14" ht="15" thickBot="1" x14ac:dyDescent="0.4">
      <c r="B118" s="66" t="s">
        <v>21</v>
      </c>
      <c r="C118" s="67">
        <v>58031410.018858373</v>
      </c>
      <c r="D118" s="67">
        <v>7631420.7061617374</v>
      </c>
      <c r="E118" s="67">
        <v>6879293.6009209454</v>
      </c>
      <c r="F118" s="64"/>
      <c r="G118" s="67">
        <v>18590112.245958604</v>
      </c>
      <c r="H118" s="67">
        <v>2556997.4442254156</v>
      </c>
      <c r="I118" s="68">
        <v>1552472.1504183114</v>
      </c>
      <c r="J118" s="65"/>
    </row>
    <row r="119" spans="1:14" x14ac:dyDescent="0.35">
      <c r="B119" s="14"/>
      <c r="C119" s="14"/>
      <c r="D119" s="14"/>
      <c r="E119" s="14"/>
      <c r="F119" s="42"/>
      <c r="J119" s="1"/>
    </row>
    <row r="120" spans="1:14" x14ac:dyDescent="0.35">
      <c r="A120" s="69"/>
      <c r="B120" s="69"/>
      <c r="C120" s="70"/>
      <c r="D120" s="70"/>
      <c r="E120" s="70"/>
      <c r="F120" s="65"/>
      <c r="G120" s="70"/>
      <c r="H120" s="70"/>
      <c r="I120" s="70"/>
      <c r="J120" s="17"/>
    </row>
    <row r="121" spans="1:14" x14ac:dyDescent="0.35">
      <c r="A121" s="71" t="s">
        <v>48</v>
      </c>
      <c r="B121" s="69"/>
      <c r="C121" s="70"/>
      <c r="D121" s="70"/>
      <c r="E121" s="70"/>
      <c r="F121" s="65"/>
      <c r="G121" s="70"/>
      <c r="H121" s="70"/>
      <c r="I121" s="70"/>
      <c r="J121" s="1"/>
    </row>
    <row r="122" spans="1:14" x14ac:dyDescent="0.35">
      <c r="C122" s="9"/>
      <c r="D122" s="9"/>
      <c r="E122" s="9"/>
      <c r="F122" s="1"/>
      <c r="J122" s="1"/>
    </row>
    <row r="123" spans="1:14" x14ac:dyDescent="0.35">
      <c r="B123" s="72" t="s">
        <v>49</v>
      </c>
      <c r="C123" s="7">
        <v>9539536.8769901451</v>
      </c>
      <c r="D123" s="7">
        <v>9873580.0939557943</v>
      </c>
      <c r="E123" s="7">
        <v>10220208.846062394</v>
      </c>
      <c r="F123" s="1"/>
      <c r="G123" s="7">
        <v>4690970.0212317547</v>
      </c>
      <c r="H123" s="7">
        <v>4855904.174036759</v>
      </c>
      <c r="I123" s="7">
        <v>5025904.3828490097</v>
      </c>
      <c r="J123" s="1"/>
      <c r="K123" t="s">
        <v>50</v>
      </c>
      <c r="L123" s="11">
        <v>14230506.898221899</v>
      </c>
      <c r="M123" s="11">
        <v>14729484.267992552</v>
      </c>
      <c r="N123" s="11">
        <v>15246113.228911404</v>
      </c>
    </row>
    <row r="124" spans="1:14" x14ac:dyDescent="0.35">
      <c r="B124" s="73"/>
      <c r="C124" s="74"/>
      <c r="D124" s="74"/>
      <c r="E124" s="74"/>
      <c r="F124" s="1"/>
      <c r="G124" s="74"/>
      <c r="H124" s="74"/>
      <c r="I124" s="74"/>
      <c r="J124" s="1"/>
    </row>
    <row r="125" spans="1:14" ht="15" thickBot="1" x14ac:dyDescent="0.4">
      <c r="F125" s="1"/>
      <c r="J125" s="1"/>
    </row>
    <row r="126" spans="1:14" ht="15" thickBot="1" x14ac:dyDescent="0.4">
      <c r="B126" s="75" t="s">
        <v>51</v>
      </c>
      <c r="C126" s="76">
        <v>502629.88558841869</v>
      </c>
      <c r="D126" s="76">
        <v>334043.21696564928</v>
      </c>
      <c r="E126" s="76">
        <v>346628.75210659951</v>
      </c>
      <c r="F126" s="77"/>
      <c r="G126" s="76">
        <v>717291.78090297058</v>
      </c>
      <c r="H126" s="76">
        <v>164934.15280500427</v>
      </c>
      <c r="I126" s="76">
        <v>170000.20881224982</v>
      </c>
      <c r="J126" s="1"/>
    </row>
    <row r="127" spans="1:14" ht="14.25" customHeight="1" thickBot="1" x14ac:dyDescent="0.4">
      <c r="F127" s="77"/>
      <c r="J127" s="78"/>
    </row>
    <row r="128" spans="1:14" ht="15" thickBot="1" x14ac:dyDescent="0.4">
      <c r="F128" s="77"/>
      <c r="J128" s="1"/>
    </row>
    <row r="129" spans="1:14" s="9" customFormat="1" ht="15" thickBot="1" x14ac:dyDescent="0.4">
      <c r="A129"/>
      <c r="B129" s="79" t="s">
        <v>52</v>
      </c>
      <c r="C129" s="80">
        <v>6848676.7060356177</v>
      </c>
      <c r="D129" s="80">
        <v>8374276.4811724648</v>
      </c>
      <c r="E129" s="80">
        <v>10032502.585402552</v>
      </c>
      <c r="F129" s="77"/>
      <c r="G129" s="80">
        <v>3480854.9616243271</v>
      </c>
      <c r="H129" s="80">
        <v>4256248.4571630042</v>
      </c>
      <c r="I129" s="80">
        <v>5099049.9664581008</v>
      </c>
      <c r="J129" s="17"/>
      <c r="K129" t="s">
        <v>53</v>
      </c>
      <c r="L129" s="11">
        <v>10329531.667659946</v>
      </c>
      <c r="M129" s="11">
        <v>12630524.938335469</v>
      </c>
      <c r="N129" s="11">
        <v>15131552.551860653</v>
      </c>
    </row>
    <row r="130" spans="1:14" x14ac:dyDescent="0.35">
      <c r="J130" s="1"/>
      <c r="L130" s="11">
        <v>707374687.93575001</v>
      </c>
      <c r="M130" s="11">
        <v>729509019.27783644</v>
      </c>
      <c r="N130" s="11">
        <v>759719136.31363547</v>
      </c>
    </row>
    <row r="131" spans="1:14" x14ac:dyDescent="0.35">
      <c r="J131" s="1"/>
      <c r="K131" s="81" t="s">
        <v>54</v>
      </c>
      <c r="L131" s="82">
        <v>-0.54125308990478516</v>
      </c>
      <c r="M131" s="82">
        <v>0.27768421173095703</v>
      </c>
      <c r="N131" s="82">
        <v>-0.11685895919799805</v>
      </c>
    </row>
    <row r="132" spans="1:14" x14ac:dyDescent="0.35">
      <c r="J132" s="1"/>
    </row>
    <row r="133" spans="1:14" x14ac:dyDescent="0.35">
      <c r="J133" s="1"/>
    </row>
    <row r="134" spans="1:14" x14ac:dyDescent="0.35">
      <c r="A134" s="83" t="s">
        <v>55</v>
      </c>
      <c r="B134" s="84" t="s">
        <v>56</v>
      </c>
      <c r="D134" s="85"/>
      <c r="E134" s="85"/>
      <c r="H134" s="85"/>
      <c r="I134" s="85"/>
      <c r="J134" s="1"/>
    </row>
    <row r="135" spans="1:14" x14ac:dyDescent="0.35">
      <c r="A135" s="86" t="s">
        <v>57</v>
      </c>
      <c r="C135" s="74">
        <v>228016029.98216</v>
      </c>
      <c r="D135" s="85"/>
      <c r="E135" s="85"/>
      <c r="G135" s="74">
        <v>100343095.18784001</v>
      </c>
      <c r="H135" s="85"/>
      <c r="I135" s="85"/>
      <c r="J135" s="1"/>
    </row>
    <row r="136" spans="1:14" x14ac:dyDescent="0.35">
      <c r="A136" s="86" t="s">
        <v>58</v>
      </c>
      <c r="C136" s="74">
        <v>8480040.1578400135</v>
      </c>
      <c r="D136" s="85"/>
      <c r="E136" s="85"/>
      <c r="G136" s="74">
        <v>3721730.582159996</v>
      </c>
      <c r="H136" s="85"/>
      <c r="I136" s="85"/>
      <c r="J136" s="1"/>
    </row>
    <row r="137" spans="1:14" x14ac:dyDescent="0.35">
      <c r="A137" s="83" t="s">
        <v>55</v>
      </c>
      <c r="B137" s="84" t="s">
        <v>56</v>
      </c>
      <c r="C137" s="87">
        <v>236496070.14000002</v>
      </c>
      <c r="D137" s="85"/>
      <c r="E137" s="85"/>
      <c r="G137" s="87">
        <v>104064825.77000001</v>
      </c>
      <c r="H137" s="85"/>
      <c r="I137" s="85"/>
      <c r="J137" s="1"/>
    </row>
    <row r="138" spans="1:14" x14ac:dyDescent="0.35">
      <c r="D138" s="85"/>
      <c r="E138" s="85"/>
      <c r="H138" s="85"/>
      <c r="I138" s="85"/>
      <c r="J138" s="1"/>
    </row>
    <row r="139" spans="1:14" ht="15" thickBot="1" x14ac:dyDescent="0.4">
      <c r="D139" s="85"/>
      <c r="E139" s="85"/>
      <c r="H139" s="85"/>
      <c r="I139" s="85"/>
      <c r="J139" s="1"/>
    </row>
    <row r="140" spans="1:14" ht="15" thickBot="1" x14ac:dyDescent="0.4">
      <c r="A140" s="88" t="s">
        <v>59</v>
      </c>
      <c r="B140" s="89" t="s">
        <v>60</v>
      </c>
      <c r="D140" s="85"/>
      <c r="E140" s="85"/>
      <c r="H140" s="85"/>
      <c r="I140" s="85"/>
      <c r="J140" s="77"/>
    </row>
    <row r="141" spans="1:14" ht="15" thickBot="1" x14ac:dyDescent="0.4">
      <c r="A141" s="90" t="s">
        <v>61</v>
      </c>
      <c r="B141" s="90"/>
      <c r="C141" s="5">
        <v>82904.168171108235</v>
      </c>
      <c r="D141" s="85"/>
      <c r="E141" s="85"/>
      <c r="G141" s="5">
        <v>-781888.99044706742</v>
      </c>
      <c r="H141" s="85"/>
      <c r="I141" s="85"/>
      <c r="J141" s="77"/>
    </row>
    <row r="142" spans="1:14" ht="15" thickBot="1" x14ac:dyDescent="0.4">
      <c r="A142" s="90" t="s">
        <v>62</v>
      </c>
      <c r="B142" s="90"/>
      <c r="C142" s="5">
        <v>-146865954.17738792</v>
      </c>
      <c r="D142" s="85"/>
      <c r="E142" s="85"/>
      <c r="G142" s="5">
        <v>-79631403.360531434</v>
      </c>
      <c r="H142" s="85"/>
      <c r="I142" s="85"/>
      <c r="J142" s="77"/>
    </row>
    <row r="143" spans="1:14" ht="15" thickBot="1" x14ac:dyDescent="0.4">
      <c r="A143" s="90" t="s">
        <v>63</v>
      </c>
      <c r="B143" s="90"/>
      <c r="C143" s="5">
        <v>42414.134525000001</v>
      </c>
      <c r="D143" s="85"/>
      <c r="E143" s="85"/>
      <c r="G143" s="5">
        <v>500569.0043337036</v>
      </c>
      <c r="H143" s="85"/>
      <c r="I143" s="85"/>
      <c r="J143" s="77"/>
    </row>
    <row r="144" spans="1:14" ht="15" thickBot="1" x14ac:dyDescent="0.4">
      <c r="A144" s="90" t="s">
        <v>64</v>
      </c>
      <c r="B144" s="90"/>
      <c r="C144" s="5">
        <v>-2208.3352379947901</v>
      </c>
      <c r="D144" s="85"/>
      <c r="E144" s="85"/>
      <c r="G144" s="5">
        <v>-1203.5147619992495</v>
      </c>
      <c r="H144" s="85"/>
      <c r="I144" s="85"/>
      <c r="J144" s="77"/>
      <c r="K144" s="45"/>
    </row>
    <row r="145" spans="1:11" ht="15" thickBot="1" x14ac:dyDescent="0.4">
      <c r="A145" s="90" t="s">
        <v>65</v>
      </c>
      <c r="B145" s="90"/>
      <c r="C145" s="5">
        <v>-733205.16249999998</v>
      </c>
      <c r="D145" s="85"/>
      <c r="E145" s="85"/>
      <c r="G145" s="5"/>
      <c r="H145" s="85"/>
      <c r="I145" s="85"/>
      <c r="J145" s="77"/>
      <c r="K145" s="45"/>
    </row>
    <row r="146" spans="1:11" ht="15" thickBot="1" x14ac:dyDescent="0.4">
      <c r="A146" s="90" t="s">
        <v>66</v>
      </c>
      <c r="B146" s="90"/>
      <c r="C146" s="5">
        <v>97768.272499999963</v>
      </c>
      <c r="D146" s="85"/>
      <c r="E146" s="85"/>
      <c r="G146" s="5"/>
      <c r="H146" s="85"/>
      <c r="I146" s="85"/>
      <c r="J146" s="77"/>
      <c r="K146" s="45"/>
    </row>
    <row r="147" spans="1:11" ht="15" thickBot="1" x14ac:dyDescent="0.4">
      <c r="D147" s="85"/>
      <c r="E147" s="85"/>
      <c r="G147" s="5"/>
      <c r="H147" s="85"/>
      <c r="I147" s="85"/>
      <c r="J147" s="77"/>
      <c r="K147" s="45"/>
    </row>
    <row r="148" spans="1:11" ht="15" thickBot="1" x14ac:dyDescent="0.4">
      <c r="A148" s="88" t="s">
        <v>67</v>
      </c>
      <c r="B148" s="89" t="s">
        <v>60</v>
      </c>
      <c r="D148" s="85"/>
      <c r="E148" s="85"/>
      <c r="G148" s="5"/>
      <c r="H148" s="85"/>
      <c r="I148" s="85"/>
      <c r="J148" s="77"/>
      <c r="K148" s="45"/>
    </row>
    <row r="149" spans="1:11" ht="15" thickBot="1" x14ac:dyDescent="0.4">
      <c r="A149" s="90" t="s">
        <v>62</v>
      </c>
      <c r="B149" s="90"/>
      <c r="C149" s="5">
        <v>-32341.730000000003</v>
      </c>
      <c r="D149" s="85"/>
      <c r="E149" s="85"/>
      <c r="G149" s="5"/>
      <c r="H149" s="85"/>
      <c r="I149" s="85"/>
      <c r="J149" s="77"/>
      <c r="K149" s="45"/>
    </row>
    <row r="150" spans="1:11" ht="15" thickBot="1" x14ac:dyDescent="0.4">
      <c r="A150" s="90" t="s">
        <v>68</v>
      </c>
      <c r="B150" s="90"/>
      <c r="C150" s="5">
        <v>330454.4809567894</v>
      </c>
      <c r="D150" s="85"/>
      <c r="E150" s="85"/>
      <c r="G150" s="5">
        <v>140581.5945594107</v>
      </c>
      <c r="H150" s="85"/>
      <c r="I150" s="85"/>
      <c r="J150" s="77"/>
    </row>
    <row r="151" spans="1:11" ht="15" thickBot="1" x14ac:dyDescent="0.4">
      <c r="A151" s="90" t="s">
        <v>69</v>
      </c>
      <c r="B151" s="91"/>
      <c r="D151" s="85"/>
      <c r="E151" s="85"/>
      <c r="H151" s="85"/>
      <c r="I151" s="85"/>
      <c r="J151" s="77"/>
    </row>
    <row r="152" spans="1:11" ht="15" thickBot="1" x14ac:dyDescent="0.4">
      <c r="A152" s="90" t="s">
        <v>70</v>
      </c>
      <c r="B152" s="90"/>
      <c r="C152" s="5">
        <v>249312.5242715913</v>
      </c>
      <c r="D152" s="85"/>
      <c r="E152" s="85"/>
      <c r="G152" s="5">
        <v>111366.06360937754</v>
      </c>
      <c r="H152" s="85"/>
      <c r="I152" s="85"/>
      <c r="J152" s="77"/>
    </row>
    <row r="153" spans="1:11" ht="15" thickBot="1" x14ac:dyDescent="0.4">
      <c r="A153" s="90" t="s">
        <v>71</v>
      </c>
      <c r="C153" s="5">
        <v>9441.5583333333489</v>
      </c>
      <c r="D153" s="85"/>
      <c r="E153" s="85"/>
      <c r="H153" s="85"/>
      <c r="I153" s="85"/>
      <c r="J153" s="77"/>
    </row>
    <row r="154" spans="1:11" ht="15" thickBot="1" x14ac:dyDescent="0.4">
      <c r="A154" s="92"/>
      <c r="B154" s="93" t="s">
        <v>72</v>
      </c>
      <c r="C154" s="94">
        <v>89674655.873631924</v>
      </c>
      <c r="D154" s="85"/>
      <c r="E154" s="85"/>
      <c r="G154" s="94">
        <v>24402846.566761997</v>
      </c>
      <c r="H154" s="85"/>
      <c r="I154" s="85"/>
      <c r="J154" s="77"/>
    </row>
    <row r="155" spans="1:11" ht="15" thickBot="1" x14ac:dyDescent="0.4">
      <c r="A155" s="92" t="s">
        <v>73</v>
      </c>
      <c r="B155" s="93" t="s">
        <v>56</v>
      </c>
      <c r="C155" s="95">
        <v>0</v>
      </c>
      <c r="D155" s="96">
        <v>0</v>
      </c>
      <c r="E155" s="96">
        <v>0</v>
      </c>
      <c r="F155" s="97"/>
      <c r="G155" s="95">
        <v>0</v>
      </c>
      <c r="H155" s="96">
        <v>0</v>
      </c>
      <c r="I155" s="96">
        <v>0</v>
      </c>
      <c r="J155" s="77"/>
    </row>
    <row r="156" spans="1:11" ht="15" thickBot="1" x14ac:dyDescent="0.4">
      <c r="A156" s="98"/>
      <c r="B156" s="99"/>
      <c r="C156" s="100"/>
      <c r="D156" s="101"/>
      <c r="E156" s="101"/>
      <c r="F156" s="101"/>
      <c r="G156" s="100"/>
      <c r="H156" s="101"/>
      <c r="I156" s="101"/>
      <c r="J156" s="77"/>
    </row>
    <row r="157" spans="1:11" ht="15" thickBot="1" x14ac:dyDescent="0.4">
      <c r="A157" s="102" t="s">
        <v>74</v>
      </c>
      <c r="B157" s="45" t="s">
        <v>56</v>
      </c>
      <c r="C157" s="103">
        <v>89674655.873631924</v>
      </c>
      <c r="D157" s="104">
        <v>91061147.569174945</v>
      </c>
      <c r="E157" s="105">
        <v>92369029.589184806</v>
      </c>
      <c r="G157" s="103">
        <v>24402846.566761997</v>
      </c>
      <c r="H157" s="104">
        <v>25260235.261406727</v>
      </c>
      <c r="I157" s="105">
        <v>25637321.299037173</v>
      </c>
      <c r="J157" s="77"/>
    </row>
    <row r="158" spans="1:11" ht="15" thickBot="1" x14ac:dyDescent="0.4">
      <c r="A158" s="106" t="s">
        <v>57</v>
      </c>
      <c r="C158" s="107">
        <v>80637748.882230192</v>
      </c>
      <c r="D158" s="107">
        <v>81462038.188637182</v>
      </c>
      <c r="E158" s="107">
        <v>82297421.153823629</v>
      </c>
      <c r="G158" s="107">
        <v>20429168.326433212</v>
      </c>
      <c r="H158" s="107">
        <v>20551248.054844618</v>
      </c>
      <c r="I158" s="107">
        <v>20708074.877463702</v>
      </c>
      <c r="J158" s="77"/>
    </row>
    <row r="159" spans="1:11" ht="15" thickBot="1" x14ac:dyDescent="0.4">
      <c r="A159" s="106" t="s">
        <v>75</v>
      </c>
      <c r="C159" s="108">
        <v>9036906.9914017264</v>
      </c>
      <c r="D159" s="108">
        <v>9599109.3805377595</v>
      </c>
      <c r="E159" s="108">
        <v>10071608.435361175</v>
      </c>
      <c r="G159" s="108">
        <v>3973678.2403287841</v>
      </c>
      <c r="H159" s="108">
        <v>4708987.2065621093</v>
      </c>
      <c r="I159" s="108">
        <v>4929246.4215734722</v>
      </c>
      <c r="J159" s="77"/>
    </row>
    <row r="160" spans="1:11" ht="15" thickBot="1" x14ac:dyDescent="0.4">
      <c r="A160" s="85"/>
      <c r="B160" s="85"/>
      <c r="C160" s="85"/>
      <c r="D160" s="85"/>
      <c r="E160" s="85"/>
      <c r="F160" s="85"/>
      <c r="G160" s="85"/>
      <c r="H160" s="85"/>
      <c r="I160" s="85"/>
      <c r="J160" s="77"/>
    </row>
    <row r="161" spans="1:10" ht="15" thickBot="1" x14ac:dyDescent="0.4">
      <c r="C161" s="74"/>
      <c r="G161" s="74"/>
      <c r="J161" s="77"/>
    </row>
    <row r="162" spans="1:10" ht="15" thickBot="1" x14ac:dyDescent="0.4">
      <c r="A162" s="106" t="s">
        <v>57</v>
      </c>
      <c r="B162" s="90" t="s">
        <v>76</v>
      </c>
      <c r="C162" s="5">
        <v>813194.20734112593</v>
      </c>
      <c r="D162" s="5">
        <v>829597.19395356462</v>
      </c>
      <c r="E162" s="5">
        <v>243778.06132764596</v>
      </c>
      <c r="G162" s="109">
        <v>122079.72841140658</v>
      </c>
      <c r="H162" s="109">
        <v>156826.8226190838</v>
      </c>
      <c r="I162" s="109">
        <v>32765.99737238844</v>
      </c>
      <c r="J162" s="77"/>
    </row>
    <row r="163" spans="1:10" ht="15" thickBot="1" x14ac:dyDescent="0.4">
      <c r="B163" s="90" t="s">
        <v>66</v>
      </c>
      <c r="C163" s="5">
        <v>176542.65249999997</v>
      </c>
      <c r="D163" s="5">
        <v>-60605.032499999972</v>
      </c>
      <c r="E163" s="5">
        <v>-5711.8725000000559</v>
      </c>
      <c r="J163" s="77"/>
    </row>
    <row r="164" spans="1:10" ht="15" thickBot="1" x14ac:dyDescent="0.4">
      <c r="B164" s="90" t="s">
        <v>77</v>
      </c>
      <c r="C164" s="5">
        <v>11095.099065874063</v>
      </c>
      <c r="D164" s="5">
        <v>5785.7712328868756</v>
      </c>
      <c r="E164" s="5">
        <v>5944.597612249815</v>
      </c>
      <c r="J164" s="77"/>
    </row>
    <row r="165" spans="1:10" ht="15" thickBot="1" x14ac:dyDescent="0.4">
      <c r="A165" s="72"/>
      <c r="B165" s="90" t="s">
        <v>65</v>
      </c>
      <c r="C165" s="5">
        <v>-176542.65249999997</v>
      </c>
      <c r="D165" s="5">
        <v>60605.032499999972</v>
      </c>
      <c r="E165" s="5">
        <v>5711.8725000000559</v>
      </c>
      <c r="J165" s="77"/>
    </row>
    <row r="166" spans="1:10" ht="15" thickBot="1" x14ac:dyDescent="0.4">
      <c r="A166" s="106" t="s">
        <v>75</v>
      </c>
      <c r="J166" s="77"/>
    </row>
    <row r="167" spans="1:10" ht="15" thickBot="1" x14ac:dyDescent="0.4">
      <c r="A167" s="106"/>
      <c r="B167" s="72" t="s">
        <v>78</v>
      </c>
      <c r="C167" s="5">
        <v>59572.503547615277</v>
      </c>
      <c r="D167" s="5">
        <v>138455.83785776532</v>
      </c>
      <c r="E167" s="5">
        <v>209107.95350220124</v>
      </c>
      <c r="G167" s="74">
        <v>18017.185330354314</v>
      </c>
      <c r="H167" s="74">
        <v>55325.062206358234</v>
      </c>
      <c r="I167" s="74">
        <v>83556.682869798678</v>
      </c>
      <c r="J167" s="77"/>
    </row>
    <row r="168" spans="1:10" ht="15" thickBot="1" x14ac:dyDescent="0.4">
      <c r="B168" s="72" t="s">
        <v>49</v>
      </c>
      <c r="C168" s="7">
        <v>9539536.8769901451</v>
      </c>
      <c r="D168" s="7">
        <v>9933152.5975034088</v>
      </c>
      <c r="E168" s="7">
        <v>10418237.187467774</v>
      </c>
      <c r="G168" s="7">
        <v>4690970.0212317547</v>
      </c>
      <c r="H168" s="7">
        <v>4873921.3593671136</v>
      </c>
      <c r="I168" s="7">
        <v>5099246.630385722</v>
      </c>
      <c r="J168" s="77"/>
    </row>
    <row r="169" spans="1:10" ht="15" thickBot="1" x14ac:dyDescent="0.4">
      <c r="B169" s="72" t="s">
        <v>79</v>
      </c>
      <c r="C169" s="11">
        <v>9599109.3805377595</v>
      </c>
      <c r="D169" s="11">
        <v>10071608.435361175</v>
      </c>
      <c r="E169" s="11">
        <v>10627345.140969975</v>
      </c>
      <c r="G169" s="11">
        <v>4708987.2065621093</v>
      </c>
      <c r="H169" s="11">
        <v>4929246.4215734722</v>
      </c>
      <c r="I169" s="11">
        <v>5182803.3132555205</v>
      </c>
      <c r="J169" s="77"/>
    </row>
    <row r="170" spans="1:10" ht="15" thickBot="1" x14ac:dyDescent="0.4">
      <c r="B170" s="72"/>
      <c r="C170" s="11"/>
      <c r="D170" s="11"/>
      <c r="E170" s="11"/>
      <c r="G170" s="5"/>
      <c r="H170" s="5"/>
      <c r="I170" s="5"/>
      <c r="J170" s="77"/>
    </row>
    <row r="171" spans="1:10" ht="15" thickBot="1" x14ac:dyDescent="0.4">
      <c r="B171" s="72" t="s">
        <v>80</v>
      </c>
      <c r="C171" s="110">
        <v>502629.88558841869</v>
      </c>
      <c r="D171" s="110">
        <v>334043.21696564928</v>
      </c>
      <c r="E171" s="110">
        <v>346628.75210659951</v>
      </c>
      <c r="F171" s="111"/>
      <c r="G171" s="110">
        <v>717291.78090297058</v>
      </c>
      <c r="H171" s="110">
        <v>164934.15280500427</v>
      </c>
      <c r="I171" s="110">
        <v>170000.20881224982</v>
      </c>
      <c r="J171" s="77"/>
    </row>
    <row r="172" spans="1:10" ht="15" thickBot="1" x14ac:dyDescent="0.4">
      <c r="J172" s="77"/>
    </row>
    <row r="173" spans="1:10" ht="15" thickBot="1" x14ac:dyDescent="0.4">
      <c r="A173" s="102" t="s">
        <v>81</v>
      </c>
      <c r="C173" s="87">
        <v>91061147.569174945</v>
      </c>
      <c r="D173" s="87">
        <v>92369029.589184806</v>
      </c>
      <c r="E173" s="87">
        <v>93174488.953733504</v>
      </c>
      <c r="G173" s="87">
        <v>25260235.261406727</v>
      </c>
      <c r="H173" s="87">
        <v>25637321.299037173</v>
      </c>
      <c r="I173" s="87">
        <v>25923644.188091613</v>
      </c>
      <c r="J173" s="77"/>
    </row>
    <row r="174" spans="1:10" ht="15" thickBot="1" x14ac:dyDescent="0.4">
      <c r="A174" s="106" t="s">
        <v>57</v>
      </c>
      <c r="C174" s="74">
        <v>81462038.188637182</v>
      </c>
      <c r="D174" s="74">
        <v>82297421.153823629</v>
      </c>
      <c r="E174" s="74">
        <v>82547143.812763527</v>
      </c>
      <c r="G174" s="74">
        <v>20551248.054844618</v>
      </c>
      <c r="H174" s="74">
        <v>20708074.877463702</v>
      </c>
      <c r="I174" s="74">
        <v>20740840.874836091</v>
      </c>
      <c r="J174" s="77"/>
    </row>
    <row r="175" spans="1:10" ht="15" thickBot="1" x14ac:dyDescent="0.4">
      <c r="A175" s="106" t="s">
        <v>75</v>
      </c>
      <c r="C175" s="74">
        <v>9599109.3805377595</v>
      </c>
      <c r="D175" s="74">
        <v>10071608.435361175</v>
      </c>
      <c r="E175" s="74">
        <v>10627345.140969975</v>
      </c>
      <c r="G175" s="74">
        <v>4708987.2065621093</v>
      </c>
      <c r="H175" s="74">
        <v>4929246.4215734722</v>
      </c>
      <c r="I175" s="74">
        <v>5182803.3132555205</v>
      </c>
      <c r="J175" s="77"/>
    </row>
    <row r="176" spans="1:10" ht="15" thickBot="1" x14ac:dyDescent="0.4">
      <c r="A176" s="92" t="s">
        <v>73</v>
      </c>
      <c r="B176" s="97"/>
      <c r="C176" s="96">
        <v>0</v>
      </c>
      <c r="D176" s="96">
        <v>0</v>
      </c>
      <c r="E176" s="96">
        <v>0</v>
      </c>
      <c r="F176" s="97"/>
      <c r="G176" s="96">
        <v>0</v>
      </c>
      <c r="H176" s="96">
        <v>0</v>
      </c>
      <c r="I176" s="96">
        <v>0</v>
      </c>
      <c r="J176" s="77"/>
    </row>
    <row r="178" spans="3:3" x14ac:dyDescent="0.35">
      <c r="C178" s="112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0AB2-0040-4368-89B7-1CAFE76F4D21}">
  <dimension ref="B5:J17"/>
  <sheetViews>
    <sheetView workbookViewId="0">
      <selection activeCell="E32" sqref="E32"/>
    </sheetView>
  </sheetViews>
  <sheetFormatPr defaultRowHeight="14.5" x14ac:dyDescent="0.35"/>
  <cols>
    <col min="2" max="2" width="1.7265625" customWidth="1"/>
    <col min="3" max="3" width="13.6328125" bestFit="1" customWidth="1"/>
    <col min="4" max="4" width="1.7265625" customWidth="1"/>
    <col min="5" max="5" width="10.08984375" bestFit="1" customWidth="1"/>
    <col min="6" max="6" width="1.7265625" customWidth="1"/>
    <col min="10" max="10" width="1.7265625" customWidth="1"/>
  </cols>
  <sheetData>
    <row r="5" spans="2:10" ht="6" customHeight="1" x14ac:dyDescent="0.35">
      <c r="B5" s="113"/>
      <c r="C5" s="114"/>
      <c r="D5" s="114"/>
      <c r="E5" s="114"/>
      <c r="F5" s="114"/>
      <c r="G5" s="114"/>
      <c r="H5" s="114"/>
      <c r="I5" s="114"/>
      <c r="J5" s="115"/>
    </row>
    <row r="6" spans="2:10" x14ac:dyDescent="0.35">
      <c r="B6" s="116"/>
      <c r="C6" s="117"/>
      <c r="D6" s="117"/>
      <c r="E6" s="118" t="s">
        <v>94</v>
      </c>
      <c r="F6" s="117"/>
      <c r="G6" s="117"/>
      <c r="H6" s="117"/>
      <c r="I6" s="117"/>
      <c r="J6" s="119"/>
    </row>
    <row r="7" spans="2:10" x14ac:dyDescent="0.35">
      <c r="B7" s="116"/>
      <c r="C7" s="117"/>
      <c r="D7" s="117"/>
      <c r="E7" s="120">
        <v>2022</v>
      </c>
      <c r="F7" s="117"/>
      <c r="G7" s="121">
        <v>2023</v>
      </c>
      <c r="H7" s="121">
        <v>2024</v>
      </c>
      <c r="I7" s="121">
        <v>2025</v>
      </c>
      <c r="J7" s="119"/>
    </row>
    <row r="8" spans="2:10" ht="6" customHeight="1" x14ac:dyDescent="0.35">
      <c r="B8" s="116"/>
      <c r="C8" s="117"/>
      <c r="D8" s="117"/>
      <c r="E8" s="117"/>
      <c r="F8" s="117"/>
      <c r="G8" s="117"/>
      <c r="H8" s="117"/>
      <c r="I8" s="117"/>
      <c r="J8" s="119"/>
    </row>
    <row r="9" spans="2:10" x14ac:dyDescent="0.35">
      <c r="B9" s="116"/>
      <c r="C9" s="117" t="s">
        <v>11</v>
      </c>
      <c r="D9" s="117"/>
      <c r="E9" s="122">
        <f>+'BGM-7'!D14/1000</f>
        <v>405875.99483318574</v>
      </c>
      <c r="F9" s="117"/>
      <c r="G9" s="122">
        <f>+'BGM-7'!F14/1000</f>
        <v>483405.89673770656</v>
      </c>
      <c r="H9" s="122">
        <f>+'BGM-7'!G14/1000</f>
        <v>495823.95599209366</v>
      </c>
      <c r="I9" s="122">
        <f>+'BGM-7'!H14/1000</f>
        <v>509720.44681540795</v>
      </c>
      <c r="J9" s="119"/>
    </row>
    <row r="10" spans="2:10" x14ac:dyDescent="0.35">
      <c r="B10" s="116"/>
      <c r="C10" s="123" t="s">
        <v>92</v>
      </c>
      <c r="D10" s="117"/>
      <c r="E10" s="117"/>
      <c r="F10" s="117"/>
      <c r="G10" s="124">
        <f>+G9/E9-1</f>
        <v>0.19101869263390525</v>
      </c>
      <c r="H10" s="124">
        <f>+H9/G9-1</f>
        <v>2.5688679716550977E-2</v>
      </c>
      <c r="I10" s="124">
        <f>+I9/H9-1</f>
        <v>2.8027066170106307E-2</v>
      </c>
      <c r="J10" s="119"/>
    </row>
    <row r="11" spans="2:10" ht="6" customHeight="1" x14ac:dyDescent="0.35">
      <c r="B11" s="116"/>
      <c r="C11" s="117"/>
      <c r="D11" s="117"/>
      <c r="E11" s="117"/>
      <c r="F11" s="117"/>
      <c r="G11" s="117"/>
      <c r="H11" s="117"/>
      <c r="I11" s="117"/>
      <c r="J11" s="119"/>
    </row>
    <row r="12" spans="2:10" x14ac:dyDescent="0.35">
      <c r="B12" s="116"/>
      <c r="C12" s="117" t="s">
        <v>12</v>
      </c>
      <c r="D12" s="117"/>
      <c r="E12" s="122">
        <f>+'BGM-7'!D25/1000</f>
        <v>154813.70640102361</v>
      </c>
      <c r="F12" s="117"/>
      <c r="G12" s="122">
        <f>+'BGM-7'!F25/1000</f>
        <v>190278.62984036209</v>
      </c>
      <c r="H12" s="122">
        <f>+'BGM-7'!G25/1000</f>
        <v>195675.36371658408</v>
      </c>
      <c r="I12" s="122">
        <f>+'BGM-7'!H25/1000</f>
        <v>200400.33116705448</v>
      </c>
      <c r="J12" s="119"/>
    </row>
    <row r="13" spans="2:10" x14ac:dyDescent="0.35">
      <c r="B13" s="116"/>
      <c r="C13" s="123" t="s">
        <v>92</v>
      </c>
      <c r="D13" s="117"/>
      <c r="E13" s="117"/>
      <c r="F13" s="117"/>
      <c r="G13" s="124">
        <f>+G12/E12-1</f>
        <v>0.22908128914291015</v>
      </c>
      <c r="H13" s="124">
        <f>+H12/G12-1</f>
        <v>2.8362270007670665E-2</v>
      </c>
      <c r="I13" s="124">
        <f>+I12/H12-1</f>
        <v>2.4146971599930289E-2</v>
      </c>
      <c r="J13" s="119"/>
    </row>
    <row r="14" spans="2:10" ht="6" customHeight="1" x14ac:dyDescent="0.35">
      <c r="B14" s="116"/>
      <c r="C14" s="117"/>
      <c r="D14" s="117"/>
      <c r="E14" s="117"/>
      <c r="F14" s="117"/>
      <c r="G14" s="117"/>
      <c r="H14" s="117"/>
      <c r="I14" s="117"/>
      <c r="J14" s="119"/>
    </row>
    <row r="15" spans="2:10" x14ac:dyDescent="0.35">
      <c r="B15" s="116"/>
      <c r="C15" s="117" t="s">
        <v>93</v>
      </c>
      <c r="D15" s="117"/>
      <c r="E15" s="122">
        <f>+'BGM-7'!D36/1000</f>
        <v>560689.70123420935</v>
      </c>
      <c r="F15" s="117"/>
      <c r="G15" s="122">
        <f>+'BGM-7'!F36/1000</f>
        <v>673684.52657806862</v>
      </c>
      <c r="H15" s="122">
        <f>+'BGM-7'!G36/1000</f>
        <v>691499.31970867782</v>
      </c>
      <c r="I15" s="122">
        <f>+'BGM-7'!H36/1000</f>
        <v>710120.77798246243</v>
      </c>
      <c r="J15" s="119"/>
    </row>
    <row r="16" spans="2:10" x14ac:dyDescent="0.35">
      <c r="B16" s="116"/>
      <c r="C16" s="123" t="s">
        <v>92</v>
      </c>
      <c r="D16" s="117"/>
      <c r="E16" s="117"/>
      <c r="F16" s="117"/>
      <c r="G16" s="124">
        <f>+G15/E15-1</f>
        <v>0.20152826972767857</v>
      </c>
      <c r="H16" s="124">
        <f>+H15/G15-1</f>
        <v>2.6443821147411839E-2</v>
      </c>
      <c r="I16" s="124">
        <f>+I15/H15-1</f>
        <v>2.6929105702706568E-2</v>
      </c>
      <c r="J16" s="119"/>
    </row>
    <row r="17" spans="2:10" ht="6" customHeight="1" x14ac:dyDescent="0.35">
      <c r="B17" s="125"/>
      <c r="C17" s="121"/>
      <c r="D17" s="121"/>
      <c r="E17" s="121"/>
      <c r="F17" s="121"/>
      <c r="G17" s="121"/>
      <c r="H17" s="121"/>
      <c r="I17" s="121"/>
      <c r="J17" s="1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5DF348E-76B1-42E3-B01D-AD3F016EE5ED}"/>
</file>

<file path=customXml/itemProps2.xml><?xml version="1.0" encoding="utf-8"?>
<ds:datastoreItem xmlns:ds="http://schemas.openxmlformats.org/officeDocument/2006/customXml" ds:itemID="{36D3D636-55FE-43F6-BA82-791191BC1D41}"/>
</file>

<file path=customXml/itemProps3.xml><?xml version="1.0" encoding="utf-8"?>
<ds:datastoreItem xmlns:ds="http://schemas.openxmlformats.org/officeDocument/2006/customXml" ds:itemID="{E5699AEC-416E-4170-8D3E-58227BEDD3A5}"/>
</file>

<file path=customXml/itemProps4.xml><?xml version="1.0" encoding="utf-8"?>
<ds:datastoreItem xmlns:ds="http://schemas.openxmlformats.org/officeDocument/2006/customXml" ds:itemID="{BDD9455C-08B2-49F9-8FF5-47BF639F4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BGM-7</vt:lpstr>
      <vt:lpstr>Dec13</vt:lpstr>
      <vt:lpstr>Table</vt:lpstr>
      <vt:lpstr>'BGM-7'!Print_Area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Mullins</dc:creator>
  <cp:lastModifiedBy>Bradley Mullins</cp:lastModifiedBy>
  <cp:lastPrinted>2022-07-27T17:08:38Z</cp:lastPrinted>
  <dcterms:created xsi:type="dcterms:W3CDTF">2022-07-27T06:12:15Z</dcterms:created>
  <dcterms:modified xsi:type="dcterms:W3CDTF">2022-07-28T04:54:44Z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