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externalLinks/externalLink1.xml" ContentType="application/vnd.openxmlformats-officedocument.spreadsheetml.externalLink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Records2.xml" ContentType="application/vnd.openxmlformats-officedocument.spreadsheetml.pivotCacheRecord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0" windowWidth="20490" windowHeight="7020" tabRatio="637"/>
  </bookViews>
  <sheets>
    <sheet name="Lead E" sheetId="5" r:id="rId1"/>
    <sheet name="Lead G" sheetId="15" r:id="rId2"/>
    <sheet name="LEAD" sheetId="4" r:id="rId3"/>
    <sheet name="Data set" sheetId="2" r:id="rId4"/>
  </sheets>
  <externalReferences>
    <externalReference r:id="rId5"/>
  </externalReferences>
  <calcPr calcId="162913" calcMode="autoNoTable"/>
  <pivotCaches>
    <pivotCache cacheId="20" r:id="rId6"/>
    <pivotCache cacheId="21" r:id="rId7"/>
    <pivotCache cacheId="22" r:id="rId8"/>
  </pivotCaches>
</workbook>
</file>

<file path=xl/calcChain.xml><?xml version="1.0" encoding="utf-8"?>
<calcChain xmlns="http://schemas.openxmlformats.org/spreadsheetml/2006/main">
  <c r="H68" i="4" l="1"/>
  <c r="H61" i="4"/>
  <c r="H60" i="4"/>
  <c r="E68" i="4"/>
  <c r="D68" i="4"/>
  <c r="I67" i="4"/>
  <c r="G66" i="4"/>
  <c r="F66" i="4"/>
  <c r="G64" i="4"/>
  <c r="E63" i="4"/>
  <c r="D63" i="4"/>
  <c r="I61" i="4"/>
  <c r="G61" i="4"/>
  <c r="F61" i="4"/>
  <c r="E60" i="4"/>
  <c r="D60" i="4"/>
  <c r="I59" i="4"/>
  <c r="G58" i="4"/>
  <c r="F58" i="4"/>
  <c r="C64" i="4"/>
  <c r="C63" i="4"/>
  <c r="I47" i="4"/>
  <c r="I68" i="4" s="1"/>
  <c r="H47" i="4"/>
  <c r="G47" i="4"/>
  <c r="G68" i="4" s="1"/>
  <c r="F47" i="4"/>
  <c r="F68" i="4" s="1"/>
  <c r="E47" i="4"/>
  <c r="D47" i="4"/>
  <c r="I46" i="4"/>
  <c r="H46" i="4"/>
  <c r="H67" i="4" s="1"/>
  <c r="G46" i="4"/>
  <c r="G67" i="4" s="1"/>
  <c r="F46" i="4"/>
  <c r="F67" i="4" s="1"/>
  <c r="E46" i="4"/>
  <c r="E67" i="4" s="1"/>
  <c r="D46" i="4"/>
  <c r="D67" i="4" s="1"/>
  <c r="I45" i="4"/>
  <c r="I66" i="4" s="1"/>
  <c r="H45" i="4"/>
  <c r="H66" i="4" s="1"/>
  <c r="G45" i="4"/>
  <c r="F45" i="4"/>
  <c r="E45" i="4"/>
  <c r="E66" i="4" s="1"/>
  <c r="D45" i="4"/>
  <c r="D66" i="4" s="1"/>
  <c r="I44" i="4"/>
  <c r="I65" i="4" s="1"/>
  <c r="H44" i="4"/>
  <c r="H65" i="4" s="1"/>
  <c r="G44" i="4"/>
  <c r="G65" i="4" s="1"/>
  <c r="F44" i="4"/>
  <c r="F65" i="4" s="1"/>
  <c r="E44" i="4"/>
  <c r="E65" i="4" s="1"/>
  <c r="D44" i="4"/>
  <c r="D65" i="4" s="1"/>
  <c r="I43" i="4"/>
  <c r="I64" i="4" s="1"/>
  <c r="H43" i="4"/>
  <c r="H64" i="4" s="1"/>
  <c r="G43" i="4"/>
  <c r="F43" i="4"/>
  <c r="F64" i="4" s="1"/>
  <c r="E43" i="4"/>
  <c r="E64" i="4" s="1"/>
  <c r="D43" i="4"/>
  <c r="D64" i="4" s="1"/>
  <c r="I42" i="4"/>
  <c r="I63" i="4" s="1"/>
  <c r="H42" i="4"/>
  <c r="H63" i="4" s="1"/>
  <c r="G42" i="4"/>
  <c r="G63" i="4" s="1"/>
  <c r="F42" i="4"/>
  <c r="F63" i="4" s="1"/>
  <c r="E42" i="4"/>
  <c r="D42" i="4"/>
  <c r="I41" i="4"/>
  <c r="I62" i="4" s="1"/>
  <c r="H41" i="4"/>
  <c r="H62" i="4" s="1"/>
  <c r="G41" i="4"/>
  <c r="G62" i="4" s="1"/>
  <c r="F41" i="4"/>
  <c r="F62" i="4" s="1"/>
  <c r="E41" i="4"/>
  <c r="E62" i="4" s="1"/>
  <c r="D41" i="4"/>
  <c r="D62" i="4" s="1"/>
  <c r="I40" i="4"/>
  <c r="H40" i="4"/>
  <c r="G40" i="4"/>
  <c r="F40" i="4"/>
  <c r="E40" i="4"/>
  <c r="E61" i="4" s="1"/>
  <c r="D40" i="4"/>
  <c r="D61" i="4" s="1"/>
  <c r="I39" i="4"/>
  <c r="I60" i="4" s="1"/>
  <c r="H39" i="4"/>
  <c r="G39" i="4"/>
  <c r="G60" i="4" s="1"/>
  <c r="F39" i="4"/>
  <c r="F60" i="4" s="1"/>
  <c r="E39" i="4"/>
  <c r="D39" i="4"/>
  <c r="I38" i="4"/>
  <c r="H38" i="4"/>
  <c r="H59" i="4" s="1"/>
  <c r="G38" i="4"/>
  <c r="G59" i="4" s="1"/>
  <c r="F38" i="4"/>
  <c r="F59" i="4" s="1"/>
  <c r="E38" i="4"/>
  <c r="E59" i="4" s="1"/>
  <c r="D38" i="4"/>
  <c r="D59" i="4" s="1"/>
  <c r="I37" i="4"/>
  <c r="I58" i="4" s="1"/>
  <c r="H37" i="4"/>
  <c r="H58" i="4" s="1"/>
  <c r="G37" i="4"/>
  <c r="F37" i="4"/>
  <c r="E37" i="4"/>
  <c r="E58" i="4" s="1"/>
  <c r="D37" i="4"/>
  <c r="D58" i="4" s="1"/>
  <c r="C47" i="4"/>
  <c r="C68" i="4" s="1"/>
  <c r="C46" i="4"/>
  <c r="C67" i="4" s="1"/>
  <c r="C45" i="4"/>
  <c r="C66" i="4" s="1"/>
  <c r="C44" i="4"/>
  <c r="C65" i="4" s="1"/>
  <c r="C43" i="4"/>
  <c r="C42" i="4"/>
  <c r="C41" i="4"/>
  <c r="J41" i="4" s="1"/>
  <c r="D12" i="15" s="1"/>
  <c r="E12" i="15" s="1"/>
  <c r="C40" i="4"/>
  <c r="J40" i="4" s="1"/>
  <c r="D11" i="15" s="1"/>
  <c r="E11" i="15" s="1"/>
  <c r="C39" i="4"/>
  <c r="C60" i="4" s="1"/>
  <c r="C38" i="4"/>
  <c r="C59" i="4" s="1"/>
  <c r="C37" i="4"/>
  <c r="J59" i="4" l="1"/>
  <c r="G12" i="5" s="1"/>
  <c r="C62" i="4"/>
  <c r="J62" i="4" s="1"/>
  <c r="G12" i="15" s="1"/>
  <c r="H12" i="15" s="1"/>
  <c r="J60" i="4"/>
  <c r="G10" i="15" s="1"/>
  <c r="J44" i="4"/>
  <c r="J37" i="4"/>
  <c r="D11" i="5" s="1"/>
  <c r="C58" i="4"/>
  <c r="J45" i="4"/>
  <c r="J38" i="4"/>
  <c r="D12" i="5" s="1"/>
  <c r="J42" i="4"/>
  <c r="D13" i="5" s="1"/>
  <c r="J46" i="4"/>
  <c r="C61" i="4"/>
  <c r="F12" i="15"/>
  <c r="F11" i="15"/>
  <c r="J61" i="4"/>
  <c r="G11" i="15" s="1"/>
  <c r="H11" i="15" s="1"/>
  <c r="J39" i="4"/>
  <c r="D10" i="15" s="1"/>
  <c r="J43" i="4"/>
  <c r="D13" i="15" s="1"/>
  <c r="E13" i="15" s="1"/>
  <c r="F13" i="15" s="1"/>
  <c r="J47" i="4"/>
  <c r="E10" i="15" l="1"/>
  <c r="H10" i="15" s="1"/>
  <c r="H69" i="4"/>
  <c r="F10" i="15" l="1"/>
  <c r="D48" i="4"/>
  <c r="E48" i="4"/>
  <c r="F48" i="4"/>
  <c r="G48" i="4"/>
  <c r="H48" i="4"/>
  <c r="I48" i="4"/>
  <c r="F49" i="4"/>
  <c r="F51" i="4" s="1"/>
  <c r="F55" i="4" s="1"/>
  <c r="C48" i="4"/>
  <c r="J58" i="4" l="1"/>
  <c r="G11" i="5" s="1"/>
  <c r="J48" i="4"/>
  <c r="C49" i="4"/>
  <c r="C51" i="4" s="1"/>
  <c r="C55" i="4" s="1"/>
  <c r="J66" i="4"/>
  <c r="J65" i="4"/>
  <c r="J68" i="4"/>
  <c r="J64" i="4"/>
  <c r="G13" i="15" s="1"/>
  <c r="J67" i="4"/>
  <c r="J63" i="4"/>
  <c r="G13" i="5" s="1"/>
  <c r="E69" i="4"/>
  <c r="D69" i="4"/>
  <c r="D71" i="4" s="1"/>
  <c r="G69" i="4"/>
  <c r="I69" i="4"/>
  <c r="I71" i="4" s="1"/>
  <c r="F69" i="4"/>
  <c r="F71" i="4" s="1"/>
  <c r="I49" i="4"/>
  <c r="I51" i="4" s="1"/>
  <c r="I55" i="4" s="1"/>
  <c r="H49" i="4"/>
  <c r="H51" i="4" s="1"/>
  <c r="H71" i="4" s="1"/>
  <c r="E49" i="4"/>
  <c r="E51" i="4" s="1"/>
  <c r="E55" i="4" s="1"/>
  <c r="D49" i="4"/>
  <c r="D51" i="4" s="1"/>
  <c r="D55" i="4" s="1"/>
  <c r="C69" i="4"/>
  <c r="C71" i="4" s="1"/>
  <c r="G49" i="4"/>
  <c r="G51" i="4" s="1"/>
  <c r="G55" i="4" s="1"/>
  <c r="G71" i="4" l="1"/>
  <c r="E71" i="4"/>
  <c r="H13" i="15"/>
  <c r="J69" i="4"/>
  <c r="J55" i="4"/>
  <c r="E13" i="5" l="1"/>
  <c r="F13" i="5" s="1"/>
  <c r="E12" i="5"/>
  <c r="H13" i="5" l="1"/>
  <c r="E11" i="5"/>
  <c r="F12" i="5"/>
  <c r="H12" i="5"/>
  <c r="H11" i="5" l="1"/>
  <c r="F11" i="5"/>
  <c r="J34" i="4" l="1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49" i="4" l="1"/>
  <c r="J51" i="4" s="1"/>
  <c r="J71" i="4" s="1"/>
  <c r="C40" i="2"/>
  <c r="E27" i="2" l="1"/>
  <c r="E28" i="2"/>
  <c r="E29" i="2" l="1"/>
  <c r="C14" i="5" l="1"/>
  <c r="D14" i="5" l="1"/>
  <c r="G14" i="5"/>
  <c r="C14" i="15"/>
  <c r="D14" i="15" l="1"/>
  <c r="G14" i="15"/>
  <c r="G15" i="5"/>
  <c r="E14" i="5"/>
  <c r="D15" i="5"/>
  <c r="D17" i="5" s="1"/>
  <c r="D18" i="5" s="1"/>
  <c r="G15" i="15" l="1"/>
  <c r="F14" i="5"/>
  <c r="F15" i="5" s="1"/>
  <c r="E15" i="5"/>
  <c r="G17" i="5"/>
  <c r="G18" i="5" s="1"/>
  <c r="E14" i="15"/>
  <c r="H14" i="15" s="1"/>
  <c r="H15" i="15" s="1"/>
  <c r="D15" i="15"/>
  <c r="H14" i="5"/>
  <c r="H15" i="5" s="1"/>
  <c r="D17" i="15" l="1"/>
  <c r="D18" i="15"/>
  <c r="G17" i="15"/>
  <c r="G18" i="15" s="1"/>
  <c r="F14" i="15"/>
  <c r="F15" i="15" s="1"/>
  <c r="E15" i="15"/>
  <c r="E17" i="5"/>
  <c r="F17" i="5" s="1"/>
  <c r="F18" i="5" s="1"/>
  <c r="H17" i="5" l="1"/>
  <c r="H18" i="5" s="1"/>
  <c r="E18" i="5"/>
  <c r="E17" i="15"/>
  <c r="H17" i="15" s="1"/>
  <c r="H18" i="15" s="1"/>
  <c r="F17" i="15" l="1"/>
  <c r="F18" i="15" s="1"/>
  <c r="E18" i="15"/>
</calcChain>
</file>

<file path=xl/sharedStrings.xml><?xml version="1.0" encoding="utf-8"?>
<sst xmlns="http://schemas.openxmlformats.org/spreadsheetml/2006/main" count="318" uniqueCount="161">
  <si>
    <t>Vendor</t>
  </si>
  <si>
    <t>Project type</t>
  </si>
  <si>
    <t>Actual</t>
  </si>
  <si>
    <t>ASPLUNDH TREE EXPERTS</t>
  </si>
  <si>
    <t>CA</t>
  </si>
  <si>
    <t>Capital</t>
  </si>
  <si>
    <t>DF</t>
  </si>
  <si>
    <t>Deferred</t>
  </si>
  <si>
    <t>NU</t>
  </si>
  <si>
    <t>Non-Utility (BTL)</t>
  </si>
  <si>
    <t>OM</t>
  </si>
  <si>
    <t>O&amp;M</t>
  </si>
  <si>
    <t>OR</t>
  </si>
  <si>
    <t>OMRC</t>
  </si>
  <si>
    <t>OS</t>
  </si>
  <si>
    <t>O&amp;M Storm</t>
  </si>
  <si>
    <t>AA ASPHALTING LLC</t>
  </si>
  <si>
    <t>POTELCO INC</t>
  </si>
  <si>
    <t>QUANTA SERVICES INC</t>
  </si>
  <si>
    <t>INFRASOURCE SERVICES LLC</t>
  </si>
  <si>
    <t>HYDROMAX USA LLC</t>
  </si>
  <si>
    <t>LANDIS + GYR TECHNOLOGY INC</t>
  </si>
  <si>
    <t>Vendor name</t>
  </si>
  <si>
    <t>Project</t>
  </si>
  <si>
    <t>Grand Total</t>
  </si>
  <si>
    <t>Sum of Actual</t>
  </si>
  <si>
    <t>Group1</t>
  </si>
  <si>
    <t>Vendor name2</t>
  </si>
  <si>
    <t>AA ASPHALTING LLC Total</t>
  </si>
  <si>
    <t>ASPLUNDH TREE EXPERTS Total</t>
  </si>
  <si>
    <t>HYDROMAX USA LLC Total</t>
  </si>
  <si>
    <t>INFRASOURCE SERVICES LLC Total</t>
  </si>
  <si>
    <t>LANDIS + GYR TECHNOLOGY INC Total</t>
  </si>
  <si>
    <t>Group1 Total</t>
  </si>
  <si>
    <t>ELM LOCATING &amp; UTILITY SERVICES</t>
  </si>
  <si>
    <t>ELM LOCATING &amp; UTILITY SERVICES Total</t>
  </si>
  <si>
    <t>N/A</t>
  </si>
  <si>
    <t>*Potelco Is Quanta + Potelco vendors</t>
  </si>
  <si>
    <t>(b)</t>
  </si>
  <si>
    <t>(d)</t>
  </si>
  <si>
    <t>Row Labels</t>
  </si>
  <si>
    <t>not in table</t>
  </si>
  <si>
    <t>Excl DF &amp; NU</t>
  </si>
  <si>
    <t>Overall Result</t>
  </si>
  <si>
    <t>CO Order</t>
  </si>
  <si>
    <t>RPT_CHK</t>
  </si>
  <si>
    <t>Above RPT_ALL For Completness</t>
  </si>
  <si>
    <t>BSORDERS</t>
  </si>
  <si>
    <t>Balance Sheet Orders</t>
  </si>
  <si>
    <t>INCSTMT</t>
  </si>
  <si>
    <t>PSE Income Statement</t>
  </si>
  <si>
    <t>OPEREXP</t>
  </si>
  <si>
    <t>Operating Expenses</t>
  </si>
  <si>
    <t>UTILITYOM</t>
  </si>
  <si>
    <t>Utility Operations &amp; Maint</t>
  </si>
  <si>
    <t>ELECOM</t>
  </si>
  <si>
    <t>Electric O&amp;M</t>
  </si>
  <si>
    <t>ELECOM2</t>
  </si>
  <si>
    <t>Other Electric O&amp;M</t>
  </si>
  <si>
    <t>ETRANSOPER</t>
  </si>
  <si>
    <t>Elec Transmission Operation</t>
  </si>
  <si>
    <t>ETRANMAINT</t>
  </si>
  <si>
    <t>Elec Transmission Maintenance</t>
  </si>
  <si>
    <t>EDISTOPER</t>
  </si>
  <si>
    <t>Elec Distribution Operation</t>
  </si>
  <si>
    <t>EDISTMAINT</t>
  </si>
  <si>
    <t>Elec Distribution Maintenance</t>
  </si>
  <si>
    <t>GASOM</t>
  </si>
  <si>
    <t>Gas O&amp;M</t>
  </si>
  <si>
    <t>GASOM1</t>
  </si>
  <si>
    <t>Gas O&amp;M (rpt node)</t>
  </si>
  <si>
    <t>GPRODOPER</t>
  </si>
  <si>
    <t>Mfd Gas Production Oper Exp</t>
  </si>
  <si>
    <t>OTHRSOPER</t>
  </si>
  <si>
    <t>Other Gas Storage Oper</t>
  </si>
  <si>
    <t>GTRANMAINT</t>
  </si>
  <si>
    <t>Gas Transmission Maint Expense</t>
  </si>
  <si>
    <t>GDISTOPER</t>
  </si>
  <si>
    <t>Gas Distribution Oper Expense</t>
  </si>
  <si>
    <t>GDISTMAINT</t>
  </si>
  <si>
    <t>Gas Distribution Maint Expense</t>
  </si>
  <si>
    <t>ADMIN</t>
  </si>
  <si>
    <t>Customer &amp; Admin Expenses</t>
  </si>
  <si>
    <t>CUSTOMER</t>
  </si>
  <si>
    <t>Customer Accounts &amp; Sales Exp</t>
  </si>
  <si>
    <t>Meter Reading Expense</t>
  </si>
  <si>
    <t>902E</t>
  </si>
  <si>
    <t>Electric Meter Reading Expense</t>
  </si>
  <si>
    <t>902G</t>
  </si>
  <si>
    <t>Gas Meter Reading Expense</t>
  </si>
  <si>
    <t>ADMINGEN</t>
  </si>
  <si>
    <t>Administrative &amp; General Exp</t>
  </si>
  <si>
    <t>Outside Services Employed</t>
  </si>
  <si>
    <t>923C</t>
  </si>
  <si>
    <t>Common Outside Svcs Employed</t>
  </si>
  <si>
    <t>Gas Maint of General Plant</t>
  </si>
  <si>
    <t>932G</t>
  </si>
  <si>
    <t>Maintenance General Plant</t>
  </si>
  <si>
    <t>935E</t>
  </si>
  <si>
    <t>Electric Maint General Plant</t>
  </si>
  <si>
    <t>935C</t>
  </si>
  <si>
    <t>Common Maint General Plant</t>
  </si>
  <si>
    <t>OTHERINC</t>
  </si>
  <si>
    <t>Other Income (Deductions)</t>
  </si>
  <si>
    <t/>
  </si>
  <si>
    <t>100031</t>
  </si>
  <si>
    <t>101956</t>
  </si>
  <si>
    <t>103161</t>
  </si>
  <si>
    <t>114291</t>
  </si>
  <si>
    <t>120771</t>
  </si>
  <si>
    <t>134941</t>
  </si>
  <si>
    <t>139383</t>
  </si>
  <si>
    <t>902</t>
  </si>
  <si>
    <t>923</t>
  </si>
  <si>
    <t>932</t>
  </si>
  <si>
    <t>935</t>
  </si>
  <si>
    <t>PUGET SOUND ENERGY - ELECTRIC</t>
  </si>
  <si>
    <t>FOR THE TWELVE MONTHS ENDED DECEMBER 31, 2018</t>
  </si>
  <si>
    <t>2019 GENERAL RATE CASE</t>
  </si>
  <si>
    <t>TY</t>
  </si>
  <si>
    <t>RESTATED</t>
  </si>
  <si>
    <t>PROFORMA</t>
  </si>
  <si>
    <t>LINE</t>
  </si>
  <si>
    <t>ACTUAL</t>
  </si>
  <si>
    <t>ADJUSTMENT</t>
  </si>
  <si>
    <t>NO.</t>
  </si>
  <si>
    <t>DESCRIPTION</t>
  </si>
  <si>
    <t>%'s</t>
  </si>
  <si>
    <t>(a)</t>
  </si>
  <si>
    <t>(c)=(b)-(a)</t>
  </si>
  <si>
    <t>(e)=(d)-(b)</t>
  </si>
  <si>
    <t>TOTAL INCREASE (DECREASE) EXPENSE</t>
  </si>
  <si>
    <t>INCREASE(DECREASE) FIT</t>
  </si>
  <si>
    <t>INCREASE(DECREASE) NOI</t>
  </si>
  <si>
    <t>PUGET SOUND ENERGY - GAS</t>
  </si>
  <si>
    <t>Column Labels</t>
  </si>
  <si>
    <t>902-E</t>
  </si>
  <si>
    <t>902-G</t>
  </si>
  <si>
    <t>923-C</t>
  </si>
  <si>
    <t>932-G</t>
  </si>
  <si>
    <t>935-E</t>
  </si>
  <si>
    <t>935-C</t>
  </si>
  <si>
    <t>Total Income Statement</t>
  </si>
  <si>
    <t>Non-utility</t>
  </si>
  <si>
    <t>Total Excl. Non-utitility</t>
  </si>
  <si>
    <t>Contracted Escalation</t>
  </si>
  <si>
    <t>2018 ACTUALS</t>
  </si>
  <si>
    <t>2019 Increased Cost</t>
  </si>
  <si>
    <t>TRANSMISSION EXPENSE</t>
  </si>
  <si>
    <t>DISTRIBUTION EXPENSE</t>
  </si>
  <si>
    <t>CUSTOMER ACCTS EXPENSES</t>
  </si>
  <si>
    <t>ADMIN &amp; GENERAL EXPENSE</t>
  </si>
  <si>
    <t>Transmission-Electric</t>
  </si>
  <si>
    <t>Distribution-Electric</t>
  </si>
  <si>
    <t>Transmission-Gas</t>
  </si>
  <si>
    <t>Distribution-Gas</t>
  </si>
  <si>
    <t>Other Operating Exp-Gas</t>
  </si>
  <si>
    <t>Adjustment</t>
  </si>
  <si>
    <t>2019 Estimated Costs</t>
  </si>
  <si>
    <t>OTHER POWER SUPPLY EXPENSES</t>
  </si>
  <si>
    <t>CONTRACT ESCALATIONS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</si>
</sst>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\$\ #,##0"/>
    <numFmt numFmtId="166" formatCode="yyyy"/>
    <numFmt numFmtId="167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1"/>
      <color rgb="FF4872FA"/>
      <name val="Times New Roman"/>
      <family val="1"/>
    </font>
    <font>
      <b/>
      <sz val="1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Arial"/>
      <family val="2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</cellStyleXfs>
  <cellXfs count="79">
    <xf numFmtId="0" fontId="0" fillId="0" borderId="0" xfId="0"/>
    <xf numFmtId="6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6" fontId="0" fillId="0" borderId="6" xfId="0" applyNumberFormat="1" applyBorder="1"/>
    <xf numFmtId="0" fontId="0" fillId="0" borderId="0" xfId="0" applyFill="1"/>
    <xf numFmtId="6" fontId="0" fillId="8" borderId="0" xfId="0" applyNumberFormat="1" applyFill="1"/>
    <xf numFmtId="0" fontId="1" fillId="4" borderId="1" xfId="0" quotePrefix="1" applyNumberFormat="1" applyFont="1" applyFill="1" applyBorder="1" applyAlignment="1">
      <alignment horizontal="left" vertical="center" indent="1"/>
    </xf>
    <xf numFmtId="165" fontId="1" fillId="0" borderId="1" xfId="0" applyNumberFormat="1" applyFont="1" applyBorder="1" applyAlignment="1">
      <alignment horizontal="right" vertical="center"/>
    </xf>
    <xf numFmtId="0" fontId="1" fillId="4" borderId="1" xfId="0" quotePrefix="1" applyNumberFormat="1" applyFont="1" applyFill="1" applyBorder="1" applyAlignment="1">
      <alignment horizontal="left" vertical="center" indent="1"/>
    </xf>
    <xf numFmtId="0" fontId="1" fillId="3" borderId="1" xfId="0" quotePrefix="1" applyNumberFormat="1" applyFont="1" applyFill="1" applyBorder="1" applyAlignment="1">
      <alignment horizontal="left" vertical="center" indent="1"/>
    </xf>
    <xf numFmtId="165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0" fontId="1" fillId="6" borderId="1" xfId="0" quotePrefix="1" applyFont="1" applyFill="1" applyBorder="1" applyAlignment="1">
      <alignment horizontal="left" vertical="center" indent="1"/>
    </xf>
    <xf numFmtId="0" fontId="1" fillId="6" borderId="1" xfId="0" quotePrefix="1" applyFont="1" applyFill="1" applyBorder="1" applyAlignment="1">
      <alignment horizontal="left" vertical="center" indent="2"/>
    </xf>
    <xf numFmtId="0" fontId="1" fillId="7" borderId="1" xfId="0" quotePrefix="1" applyFont="1" applyFill="1" applyBorder="1" applyAlignment="1">
      <alignment horizontal="left" vertical="center" indent="1"/>
    </xf>
    <xf numFmtId="0" fontId="1" fillId="7" borderId="1" xfId="0" quotePrefix="1" applyFont="1" applyFill="1" applyBorder="1" applyAlignment="1">
      <alignment horizontal="left" vertical="center" indent="4"/>
    </xf>
    <xf numFmtId="0" fontId="1" fillId="5" borderId="1" xfId="0" quotePrefix="1" applyFont="1" applyFill="1" applyBorder="1" applyAlignment="1">
      <alignment horizontal="left" vertical="center" indent="1"/>
    </xf>
    <xf numFmtId="0" fontId="1" fillId="5" borderId="1" xfId="0" quotePrefix="1" applyFont="1" applyFill="1" applyBorder="1" applyAlignment="1">
      <alignment horizontal="left" vertical="center" indent="5"/>
    </xf>
    <xf numFmtId="0" fontId="1" fillId="5" borderId="1" xfId="0" quotePrefix="1" applyFont="1" applyFill="1" applyBorder="1" applyAlignment="1">
      <alignment horizontal="left" vertical="center" indent="6"/>
    </xf>
    <xf numFmtId="0" fontId="1" fillId="5" borderId="1" xfId="0" quotePrefix="1" applyFont="1" applyFill="1" applyBorder="1" applyAlignment="1">
      <alignment horizontal="left" vertical="center" indent="7"/>
    </xf>
    <xf numFmtId="0" fontId="1" fillId="5" borderId="1" xfId="0" quotePrefix="1" applyFont="1" applyFill="1" applyBorder="1" applyAlignment="1">
      <alignment horizontal="left" vertical="center" indent="8"/>
    </xf>
    <xf numFmtId="0" fontId="1" fillId="5" borderId="1" xfId="0" quotePrefix="1" applyFont="1" applyFill="1" applyBorder="1" applyAlignment="1">
      <alignment horizontal="left" vertical="center" indent="9"/>
    </xf>
    <xf numFmtId="0" fontId="1" fillId="5" borderId="1" xfId="0" quotePrefix="1" applyFont="1" applyFill="1" applyBorder="1" applyAlignment="1">
      <alignment horizontal="left" vertical="center" indent="10"/>
    </xf>
    <xf numFmtId="0" fontId="0" fillId="0" borderId="0" xfId="0" applyBorder="1" applyAlignment="1">
      <alignment horizontal="center"/>
    </xf>
    <xf numFmtId="164" fontId="0" fillId="0" borderId="0" xfId="1" applyNumberFormat="1" applyFont="1"/>
    <xf numFmtId="6" fontId="0" fillId="0" borderId="7" xfId="0" applyNumberFormat="1" applyBorder="1"/>
    <xf numFmtId="0" fontId="5" fillId="0" borderId="0" xfId="4" applyFont="1" applyFill="1" applyAlignment="1" applyProtection="1">
      <alignment horizontal="centerContinuous"/>
      <protection locked="0"/>
    </xf>
    <xf numFmtId="0" fontId="5" fillId="0" borderId="0" xfId="4" applyFont="1" applyFill="1" applyAlignment="1">
      <alignment horizontal="centerContinuous"/>
    </xf>
    <xf numFmtId="0" fontId="4" fillId="0" borderId="0" xfId="4"/>
    <xf numFmtId="0" fontId="6" fillId="0" borderId="0" xfId="4" applyFont="1" applyFill="1" applyAlignment="1">
      <alignment horizontal="centerContinuous"/>
    </xf>
    <xf numFmtId="0" fontId="5" fillId="0" borderId="0" xfId="4" applyFont="1" applyFill="1" applyAlignment="1">
      <alignment horizontal="left"/>
    </xf>
    <xf numFmtId="0" fontId="5" fillId="0" borderId="0" xfId="4" applyFont="1" applyFill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5" fillId="0" borderId="8" xfId="4" applyFont="1" applyFill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8" fillId="0" borderId="0" xfId="4" applyFont="1" applyFill="1" applyAlignment="1">
      <alignment horizontal="center"/>
    </xf>
    <xf numFmtId="0" fontId="9" fillId="0" borderId="0" xfId="4" applyNumberFormat="1" applyFont="1" applyFill="1" applyAlignment="1">
      <alignment horizontal="left"/>
    </xf>
    <xf numFmtId="166" fontId="8" fillId="0" borderId="0" xfId="4" quotePrefix="1" applyNumberFormat="1" applyFont="1" applyFill="1" applyBorder="1" applyAlignment="1">
      <alignment horizontal="left"/>
    </xf>
    <xf numFmtId="42" fontId="10" fillId="0" borderId="0" xfId="4" applyNumberFormat="1" applyFont="1" applyFill="1" applyBorder="1"/>
    <xf numFmtId="10" fontId="8" fillId="0" borderId="0" xfId="4" applyNumberFormat="1" applyFont="1" applyFill="1" applyAlignment="1">
      <alignment horizontal="left"/>
    </xf>
    <xf numFmtId="164" fontId="10" fillId="0" borderId="0" xfId="4" applyNumberFormat="1" applyFont="1" applyFill="1" applyBorder="1"/>
    <xf numFmtId="0" fontId="8" fillId="0" borderId="0" xfId="4" applyNumberFormat="1" applyFont="1" applyFill="1" applyAlignment="1">
      <alignment horizontal="left"/>
    </xf>
    <xf numFmtId="164" fontId="10" fillId="0" borderId="9" xfId="4" applyNumberFormat="1" applyFont="1" applyFill="1" applyBorder="1"/>
    <xf numFmtId="0" fontId="8" fillId="0" borderId="0" xfId="4" applyNumberFormat="1" applyFont="1" applyFill="1"/>
    <xf numFmtId="9" fontId="11" fillId="0" borderId="0" xfId="4" applyNumberFormat="1" applyFont="1" applyFill="1" applyAlignment="1">
      <alignment horizontal="center"/>
    </xf>
    <xf numFmtId="164" fontId="4" fillId="0" borderId="0" xfId="4" applyNumberFormat="1"/>
    <xf numFmtId="167" fontId="12" fillId="0" borderId="6" xfId="4" applyNumberFormat="1" applyFont="1" applyBorder="1"/>
    <xf numFmtId="0" fontId="4" fillId="0" borderId="0" xfId="4" applyBorder="1"/>
    <xf numFmtId="165" fontId="0" fillId="0" borderId="0" xfId="0" applyNumberFormat="1"/>
    <xf numFmtId="3" fontId="0" fillId="0" borderId="0" xfId="0" applyNumberFormat="1"/>
    <xf numFmtId="165" fontId="0" fillId="0" borderId="7" xfId="0" applyNumberFormat="1" applyBorder="1"/>
    <xf numFmtId="165" fontId="2" fillId="0" borderId="10" xfId="0" applyNumberFormat="1" applyFont="1" applyBorder="1"/>
    <xf numFmtId="10" fontId="0" fillId="0" borderId="0" xfId="3" applyNumberFormat="1" applyFont="1"/>
    <xf numFmtId="10" fontId="0" fillId="0" borderId="0" xfId="3" applyNumberFormat="1" applyFont="1" applyAlignment="1">
      <alignment horizontal="right"/>
    </xf>
    <xf numFmtId="167" fontId="0" fillId="0" borderId="0" xfId="2" applyNumberFormat="1" applyFont="1"/>
    <xf numFmtId="167" fontId="0" fillId="0" borderId="0" xfId="0" applyNumberFormat="1"/>
    <xf numFmtId="0" fontId="0" fillId="9" borderId="0" xfId="0" applyFill="1"/>
    <xf numFmtId="167" fontId="0" fillId="9" borderId="0" xfId="2" applyNumberFormat="1" applyFont="1" applyFill="1"/>
    <xf numFmtId="167" fontId="0" fillId="9" borderId="0" xfId="0" applyNumberFormat="1" applyFill="1"/>
    <xf numFmtId="0" fontId="0" fillId="0" borderId="0" xfId="0" applyBorder="1"/>
    <xf numFmtId="0" fontId="13" fillId="0" borderId="0" xfId="0" applyNumberFormat="1" applyFont="1" applyFill="1" applyAlignment="1">
      <alignment horizontal="left"/>
    </xf>
    <xf numFmtId="0" fontId="1" fillId="0" borderId="0" xfId="0" quotePrefix="1" applyFont="1" applyFill="1" applyBorder="1" applyAlignment="1">
      <alignment horizontal="left" vertical="center" indent="5"/>
    </xf>
    <xf numFmtId="0" fontId="1" fillId="0" borderId="0" xfId="0" quotePrefix="1" applyFont="1" applyFill="1" applyBorder="1" applyAlignment="1">
      <alignment horizontal="left" vertical="center" indent="1"/>
    </xf>
    <xf numFmtId="165" fontId="1" fillId="0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Border="1" applyAlignment="1">
      <alignment vertical="center"/>
    </xf>
    <xf numFmtId="0" fontId="0" fillId="9" borderId="0" xfId="0" applyFill="1" applyBorder="1"/>
    <xf numFmtId="167" fontId="0" fillId="9" borderId="6" xfId="0" applyNumberFormat="1" applyFill="1" applyBorder="1"/>
    <xf numFmtId="43" fontId="10" fillId="0" borderId="0" xfId="4" applyNumberFormat="1" applyFont="1" applyFill="1" applyBorder="1"/>
    <xf numFmtId="43" fontId="4" fillId="0" borderId="0" xfId="4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4"/>
    <cellStyle name="Normal 5" xfId="5"/>
    <cellStyle name="Percent" xfId="3" builtinId="5"/>
  </cellStyles>
  <dxfs count="11">
    <dxf>
      <alignment horizontal="center" readingOrder="0"/>
    </dxf>
    <dxf>
      <alignment horizontal="center" readingOrder="0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gi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0</xdr:col>
      <xdr:colOff>66675</xdr:colOff>
      <xdr:row>0</xdr:row>
      <xdr:rowOff>57150</xdr:rowOff>
    </xdr:to>
    <xdr:pic>
      <xdr:nvPicPr>
        <xdr:cNvPr id="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19050</xdr:colOff>
      <xdr:row>0</xdr:row>
      <xdr:rowOff>85725</xdr:rowOff>
    </xdr:from>
    <xdr:to>
      <xdr:col>0</xdr:col>
      <xdr:colOff>66675</xdr:colOff>
      <xdr:row>0</xdr:row>
      <xdr:rowOff>133350</xdr:rowOff>
    </xdr:to>
    <xdr:pic>
      <xdr:nvPicPr>
        <xdr:cNvPr id="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514350</xdr:colOff>
      <xdr:row>0</xdr:row>
      <xdr:rowOff>9525</xdr:rowOff>
    </xdr:from>
    <xdr:to>
      <xdr:col>0</xdr:col>
      <xdr:colOff>561975</xdr:colOff>
      <xdr:row>0</xdr:row>
      <xdr:rowOff>57150</xdr:rowOff>
    </xdr:to>
    <xdr:pic>
      <xdr:nvPicPr>
        <xdr:cNvPr id="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514350</xdr:colOff>
      <xdr:row>0</xdr:row>
      <xdr:rowOff>85725</xdr:rowOff>
    </xdr:from>
    <xdr:to>
      <xdr:col>0</xdr:col>
      <xdr:colOff>561975</xdr:colOff>
      <xdr:row>0</xdr:row>
      <xdr:rowOff>133350</xdr:rowOff>
    </xdr:to>
    <xdr:pic>
      <xdr:nvPicPr>
        <xdr:cNvPr id="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457200</xdr:colOff>
      <xdr:row>0</xdr:row>
      <xdr:rowOff>9525</xdr:rowOff>
    </xdr:from>
    <xdr:to>
      <xdr:col>3</xdr:col>
      <xdr:colOff>504825</xdr:colOff>
      <xdr:row>0</xdr:row>
      <xdr:rowOff>57150</xdr:rowOff>
    </xdr:to>
    <xdr:pic>
      <xdr:nvPicPr>
        <xdr:cNvPr id="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0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3</xdr:col>
      <xdr:colOff>457200</xdr:colOff>
      <xdr:row>0</xdr:row>
      <xdr:rowOff>85725</xdr:rowOff>
    </xdr:from>
    <xdr:to>
      <xdr:col>3</xdr:col>
      <xdr:colOff>504825</xdr:colOff>
      <xdr:row>0</xdr:row>
      <xdr:rowOff>133350</xdr:rowOff>
    </xdr:to>
    <xdr:pic>
      <xdr:nvPicPr>
        <xdr:cNvPr id="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10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19050</xdr:colOff>
      <xdr:row>0</xdr:row>
      <xdr:rowOff>9525</xdr:rowOff>
    </xdr:from>
    <xdr:to>
      <xdr:col>0</xdr:col>
      <xdr:colOff>66675</xdr:colOff>
      <xdr:row>0</xdr:row>
      <xdr:rowOff>57150</xdr:rowOff>
    </xdr:to>
    <xdr:pic>
      <xdr:nvPicPr>
        <xdr:cNvPr id="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19050</xdr:colOff>
      <xdr:row>0</xdr:row>
      <xdr:rowOff>85725</xdr:rowOff>
    </xdr:from>
    <xdr:to>
      <xdr:col>0</xdr:col>
      <xdr:colOff>66675</xdr:colOff>
      <xdr:row>0</xdr:row>
      <xdr:rowOff>133350</xdr:rowOff>
    </xdr:to>
    <xdr:pic>
      <xdr:nvPicPr>
        <xdr:cNvPr id="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28575</xdr:colOff>
      <xdr:row>1</xdr:row>
      <xdr:rowOff>95250</xdr:rowOff>
    </xdr:from>
    <xdr:to>
      <xdr:col>0</xdr:col>
      <xdr:colOff>152400</xdr:colOff>
      <xdr:row>2</xdr:row>
      <xdr:rowOff>28575</xdr:rowOff>
    </xdr:to>
    <xdr:pic>
      <xdr:nvPicPr>
        <xdr:cNvPr id="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527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0</xdr:col>
      <xdr:colOff>66675</xdr:colOff>
      <xdr:row>0</xdr:row>
      <xdr:rowOff>57150</xdr:rowOff>
    </xdr:to>
    <xdr:pic>
      <xdr:nvPicPr>
        <xdr:cNvPr id="11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19050</xdr:colOff>
      <xdr:row>0</xdr:row>
      <xdr:rowOff>85725</xdr:rowOff>
    </xdr:from>
    <xdr:to>
      <xdr:col>0</xdr:col>
      <xdr:colOff>66675</xdr:colOff>
      <xdr:row>0</xdr:row>
      <xdr:rowOff>133350</xdr:rowOff>
    </xdr:to>
    <xdr:pic>
      <xdr:nvPicPr>
        <xdr:cNvPr id="12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0</xdr:col>
      <xdr:colOff>66675</xdr:colOff>
      <xdr:row>0</xdr:row>
      <xdr:rowOff>57150</xdr:rowOff>
    </xdr:to>
    <xdr:pic>
      <xdr:nvPicPr>
        <xdr:cNvPr id="13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19050</xdr:colOff>
      <xdr:row>0</xdr:row>
      <xdr:rowOff>85725</xdr:rowOff>
    </xdr:from>
    <xdr:to>
      <xdr:col>0</xdr:col>
      <xdr:colOff>66675</xdr:colOff>
      <xdr:row>0</xdr:row>
      <xdr:rowOff>133350</xdr:rowOff>
    </xdr:to>
    <xdr:pic>
      <xdr:nvPicPr>
        <xdr:cNvPr id="14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514350</xdr:colOff>
      <xdr:row>0</xdr:row>
      <xdr:rowOff>9525</xdr:rowOff>
    </xdr:from>
    <xdr:to>
      <xdr:col>0</xdr:col>
      <xdr:colOff>561975</xdr:colOff>
      <xdr:row>0</xdr:row>
      <xdr:rowOff>57150</xdr:rowOff>
    </xdr:to>
    <xdr:pic>
      <xdr:nvPicPr>
        <xdr:cNvPr id="15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514350</xdr:colOff>
      <xdr:row>0</xdr:row>
      <xdr:rowOff>85725</xdr:rowOff>
    </xdr:from>
    <xdr:to>
      <xdr:col>0</xdr:col>
      <xdr:colOff>561975</xdr:colOff>
      <xdr:row>0</xdr:row>
      <xdr:rowOff>133350</xdr:rowOff>
    </xdr:to>
    <xdr:pic>
      <xdr:nvPicPr>
        <xdr:cNvPr id="16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3</xdr:col>
      <xdr:colOff>466725</xdr:colOff>
      <xdr:row>0</xdr:row>
      <xdr:rowOff>9525</xdr:rowOff>
    </xdr:from>
    <xdr:to>
      <xdr:col>3</xdr:col>
      <xdr:colOff>514350</xdr:colOff>
      <xdr:row>0</xdr:row>
      <xdr:rowOff>57150</xdr:rowOff>
    </xdr:to>
    <xdr:pic>
      <xdr:nvPicPr>
        <xdr:cNvPr id="17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3</xdr:col>
      <xdr:colOff>466725</xdr:colOff>
      <xdr:row>0</xdr:row>
      <xdr:rowOff>85725</xdr:rowOff>
    </xdr:from>
    <xdr:to>
      <xdr:col>3</xdr:col>
      <xdr:colOff>514350</xdr:colOff>
      <xdr:row>0</xdr:row>
      <xdr:rowOff>133350</xdr:rowOff>
    </xdr:to>
    <xdr:pic>
      <xdr:nvPicPr>
        <xdr:cNvPr id="18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19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0</xdr:col>
      <xdr:colOff>47625</xdr:colOff>
      <xdr:row>2</xdr:row>
      <xdr:rowOff>47625</xdr:rowOff>
    </xdr:from>
    <xdr:to>
      <xdr:col>0</xdr:col>
      <xdr:colOff>171450</xdr:colOff>
      <xdr:row>2</xdr:row>
      <xdr:rowOff>171450</xdr:rowOff>
    </xdr:to>
    <xdr:pic>
      <xdr:nvPicPr>
        <xdr:cNvPr id="1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85725</xdr:colOff>
      <xdr:row>8</xdr:row>
      <xdr:rowOff>47625</xdr:rowOff>
    </xdr:from>
    <xdr:to>
      <xdr:col>0</xdr:col>
      <xdr:colOff>209550</xdr:colOff>
      <xdr:row>8</xdr:row>
      <xdr:rowOff>171450</xdr:rowOff>
    </xdr:to>
    <xdr:pic>
      <xdr:nvPicPr>
        <xdr:cNvPr id="2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9</xdr:row>
      <xdr:rowOff>0</xdr:rowOff>
    </xdr:from>
    <xdr:to>
      <xdr:col>0</xdr:col>
      <xdr:colOff>171450</xdr:colOff>
      <xdr:row>9</xdr:row>
      <xdr:rowOff>123825</xdr:rowOff>
    </xdr:to>
    <xdr:pic>
      <xdr:nvPicPr>
        <xdr:cNvPr id="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9</xdr:row>
      <xdr:rowOff>142875</xdr:rowOff>
    </xdr:from>
    <xdr:to>
      <xdr:col>0</xdr:col>
      <xdr:colOff>171450</xdr:colOff>
      <xdr:row>10</xdr:row>
      <xdr:rowOff>76200</xdr:rowOff>
    </xdr:to>
    <xdr:pic>
      <xdr:nvPicPr>
        <xdr:cNvPr id="2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10</xdr:row>
      <xdr:rowOff>95250</xdr:rowOff>
    </xdr:from>
    <xdr:to>
      <xdr:col>0</xdr:col>
      <xdr:colOff>171450</xdr:colOff>
      <xdr:row>11</xdr:row>
      <xdr:rowOff>28575</xdr:rowOff>
    </xdr:to>
    <xdr:pic>
      <xdr:nvPicPr>
        <xdr:cNvPr id="2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</xdr:row>
      <xdr:rowOff>95250</xdr:rowOff>
    </xdr:from>
    <xdr:to>
      <xdr:col>0</xdr:col>
      <xdr:colOff>171450</xdr:colOff>
      <xdr:row>2</xdr:row>
      <xdr:rowOff>28575</xdr:rowOff>
    </xdr:to>
    <xdr:pic>
      <xdr:nvPicPr>
        <xdr:cNvPr id="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9525</xdr:colOff>
      <xdr:row>0</xdr:row>
      <xdr:rowOff>142875</xdr:rowOff>
    </xdr:from>
    <xdr:to>
      <xdr:col>0</xdr:col>
      <xdr:colOff>133350</xdr:colOff>
      <xdr:row>1</xdr:row>
      <xdr:rowOff>76200</xdr:rowOff>
    </xdr:to>
    <xdr:pic>
      <xdr:nvPicPr>
        <xdr:cNvPr id="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336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85725</xdr:colOff>
      <xdr:row>3</xdr:row>
      <xdr:rowOff>0</xdr:rowOff>
    </xdr:from>
    <xdr:to>
      <xdr:col>0</xdr:col>
      <xdr:colOff>209550</xdr:colOff>
      <xdr:row>3</xdr:row>
      <xdr:rowOff>123825</xdr:rowOff>
    </xdr:to>
    <xdr:pic>
      <xdr:nvPicPr>
        <xdr:cNvPr id="2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</xdr:row>
      <xdr:rowOff>95250</xdr:rowOff>
    </xdr:from>
    <xdr:to>
      <xdr:col>0</xdr:col>
      <xdr:colOff>171450</xdr:colOff>
      <xdr:row>2</xdr:row>
      <xdr:rowOff>28575</xdr:rowOff>
    </xdr:to>
    <xdr:pic>
      <xdr:nvPicPr>
        <xdr:cNvPr id="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</xdr:row>
      <xdr:rowOff>95250</xdr:rowOff>
    </xdr:from>
    <xdr:to>
      <xdr:col>0</xdr:col>
      <xdr:colOff>171450</xdr:colOff>
      <xdr:row>2</xdr:row>
      <xdr:rowOff>28575</xdr:rowOff>
    </xdr:to>
    <xdr:pic>
      <xdr:nvPicPr>
        <xdr:cNvPr id="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85725</xdr:colOff>
      <xdr:row>4</xdr:row>
      <xdr:rowOff>95250</xdr:rowOff>
    </xdr:from>
    <xdr:to>
      <xdr:col>0</xdr:col>
      <xdr:colOff>209550</xdr:colOff>
      <xdr:row>5</xdr:row>
      <xdr:rowOff>28575</xdr:rowOff>
    </xdr:to>
    <xdr:pic>
      <xdr:nvPicPr>
        <xdr:cNvPr id="2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098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9525</xdr:colOff>
      <xdr:row>0</xdr:row>
      <xdr:rowOff>142875</xdr:rowOff>
    </xdr:from>
    <xdr:to>
      <xdr:col>0</xdr:col>
      <xdr:colOff>133350</xdr:colOff>
      <xdr:row>1</xdr:row>
      <xdr:rowOff>76200</xdr:rowOff>
    </xdr:to>
    <xdr:pic>
      <xdr:nvPicPr>
        <xdr:cNvPr id="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336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8</xdr:row>
      <xdr:rowOff>47625</xdr:rowOff>
    </xdr:from>
    <xdr:to>
      <xdr:col>0</xdr:col>
      <xdr:colOff>171450</xdr:colOff>
      <xdr:row>8</xdr:row>
      <xdr:rowOff>171450</xdr:rowOff>
    </xdr:to>
    <xdr:pic>
      <xdr:nvPicPr>
        <xdr:cNvPr id="3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7</xdr:row>
      <xdr:rowOff>95250</xdr:rowOff>
    </xdr:from>
    <xdr:to>
      <xdr:col>0</xdr:col>
      <xdr:colOff>171450</xdr:colOff>
      <xdr:row>8</xdr:row>
      <xdr:rowOff>28575</xdr:rowOff>
    </xdr:to>
    <xdr:pic>
      <xdr:nvPicPr>
        <xdr:cNvPr id="3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6</xdr:row>
      <xdr:rowOff>142875</xdr:rowOff>
    </xdr:from>
    <xdr:to>
      <xdr:col>0</xdr:col>
      <xdr:colOff>171450</xdr:colOff>
      <xdr:row>7</xdr:row>
      <xdr:rowOff>76200</xdr:rowOff>
    </xdr:to>
    <xdr:pic>
      <xdr:nvPicPr>
        <xdr:cNvPr id="3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6</xdr:row>
      <xdr:rowOff>0</xdr:rowOff>
    </xdr:from>
    <xdr:to>
      <xdr:col>0</xdr:col>
      <xdr:colOff>171450</xdr:colOff>
      <xdr:row>6</xdr:row>
      <xdr:rowOff>123825</xdr:rowOff>
    </xdr:to>
    <xdr:pic>
      <xdr:nvPicPr>
        <xdr:cNvPr id="3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5</xdr:row>
      <xdr:rowOff>57150</xdr:rowOff>
    </xdr:from>
    <xdr:to>
      <xdr:col>0</xdr:col>
      <xdr:colOff>171450</xdr:colOff>
      <xdr:row>5</xdr:row>
      <xdr:rowOff>180975</xdr:rowOff>
    </xdr:to>
    <xdr:pic>
      <xdr:nvPicPr>
        <xdr:cNvPr id="3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4</xdr:row>
      <xdr:rowOff>95250</xdr:rowOff>
    </xdr:from>
    <xdr:to>
      <xdr:col>0</xdr:col>
      <xdr:colOff>171450</xdr:colOff>
      <xdr:row>5</xdr:row>
      <xdr:rowOff>28575</xdr:rowOff>
    </xdr:to>
    <xdr:pic>
      <xdr:nvPicPr>
        <xdr:cNvPr id="3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3</xdr:row>
      <xdr:rowOff>142875</xdr:rowOff>
    </xdr:from>
    <xdr:to>
      <xdr:col>0</xdr:col>
      <xdr:colOff>171450</xdr:colOff>
      <xdr:row>4</xdr:row>
      <xdr:rowOff>76200</xdr:rowOff>
    </xdr:to>
    <xdr:pic>
      <xdr:nvPicPr>
        <xdr:cNvPr id="3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3</xdr:row>
      <xdr:rowOff>0</xdr:rowOff>
    </xdr:from>
    <xdr:to>
      <xdr:col>0</xdr:col>
      <xdr:colOff>171450</xdr:colOff>
      <xdr:row>3</xdr:row>
      <xdr:rowOff>123825</xdr:rowOff>
    </xdr:to>
    <xdr:pic>
      <xdr:nvPicPr>
        <xdr:cNvPr id="3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2</xdr:row>
      <xdr:rowOff>47625</xdr:rowOff>
    </xdr:from>
    <xdr:to>
      <xdr:col>0</xdr:col>
      <xdr:colOff>171450</xdr:colOff>
      <xdr:row>2</xdr:row>
      <xdr:rowOff>171450</xdr:rowOff>
    </xdr:to>
    <xdr:pic>
      <xdr:nvPicPr>
        <xdr:cNvPr id="3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47625</xdr:colOff>
      <xdr:row>1</xdr:row>
      <xdr:rowOff>95250</xdr:rowOff>
    </xdr:from>
    <xdr:to>
      <xdr:col>0</xdr:col>
      <xdr:colOff>171450</xdr:colOff>
      <xdr:row>2</xdr:row>
      <xdr:rowOff>28575</xdr:rowOff>
    </xdr:to>
    <xdr:pic>
      <xdr:nvPicPr>
        <xdr:cNvPr id="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60325</xdr:colOff>
      <xdr:row>21</xdr:row>
      <xdr:rowOff>130175</xdr:rowOff>
    </xdr:to>
    <xdr:pic>
      <xdr:nvPicPr>
        <xdr:cNvPr id="41" name="BExXRND8208TWULE9S50U89VKPB7" descr="ETUGZV0SKTQDQB8JOYY0DCX79" hidden="1"/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24151" y="1552576"/>
          <a:ext cx="5235575" cy="4130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0</xdr:col>
      <xdr:colOff>69850</xdr:colOff>
      <xdr:row>0</xdr:row>
      <xdr:rowOff>60325</xdr:rowOff>
    </xdr:to>
    <xdr:pic>
      <xdr:nvPicPr>
        <xdr:cNvPr id="42" name="BExZM8WHUEFNFDM5C3T14PBNZ0I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19050</xdr:colOff>
      <xdr:row>0</xdr:row>
      <xdr:rowOff>85725</xdr:rowOff>
    </xdr:from>
    <xdr:to>
      <xdr:col>0</xdr:col>
      <xdr:colOff>69850</xdr:colOff>
      <xdr:row>0</xdr:row>
      <xdr:rowOff>136525</xdr:rowOff>
    </xdr:to>
    <xdr:pic>
      <xdr:nvPicPr>
        <xdr:cNvPr id="43" name="BExOC5SLVW7S9A2GOI73WLJJYIE4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0</xdr:row>
      <xdr:rowOff>9525</xdr:rowOff>
    </xdr:from>
    <xdr:to>
      <xdr:col>0</xdr:col>
      <xdr:colOff>574675</xdr:colOff>
      <xdr:row>0</xdr:row>
      <xdr:rowOff>60325</xdr:rowOff>
    </xdr:to>
    <xdr:pic>
      <xdr:nvPicPr>
        <xdr:cNvPr id="44" name="BExAYFJ8KSH9JG2UGRRB2N0ELFKC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12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523875</xdr:colOff>
      <xdr:row>0</xdr:row>
      <xdr:rowOff>85725</xdr:rowOff>
    </xdr:from>
    <xdr:to>
      <xdr:col>0</xdr:col>
      <xdr:colOff>574675</xdr:colOff>
      <xdr:row>0</xdr:row>
      <xdr:rowOff>136525</xdr:rowOff>
    </xdr:to>
    <xdr:pic>
      <xdr:nvPicPr>
        <xdr:cNvPr id="45" name="BExB06BGIO4VTYL1QX66G6C2M11W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12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0</xdr:row>
      <xdr:rowOff>9525</xdr:rowOff>
    </xdr:from>
    <xdr:to>
      <xdr:col>3</xdr:col>
      <xdr:colOff>517525</xdr:colOff>
      <xdr:row>0</xdr:row>
      <xdr:rowOff>60325</xdr:rowOff>
    </xdr:to>
    <xdr:pic>
      <xdr:nvPicPr>
        <xdr:cNvPr id="46" name="BExKEXDEXEA4IHHLF6EB04NO6WX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466725</xdr:colOff>
      <xdr:row>0</xdr:row>
      <xdr:rowOff>85725</xdr:rowOff>
    </xdr:from>
    <xdr:to>
      <xdr:col>3</xdr:col>
      <xdr:colOff>517525</xdr:colOff>
      <xdr:row>0</xdr:row>
      <xdr:rowOff>136525</xdr:rowOff>
    </xdr:to>
    <xdr:pic>
      <xdr:nvPicPr>
        <xdr:cNvPr id="47" name="BEx5AJXOJUVDNNN6B59H82G0YLE9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552450</xdr:colOff>
      <xdr:row>0</xdr:row>
      <xdr:rowOff>9525</xdr:rowOff>
    </xdr:from>
    <xdr:to>
      <xdr:col>4</xdr:col>
      <xdr:colOff>603250</xdr:colOff>
      <xdr:row>0</xdr:row>
      <xdr:rowOff>60325</xdr:rowOff>
    </xdr:to>
    <xdr:pic>
      <xdr:nvPicPr>
        <xdr:cNvPr id="48" name="BExMQXF75MD84KV9IQXFNMU0ARA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552450</xdr:colOff>
      <xdr:row>0</xdr:row>
      <xdr:rowOff>85725</xdr:rowOff>
    </xdr:from>
    <xdr:to>
      <xdr:col>4</xdr:col>
      <xdr:colOff>603250</xdr:colOff>
      <xdr:row>0</xdr:row>
      <xdr:rowOff>136525</xdr:rowOff>
    </xdr:to>
    <xdr:pic>
      <xdr:nvPicPr>
        <xdr:cNvPr id="49" name="BExD315JAO3MIWFDCTX7H8D3PC3C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0</xdr:row>
      <xdr:rowOff>9525</xdr:rowOff>
    </xdr:from>
    <xdr:to>
      <xdr:col>6</xdr:col>
      <xdr:colOff>279400</xdr:colOff>
      <xdr:row>0</xdr:row>
      <xdr:rowOff>60325</xdr:rowOff>
    </xdr:to>
    <xdr:pic>
      <xdr:nvPicPr>
        <xdr:cNvPr id="50" name="BExH17QSMHVRESVCH4Y80G1E0S6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67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228600</xdr:colOff>
      <xdr:row>0</xdr:row>
      <xdr:rowOff>85725</xdr:rowOff>
    </xdr:from>
    <xdr:to>
      <xdr:col>6</xdr:col>
      <xdr:colOff>279400</xdr:colOff>
      <xdr:row>0</xdr:row>
      <xdr:rowOff>136525</xdr:rowOff>
    </xdr:to>
    <xdr:pic>
      <xdr:nvPicPr>
        <xdr:cNvPr id="51" name="BExQFRLNA6D3OI5HZJD03VD35RC5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6700" y="16383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WONG" refreshedDate="43560.42065821759" createdVersion="6" refreshedVersion="6" minRefreshableVersion="3" recordCount="29">
  <cacheSource type="worksheet">
    <worksheetSource ref="A1:E26" sheet="Data set"/>
  </cacheSource>
  <cacheFields count="6">
    <cacheField name="Vendor" numFmtId="0">
      <sharedItems containsSemiMixedTypes="0" containsString="0" containsNumber="1" containsInteger="1" minValue="100031" maxValue="139383"/>
    </cacheField>
    <cacheField name="Vendor name" numFmtId="0">
      <sharedItems count="8">
        <s v="ASPLUNDH TREE EXPERTS"/>
        <s v="AA ASPHALTING LLC"/>
        <s v="POTELCO INC"/>
        <s v="QUANTA SERVICES INC"/>
        <s v="INFRASOURCE SERVICES LLC"/>
        <s v="HYDROMAX USA LLC"/>
        <s v="LANDIS + GYR TECHNOLOGY INC"/>
        <s v="ELM LOCATING &amp; UTILITY SERVICES"/>
      </sharedItems>
      <fieldGroup par="5"/>
    </cacheField>
    <cacheField name="Project type" numFmtId="0">
      <sharedItems count="6">
        <s v="CA"/>
        <s v="DF"/>
        <s v="NU"/>
        <s v="OM"/>
        <s v="OR"/>
        <s v="OS"/>
      </sharedItems>
    </cacheField>
    <cacheField name="Project" numFmtId="0">
      <sharedItems/>
    </cacheField>
    <cacheField name="Actual" numFmtId="6">
      <sharedItems containsSemiMixedTypes="0" containsString="0" containsNumber="1" containsInteger="1" minValue="713" maxValue="112058043"/>
    </cacheField>
    <cacheField name="Vendor name2" numFmtId="0" databaseField="0">
      <fieldGroup base="1">
        <discretePr count="8">
          <x v="0"/>
          <x v="1"/>
          <x v="5"/>
          <x v="5"/>
          <x v="2"/>
          <x v="3"/>
          <x v="4"/>
          <x v="6"/>
        </discretePr>
        <groupItems count="7">
          <s v="ASPLUNDH TREE EXPERTS"/>
          <s v="AA ASPHALTING LLC"/>
          <s v="INFRASOURCE SERVICES LLC"/>
          <s v="HYDROMAX USA LLC"/>
          <s v="LANDIS + GYR TECHNOLOGY INC"/>
          <s v="Group1"/>
          <s v="ELM LOCATING &amp; UTILITY SERVICES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arnard, Kathie" refreshedDate="43573.313814004629" createdVersion="6" refreshedVersion="6" minRefreshableVersion="3" recordCount="25">
  <cacheSource type="worksheet">
    <worksheetSource ref="C1:E26" sheet="Data set"/>
  </cacheSource>
  <cacheFields count="3">
    <cacheField name="Project type" numFmtId="0">
      <sharedItems/>
    </cacheField>
    <cacheField name="Project" numFmtId="0">
      <sharedItems count="6">
        <s v="Capital"/>
        <s v="Deferred"/>
        <s v="Non-Utility (BTL)"/>
        <s v="O&amp;M"/>
        <s v="OMRC"/>
        <s v="O&amp;M Storm"/>
      </sharedItems>
    </cacheField>
    <cacheField name="Actual" numFmtId="6">
      <sharedItems containsSemiMixedTypes="0" containsString="0" containsNumber="1" containsInteger="1" minValue="713" maxValue="1120580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Barnard, Kathie" refreshedDate="43573.36014837963" createdVersion="6" refreshedVersion="6" minRefreshableVersion="3" recordCount="25">
  <cacheSource type="worksheet">
    <worksheetSource ref="B1:E26" sheet="Data set"/>
  </cacheSource>
  <cacheFields count="4">
    <cacheField name="Vendor name" numFmtId="0">
      <sharedItems count="7">
        <s v="ASPLUNDH TREE EXPERTS"/>
        <s v="AA ASPHALTING LLC"/>
        <s v="POTELCO INC"/>
        <s v="QUANTA SERVICES INC"/>
        <s v="INFRASOURCE SERVICES LLC"/>
        <s v="LANDIS + GYR TECHNOLOGY INC"/>
        <s v="ELM LOCATING &amp; UTILITY SERVICES"/>
      </sharedItems>
    </cacheField>
    <cacheField name="Project type" numFmtId="0">
      <sharedItems count="6">
        <s v="CA"/>
        <s v="DF"/>
        <s v="NU"/>
        <s v="OM"/>
        <s v="OR"/>
        <s v="OS"/>
      </sharedItems>
    </cacheField>
    <cacheField name="Project" numFmtId="0">
      <sharedItems/>
    </cacheField>
    <cacheField name="Actual" numFmtId="6">
      <sharedItems containsSemiMixedTypes="0" containsString="0" containsNumber="1" containsInteger="1" minValue="713" maxValue="1120580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n v="100031"/>
    <x v="0"/>
    <x v="0"/>
    <s v="Capital"/>
    <n v="5596610"/>
  </r>
  <r>
    <n v="100031"/>
    <x v="0"/>
    <x v="1"/>
    <s v="Deferred"/>
    <n v="204225"/>
  </r>
  <r>
    <n v="100031"/>
    <x v="0"/>
    <x v="2"/>
    <s v="Non-Utility (BTL)"/>
    <n v="713"/>
  </r>
  <r>
    <n v="100031"/>
    <x v="0"/>
    <x v="3"/>
    <s v="O&amp;M"/>
    <n v="16209461"/>
  </r>
  <r>
    <n v="100031"/>
    <x v="0"/>
    <x v="4"/>
    <s v="OMRC"/>
    <n v="52201"/>
  </r>
  <r>
    <n v="100031"/>
    <x v="0"/>
    <x v="5"/>
    <s v="O&amp;M Storm"/>
    <n v="835623"/>
  </r>
  <r>
    <n v="101956"/>
    <x v="1"/>
    <x v="0"/>
    <s v="Capital"/>
    <n v="36008390"/>
  </r>
  <r>
    <n v="101956"/>
    <x v="1"/>
    <x v="1"/>
    <s v="Deferred"/>
    <n v="112408"/>
  </r>
  <r>
    <n v="101956"/>
    <x v="1"/>
    <x v="3"/>
    <s v="O&amp;M"/>
    <n v="1123948"/>
  </r>
  <r>
    <n v="101956"/>
    <x v="1"/>
    <x v="4"/>
    <s v="OMRC"/>
    <n v="62245"/>
  </r>
  <r>
    <n v="101956"/>
    <x v="1"/>
    <x v="5"/>
    <s v="O&amp;M Storm"/>
    <n v="130504"/>
  </r>
  <r>
    <n v="103161"/>
    <x v="2"/>
    <x v="0"/>
    <s v="Capital"/>
    <n v="6409461"/>
  </r>
  <r>
    <n v="103161"/>
    <x v="2"/>
    <x v="4"/>
    <s v="OMRC"/>
    <n v="570826"/>
  </r>
  <r>
    <n v="114291"/>
    <x v="3"/>
    <x v="0"/>
    <s v="Capital"/>
    <n v="112058043"/>
  </r>
  <r>
    <n v="114291"/>
    <x v="3"/>
    <x v="1"/>
    <s v="Deferred"/>
    <n v="7301644"/>
  </r>
  <r>
    <n v="114291"/>
    <x v="3"/>
    <x v="3"/>
    <s v="O&amp;M"/>
    <n v="16937523"/>
  </r>
  <r>
    <n v="114291"/>
    <x v="3"/>
    <x v="4"/>
    <s v="OMRC"/>
    <n v="6927249"/>
  </r>
  <r>
    <n v="114291"/>
    <x v="3"/>
    <x v="5"/>
    <s v="O&amp;M Storm"/>
    <n v="5773214"/>
  </r>
  <r>
    <n v="120771"/>
    <x v="4"/>
    <x v="0"/>
    <s v="Capital"/>
    <n v="104514292"/>
  </r>
  <r>
    <n v="120771"/>
    <x v="4"/>
    <x v="1"/>
    <s v="Deferred"/>
    <n v="1474310"/>
  </r>
  <r>
    <n v="120771"/>
    <x v="4"/>
    <x v="3"/>
    <s v="O&amp;M"/>
    <n v="5814278"/>
  </r>
  <r>
    <n v="120771"/>
    <x v="4"/>
    <x v="4"/>
    <s v="OMRC"/>
    <n v="299238"/>
  </r>
  <r>
    <n v="133204"/>
    <x v="5"/>
    <x v="0"/>
    <s v="Capital"/>
    <n v="12813406"/>
  </r>
  <r>
    <n v="133204"/>
    <x v="5"/>
    <x v="1"/>
    <s v="Deferred"/>
    <n v="6843"/>
  </r>
  <r>
    <n v="133204"/>
    <x v="5"/>
    <x v="3"/>
    <s v="O&amp;M"/>
    <n v="7428430"/>
  </r>
  <r>
    <n v="133204"/>
    <x v="5"/>
    <x v="4"/>
    <s v="OMRC"/>
    <n v="3088"/>
  </r>
  <r>
    <n v="139383"/>
    <x v="6"/>
    <x v="0"/>
    <s v="Capital"/>
    <n v="3824189"/>
  </r>
  <r>
    <n v="139383"/>
    <x v="6"/>
    <x v="3"/>
    <s v="O&amp;M"/>
    <n v="16980216"/>
  </r>
  <r>
    <n v="134941"/>
    <x v="7"/>
    <x v="3"/>
    <s v="O&amp;M"/>
    <n v="144716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">
  <r>
    <s v="CA"/>
    <x v="0"/>
    <n v="5596610"/>
  </r>
  <r>
    <s v="DF"/>
    <x v="1"/>
    <n v="204225"/>
  </r>
  <r>
    <s v="NU"/>
    <x v="2"/>
    <n v="713"/>
  </r>
  <r>
    <s v="OM"/>
    <x v="3"/>
    <n v="16209461"/>
  </r>
  <r>
    <s v="OR"/>
    <x v="4"/>
    <n v="52201"/>
  </r>
  <r>
    <s v="OS"/>
    <x v="5"/>
    <n v="835623"/>
  </r>
  <r>
    <s v="CA"/>
    <x v="0"/>
    <n v="36008390"/>
  </r>
  <r>
    <s v="DF"/>
    <x v="1"/>
    <n v="112408"/>
  </r>
  <r>
    <s v="OM"/>
    <x v="3"/>
    <n v="1123948"/>
  </r>
  <r>
    <s v="OR"/>
    <x v="4"/>
    <n v="62245"/>
  </r>
  <r>
    <s v="OS"/>
    <x v="5"/>
    <n v="130504"/>
  </r>
  <r>
    <s v="CA"/>
    <x v="0"/>
    <n v="6409461"/>
  </r>
  <r>
    <s v="OR"/>
    <x v="4"/>
    <n v="570826"/>
  </r>
  <r>
    <s v="CA"/>
    <x v="0"/>
    <n v="112058043"/>
  </r>
  <r>
    <s v="DF"/>
    <x v="1"/>
    <n v="7301644"/>
  </r>
  <r>
    <s v="OM"/>
    <x v="3"/>
    <n v="16937523"/>
  </r>
  <r>
    <s v="OR"/>
    <x v="4"/>
    <n v="6927249"/>
  </r>
  <r>
    <s v="OS"/>
    <x v="5"/>
    <n v="5773214"/>
  </r>
  <r>
    <s v="CA"/>
    <x v="0"/>
    <n v="104514292"/>
  </r>
  <r>
    <s v="DF"/>
    <x v="1"/>
    <n v="1474310"/>
  </r>
  <r>
    <s v="OM"/>
    <x v="3"/>
    <n v="5814278"/>
  </r>
  <r>
    <s v="OR"/>
    <x v="4"/>
    <n v="299238"/>
  </r>
  <r>
    <s v="CA"/>
    <x v="0"/>
    <n v="3824189"/>
  </r>
  <r>
    <s v="OM"/>
    <x v="3"/>
    <n v="16980216"/>
  </r>
  <r>
    <s v="OM"/>
    <x v="3"/>
    <n v="1447161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5">
  <r>
    <x v="0"/>
    <x v="0"/>
    <s v="Capital"/>
    <n v="5596610"/>
  </r>
  <r>
    <x v="0"/>
    <x v="1"/>
    <s v="Deferred"/>
    <n v="204225"/>
  </r>
  <r>
    <x v="0"/>
    <x v="2"/>
    <s v="Non-Utility (BTL)"/>
    <n v="713"/>
  </r>
  <r>
    <x v="0"/>
    <x v="3"/>
    <s v="O&amp;M"/>
    <n v="16209461"/>
  </r>
  <r>
    <x v="0"/>
    <x v="4"/>
    <s v="OMRC"/>
    <n v="52201"/>
  </r>
  <r>
    <x v="0"/>
    <x v="5"/>
    <s v="O&amp;M Storm"/>
    <n v="835623"/>
  </r>
  <r>
    <x v="1"/>
    <x v="0"/>
    <s v="Capital"/>
    <n v="36008390"/>
  </r>
  <r>
    <x v="1"/>
    <x v="1"/>
    <s v="Deferred"/>
    <n v="112408"/>
  </r>
  <r>
    <x v="1"/>
    <x v="3"/>
    <s v="O&amp;M"/>
    <n v="1123948"/>
  </r>
  <r>
    <x v="1"/>
    <x v="4"/>
    <s v="OMRC"/>
    <n v="62245"/>
  </r>
  <r>
    <x v="1"/>
    <x v="5"/>
    <s v="O&amp;M Storm"/>
    <n v="130504"/>
  </r>
  <r>
    <x v="2"/>
    <x v="0"/>
    <s v="Capital"/>
    <n v="6409461"/>
  </r>
  <r>
    <x v="2"/>
    <x v="4"/>
    <s v="OMRC"/>
    <n v="570826"/>
  </r>
  <r>
    <x v="3"/>
    <x v="0"/>
    <s v="Capital"/>
    <n v="112058043"/>
  </r>
  <r>
    <x v="3"/>
    <x v="1"/>
    <s v="Deferred"/>
    <n v="7301644"/>
  </r>
  <r>
    <x v="3"/>
    <x v="3"/>
    <s v="O&amp;M"/>
    <n v="16937523"/>
  </r>
  <r>
    <x v="3"/>
    <x v="4"/>
    <s v="OMRC"/>
    <n v="6927249"/>
  </r>
  <r>
    <x v="3"/>
    <x v="5"/>
    <s v="O&amp;M Storm"/>
    <n v="5773214"/>
  </r>
  <r>
    <x v="4"/>
    <x v="0"/>
    <s v="Capital"/>
    <n v="104514292"/>
  </r>
  <r>
    <x v="4"/>
    <x v="1"/>
    <s v="Deferred"/>
    <n v="1474310"/>
  </r>
  <r>
    <x v="4"/>
    <x v="3"/>
    <s v="O&amp;M"/>
    <n v="5814278"/>
  </r>
  <r>
    <x v="4"/>
    <x v="4"/>
    <s v="OMRC"/>
    <n v="299238"/>
  </r>
  <r>
    <x v="5"/>
    <x v="0"/>
    <s v="Capital"/>
    <n v="3824189"/>
  </r>
  <r>
    <x v="5"/>
    <x v="3"/>
    <s v="O&amp;M"/>
    <n v="16980216"/>
  </r>
  <r>
    <x v="6"/>
    <x v="3"/>
    <s v="O&amp;M"/>
    <n v="144716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2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43:I52" firstHeaderRow="1" firstDataRow="2" firstDataCol="1"/>
  <pivotFields count="4">
    <pivotField axis="axisRow" showAll="0">
      <items count="8">
        <item x="1"/>
        <item x="0"/>
        <item x="6"/>
        <item x="4"/>
        <item x="5"/>
        <item x="2"/>
        <item x="3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dataField="1" numFmtId="6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Actual" fld="3" baseField="0" baseItem="0" numFmtId="164"/>
  </dataFields>
  <formats count="5"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32:C39" firstHeaderRow="1" firstDataRow="1" firstDataCol="1"/>
  <pivotFields count="3">
    <pivotField showAll="0"/>
    <pivotField axis="axisRow" showAll="0">
      <items count="7">
        <item x="0"/>
        <item x="1"/>
        <item x="2"/>
        <item x="3"/>
        <item x="5"/>
        <item x="4"/>
        <item t="default"/>
      </items>
    </pivotField>
    <pivotField dataField="1" numFmtId="6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Actual" fld="2" baseField="0" baseItem="0"/>
  </dataFields>
  <formats count="6">
    <format dxfId="10">
      <pivotArea collapsedLevelsAreSubtotals="1" fieldPosition="0">
        <references count="1">
          <reference field="1" count="0"/>
        </references>
      </pivotArea>
    </format>
    <format dxfId="9">
      <pivotArea collapsedLevelsAreSubtotals="1" fieldPosition="0">
        <references count="1">
          <reference field="1" count="0"/>
        </references>
      </pivotArea>
    </format>
    <format dxfId="8">
      <pivotArea collapsedLevelsAreSubtotals="1" fieldPosition="0">
        <references count="1">
          <reference field="1" count="0"/>
        </references>
      </pivotArea>
    </format>
    <format dxfId="7">
      <pivotArea grandRow="1" outline="0" collapsedLevelsAreSubtotals="1" fieldPosition="0"/>
    </format>
    <format dxfId="6">
      <pivotArea grandRow="1" outline="0" collapsedLevelsAreSubtotals="1" fieldPosition="0"/>
    </format>
    <format dxfId="5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H1:P18" firstHeaderRow="1" firstDataRow="2" firstDataCol="2"/>
  <pivotFields count="6">
    <pivotField compact="0" outline="0" showAll="0"/>
    <pivotField axis="axisRow" compact="0" outline="0" showAll="0" defaultSubtotal="0">
      <items count="8">
        <item x="1"/>
        <item x="0"/>
        <item x="5"/>
        <item x="4"/>
        <item x="6"/>
        <item x="2"/>
        <item x="3"/>
        <item x="7"/>
      </items>
    </pivotField>
    <pivotField axis="axisCol"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/>
    <pivotField dataField="1" compact="0" numFmtId="6" outline="0" showAll="0"/>
    <pivotField axis="axisRow" compact="0" outline="0" showAll="0">
      <items count="8">
        <item x="1"/>
        <item x="0"/>
        <item x="3"/>
        <item x="2"/>
        <item x="4"/>
        <item x="5"/>
        <item x="6"/>
        <item t="default"/>
      </items>
    </pivotField>
  </pivotFields>
  <rowFields count="2">
    <field x="5"/>
    <field x="1"/>
  </rowFields>
  <rowItems count="16">
    <i>
      <x/>
      <x/>
    </i>
    <i t="default">
      <x/>
    </i>
    <i>
      <x v="1"/>
      <x v="1"/>
    </i>
    <i t="default">
      <x v="1"/>
    </i>
    <i>
      <x v="2"/>
      <x v="2"/>
    </i>
    <i t="default">
      <x v="2"/>
    </i>
    <i>
      <x v="3"/>
      <x v="3"/>
    </i>
    <i t="default">
      <x v="3"/>
    </i>
    <i>
      <x v="4"/>
      <x v="4"/>
    </i>
    <i t="default">
      <x v="4"/>
    </i>
    <i>
      <x v="5"/>
      <x v="5"/>
    </i>
    <i r="1">
      <x v="6"/>
    </i>
    <i t="default">
      <x v="5"/>
    </i>
    <i>
      <x v="6"/>
      <x v="7"/>
    </i>
    <i t="default">
      <x v="6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Actu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Normal="100" workbookViewId="0">
      <selection activeCell="D26" sqref="D26"/>
    </sheetView>
  </sheetViews>
  <sheetFormatPr defaultColWidth="8.7109375" defaultRowHeight="12.75" x14ac:dyDescent="0.2"/>
  <cols>
    <col min="1" max="1" width="8.7109375" style="32"/>
    <col min="2" max="2" width="35.140625" style="32" customWidth="1"/>
    <col min="3" max="3" width="9.42578125" style="32" customWidth="1"/>
    <col min="4" max="4" width="14.140625" style="32" bestFit="1" customWidth="1"/>
    <col min="5" max="6" width="16.7109375" style="32" bestFit="1" customWidth="1"/>
    <col min="7" max="7" width="14.5703125" style="32" customWidth="1"/>
    <col min="8" max="8" width="17.42578125" style="32" bestFit="1" customWidth="1"/>
    <col min="9" max="16384" width="8.7109375" style="32"/>
  </cols>
  <sheetData>
    <row r="1" spans="1:12" ht="14.25" x14ac:dyDescent="0.2">
      <c r="A1" s="30" t="s">
        <v>116</v>
      </c>
      <c r="B1" s="30"/>
      <c r="C1" s="30"/>
      <c r="D1" s="31"/>
      <c r="E1" s="31"/>
      <c r="F1" s="31"/>
      <c r="G1" s="31"/>
      <c r="H1" s="31"/>
    </row>
    <row r="2" spans="1:12" ht="14.25" x14ac:dyDescent="0.2">
      <c r="A2" s="33" t="s">
        <v>160</v>
      </c>
      <c r="B2" s="31"/>
      <c r="C2" s="31"/>
      <c r="D2" s="31"/>
      <c r="E2" s="31"/>
      <c r="F2" s="31"/>
      <c r="G2" s="31"/>
      <c r="H2" s="31"/>
    </row>
    <row r="3" spans="1:12" ht="14.25" x14ac:dyDescent="0.2">
      <c r="A3" s="31" t="s">
        <v>117</v>
      </c>
      <c r="B3" s="31"/>
      <c r="C3" s="31"/>
      <c r="D3" s="31"/>
      <c r="E3" s="31"/>
      <c r="F3" s="31"/>
      <c r="G3" s="31"/>
      <c r="H3" s="31"/>
    </row>
    <row r="4" spans="1:12" ht="14.25" x14ac:dyDescent="0.2">
      <c r="A4" s="31" t="s">
        <v>118</v>
      </c>
      <c r="B4" s="31"/>
      <c r="C4" s="31"/>
      <c r="D4" s="31"/>
      <c r="E4" s="31"/>
      <c r="F4" s="31"/>
      <c r="G4" s="31"/>
      <c r="H4" s="31"/>
    </row>
    <row r="5" spans="1:12" ht="14.25" x14ac:dyDescent="0.2">
      <c r="A5" s="31"/>
      <c r="B5" s="31"/>
      <c r="C5" s="31"/>
      <c r="D5" s="31"/>
      <c r="E5" s="31"/>
      <c r="F5" s="31"/>
      <c r="G5" s="31"/>
      <c r="H5" s="31"/>
    </row>
    <row r="6" spans="1:12" ht="14.25" x14ac:dyDescent="0.2">
      <c r="A6" s="34"/>
      <c r="B6" s="34"/>
      <c r="C6" s="34"/>
      <c r="D6" s="35" t="s">
        <v>119</v>
      </c>
      <c r="E6" s="35"/>
      <c r="F6" s="35" t="s">
        <v>120</v>
      </c>
      <c r="G6" s="35"/>
      <c r="H6" s="35" t="s">
        <v>121</v>
      </c>
    </row>
    <row r="7" spans="1:12" ht="14.25" x14ac:dyDescent="0.2">
      <c r="A7" s="35" t="s">
        <v>122</v>
      </c>
      <c r="B7" s="35"/>
      <c r="C7" s="35"/>
      <c r="D7" s="36" t="s">
        <v>123</v>
      </c>
      <c r="E7" s="36" t="s">
        <v>120</v>
      </c>
      <c r="F7" s="36" t="s">
        <v>124</v>
      </c>
      <c r="G7" s="36" t="s">
        <v>121</v>
      </c>
      <c r="H7" s="36" t="s">
        <v>124</v>
      </c>
    </row>
    <row r="8" spans="1:12" ht="15" x14ac:dyDescent="0.25">
      <c r="A8" s="37" t="s">
        <v>125</v>
      </c>
      <c r="B8" s="37" t="s">
        <v>126</v>
      </c>
      <c r="C8" s="37" t="s">
        <v>127</v>
      </c>
      <c r="D8" s="38" t="s">
        <v>128</v>
      </c>
      <c r="E8" s="38" t="s">
        <v>38</v>
      </c>
      <c r="F8" s="38" t="s">
        <v>129</v>
      </c>
      <c r="G8" s="38" t="s">
        <v>39</v>
      </c>
      <c r="H8" s="38" t="s">
        <v>130</v>
      </c>
    </row>
    <row r="9" spans="1:12" ht="14.25" x14ac:dyDescent="0.2">
      <c r="A9" s="36"/>
      <c r="B9" s="36"/>
      <c r="C9" s="36"/>
      <c r="D9" s="36"/>
      <c r="E9" s="36"/>
      <c r="F9" s="36"/>
      <c r="G9" s="36"/>
      <c r="H9" s="36"/>
    </row>
    <row r="10" spans="1:12" ht="15" x14ac:dyDescent="0.25">
      <c r="B10" s="45"/>
      <c r="C10" s="40"/>
      <c r="D10" s="41"/>
      <c r="E10" s="42"/>
      <c r="F10" s="42"/>
      <c r="G10" s="42"/>
      <c r="H10" s="42"/>
      <c r="K10" s="51"/>
      <c r="L10" s="51"/>
    </row>
    <row r="11" spans="1:12" ht="15" x14ac:dyDescent="0.25">
      <c r="A11" s="39">
        <v>1</v>
      </c>
      <c r="B11" s="45" t="s">
        <v>148</v>
      </c>
      <c r="C11" s="43"/>
      <c r="D11" s="44">
        <f>+LEAD!J37</f>
        <v>5059842.29</v>
      </c>
      <c r="E11" s="44">
        <f>+D11</f>
        <v>5059842.29</v>
      </c>
      <c r="F11" s="44">
        <f>E11-D11</f>
        <v>0</v>
      </c>
      <c r="G11" s="44">
        <f>+LEAD!J58</f>
        <v>5219050.7699999996</v>
      </c>
      <c r="H11" s="44">
        <f>G11-E11</f>
        <v>159208.47999999952</v>
      </c>
      <c r="K11" s="27"/>
      <c r="L11" s="51"/>
    </row>
    <row r="12" spans="1:12" ht="15" x14ac:dyDescent="0.25">
      <c r="A12" s="39">
        <v>2</v>
      </c>
      <c r="B12" s="45" t="s">
        <v>149</v>
      </c>
      <c r="C12" s="43"/>
      <c r="D12" s="44">
        <f>+LEAD!J38</f>
        <v>47610895.020000003</v>
      </c>
      <c r="E12" s="44">
        <f>+D12</f>
        <v>47610895.020000003</v>
      </c>
      <c r="F12" s="44">
        <f>E12-D12</f>
        <v>0</v>
      </c>
      <c r="G12" s="44">
        <f>+LEAD!J59</f>
        <v>48988849.240000002</v>
      </c>
      <c r="H12" s="44">
        <f t="shared" ref="H12:H14" si="0">G12-E12</f>
        <v>1377954.2199999988</v>
      </c>
      <c r="K12" s="27"/>
      <c r="L12" s="51"/>
    </row>
    <row r="13" spans="1:12" ht="15" x14ac:dyDescent="0.25">
      <c r="A13" s="39">
        <v>3</v>
      </c>
      <c r="B13" s="45" t="s">
        <v>150</v>
      </c>
      <c r="C13" s="43"/>
      <c r="D13" s="44">
        <f>+LEAD!J42</f>
        <v>9867708.1199999992</v>
      </c>
      <c r="E13" s="44">
        <f>+D13</f>
        <v>9867708.1199999992</v>
      </c>
      <c r="F13" s="44">
        <f t="shared" ref="F13:F14" si="1">E13-D13</f>
        <v>0</v>
      </c>
      <c r="G13" s="44">
        <f>+LEAD!J63</f>
        <v>10013750.199999999</v>
      </c>
      <c r="H13" s="44">
        <f t="shared" si="0"/>
        <v>146042.08000000007</v>
      </c>
      <c r="K13" s="27"/>
      <c r="L13" s="51"/>
    </row>
    <row r="14" spans="1:12" ht="15" x14ac:dyDescent="0.25">
      <c r="A14" s="39">
        <v>4</v>
      </c>
      <c r="B14" s="45" t="s">
        <v>151</v>
      </c>
      <c r="C14" s="43">
        <f>[1]Lead!$E$35</f>
        <v>0.66190000000000004</v>
      </c>
      <c r="D14" s="44">
        <f>LEAD!J46+(SUM(LEAD!J44+LEAD!J47)*C14)</f>
        <v>40650.018955000007</v>
      </c>
      <c r="E14" s="44">
        <f t="shared" ref="E14" si="2">+D14</f>
        <v>40650.018955000007</v>
      </c>
      <c r="F14" s="44">
        <f t="shared" si="1"/>
        <v>0</v>
      </c>
      <c r="G14" s="71">
        <f>LEAD!J67+(SUM(LEAD!J65+LEAD!J68)*C14)</f>
        <v>41908.472322000001</v>
      </c>
      <c r="H14" s="44">
        <f t="shared" si="0"/>
        <v>1258.4533669999946</v>
      </c>
      <c r="K14" s="51"/>
      <c r="L14" s="51"/>
    </row>
    <row r="15" spans="1:12" ht="15" x14ac:dyDescent="0.25">
      <c r="A15" s="39">
        <v>5</v>
      </c>
      <c r="B15" s="45" t="s">
        <v>131</v>
      </c>
      <c r="C15" s="45"/>
      <c r="D15" s="46">
        <f>SUM(D11:D14)</f>
        <v>62579095.448954999</v>
      </c>
      <c r="E15" s="46">
        <f>SUM(E11:E14)</f>
        <v>62579095.448954999</v>
      </c>
      <c r="F15" s="46">
        <f>SUM(F11:F14)</f>
        <v>0</v>
      </c>
      <c r="G15" s="46">
        <f>SUM(G11:G14)</f>
        <v>64263558.68232201</v>
      </c>
      <c r="H15" s="46">
        <f>SUM(H11:H14)</f>
        <v>1684463.2333669984</v>
      </c>
      <c r="K15" s="51"/>
      <c r="L15" s="51"/>
    </row>
    <row r="16" spans="1:12" x14ac:dyDescent="0.2">
      <c r="A16" s="39">
        <v>6</v>
      </c>
      <c r="B16" s="47"/>
      <c r="C16" s="47"/>
      <c r="K16" s="51"/>
      <c r="L16" s="51"/>
    </row>
    <row r="17" spans="1:12" ht="15" x14ac:dyDescent="0.25">
      <c r="A17" s="39">
        <v>7</v>
      </c>
      <c r="B17" s="47" t="s">
        <v>132</v>
      </c>
      <c r="C17" s="48">
        <v>0.21</v>
      </c>
      <c r="D17" s="49">
        <f>-D15*$C$17</f>
        <v>-13141610.04428055</v>
      </c>
      <c r="E17" s="49">
        <f>-E15*$C$17</f>
        <v>-13141610.04428055</v>
      </c>
      <c r="F17" s="44">
        <f>E17-D17</f>
        <v>0</v>
      </c>
      <c r="G17" s="49">
        <f>-G15*$C$17</f>
        <v>-13495347.323287621</v>
      </c>
      <c r="H17" s="49">
        <f>G17-E17</f>
        <v>-353737.27900707163</v>
      </c>
      <c r="K17" s="51"/>
      <c r="L17" s="51"/>
    </row>
    <row r="18" spans="1:12" ht="13.5" thickBot="1" x14ac:dyDescent="0.25">
      <c r="A18" s="39">
        <v>8</v>
      </c>
      <c r="B18" s="47" t="s">
        <v>133</v>
      </c>
      <c r="C18" s="47"/>
      <c r="D18" s="50">
        <f>-D15-D17</f>
        <v>-49437485.404674448</v>
      </c>
      <c r="E18" s="50">
        <f t="shared" ref="E18:H18" si="3">-E15-E17</f>
        <v>-49437485.404674448</v>
      </c>
      <c r="F18" s="50">
        <f t="shared" si="3"/>
        <v>0</v>
      </c>
      <c r="G18" s="50">
        <f t="shared" si="3"/>
        <v>-50768211.359034389</v>
      </c>
      <c r="H18" s="50">
        <f t="shared" si="3"/>
        <v>-1330725.9543599267</v>
      </c>
    </row>
    <row r="19" spans="1:12" ht="13.5" thickTop="1" x14ac:dyDescent="0.2">
      <c r="A19" s="39"/>
    </row>
    <row r="20" spans="1:12" x14ac:dyDescent="0.2">
      <c r="A20" s="39"/>
    </row>
    <row r="21" spans="1:12" x14ac:dyDescent="0.2">
      <c r="A21" s="39"/>
    </row>
    <row r="22" spans="1:12" x14ac:dyDescent="0.2">
      <c r="A22" s="39"/>
      <c r="G22" s="72"/>
    </row>
    <row r="23" spans="1:12" x14ac:dyDescent="0.2">
      <c r="D23" s="49"/>
    </row>
    <row r="25" spans="1:12" x14ac:dyDescent="0.2">
      <c r="B25" s="64"/>
    </row>
    <row r="26" spans="1:12" x14ac:dyDescent="0.2">
      <c r="B26" s="64"/>
    </row>
    <row r="27" spans="1:12" x14ac:dyDescent="0.2">
      <c r="B27" s="64"/>
    </row>
    <row r="28" spans="1:12" x14ac:dyDescent="0.2">
      <c r="B28" s="64"/>
    </row>
    <row r="29" spans="1:12" x14ac:dyDescent="0.2">
      <c r="B29" s="64"/>
    </row>
    <row r="30" spans="1:12" x14ac:dyDescent="0.2">
      <c r="B30" s="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>
      <selection activeCell="C21" sqref="C21"/>
    </sheetView>
  </sheetViews>
  <sheetFormatPr defaultColWidth="8.7109375" defaultRowHeight="12.75" x14ac:dyDescent="0.2"/>
  <cols>
    <col min="1" max="1" width="8.7109375" style="32"/>
    <col min="2" max="2" width="45" style="32" customWidth="1"/>
    <col min="3" max="3" width="9.42578125" style="32" customWidth="1"/>
    <col min="4" max="4" width="14.140625" style="32" bestFit="1" customWidth="1"/>
    <col min="5" max="6" width="16.7109375" style="32" bestFit="1" customWidth="1"/>
    <col min="7" max="7" width="16.42578125" style="32" customWidth="1"/>
    <col min="8" max="8" width="17.42578125" style="32" bestFit="1" customWidth="1"/>
    <col min="9" max="16384" width="8.7109375" style="32"/>
  </cols>
  <sheetData>
    <row r="1" spans="1:12" ht="14.25" x14ac:dyDescent="0.2">
      <c r="A1" s="30" t="s">
        <v>134</v>
      </c>
      <c r="B1" s="30"/>
      <c r="C1" s="30"/>
      <c r="D1" s="31"/>
      <c r="E1" s="31"/>
      <c r="F1" s="31"/>
      <c r="G1" s="31"/>
      <c r="H1" s="31"/>
    </row>
    <row r="2" spans="1:12" ht="14.25" x14ac:dyDescent="0.2">
      <c r="A2" s="33" t="s">
        <v>160</v>
      </c>
      <c r="B2" s="31"/>
      <c r="C2" s="31"/>
      <c r="D2" s="31"/>
      <c r="E2" s="31"/>
      <c r="F2" s="31"/>
      <c r="G2" s="31"/>
      <c r="H2" s="31"/>
    </row>
    <row r="3" spans="1:12" ht="14.25" x14ac:dyDescent="0.2">
      <c r="A3" s="31" t="s">
        <v>117</v>
      </c>
      <c r="B3" s="31"/>
      <c r="C3" s="31"/>
      <c r="D3" s="31"/>
      <c r="E3" s="31"/>
      <c r="F3" s="31"/>
      <c r="G3" s="31"/>
      <c r="H3" s="31"/>
    </row>
    <row r="4" spans="1:12" ht="14.25" x14ac:dyDescent="0.2">
      <c r="A4" s="31" t="s">
        <v>118</v>
      </c>
      <c r="B4" s="31"/>
      <c r="C4" s="31"/>
      <c r="D4" s="31"/>
      <c r="E4" s="31"/>
      <c r="F4" s="31"/>
      <c r="G4" s="31"/>
      <c r="H4" s="31"/>
    </row>
    <row r="5" spans="1:12" ht="14.25" x14ac:dyDescent="0.2">
      <c r="A5" s="31"/>
      <c r="B5" s="31"/>
      <c r="C5" s="31"/>
      <c r="D5" s="31"/>
      <c r="E5" s="31"/>
      <c r="F5" s="31"/>
      <c r="G5" s="31"/>
      <c r="H5" s="31"/>
    </row>
    <row r="6" spans="1:12" ht="14.25" x14ac:dyDescent="0.2">
      <c r="A6" s="34"/>
      <c r="B6" s="34"/>
      <c r="C6" s="34"/>
      <c r="D6" s="35" t="s">
        <v>119</v>
      </c>
      <c r="E6" s="35"/>
      <c r="F6" s="35" t="s">
        <v>120</v>
      </c>
      <c r="G6" s="35"/>
      <c r="H6" s="35" t="s">
        <v>121</v>
      </c>
    </row>
    <row r="7" spans="1:12" ht="14.25" x14ac:dyDescent="0.2">
      <c r="A7" s="35" t="s">
        <v>122</v>
      </c>
      <c r="B7" s="35"/>
      <c r="C7" s="35"/>
      <c r="D7" s="36" t="s">
        <v>123</v>
      </c>
      <c r="E7" s="36" t="s">
        <v>120</v>
      </c>
      <c r="F7" s="36" t="s">
        <v>124</v>
      </c>
      <c r="G7" s="36" t="s">
        <v>121</v>
      </c>
      <c r="H7" s="36" t="s">
        <v>124</v>
      </c>
    </row>
    <row r="8" spans="1:12" ht="15" x14ac:dyDescent="0.25">
      <c r="A8" s="37" t="s">
        <v>125</v>
      </c>
      <c r="B8" s="37" t="s">
        <v>126</v>
      </c>
      <c r="C8" s="37" t="s">
        <v>127</v>
      </c>
      <c r="D8" s="38" t="s">
        <v>128</v>
      </c>
      <c r="E8" s="38" t="s">
        <v>38</v>
      </c>
      <c r="F8" s="38" t="s">
        <v>129</v>
      </c>
      <c r="G8" s="38" t="s">
        <v>39</v>
      </c>
      <c r="H8" s="38" t="s">
        <v>130</v>
      </c>
    </row>
    <row r="9" spans="1:12" ht="14.25" x14ac:dyDescent="0.2">
      <c r="A9" s="36"/>
      <c r="B9" s="36"/>
      <c r="C9" s="36"/>
      <c r="D9" s="36"/>
      <c r="E9" s="36"/>
      <c r="F9" s="36"/>
      <c r="G9" s="36"/>
      <c r="H9" s="36"/>
    </row>
    <row r="10" spans="1:12" ht="15" x14ac:dyDescent="0.25">
      <c r="A10" s="39">
        <v>1</v>
      </c>
      <c r="B10" s="45" t="s">
        <v>159</v>
      </c>
      <c r="C10" s="40"/>
      <c r="D10" s="44">
        <f>+LEAD!J39</f>
        <v>1477.51</v>
      </c>
      <c r="E10" s="44">
        <f>+D10</f>
        <v>1477.51</v>
      </c>
      <c r="F10" s="44">
        <f>E10-D10</f>
        <v>0</v>
      </c>
      <c r="G10" s="44">
        <f>+LEAD!J60</f>
        <v>1521.84</v>
      </c>
      <c r="H10" s="44">
        <f>G10-E10</f>
        <v>44.329999999999927</v>
      </c>
      <c r="K10" s="51"/>
      <c r="L10" s="51"/>
    </row>
    <row r="11" spans="1:12" ht="15" x14ac:dyDescent="0.25">
      <c r="A11" s="39">
        <v>2</v>
      </c>
      <c r="B11" s="45" t="s">
        <v>148</v>
      </c>
      <c r="C11" s="43"/>
      <c r="D11" s="44">
        <f>+LEAD!J40</f>
        <v>1905.79</v>
      </c>
      <c r="E11" s="44">
        <f>+D11</f>
        <v>1905.79</v>
      </c>
      <c r="F11" s="44">
        <f>E11-D11</f>
        <v>0</v>
      </c>
      <c r="G11" s="44">
        <f>+LEAD!J61</f>
        <v>1963.54</v>
      </c>
      <c r="H11" s="44">
        <f>G11-E11</f>
        <v>57.75</v>
      </c>
      <c r="K11" s="27"/>
      <c r="L11" s="51"/>
    </row>
    <row r="12" spans="1:12" ht="15" x14ac:dyDescent="0.25">
      <c r="A12" s="39">
        <v>3</v>
      </c>
      <c r="B12" s="45" t="s">
        <v>149</v>
      </c>
      <c r="C12" s="43"/>
      <c r="D12" s="44">
        <f>+LEAD!J41</f>
        <v>16474238.73</v>
      </c>
      <c r="E12" s="44">
        <f>+D12</f>
        <v>16474238.73</v>
      </c>
      <c r="F12" s="44">
        <f>E12-D12</f>
        <v>0</v>
      </c>
      <c r="G12" s="44">
        <f>+LEAD!J62</f>
        <v>16752856.240000002</v>
      </c>
      <c r="H12" s="44">
        <f t="shared" ref="H12:H14" si="0">G12-E12</f>
        <v>278617.51000000164</v>
      </c>
      <c r="K12" s="27"/>
      <c r="L12" s="51"/>
    </row>
    <row r="13" spans="1:12" ht="15" x14ac:dyDescent="0.25">
      <c r="A13" s="39">
        <v>4</v>
      </c>
      <c r="B13" s="45" t="s">
        <v>150</v>
      </c>
      <c r="C13" s="43"/>
      <c r="D13" s="44">
        <f>+LEAD!J43</f>
        <v>7112059.2000000002</v>
      </c>
      <c r="E13" s="44">
        <f>+D13</f>
        <v>7112059.2000000002</v>
      </c>
      <c r="F13" s="44">
        <f t="shared" ref="F13:F14" si="1">E13-D13</f>
        <v>0</v>
      </c>
      <c r="G13" s="44">
        <f>+LEAD!J64</f>
        <v>7217317.6799999997</v>
      </c>
      <c r="H13" s="44">
        <f t="shared" si="0"/>
        <v>105258.47999999952</v>
      </c>
      <c r="K13" s="27"/>
      <c r="L13" s="51"/>
    </row>
    <row r="14" spans="1:12" ht="15" x14ac:dyDescent="0.25">
      <c r="A14" s="39">
        <v>5</v>
      </c>
      <c r="B14" s="45" t="s">
        <v>151</v>
      </c>
      <c r="C14" s="43">
        <f>[1]Lead!$F$35</f>
        <v>0.33810000000000001</v>
      </c>
      <c r="D14" s="44">
        <f>LEAD!J45+(SUM(LEAD!J44+LEAD!J47)*C14)</f>
        <v>19366.041045000002</v>
      </c>
      <c r="E14" s="44">
        <f t="shared" ref="E14" si="2">+D14</f>
        <v>19366.041045000002</v>
      </c>
      <c r="F14" s="44">
        <f t="shared" si="1"/>
        <v>0</v>
      </c>
      <c r="G14" s="71">
        <f>LEAD!J66+(SUM(LEAD!J65+LEAD!J68)*C14)</f>
        <v>19966.917678000002</v>
      </c>
      <c r="H14" s="44">
        <f t="shared" si="0"/>
        <v>600.87663299999986</v>
      </c>
      <c r="K14" s="51"/>
      <c r="L14" s="51"/>
    </row>
    <row r="15" spans="1:12" ht="15" x14ac:dyDescent="0.25">
      <c r="A15" s="39">
        <v>6</v>
      </c>
      <c r="B15" s="45" t="s">
        <v>131</v>
      </c>
      <c r="C15" s="45"/>
      <c r="D15" s="46">
        <f>SUM(D10:D14)</f>
        <v>23609047.271044999</v>
      </c>
      <c r="E15" s="46">
        <f>SUM(E10:E14)</f>
        <v>23609047.271044999</v>
      </c>
      <c r="F15" s="46">
        <f>SUM(F11:F14)</f>
        <v>0</v>
      </c>
      <c r="G15" s="46">
        <f>SUM(G10:G14)</f>
        <v>23993626.217678003</v>
      </c>
      <c r="H15" s="46">
        <f>SUM(H10:H14)</f>
        <v>384578.94663300115</v>
      </c>
      <c r="K15" s="51"/>
      <c r="L15" s="51"/>
    </row>
    <row r="16" spans="1:12" x14ac:dyDescent="0.2">
      <c r="A16" s="39">
        <v>7</v>
      </c>
      <c r="B16" s="47"/>
      <c r="C16" s="47"/>
      <c r="K16" s="51"/>
      <c r="L16" s="51"/>
    </row>
    <row r="17" spans="1:12" ht="15" x14ac:dyDescent="0.25">
      <c r="A17" s="39">
        <v>8</v>
      </c>
      <c r="B17" s="47" t="s">
        <v>132</v>
      </c>
      <c r="C17" s="48">
        <v>0.21</v>
      </c>
      <c r="D17" s="49">
        <f>-D15*$C$17</f>
        <v>-4957899.9269194501</v>
      </c>
      <c r="E17" s="49">
        <f>-E15*$C$17</f>
        <v>-4957899.9269194501</v>
      </c>
      <c r="F17" s="44">
        <f>E17-D17</f>
        <v>0</v>
      </c>
      <c r="G17" s="49">
        <f>-G15*$C$17</f>
        <v>-5038661.5057123806</v>
      </c>
      <c r="H17" s="49">
        <f>G17-E17</f>
        <v>-80761.578792930581</v>
      </c>
      <c r="K17" s="51"/>
      <c r="L17" s="51"/>
    </row>
    <row r="18" spans="1:12" ht="13.5" thickBot="1" x14ac:dyDescent="0.25">
      <c r="A18" s="39">
        <v>9</v>
      </c>
      <c r="B18" s="47" t="s">
        <v>133</v>
      </c>
      <c r="C18" s="47"/>
      <c r="D18" s="50">
        <f>-D15-D17</f>
        <v>-18651147.34412555</v>
      </c>
      <c r="E18" s="50">
        <f t="shared" ref="E18:H18" si="3">-E15-E17</f>
        <v>-18651147.34412555</v>
      </c>
      <c r="F18" s="50">
        <f t="shared" si="3"/>
        <v>0</v>
      </c>
      <c r="G18" s="50">
        <f t="shared" si="3"/>
        <v>-18954964.711965621</v>
      </c>
      <c r="H18" s="50">
        <f t="shared" si="3"/>
        <v>-303817.36784007057</v>
      </c>
    </row>
    <row r="19" spans="1:12" ht="13.5" thickTop="1" x14ac:dyDescent="0.2">
      <c r="A19" s="39"/>
    </row>
    <row r="20" spans="1:12" x14ac:dyDescent="0.2">
      <c r="A20" s="39"/>
    </row>
    <row r="21" spans="1:12" x14ac:dyDescent="0.2">
      <c r="A21" s="39"/>
    </row>
    <row r="25" spans="1:12" x14ac:dyDescent="0.2">
      <c r="B25" s="64"/>
    </row>
    <row r="26" spans="1:12" x14ac:dyDescent="0.2">
      <c r="B26" s="64"/>
      <c r="D26" s="49"/>
    </row>
    <row r="27" spans="1:12" x14ac:dyDescent="0.2">
      <c r="B27" s="64"/>
    </row>
    <row r="28" spans="1:12" x14ac:dyDescent="0.2">
      <c r="B28" s="64"/>
      <c r="F28" s="49"/>
    </row>
    <row r="29" spans="1:12" x14ac:dyDescent="0.2">
      <c r="B29" s="64"/>
    </row>
    <row r="30" spans="1:12" x14ac:dyDescent="0.2">
      <c r="B30" s="6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45" sqref="J45"/>
    </sheetView>
  </sheetViews>
  <sheetFormatPr defaultRowHeight="15" x14ac:dyDescent="0.25"/>
  <cols>
    <col min="1" max="1" width="23" bestFit="1" customWidth="1"/>
    <col min="2" max="2" width="24.5703125" bestFit="1" customWidth="1"/>
    <col min="3" max="3" width="21.42578125" bestFit="1" customWidth="1"/>
    <col min="4" max="4" width="16.7109375" bestFit="1" customWidth="1"/>
    <col min="5" max="5" width="11.7109375" bestFit="1" customWidth="1"/>
    <col min="6" max="6" width="18.7109375" bestFit="1" customWidth="1"/>
    <col min="7" max="7" width="23.5703125" bestFit="1" customWidth="1"/>
    <col min="8" max="8" width="27.7109375" bestFit="1" customWidth="1"/>
    <col min="9" max="9" width="25.7109375" bestFit="1" customWidth="1"/>
    <col min="10" max="10" width="12.28515625" bestFit="1" customWidth="1"/>
  </cols>
  <sheetData>
    <row r="1" spans="1:10" x14ac:dyDescent="0.25">
      <c r="A1" s="12" t="s">
        <v>104</v>
      </c>
      <c r="B1" s="12" t="s">
        <v>0</v>
      </c>
      <c r="C1" s="10" t="s">
        <v>105</v>
      </c>
      <c r="D1" s="10" t="s">
        <v>106</v>
      </c>
      <c r="E1" s="10" t="s">
        <v>107</v>
      </c>
      <c r="F1" s="10" t="s">
        <v>108</v>
      </c>
      <c r="G1" s="10" t="s">
        <v>109</v>
      </c>
      <c r="H1" s="10" t="s">
        <v>110</v>
      </c>
      <c r="I1" s="10" t="s">
        <v>111</v>
      </c>
      <c r="J1" s="13" t="s">
        <v>43</v>
      </c>
    </row>
    <row r="2" spans="1:10" x14ac:dyDescent="0.25">
      <c r="A2" s="12" t="s">
        <v>44</v>
      </c>
      <c r="B2" s="12" t="s">
        <v>104</v>
      </c>
      <c r="C2" s="10" t="s">
        <v>3</v>
      </c>
      <c r="D2" s="10" t="s">
        <v>16</v>
      </c>
      <c r="E2" s="10" t="s">
        <v>17</v>
      </c>
      <c r="F2" s="10" t="s">
        <v>18</v>
      </c>
      <c r="G2" s="10" t="s">
        <v>19</v>
      </c>
      <c r="H2" s="10" t="s">
        <v>34</v>
      </c>
      <c r="I2" s="10" t="s">
        <v>21</v>
      </c>
      <c r="J2" s="13" t="s">
        <v>104</v>
      </c>
    </row>
    <row r="3" spans="1:10" x14ac:dyDescent="0.25">
      <c r="A3" s="17" t="s">
        <v>45</v>
      </c>
      <c r="B3" s="16" t="s">
        <v>46</v>
      </c>
      <c r="C3" s="11">
        <v>22898833.059999999</v>
      </c>
      <c r="D3" s="11">
        <v>37437495.369999997</v>
      </c>
      <c r="E3" s="11">
        <v>6980286.5800000001</v>
      </c>
      <c r="F3" s="11">
        <v>148997673.63999999</v>
      </c>
      <c r="G3" s="11">
        <v>112102117.18000001</v>
      </c>
      <c r="H3" s="11">
        <v>14471616.52</v>
      </c>
      <c r="I3" s="11">
        <v>20804404.5</v>
      </c>
      <c r="J3" s="14">
        <f>SUM(C3:I3)</f>
        <v>363692426.84999996</v>
      </c>
    </row>
    <row r="4" spans="1:10" x14ac:dyDescent="0.25">
      <c r="A4" s="19" t="s">
        <v>47</v>
      </c>
      <c r="B4" s="18" t="s">
        <v>48</v>
      </c>
      <c r="C4" s="11">
        <v>5800834.8300000001</v>
      </c>
      <c r="D4" s="11">
        <v>36120798.25</v>
      </c>
      <c r="E4" s="11">
        <v>6409460.6500000004</v>
      </c>
      <c r="F4" s="11">
        <v>119359687.26000001</v>
      </c>
      <c r="G4" s="11">
        <v>105988601.78</v>
      </c>
      <c r="H4" s="15"/>
      <c r="I4" s="11">
        <v>3824188.86</v>
      </c>
      <c r="J4" s="14">
        <f t="shared" ref="J4:J34" si="0">SUM(C4:I4)</f>
        <v>277503571.63</v>
      </c>
    </row>
    <row r="5" spans="1:10" x14ac:dyDescent="0.25">
      <c r="A5" s="19" t="s">
        <v>49</v>
      </c>
      <c r="B5" s="18" t="s">
        <v>50</v>
      </c>
      <c r="C5" s="11">
        <v>17097998.23</v>
      </c>
      <c r="D5" s="11">
        <v>1316697.1200000001</v>
      </c>
      <c r="E5" s="11">
        <v>570825.93000000005</v>
      </c>
      <c r="F5" s="11">
        <v>29637986.379999999</v>
      </c>
      <c r="G5" s="11">
        <v>6113515.4000000004</v>
      </c>
      <c r="H5" s="11">
        <v>14471616.52</v>
      </c>
      <c r="I5" s="11">
        <v>16980215.640000001</v>
      </c>
      <c r="J5" s="14">
        <f t="shared" si="0"/>
        <v>86188855.219999999</v>
      </c>
    </row>
    <row r="6" spans="1:10" x14ac:dyDescent="0.25">
      <c r="A6" s="21" t="s">
        <v>51</v>
      </c>
      <c r="B6" s="20" t="s">
        <v>52</v>
      </c>
      <c r="C6" s="11">
        <v>17097285.73</v>
      </c>
      <c r="D6" s="11">
        <v>1316697.1200000001</v>
      </c>
      <c r="E6" s="11">
        <v>570825.93000000005</v>
      </c>
      <c r="F6" s="11">
        <v>29637986.379999999</v>
      </c>
      <c r="G6" s="11">
        <v>6113515.4000000004</v>
      </c>
      <c r="H6" s="11">
        <v>14471616.52</v>
      </c>
      <c r="I6" s="11">
        <v>16980215.640000001</v>
      </c>
      <c r="J6" s="14">
        <f t="shared" si="0"/>
        <v>86188142.719999999</v>
      </c>
    </row>
    <row r="7" spans="1:10" x14ac:dyDescent="0.25">
      <c r="A7" s="22" t="s">
        <v>53</v>
      </c>
      <c r="B7" s="20" t="s">
        <v>54</v>
      </c>
      <c r="C7" s="11">
        <v>17097285.73</v>
      </c>
      <c r="D7" s="11">
        <v>1316697.1200000001</v>
      </c>
      <c r="E7" s="11">
        <v>570825.93000000005</v>
      </c>
      <c r="F7" s="11">
        <v>29637986.379999999</v>
      </c>
      <c r="G7" s="11">
        <v>6113515.4000000004</v>
      </c>
      <c r="H7" s="11">
        <v>14471616.52</v>
      </c>
      <c r="I7" s="11">
        <v>16980215.640000001</v>
      </c>
      <c r="J7" s="14">
        <f t="shared" si="0"/>
        <v>86188142.719999999</v>
      </c>
    </row>
    <row r="8" spans="1:10" x14ac:dyDescent="0.25">
      <c r="A8" s="23" t="s">
        <v>55</v>
      </c>
      <c r="B8" s="20" t="s">
        <v>56</v>
      </c>
      <c r="C8" s="11">
        <v>16641176.23</v>
      </c>
      <c r="D8" s="11">
        <v>351561.26</v>
      </c>
      <c r="E8" s="11">
        <v>570825.93000000005</v>
      </c>
      <c r="F8" s="11">
        <v>29620679.190000001</v>
      </c>
      <c r="G8" s="15"/>
      <c r="H8" s="11">
        <v>5486494.7000000002</v>
      </c>
      <c r="I8" s="15"/>
      <c r="J8" s="14">
        <f t="shared" si="0"/>
        <v>52670737.310000002</v>
      </c>
    </row>
    <row r="9" spans="1:10" x14ac:dyDescent="0.25">
      <c r="A9" s="24" t="s">
        <v>57</v>
      </c>
      <c r="B9" s="20" t="s">
        <v>58</v>
      </c>
      <c r="C9" s="11">
        <v>16641176.23</v>
      </c>
      <c r="D9" s="11">
        <v>351561.26</v>
      </c>
      <c r="E9" s="11">
        <v>570825.93000000005</v>
      </c>
      <c r="F9" s="11">
        <v>29620679.190000001</v>
      </c>
      <c r="G9" s="15"/>
      <c r="H9" s="11">
        <v>5486494.7000000002</v>
      </c>
      <c r="I9" s="15"/>
      <c r="J9" s="14">
        <f t="shared" si="0"/>
        <v>52670737.310000002</v>
      </c>
    </row>
    <row r="10" spans="1:10" x14ac:dyDescent="0.25">
      <c r="A10" s="25" t="s">
        <v>59</v>
      </c>
      <c r="B10" s="20" t="s">
        <v>60</v>
      </c>
      <c r="C10" s="11">
        <v>27001.95</v>
      </c>
      <c r="D10" s="15"/>
      <c r="E10" s="15"/>
      <c r="F10" s="11">
        <v>522.97</v>
      </c>
      <c r="G10" s="15"/>
      <c r="H10" s="15"/>
      <c r="I10" s="15"/>
      <c r="J10" s="14">
        <f t="shared" si="0"/>
        <v>27524.920000000002</v>
      </c>
    </row>
    <row r="11" spans="1:10" x14ac:dyDescent="0.25">
      <c r="A11" s="25" t="s">
        <v>61</v>
      </c>
      <c r="B11" s="20" t="s">
        <v>62</v>
      </c>
      <c r="C11" s="11">
        <v>2891655.43</v>
      </c>
      <c r="D11" s="11">
        <v>2632.11</v>
      </c>
      <c r="E11" s="11">
        <v>229534.83</v>
      </c>
      <c r="F11" s="11">
        <v>1908495</v>
      </c>
      <c r="G11" s="15"/>
      <c r="H11" s="15"/>
      <c r="I11" s="15"/>
      <c r="J11" s="14">
        <f t="shared" si="0"/>
        <v>5032317.37</v>
      </c>
    </row>
    <row r="12" spans="1:10" x14ac:dyDescent="0.25">
      <c r="A12" s="25" t="s">
        <v>63</v>
      </c>
      <c r="B12" s="20" t="s">
        <v>64</v>
      </c>
      <c r="C12" s="11">
        <v>74732.899999999994</v>
      </c>
      <c r="D12" s="11">
        <v>1915.54</v>
      </c>
      <c r="E12" s="15"/>
      <c r="F12" s="11">
        <v>3344154.22</v>
      </c>
      <c r="G12" s="15"/>
      <c r="H12" s="11">
        <v>5486494.7000000002</v>
      </c>
      <c r="I12" s="15"/>
      <c r="J12" s="14">
        <f t="shared" si="0"/>
        <v>8907297.3599999994</v>
      </c>
    </row>
    <row r="13" spans="1:10" x14ac:dyDescent="0.25">
      <c r="A13" s="25" t="s">
        <v>65</v>
      </c>
      <c r="B13" s="20" t="s">
        <v>66</v>
      </c>
      <c r="C13" s="11">
        <v>13647785.949999999</v>
      </c>
      <c r="D13" s="11">
        <v>347013.61</v>
      </c>
      <c r="E13" s="11">
        <v>341291.1</v>
      </c>
      <c r="F13" s="11">
        <v>24367507</v>
      </c>
      <c r="G13" s="15"/>
      <c r="H13" s="15"/>
      <c r="I13" s="15"/>
      <c r="J13" s="14">
        <f t="shared" si="0"/>
        <v>38703597.659999996</v>
      </c>
    </row>
    <row r="14" spans="1:10" x14ac:dyDescent="0.25">
      <c r="A14" s="23" t="s">
        <v>67</v>
      </c>
      <c r="B14" s="20" t="s">
        <v>68</v>
      </c>
      <c r="C14" s="11">
        <v>413400.63</v>
      </c>
      <c r="D14" s="11">
        <v>965135.86</v>
      </c>
      <c r="E14" s="15"/>
      <c r="F14" s="15"/>
      <c r="G14" s="11">
        <v>6113515.4000000004</v>
      </c>
      <c r="H14" s="11">
        <v>8985121.8200000003</v>
      </c>
      <c r="I14" s="11">
        <v>448.32</v>
      </c>
      <c r="J14" s="14">
        <f t="shared" si="0"/>
        <v>16477622.030000001</v>
      </c>
    </row>
    <row r="15" spans="1:10" x14ac:dyDescent="0.25">
      <c r="A15" s="24" t="s">
        <v>69</v>
      </c>
      <c r="B15" s="20" t="s">
        <v>70</v>
      </c>
      <c r="C15" s="11">
        <v>413400.63</v>
      </c>
      <c r="D15" s="11">
        <v>965135.86</v>
      </c>
      <c r="E15" s="15"/>
      <c r="F15" s="15"/>
      <c r="G15" s="11">
        <v>6113515.4000000004</v>
      </c>
      <c r="H15" s="11">
        <v>8985121.8200000003</v>
      </c>
      <c r="I15" s="11">
        <v>448.32</v>
      </c>
      <c r="J15" s="14">
        <f t="shared" si="0"/>
        <v>16477622.030000001</v>
      </c>
    </row>
    <row r="16" spans="1:10" x14ac:dyDescent="0.25">
      <c r="A16" s="25" t="s">
        <v>71</v>
      </c>
      <c r="B16" s="20" t="s">
        <v>72</v>
      </c>
      <c r="C16" s="11">
        <v>570</v>
      </c>
      <c r="D16" s="15"/>
      <c r="E16" s="15"/>
      <c r="F16" s="15"/>
      <c r="G16" s="15"/>
      <c r="H16" s="15"/>
      <c r="I16" s="15"/>
      <c r="J16" s="14">
        <f t="shared" si="0"/>
        <v>570</v>
      </c>
    </row>
    <row r="17" spans="1:10" x14ac:dyDescent="0.25">
      <c r="A17" s="25" t="s">
        <v>73</v>
      </c>
      <c r="B17" s="20" t="s">
        <v>74</v>
      </c>
      <c r="C17" s="11">
        <v>907.51</v>
      </c>
      <c r="D17" s="15"/>
      <c r="E17" s="15"/>
      <c r="F17" s="15"/>
      <c r="G17" s="15"/>
      <c r="H17" s="15"/>
      <c r="I17" s="15"/>
      <c r="J17" s="14">
        <f t="shared" si="0"/>
        <v>907.51</v>
      </c>
    </row>
    <row r="18" spans="1:10" x14ac:dyDescent="0.25">
      <c r="A18" s="25" t="s">
        <v>75</v>
      </c>
      <c r="B18" s="20" t="s">
        <v>76</v>
      </c>
      <c r="C18" s="15"/>
      <c r="D18" s="15"/>
      <c r="E18" s="15"/>
      <c r="F18" s="15"/>
      <c r="G18" s="11">
        <v>1905.79</v>
      </c>
      <c r="H18" s="15"/>
      <c r="I18" s="15"/>
      <c r="J18" s="14">
        <f t="shared" si="0"/>
        <v>1905.79</v>
      </c>
    </row>
    <row r="19" spans="1:10" x14ac:dyDescent="0.25">
      <c r="A19" s="25" t="s">
        <v>77</v>
      </c>
      <c r="B19" s="20" t="s">
        <v>78</v>
      </c>
      <c r="C19" s="11">
        <v>380995.61</v>
      </c>
      <c r="D19" s="11">
        <v>132808.29999999999</v>
      </c>
      <c r="E19" s="15"/>
      <c r="F19" s="15"/>
      <c r="G19" s="11">
        <v>1649342.48</v>
      </c>
      <c r="H19" s="11">
        <v>8985121.8200000003</v>
      </c>
      <c r="I19" s="11">
        <v>448.32</v>
      </c>
      <c r="J19" s="14">
        <f t="shared" si="0"/>
        <v>11148716.530000001</v>
      </c>
    </row>
    <row r="20" spans="1:10" x14ac:dyDescent="0.25">
      <c r="A20" s="25" t="s">
        <v>79</v>
      </c>
      <c r="B20" s="20" t="s">
        <v>80</v>
      </c>
      <c r="C20" s="11">
        <v>30927.51</v>
      </c>
      <c r="D20" s="11">
        <v>832327.56</v>
      </c>
      <c r="E20" s="15"/>
      <c r="F20" s="15"/>
      <c r="G20" s="11">
        <v>4462267.13</v>
      </c>
      <c r="H20" s="15"/>
      <c r="I20" s="15"/>
      <c r="J20" s="14">
        <f t="shared" si="0"/>
        <v>5325522.2</v>
      </c>
    </row>
    <row r="21" spans="1:10" x14ac:dyDescent="0.25">
      <c r="A21" s="23" t="s">
        <v>81</v>
      </c>
      <c r="B21" s="20" t="s">
        <v>82</v>
      </c>
      <c r="C21" s="11">
        <v>42708.87</v>
      </c>
      <c r="D21" s="15"/>
      <c r="E21" s="15"/>
      <c r="F21" s="11">
        <v>17307.189999999999</v>
      </c>
      <c r="G21" s="15"/>
      <c r="H21" s="15"/>
      <c r="I21" s="11">
        <v>16979767.32</v>
      </c>
      <c r="J21" s="14">
        <f t="shared" si="0"/>
        <v>17039783.379999999</v>
      </c>
    </row>
    <row r="22" spans="1:10" x14ac:dyDescent="0.25">
      <c r="A22" s="24" t="s">
        <v>83</v>
      </c>
      <c r="B22" s="20" t="s">
        <v>84</v>
      </c>
      <c r="C22" s="15"/>
      <c r="D22" s="15"/>
      <c r="E22" s="15"/>
      <c r="F22" s="15"/>
      <c r="G22" s="15"/>
      <c r="H22" s="15"/>
      <c r="I22" s="11">
        <v>16979767.32</v>
      </c>
      <c r="J22" s="14">
        <f t="shared" si="0"/>
        <v>16979767.32</v>
      </c>
    </row>
    <row r="23" spans="1:10" x14ac:dyDescent="0.25">
      <c r="A23" s="25" t="s">
        <v>112</v>
      </c>
      <c r="B23" s="20" t="s">
        <v>85</v>
      </c>
      <c r="C23" s="15"/>
      <c r="D23" s="15"/>
      <c r="E23" s="15"/>
      <c r="F23" s="15"/>
      <c r="G23" s="15"/>
      <c r="H23" s="15"/>
      <c r="I23" s="11">
        <v>16979767.32</v>
      </c>
      <c r="J23" s="14">
        <f t="shared" si="0"/>
        <v>16979767.32</v>
      </c>
    </row>
    <row r="24" spans="1:10" x14ac:dyDescent="0.25">
      <c r="A24" s="26" t="s">
        <v>86</v>
      </c>
      <c r="B24" s="20" t="s">
        <v>87</v>
      </c>
      <c r="C24" s="15"/>
      <c r="D24" s="15"/>
      <c r="E24" s="15"/>
      <c r="F24" s="15"/>
      <c r="G24" s="15"/>
      <c r="H24" s="15"/>
      <c r="I24" s="11">
        <v>9867708.1199999992</v>
      </c>
      <c r="J24" s="14">
        <f t="shared" si="0"/>
        <v>9867708.1199999992</v>
      </c>
    </row>
    <row r="25" spans="1:10" x14ac:dyDescent="0.25">
      <c r="A25" s="26" t="s">
        <v>88</v>
      </c>
      <c r="B25" s="20" t="s">
        <v>89</v>
      </c>
      <c r="C25" s="15"/>
      <c r="D25" s="15"/>
      <c r="E25" s="15"/>
      <c r="F25" s="15"/>
      <c r="G25" s="15"/>
      <c r="H25" s="15"/>
      <c r="I25" s="11">
        <v>7112059.2000000002</v>
      </c>
      <c r="J25" s="14">
        <f t="shared" si="0"/>
        <v>7112059.2000000002</v>
      </c>
    </row>
    <row r="26" spans="1:10" x14ac:dyDescent="0.25">
      <c r="A26" s="24" t="s">
        <v>90</v>
      </c>
      <c r="B26" s="20" t="s">
        <v>91</v>
      </c>
      <c r="C26" s="11">
        <v>42708.87</v>
      </c>
      <c r="D26" s="15"/>
      <c r="E26" s="15"/>
      <c r="F26" s="11">
        <v>17307.189999999999</v>
      </c>
      <c r="G26" s="15"/>
      <c r="H26" s="15"/>
      <c r="I26" s="15"/>
      <c r="J26" s="14">
        <f t="shared" si="0"/>
        <v>60016.06</v>
      </c>
    </row>
    <row r="27" spans="1:10" x14ac:dyDescent="0.25">
      <c r="A27" s="25" t="s">
        <v>113</v>
      </c>
      <c r="B27" s="20" t="s">
        <v>92</v>
      </c>
      <c r="C27" s="11">
        <v>992.24</v>
      </c>
      <c r="D27" s="15"/>
      <c r="E27" s="15"/>
      <c r="F27" s="11">
        <v>17307.189999999999</v>
      </c>
      <c r="G27" s="15"/>
      <c r="H27" s="15"/>
      <c r="I27" s="15"/>
      <c r="J27" s="14">
        <f t="shared" si="0"/>
        <v>18299.43</v>
      </c>
    </row>
    <row r="28" spans="1:10" x14ac:dyDescent="0.25">
      <c r="A28" s="26" t="s">
        <v>93</v>
      </c>
      <c r="B28" s="20" t="s">
        <v>94</v>
      </c>
      <c r="C28" s="11">
        <v>992.24</v>
      </c>
      <c r="D28" s="15"/>
      <c r="E28" s="15"/>
      <c r="F28" s="11">
        <v>17307.189999999999</v>
      </c>
      <c r="G28" s="15"/>
      <c r="H28" s="15"/>
      <c r="I28" s="15"/>
      <c r="J28" s="14">
        <f t="shared" si="0"/>
        <v>18299.43</v>
      </c>
    </row>
    <row r="29" spans="1:10" x14ac:dyDescent="0.25">
      <c r="A29" s="25" t="s">
        <v>114</v>
      </c>
      <c r="B29" s="20" t="s">
        <v>95</v>
      </c>
      <c r="C29" s="11">
        <v>1288.02</v>
      </c>
      <c r="D29" s="15"/>
      <c r="E29" s="15"/>
      <c r="F29" s="15"/>
      <c r="G29" s="15"/>
      <c r="H29" s="15"/>
      <c r="I29" s="15"/>
      <c r="J29" s="14">
        <f t="shared" si="0"/>
        <v>1288.02</v>
      </c>
    </row>
    <row r="30" spans="1:10" x14ac:dyDescent="0.25">
      <c r="A30" s="26" t="s">
        <v>96</v>
      </c>
      <c r="B30" s="20" t="s">
        <v>95</v>
      </c>
      <c r="C30" s="11">
        <v>1288.02</v>
      </c>
      <c r="D30" s="15"/>
      <c r="E30" s="15"/>
      <c r="F30" s="15"/>
      <c r="G30" s="15"/>
      <c r="H30" s="15"/>
      <c r="I30" s="15"/>
      <c r="J30" s="14">
        <f t="shared" si="0"/>
        <v>1288.02</v>
      </c>
    </row>
    <row r="31" spans="1:10" x14ac:dyDescent="0.25">
      <c r="A31" s="25" t="s">
        <v>115</v>
      </c>
      <c r="B31" s="20" t="s">
        <v>97</v>
      </c>
      <c r="C31" s="11">
        <v>40428.61</v>
      </c>
      <c r="D31" s="15"/>
      <c r="E31" s="15"/>
      <c r="F31" s="15"/>
      <c r="G31" s="15"/>
      <c r="H31" s="15"/>
      <c r="I31" s="15"/>
      <c r="J31" s="14">
        <f t="shared" si="0"/>
        <v>40428.61</v>
      </c>
    </row>
    <row r="32" spans="1:10" x14ac:dyDescent="0.25">
      <c r="A32" s="26" t="s">
        <v>98</v>
      </c>
      <c r="B32" s="20" t="s">
        <v>99</v>
      </c>
      <c r="C32" s="11">
        <v>5258.59</v>
      </c>
      <c r="D32" s="15"/>
      <c r="E32" s="15"/>
      <c r="F32" s="15"/>
      <c r="G32" s="15"/>
      <c r="H32" s="15"/>
      <c r="I32" s="15"/>
      <c r="J32" s="14">
        <f t="shared" si="0"/>
        <v>5258.59</v>
      </c>
    </row>
    <row r="33" spans="1:10" x14ac:dyDescent="0.25">
      <c r="A33" s="26" t="s">
        <v>100</v>
      </c>
      <c r="B33" s="20" t="s">
        <v>101</v>
      </c>
      <c r="C33" s="11">
        <v>35170.019999999997</v>
      </c>
      <c r="D33" s="15"/>
      <c r="E33" s="15"/>
      <c r="F33" s="15"/>
      <c r="G33" s="15"/>
      <c r="H33" s="15"/>
      <c r="I33" s="15"/>
      <c r="J33" s="14">
        <f t="shared" si="0"/>
        <v>35170.019999999997</v>
      </c>
    </row>
    <row r="34" spans="1:10" x14ac:dyDescent="0.25">
      <c r="A34" s="19" t="s">
        <v>102</v>
      </c>
      <c r="B34" s="18" t="s">
        <v>103</v>
      </c>
      <c r="C34" s="11">
        <v>712.5</v>
      </c>
      <c r="D34" s="15"/>
      <c r="E34" s="15"/>
      <c r="F34" s="15"/>
      <c r="G34" s="15"/>
      <c r="H34" s="15"/>
      <c r="I34" s="15"/>
      <c r="J34" s="14">
        <f t="shared" si="0"/>
        <v>712.5</v>
      </c>
    </row>
    <row r="35" spans="1:10" s="8" customFormat="1" x14ac:dyDescent="0.25">
      <c r="A35" s="65"/>
      <c r="B35" s="66"/>
      <c r="C35" s="67"/>
      <c r="D35" s="67"/>
      <c r="E35" s="67"/>
      <c r="F35" s="67"/>
      <c r="G35" s="67"/>
      <c r="H35" s="67"/>
      <c r="I35" s="67"/>
      <c r="J35" s="68"/>
    </row>
    <row r="36" spans="1:10" x14ac:dyDescent="0.25">
      <c r="A36" t="s">
        <v>146</v>
      </c>
    </row>
    <row r="37" spans="1:10" x14ac:dyDescent="0.25">
      <c r="B37" t="s">
        <v>152</v>
      </c>
      <c r="C37" s="52">
        <f t="shared" ref="C37:I37" si="1">SUM(C10:C11)</f>
        <v>2918657.3800000004</v>
      </c>
      <c r="D37" s="52">
        <f t="shared" si="1"/>
        <v>2632.11</v>
      </c>
      <c r="E37" s="52">
        <f t="shared" si="1"/>
        <v>229534.83</v>
      </c>
      <c r="F37" s="52">
        <f t="shared" si="1"/>
        <v>1909017.97</v>
      </c>
      <c r="G37" s="52">
        <f t="shared" si="1"/>
        <v>0</v>
      </c>
      <c r="H37" s="52">
        <f t="shared" si="1"/>
        <v>0</v>
      </c>
      <c r="I37" s="52">
        <f t="shared" si="1"/>
        <v>0</v>
      </c>
      <c r="J37" s="52">
        <f>SUM(C37:I37)</f>
        <v>5059842.29</v>
      </c>
    </row>
    <row r="38" spans="1:10" x14ac:dyDescent="0.25">
      <c r="B38" t="s">
        <v>153</v>
      </c>
      <c r="C38" s="52">
        <f t="shared" ref="C38:I38" si="2">SUM(C12:C13)</f>
        <v>13722518.85</v>
      </c>
      <c r="D38" s="52">
        <f t="shared" si="2"/>
        <v>348929.14999999997</v>
      </c>
      <c r="E38" s="52">
        <f t="shared" si="2"/>
        <v>341291.1</v>
      </c>
      <c r="F38" s="52">
        <f t="shared" si="2"/>
        <v>27711661.219999999</v>
      </c>
      <c r="G38" s="52">
        <f t="shared" si="2"/>
        <v>0</v>
      </c>
      <c r="H38" s="52">
        <f t="shared" si="2"/>
        <v>5486494.7000000002</v>
      </c>
      <c r="I38" s="52">
        <f t="shared" si="2"/>
        <v>0</v>
      </c>
      <c r="J38" s="52">
        <f t="shared" ref="J38:J48" si="3">SUM(C38:I38)</f>
        <v>47610895.020000003</v>
      </c>
    </row>
    <row r="39" spans="1:10" x14ac:dyDescent="0.25">
      <c r="B39" t="s">
        <v>156</v>
      </c>
      <c r="C39" s="52">
        <f>+C16+C17</f>
        <v>1477.51</v>
      </c>
      <c r="D39" s="52">
        <f t="shared" ref="D39:I39" si="4">+D16+D17</f>
        <v>0</v>
      </c>
      <c r="E39" s="52">
        <f t="shared" si="4"/>
        <v>0</v>
      </c>
      <c r="F39" s="52">
        <f t="shared" si="4"/>
        <v>0</v>
      </c>
      <c r="G39" s="52">
        <f t="shared" si="4"/>
        <v>0</v>
      </c>
      <c r="H39" s="52">
        <f t="shared" si="4"/>
        <v>0</v>
      </c>
      <c r="I39" s="52">
        <f t="shared" si="4"/>
        <v>0</v>
      </c>
      <c r="J39" s="52">
        <f t="shared" si="3"/>
        <v>1477.51</v>
      </c>
    </row>
    <row r="40" spans="1:10" x14ac:dyDescent="0.25">
      <c r="B40" t="s">
        <v>154</v>
      </c>
      <c r="C40" s="52">
        <f>+C18</f>
        <v>0</v>
      </c>
      <c r="D40" s="52">
        <f t="shared" ref="D40:I40" si="5">+D18</f>
        <v>0</v>
      </c>
      <c r="E40" s="52">
        <f t="shared" si="5"/>
        <v>0</v>
      </c>
      <c r="F40" s="52">
        <f t="shared" si="5"/>
        <v>0</v>
      </c>
      <c r="G40" s="52">
        <f t="shared" si="5"/>
        <v>1905.79</v>
      </c>
      <c r="H40" s="52">
        <f t="shared" si="5"/>
        <v>0</v>
      </c>
      <c r="I40" s="52">
        <f t="shared" si="5"/>
        <v>0</v>
      </c>
      <c r="J40" s="52">
        <f t="shared" si="3"/>
        <v>1905.79</v>
      </c>
    </row>
    <row r="41" spans="1:10" x14ac:dyDescent="0.25">
      <c r="B41" t="s">
        <v>155</v>
      </c>
      <c r="C41" s="52">
        <f>+C19+C20</f>
        <v>411923.12</v>
      </c>
      <c r="D41" s="52">
        <f t="shared" ref="D41:I41" si="6">+D19+D20</f>
        <v>965135.8600000001</v>
      </c>
      <c r="E41" s="52">
        <f t="shared" si="6"/>
        <v>0</v>
      </c>
      <c r="F41" s="52">
        <f t="shared" si="6"/>
        <v>0</v>
      </c>
      <c r="G41" s="52">
        <f t="shared" si="6"/>
        <v>6111609.6099999994</v>
      </c>
      <c r="H41" s="52">
        <f t="shared" si="6"/>
        <v>8985121.8200000003</v>
      </c>
      <c r="I41" s="52">
        <f t="shared" si="6"/>
        <v>448.32</v>
      </c>
      <c r="J41" s="52">
        <f t="shared" si="3"/>
        <v>16474238.73</v>
      </c>
    </row>
    <row r="42" spans="1:10" x14ac:dyDescent="0.25">
      <c r="B42" t="s">
        <v>136</v>
      </c>
      <c r="C42" s="53">
        <f>+C24</f>
        <v>0</v>
      </c>
      <c r="D42" s="53">
        <f t="shared" ref="D42:I42" si="7">+D24</f>
        <v>0</v>
      </c>
      <c r="E42" s="53">
        <f t="shared" si="7"/>
        <v>0</v>
      </c>
      <c r="F42" s="53">
        <f t="shared" si="7"/>
        <v>0</v>
      </c>
      <c r="G42" s="53">
        <f t="shared" si="7"/>
        <v>0</v>
      </c>
      <c r="H42" s="53">
        <f t="shared" si="7"/>
        <v>0</v>
      </c>
      <c r="I42" s="53">
        <f t="shared" si="7"/>
        <v>9867708.1199999992</v>
      </c>
      <c r="J42" s="52">
        <f t="shared" si="3"/>
        <v>9867708.1199999992</v>
      </c>
    </row>
    <row r="43" spans="1:10" x14ac:dyDescent="0.25">
      <c r="B43" t="s">
        <v>137</v>
      </c>
      <c r="C43" s="53">
        <f>+C25</f>
        <v>0</v>
      </c>
      <c r="D43" s="53">
        <f t="shared" ref="D43:I43" si="8">+D25</f>
        <v>0</v>
      </c>
      <c r="E43" s="53">
        <f t="shared" si="8"/>
        <v>0</v>
      </c>
      <c r="F43" s="53">
        <f t="shared" si="8"/>
        <v>0</v>
      </c>
      <c r="G43" s="53">
        <f t="shared" si="8"/>
        <v>0</v>
      </c>
      <c r="H43" s="53">
        <f t="shared" si="8"/>
        <v>0</v>
      </c>
      <c r="I43" s="53">
        <f t="shared" si="8"/>
        <v>7112059.2000000002</v>
      </c>
      <c r="J43" s="52">
        <f t="shared" si="3"/>
        <v>7112059.2000000002</v>
      </c>
    </row>
    <row r="44" spans="1:10" x14ac:dyDescent="0.25">
      <c r="B44" t="s">
        <v>138</v>
      </c>
      <c r="C44" s="52">
        <f>+C28</f>
        <v>992.24</v>
      </c>
      <c r="D44" s="52">
        <f t="shared" ref="D44:I44" si="9">+D28</f>
        <v>0</v>
      </c>
      <c r="E44" s="52">
        <f t="shared" si="9"/>
        <v>0</v>
      </c>
      <c r="F44" s="52">
        <f t="shared" si="9"/>
        <v>17307.189999999999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3"/>
        <v>18299.43</v>
      </c>
    </row>
    <row r="45" spans="1:10" x14ac:dyDescent="0.25">
      <c r="B45" t="s">
        <v>139</v>
      </c>
      <c r="C45" s="52">
        <f>+C30</f>
        <v>1288.02</v>
      </c>
      <c r="D45" s="52">
        <f t="shared" ref="D45:I45" si="10">+D30</f>
        <v>0</v>
      </c>
      <c r="E45" s="52">
        <f t="shared" si="10"/>
        <v>0</v>
      </c>
      <c r="F45" s="52">
        <f t="shared" si="10"/>
        <v>0</v>
      </c>
      <c r="G45" s="52">
        <f t="shared" si="10"/>
        <v>0</v>
      </c>
      <c r="H45" s="52">
        <f t="shared" si="10"/>
        <v>0</v>
      </c>
      <c r="I45" s="52">
        <f t="shared" si="10"/>
        <v>0</v>
      </c>
      <c r="J45" s="52">
        <f t="shared" si="3"/>
        <v>1288.02</v>
      </c>
    </row>
    <row r="46" spans="1:10" x14ac:dyDescent="0.25">
      <c r="B46" t="s">
        <v>140</v>
      </c>
      <c r="C46" s="52">
        <f>+C32</f>
        <v>5258.59</v>
      </c>
      <c r="D46" s="52">
        <f t="shared" ref="D46:I46" si="11">+D32</f>
        <v>0</v>
      </c>
      <c r="E46" s="52">
        <f t="shared" si="11"/>
        <v>0</v>
      </c>
      <c r="F46" s="52">
        <f t="shared" si="11"/>
        <v>0</v>
      </c>
      <c r="G46" s="52">
        <f t="shared" si="11"/>
        <v>0</v>
      </c>
      <c r="H46" s="52">
        <f t="shared" si="11"/>
        <v>0</v>
      </c>
      <c r="I46" s="52">
        <f t="shared" si="11"/>
        <v>0</v>
      </c>
      <c r="J46" s="52">
        <f t="shared" si="3"/>
        <v>5258.59</v>
      </c>
    </row>
    <row r="47" spans="1:10" x14ac:dyDescent="0.25">
      <c r="B47" t="s">
        <v>141</v>
      </c>
      <c r="C47" s="52">
        <f>+C33</f>
        <v>35170.019999999997</v>
      </c>
      <c r="D47" s="52">
        <f t="shared" ref="D47:I47" si="12">+D33</f>
        <v>0</v>
      </c>
      <c r="E47" s="52">
        <f t="shared" si="12"/>
        <v>0</v>
      </c>
      <c r="F47" s="52">
        <f t="shared" si="12"/>
        <v>0</v>
      </c>
      <c r="G47" s="52">
        <f t="shared" si="12"/>
        <v>0</v>
      </c>
      <c r="H47" s="52">
        <f t="shared" si="12"/>
        <v>0</v>
      </c>
      <c r="I47" s="52">
        <f t="shared" si="12"/>
        <v>0</v>
      </c>
      <c r="J47" s="52">
        <f t="shared" si="3"/>
        <v>35170.019999999997</v>
      </c>
    </row>
    <row r="48" spans="1:10" x14ac:dyDescent="0.25">
      <c r="B48" t="s">
        <v>143</v>
      </c>
      <c r="C48" s="52">
        <f>+C34</f>
        <v>712.5</v>
      </c>
      <c r="D48" s="52">
        <f t="shared" ref="D48:I48" si="13">+D34</f>
        <v>0</v>
      </c>
      <c r="E48" s="52">
        <f t="shared" si="13"/>
        <v>0</v>
      </c>
      <c r="F48" s="52">
        <f t="shared" si="13"/>
        <v>0</v>
      </c>
      <c r="G48" s="52">
        <f t="shared" si="13"/>
        <v>0</v>
      </c>
      <c r="H48" s="52">
        <f t="shared" si="13"/>
        <v>0</v>
      </c>
      <c r="I48" s="52">
        <f t="shared" si="13"/>
        <v>0</v>
      </c>
      <c r="J48" s="52">
        <f t="shared" si="3"/>
        <v>712.5</v>
      </c>
    </row>
    <row r="49" spans="2:10" x14ac:dyDescent="0.25">
      <c r="B49" t="s">
        <v>142</v>
      </c>
      <c r="C49" s="54">
        <f>SUM(C37:C48)</f>
        <v>17097998.229999997</v>
      </c>
      <c r="D49" s="54">
        <f t="shared" ref="D49:J49" si="14">SUM(D37:D48)</f>
        <v>1316697.1200000001</v>
      </c>
      <c r="E49" s="54">
        <f t="shared" si="14"/>
        <v>570825.92999999993</v>
      </c>
      <c r="F49" s="54">
        <f t="shared" si="14"/>
        <v>29637986.379999999</v>
      </c>
      <c r="G49" s="54">
        <f t="shared" si="14"/>
        <v>6113515.3999999994</v>
      </c>
      <c r="H49" s="54">
        <f t="shared" si="14"/>
        <v>14471616.52</v>
      </c>
      <c r="I49" s="54">
        <f t="shared" si="14"/>
        <v>16980215.640000001</v>
      </c>
      <c r="J49" s="54">
        <f t="shared" si="14"/>
        <v>86188855.220000014</v>
      </c>
    </row>
    <row r="51" spans="2:10" ht="15.75" thickBot="1" x14ac:dyDescent="0.3">
      <c r="B51" t="s">
        <v>144</v>
      </c>
      <c r="C51" s="55">
        <f>+C49-C48</f>
        <v>17097285.729999997</v>
      </c>
      <c r="D51" s="55">
        <f t="shared" ref="D51:J51" si="15">+D49-D48</f>
        <v>1316697.1200000001</v>
      </c>
      <c r="E51" s="55">
        <f t="shared" si="15"/>
        <v>570825.92999999993</v>
      </c>
      <c r="F51" s="55">
        <f t="shared" si="15"/>
        <v>29637986.379999999</v>
      </c>
      <c r="G51" s="55">
        <f t="shared" si="15"/>
        <v>6113515.3999999994</v>
      </c>
      <c r="H51" s="55">
        <f t="shared" si="15"/>
        <v>14471616.52</v>
      </c>
      <c r="I51" s="55">
        <f t="shared" si="15"/>
        <v>16980215.640000001</v>
      </c>
      <c r="J51" s="55">
        <f t="shared" si="15"/>
        <v>86188142.720000014</v>
      </c>
    </row>
    <row r="52" spans="2:10" ht="15.75" thickTop="1" x14ac:dyDescent="0.25"/>
    <row r="53" spans="2:10" x14ac:dyDescent="0.25">
      <c r="B53" t="s">
        <v>145</v>
      </c>
      <c r="C53" s="56">
        <v>0.03</v>
      </c>
      <c r="D53" s="56">
        <v>8.4000000000000005E-2</v>
      </c>
      <c r="E53" s="56">
        <v>3.3399999999999999E-2</v>
      </c>
      <c r="F53" s="56">
        <v>3.3399999999999999E-2</v>
      </c>
      <c r="G53" s="56">
        <v>3.0300000000000001E-2</v>
      </c>
      <c r="H53" s="57" t="s">
        <v>36</v>
      </c>
      <c r="I53" s="56">
        <v>1.4800000000000001E-2</v>
      </c>
    </row>
    <row r="55" spans="2:10" x14ac:dyDescent="0.25">
      <c r="B55" t="s">
        <v>147</v>
      </c>
      <c r="C55" s="58">
        <f>ROUND(+C51*C53,2)</f>
        <v>512918.57</v>
      </c>
      <c r="D55" s="58">
        <f>ROUND(+D51*D53,2)</f>
        <v>110602.56</v>
      </c>
      <c r="E55" s="58">
        <f>ROUND(+E51*E53,2)</f>
        <v>19065.59</v>
      </c>
      <c r="F55" s="58">
        <f>ROUND(+F51*F53,2)</f>
        <v>989908.75</v>
      </c>
      <c r="G55" s="58">
        <f>ROUND(+G51*G53,2)</f>
        <v>185239.52</v>
      </c>
      <c r="H55" s="58"/>
      <c r="I55" s="58">
        <f>ROUND(+I51*I53,2)</f>
        <v>251307.19</v>
      </c>
      <c r="J55" s="59">
        <f>SUM(C55:I55)</f>
        <v>2069042.18</v>
      </c>
    </row>
    <row r="56" spans="2:10" x14ac:dyDescent="0.25">
      <c r="D56" s="58"/>
      <c r="E56" s="58"/>
      <c r="F56" s="58"/>
      <c r="G56" s="58"/>
      <c r="H56" s="58"/>
      <c r="I56" s="58"/>
      <c r="J56" s="59"/>
    </row>
    <row r="57" spans="2:10" x14ac:dyDescent="0.25">
      <c r="B57" s="60" t="s">
        <v>158</v>
      </c>
      <c r="C57" s="60"/>
      <c r="D57" s="61"/>
      <c r="E57" s="61"/>
      <c r="F57" s="61"/>
      <c r="G57" s="61"/>
      <c r="H57" s="61"/>
      <c r="I57" s="61"/>
      <c r="J57" s="62"/>
    </row>
    <row r="58" spans="2:10" x14ac:dyDescent="0.25">
      <c r="B58" s="60" t="s">
        <v>152</v>
      </c>
      <c r="C58" s="61">
        <f>ROUND(+C37*(1+C$53),2)</f>
        <v>3006217.1</v>
      </c>
      <c r="D58" s="61">
        <f t="shared" ref="D58:I58" si="16">ROUND(+D37*(1+D$53),2)</f>
        <v>2853.21</v>
      </c>
      <c r="E58" s="61">
        <f t="shared" si="16"/>
        <v>237201.29</v>
      </c>
      <c r="F58" s="61">
        <f t="shared" si="16"/>
        <v>1972779.17</v>
      </c>
      <c r="G58" s="61">
        <f t="shared" si="16"/>
        <v>0</v>
      </c>
      <c r="H58" s="61">
        <f>ROUND(+H37*(1+0),2)</f>
        <v>0</v>
      </c>
      <c r="I58" s="61">
        <f t="shared" si="16"/>
        <v>0</v>
      </c>
      <c r="J58" s="62">
        <f t="shared" ref="J58:J69" si="17">SUM(C58:I58)</f>
        <v>5219050.7699999996</v>
      </c>
    </row>
    <row r="59" spans="2:10" x14ac:dyDescent="0.25">
      <c r="B59" s="60" t="s">
        <v>153</v>
      </c>
      <c r="C59" s="61">
        <f t="shared" ref="C59:I68" si="18">ROUND(+C38*(1+C$53),2)</f>
        <v>14134194.42</v>
      </c>
      <c r="D59" s="61">
        <f t="shared" si="18"/>
        <v>378239.2</v>
      </c>
      <c r="E59" s="61">
        <f t="shared" si="18"/>
        <v>352690.22</v>
      </c>
      <c r="F59" s="61">
        <f t="shared" si="18"/>
        <v>28637230.699999999</v>
      </c>
      <c r="G59" s="61">
        <f t="shared" si="18"/>
        <v>0</v>
      </c>
      <c r="H59" s="61">
        <f t="shared" ref="H59:H68" si="19">ROUND(+H38*(1+0),2)</f>
        <v>5486494.7000000002</v>
      </c>
      <c r="I59" s="61">
        <f t="shared" si="18"/>
        <v>0</v>
      </c>
      <c r="J59" s="62">
        <f t="shared" si="17"/>
        <v>48988849.240000002</v>
      </c>
    </row>
    <row r="60" spans="2:10" x14ac:dyDescent="0.25">
      <c r="B60" s="60" t="s">
        <v>156</v>
      </c>
      <c r="C60" s="61">
        <f t="shared" si="18"/>
        <v>1521.84</v>
      </c>
      <c r="D60" s="61">
        <f t="shared" si="18"/>
        <v>0</v>
      </c>
      <c r="E60" s="61">
        <f t="shared" si="18"/>
        <v>0</v>
      </c>
      <c r="F60" s="61">
        <f t="shared" si="18"/>
        <v>0</v>
      </c>
      <c r="G60" s="61">
        <f t="shared" si="18"/>
        <v>0</v>
      </c>
      <c r="H60" s="61">
        <f t="shared" si="19"/>
        <v>0</v>
      </c>
      <c r="I60" s="61">
        <f t="shared" si="18"/>
        <v>0</v>
      </c>
      <c r="J60" s="62">
        <f t="shared" si="17"/>
        <v>1521.84</v>
      </c>
    </row>
    <row r="61" spans="2:10" x14ac:dyDescent="0.25">
      <c r="B61" s="60" t="s">
        <v>154</v>
      </c>
      <c r="C61" s="61">
        <f t="shared" si="18"/>
        <v>0</v>
      </c>
      <c r="D61" s="61">
        <f t="shared" si="18"/>
        <v>0</v>
      </c>
      <c r="E61" s="61">
        <f t="shared" si="18"/>
        <v>0</v>
      </c>
      <c r="F61" s="61">
        <f t="shared" si="18"/>
        <v>0</v>
      </c>
      <c r="G61" s="61">
        <f t="shared" si="18"/>
        <v>1963.54</v>
      </c>
      <c r="H61" s="61">
        <f t="shared" si="19"/>
        <v>0</v>
      </c>
      <c r="I61" s="61">
        <f t="shared" si="18"/>
        <v>0</v>
      </c>
      <c r="J61" s="62">
        <f t="shared" si="17"/>
        <v>1963.54</v>
      </c>
    </row>
    <row r="62" spans="2:10" x14ac:dyDescent="0.25">
      <c r="B62" s="60" t="s">
        <v>155</v>
      </c>
      <c r="C62" s="61">
        <f t="shared" si="18"/>
        <v>424280.81</v>
      </c>
      <c r="D62" s="61">
        <f t="shared" si="18"/>
        <v>1046207.27</v>
      </c>
      <c r="E62" s="61">
        <f t="shared" si="18"/>
        <v>0</v>
      </c>
      <c r="F62" s="61">
        <f t="shared" si="18"/>
        <v>0</v>
      </c>
      <c r="G62" s="61">
        <f t="shared" si="18"/>
        <v>6296791.3799999999</v>
      </c>
      <c r="H62" s="61">
        <f t="shared" si="19"/>
        <v>8985121.8200000003</v>
      </c>
      <c r="I62" s="61">
        <f t="shared" si="18"/>
        <v>454.96</v>
      </c>
      <c r="J62" s="62">
        <f t="shared" si="17"/>
        <v>16752856.240000002</v>
      </c>
    </row>
    <row r="63" spans="2:10" x14ac:dyDescent="0.25">
      <c r="B63" s="60" t="s">
        <v>136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9"/>
        <v>0</v>
      </c>
      <c r="I63" s="61">
        <f t="shared" si="18"/>
        <v>10013750.199999999</v>
      </c>
      <c r="J63" s="62">
        <f t="shared" si="17"/>
        <v>10013750.199999999</v>
      </c>
    </row>
    <row r="64" spans="2:10" x14ac:dyDescent="0.25">
      <c r="B64" s="60" t="s">
        <v>137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9"/>
        <v>0</v>
      </c>
      <c r="I64" s="61">
        <f t="shared" si="18"/>
        <v>7217317.6799999997</v>
      </c>
      <c r="J64" s="62">
        <f t="shared" si="17"/>
        <v>7217317.6799999997</v>
      </c>
    </row>
    <row r="65" spans="1:10" x14ac:dyDescent="0.25">
      <c r="B65" s="60" t="s">
        <v>138</v>
      </c>
      <c r="C65" s="61">
        <f t="shared" si="18"/>
        <v>1022.01</v>
      </c>
      <c r="D65" s="61">
        <f t="shared" si="18"/>
        <v>0</v>
      </c>
      <c r="E65" s="61">
        <f t="shared" si="18"/>
        <v>0</v>
      </c>
      <c r="F65" s="61">
        <f t="shared" si="18"/>
        <v>17885.25</v>
      </c>
      <c r="G65" s="61">
        <f t="shared" si="18"/>
        <v>0</v>
      </c>
      <c r="H65" s="61">
        <f t="shared" si="19"/>
        <v>0</v>
      </c>
      <c r="I65" s="61">
        <f t="shared" si="18"/>
        <v>0</v>
      </c>
      <c r="J65" s="62">
        <f t="shared" si="17"/>
        <v>18907.259999999998</v>
      </c>
    </row>
    <row r="66" spans="1:10" x14ac:dyDescent="0.25">
      <c r="B66" s="60" t="s">
        <v>139</v>
      </c>
      <c r="C66" s="61">
        <f t="shared" si="18"/>
        <v>1326.66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9"/>
        <v>0</v>
      </c>
      <c r="I66" s="61">
        <f t="shared" si="18"/>
        <v>0</v>
      </c>
      <c r="J66" s="62">
        <f t="shared" si="17"/>
        <v>1326.66</v>
      </c>
    </row>
    <row r="67" spans="1:10" x14ac:dyDescent="0.25">
      <c r="B67" s="60" t="s">
        <v>140</v>
      </c>
      <c r="C67" s="61">
        <f t="shared" si="18"/>
        <v>5416.35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9"/>
        <v>0</v>
      </c>
      <c r="I67" s="61">
        <f t="shared" si="18"/>
        <v>0</v>
      </c>
      <c r="J67" s="62">
        <f t="shared" si="17"/>
        <v>5416.35</v>
      </c>
    </row>
    <row r="68" spans="1:10" x14ac:dyDescent="0.25">
      <c r="B68" s="60" t="s">
        <v>141</v>
      </c>
      <c r="C68" s="61">
        <f t="shared" si="18"/>
        <v>36225.120000000003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9"/>
        <v>0</v>
      </c>
      <c r="I68" s="61">
        <f t="shared" si="18"/>
        <v>0</v>
      </c>
      <c r="J68" s="62">
        <f t="shared" si="17"/>
        <v>36225.120000000003</v>
      </c>
    </row>
    <row r="69" spans="1:10" s="63" customFormat="1" ht="15.75" thickBot="1" x14ac:dyDescent="0.3">
      <c r="B69" s="69" t="s">
        <v>142</v>
      </c>
      <c r="C69" s="70">
        <f t="shared" ref="C69:I69" si="20">SUM(C58:C68)</f>
        <v>17610204.310000002</v>
      </c>
      <c r="D69" s="70">
        <f t="shared" si="20"/>
        <v>1427299.6800000002</v>
      </c>
      <c r="E69" s="70">
        <f t="shared" si="20"/>
        <v>589891.51</v>
      </c>
      <c r="F69" s="70">
        <f t="shared" si="20"/>
        <v>30627895.119999997</v>
      </c>
      <c r="G69" s="70">
        <f t="shared" si="20"/>
        <v>6298754.9199999999</v>
      </c>
      <c r="H69" s="70">
        <f t="shared" si="20"/>
        <v>14471616.52</v>
      </c>
      <c r="I69" s="70">
        <f t="shared" si="20"/>
        <v>17231522.84</v>
      </c>
      <c r="J69" s="70">
        <f t="shared" si="17"/>
        <v>88257184.900000006</v>
      </c>
    </row>
    <row r="70" spans="1:10" ht="15.75" thickTop="1" x14ac:dyDescent="0.25"/>
    <row r="71" spans="1:10" x14ac:dyDescent="0.25">
      <c r="B71" s="69" t="s">
        <v>157</v>
      </c>
      <c r="C71" s="53">
        <f>+C69-C51</f>
        <v>512918.58000000566</v>
      </c>
      <c r="D71" s="53">
        <f t="shared" ref="D71:J71" si="21">+D69-D51</f>
        <v>110602.56000000006</v>
      </c>
      <c r="E71" s="53">
        <f t="shared" si="21"/>
        <v>19065.580000000075</v>
      </c>
      <c r="F71" s="53">
        <f t="shared" si="21"/>
        <v>989908.73999999836</v>
      </c>
      <c r="G71" s="53">
        <f t="shared" si="21"/>
        <v>185239.52000000048</v>
      </c>
      <c r="H71" s="53">
        <f t="shared" si="21"/>
        <v>0</v>
      </c>
      <c r="I71" s="53">
        <f t="shared" si="21"/>
        <v>251307.19999999925</v>
      </c>
      <c r="J71" s="53">
        <f t="shared" si="21"/>
        <v>2069042.1799999923</v>
      </c>
    </row>
    <row r="73" spans="1:10" x14ac:dyDescent="0.25">
      <c r="A73" s="75" t="s">
        <v>37</v>
      </c>
      <c r="B73" s="76"/>
    </row>
    <row r="74" spans="1:10" x14ac:dyDescent="0.25">
      <c r="A74" s="77"/>
      <c r="B74" s="78"/>
    </row>
    <row r="75" spans="1:10" x14ac:dyDescent="0.25">
      <c r="A75" s="63"/>
      <c r="B75" s="73"/>
      <c r="C75" s="73"/>
      <c r="D75" s="63"/>
    </row>
    <row r="76" spans="1:10" x14ac:dyDescent="0.25">
      <c r="A76" s="63"/>
      <c r="B76" s="73"/>
      <c r="C76" s="73"/>
      <c r="D76" s="63"/>
    </row>
    <row r="77" spans="1:10" x14ac:dyDescent="0.25">
      <c r="A77" s="63"/>
      <c r="B77" s="74"/>
      <c r="C77" s="74"/>
      <c r="D77" s="63"/>
    </row>
    <row r="78" spans="1:10" x14ac:dyDescent="0.25">
      <c r="A78" s="63"/>
      <c r="B78" s="74"/>
      <c r="C78" s="74"/>
      <c r="D78" s="63"/>
    </row>
    <row r="79" spans="1:10" x14ac:dyDescent="0.25">
      <c r="A79" s="63"/>
      <c r="B79" s="63"/>
      <c r="C79" s="63"/>
      <c r="D79" s="63"/>
    </row>
    <row r="80" spans="1:10" x14ac:dyDescent="0.25">
      <c r="A80" s="63"/>
      <c r="B80" s="63"/>
      <c r="C80" s="63"/>
      <c r="D80" s="63"/>
    </row>
  </sheetData>
  <mergeCells count="3">
    <mergeCell ref="B75:C76"/>
    <mergeCell ref="B77:C78"/>
    <mergeCell ref="A73:B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workbookViewId="0">
      <selection activeCell="H24" sqref="H24"/>
    </sheetView>
  </sheetViews>
  <sheetFormatPr defaultRowHeight="15" x14ac:dyDescent="0.25"/>
  <cols>
    <col min="2" max="2" width="30.28515625" bestFit="1" customWidth="1"/>
    <col min="3" max="3" width="12.28515625" customWidth="1"/>
    <col min="4" max="4" width="11.7109375" customWidth="1"/>
    <col min="5" max="5" width="12.7109375" bestFit="1" customWidth="1"/>
    <col min="6" max="6" width="11.28515625" bestFit="1" customWidth="1"/>
    <col min="7" max="7" width="10.28515625" bestFit="1" customWidth="1"/>
    <col min="8" max="8" width="30.28515625" customWidth="1"/>
    <col min="9" max="9" width="15.28515625" customWidth="1"/>
    <col min="10" max="10" width="11" bestFit="1" customWidth="1"/>
    <col min="11" max="11" width="7.7109375" bestFit="1" customWidth="1"/>
    <col min="12" max="12" width="8.7109375" customWidth="1"/>
    <col min="13" max="13" width="10.28515625" bestFit="1" customWidth="1"/>
    <col min="14" max="14" width="7.7109375" customWidth="1"/>
    <col min="15" max="15" width="10.7109375" customWidth="1"/>
    <col min="16" max="16" width="11.28515625" bestFit="1" customWidth="1"/>
  </cols>
  <sheetData>
    <row r="1" spans="1:16" x14ac:dyDescent="0.25">
      <c r="A1" t="s">
        <v>0</v>
      </c>
      <c r="B1" t="s">
        <v>22</v>
      </c>
      <c r="C1" t="s">
        <v>1</v>
      </c>
      <c r="D1" t="s">
        <v>23</v>
      </c>
      <c r="E1" t="s">
        <v>2</v>
      </c>
      <c r="F1" t="s">
        <v>41</v>
      </c>
      <c r="H1" s="2" t="s">
        <v>25</v>
      </c>
      <c r="J1" s="2" t="s">
        <v>1</v>
      </c>
    </row>
    <row r="2" spans="1:16" x14ac:dyDescent="0.25">
      <c r="A2">
        <v>100031</v>
      </c>
      <c r="B2" t="s">
        <v>3</v>
      </c>
      <c r="C2" s="6" t="s">
        <v>4</v>
      </c>
      <c r="D2" t="s">
        <v>5</v>
      </c>
      <c r="E2" s="1">
        <v>5596610</v>
      </c>
      <c r="H2" s="2" t="s">
        <v>27</v>
      </c>
      <c r="I2" s="2" t="s">
        <v>22</v>
      </c>
      <c r="J2" t="s">
        <v>4</v>
      </c>
      <c r="K2" t="s">
        <v>6</v>
      </c>
      <c r="L2" t="s">
        <v>8</v>
      </c>
      <c r="M2" t="s">
        <v>10</v>
      </c>
      <c r="N2" t="s">
        <v>12</v>
      </c>
      <c r="O2" t="s">
        <v>14</v>
      </c>
      <c r="P2" t="s">
        <v>24</v>
      </c>
    </row>
    <row r="3" spans="1:16" x14ac:dyDescent="0.25">
      <c r="A3">
        <v>100031</v>
      </c>
      <c r="B3" t="s">
        <v>3</v>
      </c>
      <c r="C3" s="6" t="s">
        <v>6</v>
      </c>
      <c r="D3" t="s">
        <v>7</v>
      </c>
      <c r="E3" s="1">
        <v>204225</v>
      </c>
      <c r="F3" s="1"/>
      <c r="H3" t="s">
        <v>16</v>
      </c>
      <c r="I3" t="s">
        <v>16</v>
      </c>
      <c r="J3" s="3">
        <v>36008390</v>
      </c>
      <c r="K3" s="3">
        <v>112408</v>
      </c>
      <c r="L3" s="3"/>
      <c r="M3" s="3">
        <v>1123948</v>
      </c>
      <c r="N3" s="3">
        <v>62245</v>
      </c>
      <c r="O3" s="3">
        <v>130504</v>
      </c>
      <c r="P3" s="3">
        <v>37437495</v>
      </c>
    </row>
    <row r="4" spans="1:16" x14ac:dyDescent="0.25">
      <c r="A4">
        <v>100031</v>
      </c>
      <c r="B4" t="s">
        <v>3</v>
      </c>
      <c r="C4" s="6" t="s">
        <v>8</v>
      </c>
      <c r="D4" t="s">
        <v>9</v>
      </c>
      <c r="E4" s="1">
        <v>713</v>
      </c>
      <c r="F4" s="1"/>
      <c r="H4" t="s">
        <v>28</v>
      </c>
      <c r="J4" s="3">
        <v>36008390</v>
      </c>
      <c r="K4" s="3">
        <v>112408</v>
      </c>
      <c r="L4" s="3"/>
      <c r="M4" s="3">
        <v>1123948</v>
      </c>
      <c r="N4" s="3">
        <v>62245</v>
      </c>
      <c r="O4" s="3">
        <v>130504</v>
      </c>
      <c r="P4" s="3">
        <v>37437495</v>
      </c>
    </row>
    <row r="5" spans="1:16" x14ac:dyDescent="0.25">
      <c r="A5">
        <v>100031</v>
      </c>
      <c r="B5" t="s">
        <v>3</v>
      </c>
      <c r="C5" s="6" t="s">
        <v>10</v>
      </c>
      <c r="D5" t="s">
        <v>11</v>
      </c>
      <c r="E5" s="1">
        <v>16209461</v>
      </c>
      <c r="H5" t="s">
        <v>3</v>
      </c>
      <c r="I5" t="s">
        <v>3</v>
      </c>
      <c r="J5" s="3">
        <v>5596610</v>
      </c>
      <c r="K5" s="3">
        <v>204225</v>
      </c>
      <c r="L5" s="3">
        <v>713</v>
      </c>
      <c r="M5" s="3">
        <v>16209461</v>
      </c>
      <c r="N5" s="3">
        <v>52201</v>
      </c>
      <c r="O5" s="3">
        <v>835623</v>
      </c>
      <c r="P5" s="3">
        <v>22898833</v>
      </c>
    </row>
    <row r="6" spans="1:16" x14ac:dyDescent="0.25">
      <c r="A6">
        <v>100031</v>
      </c>
      <c r="B6" t="s">
        <v>3</v>
      </c>
      <c r="C6" s="6" t="s">
        <v>12</v>
      </c>
      <c r="D6" t="s">
        <v>13</v>
      </c>
      <c r="E6" s="1">
        <v>52201</v>
      </c>
      <c r="H6" t="s">
        <v>29</v>
      </c>
      <c r="J6" s="3">
        <v>5596610</v>
      </c>
      <c r="K6" s="3">
        <v>204225</v>
      </c>
      <c r="L6" s="3">
        <v>713</v>
      </c>
      <c r="M6" s="3">
        <v>16209461</v>
      </c>
      <c r="N6" s="3">
        <v>52201</v>
      </c>
      <c r="O6" s="3">
        <v>835623</v>
      </c>
      <c r="P6" s="3">
        <v>22898833</v>
      </c>
    </row>
    <row r="7" spans="1:16" x14ac:dyDescent="0.25">
      <c r="A7">
        <v>100031</v>
      </c>
      <c r="B7" t="s">
        <v>3</v>
      </c>
      <c r="C7" s="6" t="s">
        <v>14</v>
      </c>
      <c r="D7" t="s">
        <v>15</v>
      </c>
      <c r="E7" s="1">
        <v>835623</v>
      </c>
      <c r="H7" t="s">
        <v>20</v>
      </c>
      <c r="I7" t="s">
        <v>20</v>
      </c>
      <c r="J7" s="3">
        <v>12813406</v>
      </c>
      <c r="K7" s="3">
        <v>6843</v>
      </c>
      <c r="L7" s="3"/>
      <c r="M7" s="3">
        <v>7428430</v>
      </c>
      <c r="N7" s="3">
        <v>3088</v>
      </c>
      <c r="O7" s="3"/>
      <c r="P7" s="3">
        <v>20251767</v>
      </c>
    </row>
    <row r="8" spans="1:16" x14ac:dyDescent="0.25">
      <c r="A8">
        <v>101956</v>
      </c>
      <c r="B8" t="s">
        <v>16</v>
      </c>
      <c r="C8" s="6" t="s">
        <v>4</v>
      </c>
      <c r="D8" t="s">
        <v>5</v>
      </c>
      <c r="E8" s="1">
        <v>36008390</v>
      </c>
      <c r="H8" t="s">
        <v>30</v>
      </c>
      <c r="J8" s="3">
        <v>12813406</v>
      </c>
      <c r="K8" s="3">
        <v>6843</v>
      </c>
      <c r="L8" s="3"/>
      <c r="M8" s="3">
        <v>7428430</v>
      </c>
      <c r="N8" s="3">
        <v>3088</v>
      </c>
      <c r="O8" s="3"/>
      <c r="P8" s="3">
        <v>20251767</v>
      </c>
    </row>
    <row r="9" spans="1:16" x14ac:dyDescent="0.25">
      <c r="A9">
        <v>101956</v>
      </c>
      <c r="B9" t="s">
        <v>16</v>
      </c>
      <c r="C9" s="6" t="s">
        <v>6</v>
      </c>
      <c r="D9" t="s">
        <v>7</v>
      </c>
      <c r="E9" s="1">
        <v>112408</v>
      </c>
      <c r="F9" s="1"/>
      <c r="H9" t="s">
        <v>19</v>
      </c>
      <c r="I9" t="s">
        <v>19</v>
      </c>
      <c r="J9" s="3">
        <v>104514292</v>
      </c>
      <c r="K9" s="3">
        <v>1474310</v>
      </c>
      <c r="L9" s="3"/>
      <c r="M9" s="3">
        <v>5814278</v>
      </c>
      <c r="N9" s="3">
        <v>299238</v>
      </c>
      <c r="O9" s="3"/>
      <c r="P9" s="3">
        <v>112102118</v>
      </c>
    </row>
    <row r="10" spans="1:16" x14ac:dyDescent="0.25">
      <c r="A10">
        <v>101956</v>
      </c>
      <c r="B10" t="s">
        <v>16</v>
      </c>
      <c r="C10" s="6" t="s">
        <v>10</v>
      </c>
      <c r="D10" t="s">
        <v>11</v>
      </c>
      <c r="E10" s="1">
        <v>1123948</v>
      </c>
      <c r="H10" t="s">
        <v>31</v>
      </c>
      <c r="J10" s="3">
        <v>104514292</v>
      </c>
      <c r="K10" s="3">
        <v>1474310</v>
      </c>
      <c r="L10" s="3"/>
      <c r="M10" s="3">
        <v>5814278</v>
      </c>
      <c r="N10" s="3">
        <v>299238</v>
      </c>
      <c r="O10" s="3"/>
      <c r="P10" s="3">
        <v>112102118</v>
      </c>
    </row>
    <row r="11" spans="1:16" x14ac:dyDescent="0.25">
      <c r="A11">
        <v>101956</v>
      </c>
      <c r="B11" t="s">
        <v>16</v>
      </c>
      <c r="C11" s="6" t="s">
        <v>12</v>
      </c>
      <c r="D11" t="s">
        <v>13</v>
      </c>
      <c r="E11" s="1">
        <v>62245</v>
      </c>
      <c r="H11" t="s">
        <v>21</v>
      </c>
      <c r="I11" t="s">
        <v>21</v>
      </c>
      <c r="J11" s="3">
        <v>3824189</v>
      </c>
      <c r="K11" s="3"/>
      <c r="L11" s="3"/>
      <c r="M11" s="3">
        <v>16980216</v>
      </c>
      <c r="N11" s="3"/>
      <c r="O11" s="3"/>
      <c r="P11" s="3">
        <v>20804405</v>
      </c>
    </row>
    <row r="12" spans="1:16" x14ac:dyDescent="0.25">
      <c r="A12">
        <v>101956</v>
      </c>
      <c r="B12" t="s">
        <v>16</v>
      </c>
      <c r="C12" s="6" t="s">
        <v>14</v>
      </c>
      <c r="D12" t="s">
        <v>15</v>
      </c>
      <c r="E12" s="1">
        <v>130504</v>
      </c>
      <c r="H12" t="s">
        <v>32</v>
      </c>
      <c r="J12" s="3">
        <v>3824189</v>
      </c>
      <c r="K12" s="3"/>
      <c r="L12" s="3"/>
      <c r="M12" s="3">
        <v>16980216</v>
      </c>
      <c r="N12" s="3"/>
      <c r="O12" s="3"/>
      <c r="P12" s="3">
        <v>20804405</v>
      </c>
    </row>
    <row r="13" spans="1:16" x14ac:dyDescent="0.25">
      <c r="A13">
        <v>103161</v>
      </c>
      <c r="B13" t="s">
        <v>17</v>
      </c>
      <c r="C13" s="6" t="s">
        <v>4</v>
      </c>
      <c r="D13" t="s">
        <v>5</v>
      </c>
      <c r="E13" s="1">
        <v>6409461</v>
      </c>
      <c r="H13" t="s">
        <v>26</v>
      </c>
      <c r="I13" t="s">
        <v>17</v>
      </c>
      <c r="J13" s="3">
        <v>6409461</v>
      </c>
      <c r="K13" s="3"/>
      <c r="L13" s="3"/>
      <c r="M13" s="3"/>
      <c r="N13" s="3">
        <v>570826</v>
      </c>
      <c r="O13" s="3"/>
      <c r="P13" s="3">
        <v>6980287</v>
      </c>
    </row>
    <row r="14" spans="1:16" x14ac:dyDescent="0.25">
      <c r="A14">
        <v>103161</v>
      </c>
      <c r="B14" t="s">
        <v>17</v>
      </c>
      <c r="C14" s="6" t="s">
        <v>12</v>
      </c>
      <c r="D14" t="s">
        <v>13</v>
      </c>
      <c r="E14" s="1">
        <v>570826</v>
      </c>
      <c r="I14" t="s">
        <v>18</v>
      </c>
      <c r="J14" s="3">
        <v>112058043</v>
      </c>
      <c r="K14" s="3">
        <v>7301644</v>
      </c>
      <c r="L14" s="3"/>
      <c r="M14" s="3">
        <v>16937523</v>
      </c>
      <c r="N14" s="3">
        <v>6927249</v>
      </c>
      <c r="O14" s="3">
        <v>5773214</v>
      </c>
      <c r="P14" s="3">
        <v>148997673</v>
      </c>
    </row>
    <row r="15" spans="1:16" x14ac:dyDescent="0.25">
      <c r="A15">
        <v>114291</v>
      </c>
      <c r="B15" t="s">
        <v>18</v>
      </c>
      <c r="C15" s="6" t="s">
        <v>4</v>
      </c>
      <c r="D15" t="s">
        <v>5</v>
      </c>
      <c r="E15" s="1">
        <v>112058043</v>
      </c>
      <c r="H15" t="s">
        <v>33</v>
      </c>
      <c r="J15" s="3">
        <v>118467504</v>
      </c>
      <c r="K15" s="3">
        <v>7301644</v>
      </c>
      <c r="L15" s="3"/>
      <c r="M15" s="3">
        <v>16937523</v>
      </c>
      <c r="N15" s="3">
        <v>7498075</v>
      </c>
      <c r="O15" s="3">
        <v>5773214</v>
      </c>
      <c r="P15" s="3">
        <v>155977960</v>
      </c>
    </row>
    <row r="16" spans="1:16" x14ac:dyDescent="0.25">
      <c r="A16">
        <v>114291</v>
      </c>
      <c r="B16" t="s">
        <v>18</v>
      </c>
      <c r="C16" s="6" t="s">
        <v>6</v>
      </c>
      <c r="D16" t="s">
        <v>7</v>
      </c>
      <c r="E16" s="1">
        <v>7301644</v>
      </c>
      <c r="F16" s="1"/>
      <c r="H16" t="s">
        <v>34</v>
      </c>
      <c r="I16" t="s">
        <v>34</v>
      </c>
      <c r="J16" s="3"/>
      <c r="K16" s="3"/>
      <c r="L16" s="3"/>
      <c r="M16" s="3">
        <v>14471617</v>
      </c>
      <c r="N16" s="3"/>
      <c r="O16" s="3"/>
      <c r="P16" s="3">
        <v>14471617</v>
      </c>
    </row>
    <row r="17" spans="1:16" x14ac:dyDescent="0.25">
      <c r="A17">
        <v>114291</v>
      </c>
      <c r="B17" t="s">
        <v>18</v>
      </c>
      <c r="C17" s="6" t="s">
        <v>10</v>
      </c>
      <c r="D17" t="s">
        <v>11</v>
      </c>
      <c r="E17" s="1">
        <v>16937523</v>
      </c>
      <c r="H17" t="s">
        <v>35</v>
      </c>
      <c r="J17" s="3"/>
      <c r="K17" s="3"/>
      <c r="L17" s="3"/>
      <c r="M17" s="3">
        <v>14471617</v>
      </c>
      <c r="N17" s="3"/>
      <c r="O17" s="3"/>
      <c r="P17" s="3">
        <v>14471617</v>
      </c>
    </row>
    <row r="18" spans="1:16" x14ac:dyDescent="0.25">
      <c r="A18">
        <v>114291</v>
      </c>
      <c r="B18" t="s">
        <v>18</v>
      </c>
      <c r="C18" s="6" t="s">
        <v>12</v>
      </c>
      <c r="D18" t="s">
        <v>13</v>
      </c>
      <c r="E18" s="1">
        <v>6927249</v>
      </c>
      <c r="H18" t="s">
        <v>24</v>
      </c>
      <c r="J18" s="3">
        <v>281224391</v>
      </c>
      <c r="K18" s="3">
        <v>9099430</v>
      </c>
      <c r="L18" s="3">
        <v>713</v>
      </c>
      <c r="M18" s="3">
        <v>78965473</v>
      </c>
      <c r="N18" s="3">
        <v>7914847</v>
      </c>
      <c r="O18" s="3">
        <v>6739341</v>
      </c>
      <c r="P18" s="3">
        <v>383944195</v>
      </c>
    </row>
    <row r="19" spans="1:16" x14ac:dyDescent="0.25">
      <c r="A19">
        <v>114291</v>
      </c>
      <c r="B19" t="s">
        <v>18</v>
      </c>
      <c r="C19" s="6" t="s">
        <v>14</v>
      </c>
      <c r="D19" t="s">
        <v>15</v>
      </c>
      <c r="E19" s="1">
        <v>5773214</v>
      </c>
    </row>
    <row r="20" spans="1:16" x14ac:dyDescent="0.25">
      <c r="A20">
        <v>120771</v>
      </c>
      <c r="B20" t="s">
        <v>19</v>
      </c>
      <c r="C20" s="6" t="s">
        <v>4</v>
      </c>
      <c r="D20" t="s">
        <v>5</v>
      </c>
      <c r="E20" s="1">
        <v>104514292</v>
      </c>
    </row>
    <row r="21" spans="1:16" x14ac:dyDescent="0.25">
      <c r="A21">
        <v>120771</v>
      </c>
      <c r="B21" t="s">
        <v>19</v>
      </c>
      <c r="C21" s="6" t="s">
        <v>6</v>
      </c>
      <c r="D21" t="s">
        <v>7</v>
      </c>
      <c r="E21" s="1">
        <v>1474310</v>
      </c>
      <c r="F21" s="1"/>
    </row>
    <row r="22" spans="1:16" x14ac:dyDescent="0.25">
      <c r="A22">
        <v>120771</v>
      </c>
      <c r="B22" t="s">
        <v>19</v>
      </c>
      <c r="C22" s="6" t="s">
        <v>10</v>
      </c>
      <c r="D22" t="s">
        <v>11</v>
      </c>
      <c r="E22" s="9">
        <v>5814278</v>
      </c>
    </row>
    <row r="23" spans="1:16" x14ac:dyDescent="0.25">
      <c r="A23">
        <v>120771</v>
      </c>
      <c r="B23" t="s">
        <v>19</v>
      </c>
      <c r="C23" s="6" t="s">
        <v>12</v>
      </c>
      <c r="D23" t="s">
        <v>13</v>
      </c>
      <c r="E23" s="1">
        <v>299238</v>
      </c>
    </row>
    <row r="24" spans="1:16" x14ac:dyDescent="0.25">
      <c r="A24">
        <v>139383</v>
      </c>
      <c r="B24" t="s">
        <v>21</v>
      </c>
      <c r="C24" s="6" t="s">
        <v>4</v>
      </c>
      <c r="D24" t="s">
        <v>5</v>
      </c>
      <c r="E24" s="9">
        <v>3824189</v>
      </c>
    </row>
    <row r="25" spans="1:16" x14ac:dyDescent="0.25">
      <c r="A25">
        <v>139383</v>
      </c>
      <c r="B25" t="s">
        <v>21</v>
      </c>
      <c r="C25" s="6" t="s">
        <v>10</v>
      </c>
      <c r="D25" t="s">
        <v>11</v>
      </c>
      <c r="E25" s="9">
        <v>16980216</v>
      </c>
    </row>
    <row r="26" spans="1:16" x14ac:dyDescent="0.25">
      <c r="A26">
        <v>134941</v>
      </c>
      <c r="B26" t="s">
        <v>34</v>
      </c>
      <c r="C26" s="6" t="s">
        <v>10</v>
      </c>
      <c r="D26" t="s">
        <v>11</v>
      </c>
      <c r="E26" s="1">
        <v>14471617</v>
      </c>
    </row>
    <row r="27" spans="1:16" x14ac:dyDescent="0.25">
      <c r="E27" s="29">
        <f>SUM(E2:E26)</f>
        <v>363692428</v>
      </c>
      <c r="F27" s="1"/>
    </row>
    <row r="28" spans="1:16" x14ac:dyDescent="0.25">
      <c r="C28" s="4" t="s">
        <v>42</v>
      </c>
      <c r="E28" s="28">
        <f>-GETPIVOTDATA("Actual",$B$32,"Project","Non-Utility (BTL)")-GETPIVOTDATA("Actual",$B$32,"Project","Deferred")</f>
        <v>-9093300</v>
      </c>
    </row>
    <row r="29" spans="1:16" ht="15.75" thickBot="1" x14ac:dyDescent="0.3">
      <c r="E29" s="7">
        <f>+E27+E28</f>
        <v>354599128</v>
      </c>
    </row>
    <row r="30" spans="1:16" ht="15.75" thickTop="1" x14ac:dyDescent="0.25"/>
    <row r="32" spans="1:16" x14ac:dyDescent="0.25">
      <c r="B32" s="2" t="s">
        <v>40</v>
      </c>
      <c r="C32" t="s">
        <v>25</v>
      </c>
    </row>
    <row r="33" spans="2:9" x14ac:dyDescent="0.25">
      <c r="B33" s="4" t="s">
        <v>5</v>
      </c>
      <c r="C33" s="5">
        <v>268410985</v>
      </c>
    </row>
    <row r="34" spans="2:9" x14ac:dyDescent="0.25">
      <c r="B34" s="4" t="s">
        <v>7</v>
      </c>
      <c r="C34" s="5">
        <v>9092587</v>
      </c>
    </row>
    <row r="35" spans="2:9" x14ac:dyDescent="0.25">
      <c r="B35" s="4" t="s">
        <v>9</v>
      </c>
      <c r="C35" s="5">
        <v>713</v>
      </c>
    </row>
    <row r="36" spans="2:9" x14ac:dyDescent="0.25">
      <c r="B36" s="4" t="s">
        <v>11</v>
      </c>
      <c r="C36" s="5">
        <v>71537043</v>
      </c>
    </row>
    <row r="37" spans="2:9" x14ac:dyDescent="0.25">
      <c r="B37" s="4" t="s">
        <v>15</v>
      </c>
      <c r="C37" s="5">
        <v>6739341</v>
      </c>
    </row>
    <row r="38" spans="2:9" x14ac:dyDescent="0.25">
      <c r="B38" s="4" t="s">
        <v>13</v>
      </c>
      <c r="C38" s="5">
        <v>7911759</v>
      </c>
    </row>
    <row r="39" spans="2:9" x14ac:dyDescent="0.25">
      <c r="B39" s="4" t="s">
        <v>24</v>
      </c>
      <c r="C39" s="5">
        <v>363692428</v>
      </c>
    </row>
    <row r="40" spans="2:9" x14ac:dyDescent="0.25">
      <c r="B40" s="4" t="s">
        <v>42</v>
      </c>
      <c r="C40" s="28">
        <f>-GETPIVOTDATA("Actual",$B$32,"Project","Non-Utility (BTL)")-GETPIVOTDATA("Actual",$B$32,"Project","Deferred")</f>
        <v>-9093300</v>
      </c>
    </row>
    <row r="43" spans="2:9" x14ac:dyDescent="0.25">
      <c r="B43" s="2" t="s">
        <v>25</v>
      </c>
      <c r="C43" s="2" t="s">
        <v>135</v>
      </c>
    </row>
    <row r="44" spans="2:9" x14ac:dyDescent="0.25">
      <c r="B44" s="2" t="s">
        <v>40</v>
      </c>
      <c r="C44" s="6" t="s">
        <v>4</v>
      </c>
      <c r="D44" s="6" t="s">
        <v>6</v>
      </c>
      <c r="E44" s="6" t="s">
        <v>8</v>
      </c>
      <c r="F44" s="6" t="s">
        <v>10</v>
      </c>
      <c r="G44" s="6" t="s">
        <v>12</v>
      </c>
      <c r="H44" s="6" t="s">
        <v>14</v>
      </c>
      <c r="I44" s="6" t="s">
        <v>24</v>
      </c>
    </row>
    <row r="45" spans="2:9" x14ac:dyDescent="0.25">
      <c r="B45" s="4" t="s">
        <v>16</v>
      </c>
      <c r="C45" s="5">
        <v>36008390</v>
      </c>
      <c r="D45" s="5">
        <v>112408</v>
      </c>
      <c r="E45" s="5"/>
      <c r="F45" s="5">
        <v>1123948</v>
      </c>
      <c r="G45" s="5">
        <v>62245</v>
      </c>
      <c r="H45" s="5">
        <v>130504</v>
      </c>
      <c r="I45" s="5">
        <v>37437495</v>
      </c>
    </row>
    <row r="46" spans="2:9" x14ac:dyDescent="0.25">
      <c r="B46" s="4" t="s">
        <v>3</v>
      </c>
      <c r="C46" s="5">
        <v>5596610</v>
      </c>
      <c r="D46" s="5">
        <v>204225</v>
      </c>
      <c r="E46" s="5">
        <v>713</v>
      </c>
      <c r="F46" s="5">
        <v>16209461</v>
      </c>
      <c r="G46" s="5">
        <v>52201</v>
      </c>
      <c r="H46" s="5">
        <v>835623</v>
      </c>
      <c r="I46" s="5">
        <v>22898833</v>
      </c>
    </row>
    <row r="47" spans="2:9" x14ac:dyDescent="0.25">
      <c r="B47" s="4" t="s">
        <v>34</v>
      </c>
      <c r="C47" s="5"/>
      <c r="D47" s="5"/>
      <c r="E47" s="5"/>
      <c r="F47" s="5">
        <v>14471617</v>
      </c>
      <c r="G47" s="5"/>
      <c r="H47" s="5"/>
      <c r="I47" s="5">
        <v>14471617</v>
      </c>
    </row>
    <row r="48" spans="2:9" x14ac:dyDescent="0.25">
      <c r="B48" s="4" t="s">
        <v>19</v>
      </c>
      <c r="C48" s="5">
        <v>104514292</v>
      </c>
      <c r="D48" s="5">
        <v>1474310</v>
      </c>
      <c r="E48" s="5"/>
      <c r="F48" s="5">
        <v>5814278</v>
      </c>
      <c r="G48" s="5">
        <v>299238</v>
      </c>
      <c r="H48" s="5"/>
      <c r="I48" s="5">
        <v>112102118</v>
      </c>
    </row>
    <row r="49" spans="2:9" x14ac:dyDescent="0.25">
      <c r="B49" s="4" t="s">
        <v>21</v>
      </c>
      <c r="C49" s="5">
        <v>3824189</v>
      </c>
      <c r="D49" s="5"/>
      <c r="E49" s="5"/>
      <c r="F49" s="5">
        <v>16980216</v>
      </c>
      <c r="G49" s="5"/>
      <c r="H49" s="5"/>
      <c r="I49" s="5">
        <v>20804405</v>
      </c>
    </row>
    <row r="50" spans="2:9" x14ac:dyDescent="0.25">
      <c r="B50" s="4" t="s">
        <v>17</v>
      </c>
      <c r="C50" s="5">
        <v>6409461</v>
      </c>
      <c r="D50" s="5"/>
      <c r="E50" s="5"/>
      <c r="F50" s="5"/>
      <c r="G50" s="5">
        <v>570826</v>
      </c>
      <c r="H50" s="5"/>
      <c r="I50" s="5">
        <v>6980287</v>
      </c>
    </row>
    <row r="51" spans="2:9" x14ac:dyDescent="0.25">
      <c r="B51" s="4" t="s">
        <v>18</v>
      </c>
      <c r="C51" s="5">
        <v>112058043</v>
      </c>
      <c r="D51" s="5">
        <v>7301644</v>
      </c>
      <c r="E51" s="5"/>
      <c r="F51" s="5">
        <v>16937523</v>
      </c>
      <c r="G51" s="5">
        <v>6927249</v>
      </c>
      <c r="H51" s="5">
        <v>5773214</v>
      </c>
      <c r="I51" s="5">
        <v>148997673</v>
      </c>
    </row>
    <row r="52" spans="2:9" x14ac:dyDescent="0.25">
      <c r="B52" s="4" t="s">
        <v>24</v>
      </c>
      <c r="C52" s="5">
        <v>268410985</v>
      </c>
      <c r="D52" s="5">
        <v>9092587</v>
      </c>
      <c r="E52" s="5">
        <v>713</v>
      </c>
      <c r="F52" s="5">
        <v>71537043</v>
      </c>
      <c r="G52" s="5">
        <v>7911759</v>
      </c>
      <c r="H52" s="5">
        <v>6739341</v>
      </c>
      <c r="I52" s="5">
        <v>363692428</v>
      </c>
    </row>
  </sheetData>
  <pageMargins left="0.7" right="0.7" top="0.75" bottom="0.75" header="0.3" footer="0.3"/>
  <pageSetup scale="37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9B77CF5-10C7-46B4-9920-E82B9C706E45}"/>
</file>

<file path=customXml/itemProps2.xml><?xml version="1.0" encoding="utf-8"?>
<ds:datastoreItem xmlns:ds="http://schemas.openxmlformats.org/officeDocument/2006/customXml" ds:itemID="{9D664B6C-90AB-4997-8DE5-8AFB790A3D8A}"/>
</file>

<file path=customXml/itemProps3.xml><?xml version="1.0" encoding="utf-8"?>
<ds:datastoreItem xmlns:ds="http://schemas.openxmlformats.org/officeDocument/2006/customXml" ds:itemID="{03D4051D-5C60-490A-B654-33B023BA6156}"/>
</file>

<file path=customXml/itemProps4.xml><?xml version="1.0" encoding="utf-8"?>
<ds:datastoreItem xmlns:ds="http://schemas.openxmlformats.org/officeDocument/2006/customXml" ds:itemID="{F20BFE4E-BEE1-421F-A91A-7F52E8AA74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E</vt:lpstr>
      <vt:lpstr>Lead G</vt:lpstr>
      <vt:lpstr>LEAD</vt:lpstr>
      <vt:lpstr>Data set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Ctinsley</dc:creator>
  <cp:lastModifiedBy>NC</cp:lastModifiedBy>
  <cp:lastPrinted>2019-04-16T13:53:15Z</cp:lastPrinted>
  <dcterms:created xsi:type="dcterms:W3CDTF">2019-04-05T16:14:46Z</dcterms:created>
  <dcterms:modified xsi:type="dcterms:W3CDTF">2019-07-31T15:22:18Z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