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7717AB7-379B-4787-A000-6B79CA871C18}" xr6:coauthVersionLast="47" xr6:coauthVersionMax="47" xr10:uidLastSave="{00000000-0000-0000-0000-000000000000}"/>
  <bookViews>
    <workbookView xWindow="-120" yWindow="480" windowWidth="19440" windowHeight="15000" xr2:uid="{34FD4A4B-7FBA-4527-AD78-A9817018FD67}"/>
  </bookViews>
  <sheets>
    <sheet name="7.6" sheetId="1" r:id="rId1"/>
    <sheet name="7.6.1" sheetId="2" r:id="rId2"/>
    <sheet name="7.6.2 - 7.6.3" sheetId="3" r:id="rId3"/>
  </sheets>
  <externalReferences>
    <externalReference r:id="rId4"/>
  </externalReferences>
  <definedNames>
    <definedName name="Jurisdiction">[1]Variables!$AK$15</definedName>
    <definedName name="_xlnm.Print_Area" localSheetId="0">'7.6'!$A$1:$J$57</definedName>
    <definedName name="_xlnm.Print_Area" localSheetId="1">'7.6.1'!$A$1:$D$21</definedName>
    <definedName name="_xlnm.Print_Titles" localSheetId="2">'7.6.2 - 7.6.3'!$1:$9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D63" i="3" l="1"/>
  <c r="D62" i="3"/>
  <c r="D54" i="3"/>
  <c r="D12" i="3"/>
  <c r="D13" i="3"/>
  <c r="D20" i="3"/>
  <c r="D21" i="3"/>
  <c r="D22" i="3"/>
  <c r="D28" i="3"/>
  <c r="D30" i="3"/>
  <c r="D36" i="3"/>
  <c r="D38" i="3"/>
  <c r="D44" i="3"/>
  <c r="D45" i="3"/>
  <c r="D10" i="3"/>
  <c r="E10" i="3" s="1"/>
  <c r="E5" i="3"/>
  <c r="D69" i="3" s="1"/>
  <c r="C70" i="3"/>
  <c r="C58" i="3"/>
  <c r="C46" i="3"/>
  <c r="C15" i="2"/>
  <c r="C17" i="2" s="1"/>
  <c r="C19" i="2" s="1"/>
  <c r="F11" i="1" s="1"/>
  <c r="I11" i="1" s="1"/>
  <c r="D29" i="3" l="1"/>
  <c r="D52" i="3"/>
  <c r="D53" i="3"/>
  <c r="E53" i="3" s="1"/>
  <c r="F53" i="3" s="1"/>
  <c r="C72" i="3"/>
  <c r="D37" i="3"/>
  <c r="D14" i="3"/>
  <c r="D64" i="3"/>
  <c r="E64" i="3" s="1"/>
  <c r="F64" i="3" s="1"/>
  <c r="D43" i="3"/>
  <c r="E43" i="3" s="1"/>
  <c r="F43" i="3" s="1"/>
  <c r="D35" i="3"/>
  <c r="D27" i="3"/>
  <c r="D19" i="3"/>
  <c r="E19" i="3" s="1"/>
  <c r="F19" i="3" s="1"/>
  <c r="D11" i="3"/>
  <c r="D55" i="3"/>
  <c r="E55" i="3" s="1"/>
  <c r="F55" i="3" s="1"/>
  <c r="D65" i="3"/>
  <c r="E65" i="3" s="1"/>
  <c r="F65" i="3" s="1"/>
  <c r="D42" i="3"/>
  <c r="E42" i="3" s="1"/>
  <c r="F42" i="3" s="1"/>
  <c r="D34" i="3"/>
  <c r="E34" i="3" s="1"/>
  <c r="F34" i="3" s="1"/>
  <c r="D26" i="3"/>
  <c r="D18" i="3"/>
  <c r="D48" i="3"/>
  <c r="D56" i="3"/>
  <c r="D66" i="3"/>
  <c r="E66" i="3" s="1"/>
  <c r="F66" i="3" s="1"/>
  <c r="D67" i="3"/>
  <c r="E67" i="3" s="1"/>
  <c r="F67" i="3" s="1"/>
  <c r="D40" i="3"/>
  <c r="E40" i="3" s="1"/>
  <c r="F40" i="3" s="1"/>
  <c r="D32" i="3"/>
  <c r="E32" i="3" s="1"/>
  <c r="F32" i="3" s="1"/>
  <c r="D24" i="3"/>
  <c r="D16" i="3"/>
  <c r="D50" i="3"/>
  <c r="E50" i="3" s="1"/>
  <c r="F50" i="3" s="1"/>
  <c r="D60" i="3"/>
  <c r="E60" i="3" s="1"/>
  <c r="D68" i="3"/>
  <c r="E68" i="3" s="1"/>
  <c r="F68" i="3" s="1"/>
  <c r="D41" i="3"/>
  <c r="E41" i="3" s="1"/>
  <c r="F41" i="3" s="1"/>
  <c r="D33" i="3"/>
  <c r="E33" i="3" s="1"/>
  <c r="F33" i="3" s="1"/>
  <c r="D25" i="3"/>
  <c r="E25" i="3" s="1"/>
  <c r="F25" i="3" s="1"/>
  <c r="D17" i="3"/>
  <c r="D49" i="3"/>
  <c r="E49" i="3" s="1"/>
  <c r="F49" i="3" s="1"/>
  <c r="D57" i="3"/>
  <c r="D39" i="3"/>
  <c r="D31" i="3"/>
  <c r="D23" i="3"/>
  <c r="D15" i="3"/>
  <c r="E15" i="3" s="1"/>
  <c r="F15" i="3" s="1"/>
  <c r="D51" i="3"/>
  <c r="E51" i="3" s="1"/>
  <c r="F51" i="3" s="1"/>
  <c r="D61" i="3"/>
  <c r="E38" i="3"/>
  <c r="F38" i="3" s="1"/>
  <c r="E30" i="3"/>
  <c r="F30" i="3" s="1"/>
  <c r="E22" i="3"/>
  <c r="F22" i="3" s="1"/>
  <c r="E14" i="3"/>
  <c r="F14" i="3" s="1"/>
  <c r="E21" i="3"/>
  <c r="F21" i="3" s="1"/>
  <c r="E69" i="3"/>
  <c r="F69" i="3" s="1"/>
  <c r="E61" i="3"/>
  <c r="F61" i="3" s="1"/>
  <c r="E52" i="3"/>
  <c r="F52" i="3" s="1"/>
  <c r="E35" i="3"/>
  <c r="F35" i="3" s="1"/>
  <c r="E27" i="3"/>
  <c r="F27" i="3" s="1"/>
  <c r="E11" i="3"/>
  <c r="F11" i="3" s="1"/>
  <c r="E57" i="3"/>
  <c r="F57" i="3" s="1"/>
  <c r="E24" i="3"/>
  <c r="F24" i="3" s="1"/>
  <c r="E16" i="3"/>
  <c r="F16" i="3" s="1"/>
  <c r="E29" i="3"/>
  <c r="F29" i="3" s="1"/>
  <c r="E13" i="3"/>
  <c r="F13" i="3" s="1"/>
  <c r="E63" i="3"/>
  <c r="F63" i="3" s="1"/>
  <c r="E54" i="3"/>
  <c r="F54" i="3" s="1"/>
  <c r="E45" i="3"/>
  <c r="F45" i="3" s="1"/>
  <c r="E37" i="3"/>
  <c r="F37" i="3" s="1"/>
  <c r="E26" i="3"/>
  <c r="F26" i="3" s="1"/>
  <c r="E18" i="3"/>
  <c r="F18" i="3" s="1"/>
  <c r="E12" i="3"/>
  <c r="F12" i="3" s="1"/>
  <c r="E17" i="3"/>
  <c r="F17" i="3" s="1"/>
  <c r="E56" i="3"/>
  <c r="F56" i="3" s="1"/>
  <c r="E48" i="3"/>
  <c r="E39" i="3"/>
  <c r="F39" i="3" s="1"/>
  <c r="E31" i="3"/>
  <c r="F31" i="3" s="1"/>
  <c r="E23" i="3"/>
  <c r="F23" i="3" s="1"/>
  <c r="E62" i="3"/>
  <c r="F62" i="3" s="1"/>
  <c r="E44" i="3"/>
  <c r="F44" i="3" s="1"/>
  <c r="E36" i="3"/>
  <c r="F36" i="3" s="1"/>
  <c r="E28" i="3"/>
  <c r="F28" i="3" s="1"/>
  <c r="E20" i="3"/>
  <c r="F20" i="3" s="1"/>
  <c r="D15" i="2"/>
  <c r="F48" i="3" l="1"/>
  <c r="F58" i="3" s="1"/>
  <c r="F15" i="1" s="1"/>
  <c r="I15" i="1" s="1"/>
  <c r="E58" i="3"/>
  <c r="F10" i="3"/>
  <c r="F46" i="3" s="1"/>
  <c r="F13" i="1" s="1"/>
  <c r="I13" i="1" s="1"/>
  <c r="E46" i="3"/>
  <c r="F60" i="3"/>
  <c r="F70" i="3" s="1"/>
  <c r="F17" i="1" s="1"/>
  <c r="I17" i="1" s="1"/>
  <c r="E70" i="3"/>
  <c r="F72" i="3" l="1"/>
</calcChain>
</file>

<file path=xl/sharedStrings.xml><?xml version="1.0" encoding="utf-8"?>
<sst xmlns="http://schemas.openxmlformats.org/spreadsheetml/2006/main" count="192" uniqueCount="114">
  <si>
    <t>PacifiCorp</t>
  </si>
  <si>
    <t>PAGE</t>
  </si>
  <si>
    <t>ACCOUNT</t>
  </si>
  <si>
    <t>Type</t>
  </si>
  <si>
    <t>FACTOR</t>
  </si>
  <si>
    <t>FACTOR %</t>
  </si>
  <si>
    <t>ALLOCATED</t>
  </si>
  <si>
    <t>REF#</t>
  </si>
  <si>
    <t>Adjustment to Tax:</t>
  </si>
  <si>
    <t>Def Inc Tax Expense</t>
  </si>
  <si>
    <t>WA</t>
  </si>
  <si>
    <t>Situs</t>
  </si>
  <si>
    <t>7.6.1</t>
  </si>
  <si>
    <t>ADIT Balance</t>
  </si>
  <si>
    <t>7.6.2</t>
  </si>
  <si>
    <t xml:space="preserve"> </t>
  </si>
  <si>
    <t>Description</t>
  </si>
  <si>
    <t>Tax Rates</t>
  </si>
  <si>
    <t>Total Deferred Income Tax Expense Allocated to Washington</t>
  </si>
  <si>
    <t xml:space="preserve">     before removal of State Tax portion</t>
  </si>
  <si>
    <t>Total Deferred Income Tax Balance Allocated to Washington before removal of State Tax portion</t>
  </si>
  <si>
    <t>Def State Tax Rate in the Combined Deferred Tax Rate</t>
  </si>
  <si>
    <t>Combined Deferred Tax Rate</t>
  </si>
  <si>
    <t>Ratio of Deferred State Tax Rate to Combined Deferred Tax rate</t>
  </si>
  <si>
    <t>Portion of Total Deferred Income Tax Expense related to State</t>
  </si>
  <si>
    <t>Adjustment to remove the State portion of Def Inc Tax Exp &amp; ADIT</t>
  </si>
  <si>
    <t>Twelve Months Ended Balance - December 2024</t>
  </si>
  <si>
    <t>Washington Allocated</t>
  </si>
  <si>
    <t>FERC</t>
  </si>
  <si>
    <t>Def State</t>
  </si>
  <si>
    <t xml:space="preserve">Ratio of </t>
  </si>
  <si>
    <t>Balance times</t>
  </si>
  <si>
    <t>Allocation</t>
  </si>
  <si>
    <t>Account</t>
  </si>
  <si>
    <t>ADIT Bal</t>
  </si>
  <si>
    <t>Rate</t>
  </si>
  <si>
    <t>State Portion</t>
  </si>
  <si>
    <t>Adjustment</t>
  </si>
  <si>
    <t>Factors</t>
  </si>
  <si>
    <t>PMI CWIP Adjustment</t>
  </si>
  <si>
    <t>Reg Liability - WA Plant Closure Costs</t>
  </si>
  <si>
    <t>Reg Liability - Bridger Accelerated Depreciation - WA</t>
  </si>
  <si>
    <t>Accrued Payroll Taxes - PMI</t>
  </si>
  <si>
    <t>Reg Liability - Protected PP&amp;E EDIT - WA</t>
  </si>
  <si>
    <t>Accrued Payroll Tax</t>
  </si>
  <si>
    <t>Contra Receivable from Joint Owners</t>
  </si>
  <si>
    <t>Chehalis WA EFSEC C02 Mitigation Obligation</t>
  </si>
  <si>
    <t>Reg Liability - Property Insurance Reserve - WA</t>
  </si>
  <si>
    <t>PMI EITF04-06 Pre-Stripping Cost</t>
  </si>
  <si>
    <t>Accrued Bonus</t>
  </si>
  <si>
    <t>Deferred Compensation Plan Benefits - PPL</t>
  </si>
  <si>
    <t>Accrued Severance</t>
  </si>
  <si>
    <t>Pension/Retirement Accrual</t>
  </si>
  <si>
    <t>Accrued Vacation</t>
  </si>
  <si>
    <t>MCI FOG Wire Lease</t>
  </si>
  <si>
    <t>Transmission Service Deposits</t>
  </si>
  <si>
    <t>Bad Debt Allowances</t>
  </si>
  <si>
    <t>Injuries and Damage reserve</t>
  </si>
  <si>
    <t>Unearned Joint Use Pole Contact Revenue</t>
  </si>
  <si>
    <t>Oregon BETC Carryforward - Self Generated</t>
  </si>
  <si>
    <t>WA Flow-through - Non-Property - DTL</t>
  </si>
  <si>
    <t xml:space="preserve">Accrued Retention Bonus </t>
  </si>
  <si>
    <t>Inventory Reserve</t>
  </si>
  <si>
    <t>PMI-Fuel Cost Adjustment</t>
  </si>
  <si>
    <t>Bridger Coal Company Extraction Taxes Payable - PMI</t>
  </si>
  <si>
    <t>Coal Mine Development Expense - PMI</t>
  </si>
  <si>
    <t>PMI Development Cost Amortization</t>
  </si>
  <si>
    <t>Vacation Accrual - PMI</t>
  </si>
  <si>
    <t>Accrued Severance - PMI</t>
  </si>
  <si>
    <t>Sec. 263A Inventory Change - PMI</t>
  </si>
  <si>
    <t>Book Depreciation - PMI</t>
  </si>
  <si>
    <t>Bridger Coal Company Underground Mine Cost Depletion</t>
  </si>
  <si>
    <t>Sick Leave Accrual - PMI</t>
  </si>
  <si>
    <t>Inventory Reserve - PMI</t>
  </si>
  <si>
    <t>Incremental Decommissioning - WA</t>
  </si>
  <si>
    <t>Total Account 190</t>
  </si>
  <si>
    <t>Accumulated Deferred Income Taxes (WA)</t>
  </si>
  <si>
    <t>PP&amp;E Adjustment - JBG</t>
  </si>
  <si>
    <t>PP&amp;E Adjustment - CAGW</t>
  </si>
  <si>
    <t>PP&amp;E Adjustment - SG</t>
  </si>
  <si>
    <t>PP&amp;E Adjustment - SO</t>
  </si>
  <si>
    <t>Removal of Colstrip #3</t>
  </si>
  <si>
    <t>PP&amp;E FIN 48 Balances</t>
  </si>
  <si>
    <t>Regulatory Adjustment: Effects of Ratemaking - Fixed Assets - PMI - Fed Only</t>
  </si>
  <si>
    <t>Basis Intangible Difference</t>
  </si>
  <si>
    <t>Amortization NOPAs 99-00 RAR</t>
  </si>
  <si>
    <t>Total Account 282</t>
  </si>
  <si>
    <t>Reg Asset - WA Equity Advisory Group (CETA)</t>
  </si>
  <si>
    <t>Reg Asset - WA - Major Mtc Expense - Colstrip #4</t>
  </si>
  <si>
    <t>Prepaid - FSA O&amp;M - East</t>
  </si>
  <si>
    <t>Prepaid - FSA O&amp;M - West</t>
  </si>
  <si>
    <t>Hermiston Swap</t>
  </si>
  <si>
    <t>Other Prepaid</t>
  </si>
  <si>
    <t>Post Merger Loss - Reacquired Debt</t>
  </si>
  <si>
    <t>Property Taxes - Lien Date</t>
  </si>
  <si>
    <t>Prepaid Aircraft Maintenance Costs</t>
  </si>
  <si>
    <t>Klamath Asset Transfer Reg Asset</t>
  </si>
  <si>
    <t>Total Account 283</t>
  </si>
  <si>
    <t xml:space="preserve">Washington 2023 General Rate Case </t>
  </si>
  <si>
    <t>Remove Deferred State Tax Expense &amp; Balance - Year 1</t>
  </si>
  <si>
    <t>Description of Adjustment</t>
  </si>
  <si>
    <t>This adjustment removes the deferred state income tax expense and associated balances from results since state income tax expense is excluded under the WIJAM allocation methodology.</t>
  </si>
  <si>
    <t>PRO</t>
  </si>
  <si>
    <t>Ref 7.6.3</t>
  </si>
  <si>
    <t>Ref 7.6</t>
  </si>
  <si>
    <t>7.6.3</t>
  </si>
  <si>
    <t>Deferred - State Rate</t>
  </si>
  <si>
    <t>Total Deferred Rate</t>
  </si>
  <si>
    <t>TOTAL</t>
  </si>
  <si>
    <t>COMPANY</t>
  </si>
  <si>
    <t>Ref 7.6.1</t>
  </si>
  <si>
    <t>WASHINGTON</t>
  </si>
  <si>
    <t>DIT Expense</t>
  </si>
  <si>
    <t>ADIT State 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</si>
</sst>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" fontId="3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41" fontId="6" fillId="0" borderId="0" xfId="1" applyNumberFormat="1" applyFont="1" applyBorder="1" applyAlignment="1">
      <alignment horizontal="center"/>
    </xf>
    <xf numFmtId="165" fontId="3" fillId="0" borderId="0" xfId="3" applyNumberFormat="1" applyFont="1" applyAlignment="1">
      <alignment horizontal="center"/>
    </xf>
    <xf numFmtId="41" fontId="3" fillId="0" borderId="0" xfId="1" applyNumberFormat="1" applyFont="1" applyAlignment="1">
      <alignment horizontal="center"/>
    </xf>
    <xf numFmtId="41" fontId="3" fillId="0" borderId="0" xfId="1" applyNumberFormat="1" applyFont="1" applyFill="1" applyBorder="1" applyAlignment="1">
      <alignment horizontal="center"/>
    </xf>
    <xf numFmtId="41" fontId="6" fillId="0" borderId="0" xfId="1" applyNumberFormat="1" applyFont="1" applyFill="1" applyBorder="1" applyAlignment="1">
      <alignment horizontal="center"/>
    </xf>
    <xf numFmtId="165" fontId="3" fillId="0" borderId="0" xfId="3" applyNumberFormat="1" applyFont="1" applyBorder="1" applyAlignment="1">
      <alignment horizontal="center"/>
    </xf>
    <xf numFmtId="41" fontId="3" fillId="0" borderId="0" xfId="1" applyNumberFormat="1" applyFont="1" applyBorder="1" applyAlignment="1">
      <alignment horizontal="center"/>
    </xf>
    <xf numFmtId="0" fontId="8" fillId="0" borderId="0" xfId="0" applyFont="1"/>
    <xf numFmtId="41" fontId="2" fillId="0" borderId="0" xfId="2" applyFont="1" applyBorder="1" applyAlignment="1">
      <alignment horizontal="right"/>
    </xf>
    <xf numFmtId="41" fontId="2" fillId="0" borderId="0" xfId="2" applyFont="1" applyBorder="1"/>
    <xf numFmtId="0" fontId="2" fillId="2" borderId="9" xfId="0" applyFont="1" applyFill="1" applyBorder="1" applyAlignment="1">
      <alignment horizontal="center"/>
    </xf>
    <xf numFmtId="41" fontId="2" fillId="2" borderId="9" xfId="2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41" fontId="2" fillId="0" borderId="12" xfId="2" applyFont="1" applyBorder="1" applyAlignment="1">
      <alignment horizontal="center"/>
    </xf>
    <xf numFmtId="0" fontId="2" fillId="0" borderId="13" xfId="0" applyFont="1" applyBorder="1"/>
    <xf numFmtId="17" fontId="2" fillId="0" borderId="11" xfId="0" applyNumberFormat="1" applyFont="1" applyBorder="1"/>
    <xf numFmtId="0" fontId="2" fillId="0" borderId="14" xfId="0" applyFont="1" applyBorder="1"/>
    <xf numFmtId="41" fontId="2" fillId="0" borderId="14" xfId="2" applyFont="1" applyBorder="1"/>
    <xf numFmtId="0" fontId="2" fillId="0" borderId="15" xfId="0" applyFont="1" applyBorder="1"/>
    <xf numFmtId="0" fontId="2" fillId="0" borderId="16" xfId="0" applyFont="1" applyBorder="1"/>
    <xf numFmtId="41" fontId="2" fillId="0" borderId="16" xfId="2" applyFont="1" applyBorder="1"/>
    <xf numFmtId="17" fontId="2" fillId="0" borderId="11" xfId="0" applyNumberFormat="1" applyFont="1" applyBorder="1" applyAlignment="1">
      <alignment vertical="top" wrapText="1"/>
    </xf>
    <xf numFmtId="41" fontId="2" fillId="0" borderId="13" xfId="0" applyNumberFormat="1" applyFont="1" applyBorder="1"/>
    <xf numFmtId="0" fontId="3" fillId="0" borderId="15" xfId="0" applyFont="1" applyBorder="1"/>
    <xf numFmtId="166" fontId="2" fillId="0" borderId="16" xfId="3" applyNumberFormat="1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166" fontId="2" fillId="0" borderId="16" xfId="3" applyNumberFormat="1" applyFont="1" applyBorder="1"/>
    <xf numFmtId="17" fontId="2" fillId="0" borderId="15" xfId="0" applyNumberFormat="1" applyFont="1" applyBorder="1"/>
    <xf numFmtId="41" fontId="2" fillId="0" borderId="13" xfId="2" applyFont="1" applyBorder="1"/>
    <xf numFmtId="41" fontId="8" fillId="0" borderId="17" xfId="2" applyFont="1" applyBorder="1"/>
    <xf numFmtId="41" fontId="8" fillId="0" borderId="16" xfId="2" applyFont="1" applyBorder="1"/>
    <xf numFmtId="41" fontId="8" fillId="0" borderId="0" xfId="2" applyFont="1" applyAlignment="1">
      <alignment horizontal="right"/>
    </xf>
    <xf numFmtId="17" fontId="2" fillId="0" borderId="0" xfId="0" applyNumberFormat="1" applyFont="1"/>
    <xf numFmtId="41" fontId="2" fillId="0" borderId="0" xfId="2" applyFont="1"/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17" fontId="2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NumberFormat="1" applyFont="1" applyAlignment="1">
      <alignment horizontal="center"/>
    </xf>
    <xf numFmtId="165" fontId="2" fillId="0" borderId="0" xfId="3" applyNumberFormat="1" applyFont="1"/>
    <xf numFmtId="164" fontId="2" fillId="0" borderId="0" xfId="1" applyNumberFormat="1" applyFont="1"/>
    <xf numFmtId="164" fontId="2" fillId="0" borderId="0" xfId="0" applyNumberFormat="1" applyFont="1"/>
    <xf numFmtId="0" fontId="2" fillId="0" borderId="18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164" fontId="2" fillId="0" borderId="19" xfId="1" applyNumberFormat="1" applyFont="1" applyFill="1" applyBorder="1"/>
    <xf numFmtId="165" fontId="2" fillId="0" borderId="18" xfId="3" applyNumberFormat="1" applyFont="1" applyBorder="1"/>
    <xf numFmtId="164" fontId="2" fillId="0" borderId="0" xfId="1" applyNumberFormat="1" applyFont="1" applyFill="1"/>
    <xf numFmtId="164" fontId="2" fillId="0" borderId="0" xfId="1" applyNumberFormat="1" applyFont="1" applyFill="1" applyBorder="1"/>
    <xf numFmtId="164" fontId="2" fillId="0" borderId="20" xfId="1" applyNumberFormat="1" applyFont="1" applyBorder="1"/>
    <xf numFmtId="0" fontId="4" fillId="0" borderId="0" xfId="0" applyFont="1" applyProtection="1"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166" fontId="2" fillId="0" borderId="0" xfId="3" applyNumberFormat="1" applyFont="1"/>
    <xf numFmtId="166" fontId="2" fillId="0" borderId="18" xfId="3" applyNumberFormat="1" applyFont="1" applyBorder="1"/>
    <xf numFmtId="166" fontId="2" fillId="0" borderId="13" xfId="0" applyNumberFormat="1" applyFont="1" applyBorder="1"/>
    <xf numFmtId="0" fontId="2" fillId="0" borderId="21" xfId="0" applyFont="1" applyBorder="1"/>
    <xf numFmtId="0" fontId="2" fillId="0" borderId="18" xfId="0" applyFont="1" applyBorder="1" applyAlignment="1">
      <alignment horizontal="right"/>
    </xf>
    <xf numFmtId="166" fontId="2" fillId="0" borderId="22" xfId="3" applyNumberFormat="1" applyFont="1" applyBorder="1"/>
    <xf numFmtId="0" fontId="2" fillId="0" borderId="23" xfId="0" applyFont="1" applyBorder="1" applyAlignment="1">
      <alignment horizontal="right"/>
    </xf>
    <xf numFmtId="166" fontId="2" fillId="0" borderId="17" xfId="3" applyNumberFormat="1" applyFont="1" applyBorder="1"/>
    <xf numFmtId="164" fontId="8" fillId="0" borderId="0" xfId="0" applyNumberFormat="1" applyFont="1"/>
    <xf numFmtId="164" fontId="8" fillId="0" borderId="19" xfId="1" applyNumberFormat="1" applyFont="1" applyFill="1" applyBorder="1"/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3" fillId="0" borderId="2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top" wrapText="1"/>
      <protection locked="0"/>
    </xf>
    <xf numFmtId="0" fontId="3" fillId="0" borderId="8" xfId="0" applyFont="1" applyBorder="1" applyAlignment="1" applyProtection="1">
      <alignment vertical="top" wrapText="1"/>
      <protection locked="0"/>
    </xf>
    <xf numFmtId="43" fontId="2" fillId="0" borderId="0" xfId="0" applyNumberFormat="1" applyFont="1"/>
  </cellXfs>
  <cellStyles count="4">
    <cellStyle name="Comma" xfId="1" builtinId="3"/>
    <cellStyle name="Comma [0]" xfId="2" builtinId="6"/>
    <cellStyle name="Normal" xfId="0" builtinId="0"/>
    <cellStyle name="Percent" xfId="3" builtinId="5"/>
  </cellStyles>
  <dxfs count="6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Model/WA%20RAM%202023%20GR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OTHER"/>
      <sheetName val="Thermal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AK15" t="str">
            <v>WASHINGTON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0B48D-B5B8-4D44-A112-A65A5749EE71}">
  <sheetPr>
    <pageSetUpPr fitToPage="1"/>
  </sheetPr>
  <dimension ref="A2:J57"/>
  <sheetViews>
    <sheetView tabSelected="1" workbookViewId="0">
      <selection activeCell="L37" sqref="L37"/>
    </sheetView>
  </sheetViews>
  <sheetFormatPr defaultRowHeight="12.75" x14ac:dyDescent="0.2"/>
  <cols>
    <col min="1" max="1" width="2.28515625" style="2" customWidth="1"/>
    <col min="2" max="2" width="3.5703125" style="2" customWidth="1"/>
    <col min="3" max="3" width="21" style="2" customWidth="1"/>
    <col min="4" max="4" width="10.140625" style="2" bestFit="1" customWidth="1"/>
    <col min="5" max="5" width="5.5703125" style="2" bestFit="1" customWidth="1"/>
    <col min="6" max="6" width="12.28515625" style="2" bestFit="1" customWidth="1"/>
    <col min="7" max="7" width="8.7109375" style="2" bestFit="1" customWidth="1"/>
    <col min="8" max="8" width="11" style="2" bestFit="1" customWidth="1"/>
    <col min="9" max="9" width="13.7109375" style="2" bestFit="1" customWidth="1"/>
    <col min="10" max="10" width="5.7109375" style="2" bestFit="1" customWidth="1"/>
    <col min="11" max="16384" width="9.140625" style="1"/>
  </cols>
  <sheetData>
    <row r="2" spans="2:10" x14ac:dyDescent="0.2">
      <c r="B2" s="3" t="s">
        <v>0</v>
      </c>
      <c r="D2" s="4"/>
      <c r="E2" s="4"/>
      <c r="F2" s="4"/>
      <c r="G2" s="4"/>
      <c r="H2" s="4"/>
      <c r="I2" s="81" t="s">
        <v>1</v>
      </c>
      <c r="J2" s="4">
        <v>7.6</v>
      </c>
    </row>
    <row r="3" spans="2:10" x14ac:dyDescent="0.2">
      <c r="B3" s="3" t="s">
        <v>98</v>
      </c>
      <c r="D3" s="4"/>
      <c r="E3" s="4"/>
      <c r="F3" s="4"/>
      <c r="G3" s="4"/>
      <c r="H3" s="4"/>
      <c r="I3" s="4"/>
      <c r="J3" s="4"/>
    </row>
    <row r="4" spans="2:10" x14ac:dyDescent="0.2">
      <c r="B4" s="3" t="s">
        <v>99</v>
      </c>
      <c r="D4" s="4"/>
      <c r="E4" s="4"/>
      <c r="F4" s="5"/>
      <c r="G4" s="4"/>
      <c r="H4" s="4"/>
      <c r="I4" s="4"/>
      <c r="J4" s="4"/>
    </row>
    <row r="5" spans="2:10" x14ac:dyDescent="0.2">
      <c r="B5" s="6"/>
      <c r="D5" s="4"/>
      <c r="E5" s="4"/>
      <c r="F5" s="7"/>
      <c r="G5" s="4"/>
      <c r="H5" s="4"/>
      <c r="I5" s="4"/>
      <c r="J5" s="4"/>
    </row>
    <row r="6" spans="2:10" x14ac:dyDescent="0.2">
      <c r="D6" s="4"/>
      <c r="E6" s="4"/>
      <c r="F6" s="7"/>
      <c r="G6" s="4"/>
      <c r="H6" s="4"/>
      <c r="I6" s="4"/>
      <c r="J6" s="4"/>
    </row>
    <row r="7" spans="2:10" x14ac:dyDescent="0.2">
      <c r="D7" s="4"/>
      <c r="E7" s="4"/>
      <c r="F7" s="4" t="s">
        <v>108</v>
      </c>
      <c r="G7" s="4"/>
      <c r="H7" s="4"/>
      <c r="I7" s="4" t="s">
        <v>111</v>
      </c>
      <c r="J7" s="4"/>
    </row>
    <row r="8" spans="2:10" x14ac:dyDescent="0.2">
      <c r="D8" s="8" t="s">
        <v>2</v>
      </c>
      <c r="E8" s="8" t="s">
        <v>3</v>
      </c>
      <c r="F8" s="8" t="s">
        <v>109</v>
      </c>
      <c r="G8" s="8" t="s">
        <v>4</v>
      </c>
      <c r="H8" s="8" t="s">
        <v>5</v>
      </c>
      <c r="I8" s="8" t="s">
        <v>6</v>
      </c>
      <c r="J8" s="8" t="s">
        <v>7</v>
      </c>
    </row>
    <row r="9" spans="2:10" x14ac:dyDescent="0.2">
      <c r="B9" s="9" t="s">
        <v>8</v>
      </c>
      <c r="D9" s="4"/>
      <c r="E9" s="4"/>
      <c r="F9" s="7"/>
      <c r="G9" s="4"/>
      <c r="H9" s="4"/>
      <c r="I9" s="10"/>
      <c r="J9" s="4"/>
    </row>
    <row r="10" spans="2:10" x14ac:dyDescent="0.2">
      <c r="D10" s="11"/>
      <c r="E10" s="4"/>
      <c r="F10" s="12"/>
      <c r="G10" s="4"/>
      <c r="H10" s="13"/>
      <c r="I10" s="14"/>
      <c r="J10" s="4"/>
    </row>
    <row r="11" spans="2:10" x14ac:dyDescent="0.2">
      <c r="B11" s="2" t="s">
        <v>9</v>
      </c>
      <c r="D11" s="11">
        <v>41110</v>
      </c>
      <c r="E11" s="4" t="s">
        <v>102</v>
      </c>
      <c r="F11" s="15">
        <f>'7.6.1'!C19</f>
        <v>123664</v>
      </c>
      <c r="G11" s="4" t="s">
        <v>10</v>
      </c>
      <c r="H11" s="13" t="s">
        <v>11</v>
      </c>
      <c r="I11" s="14">
        <f>F11</f>
        <v>123664</v>
      </c>
      <c r="J11" s="4" t="s">
        <v>12</v>
      </c>
    </row>
    <row r="12" spans="2:10" x14ac:dyDescent="0.2">
      <c r="D12" s="11"/>
      <c r="E12" s="4"/>
      <c r="F12" s="16"/>
      <c r="G12" s="4"/>
      <c r="H12" s="17"/>
      <c r="I12" s="18"/>
      <c r="J12" s="4"/>
    </row>
    <row r="13" spans="2:10" x14ac:dyDescent="0.2">
      <c r="B13" s="2" t="s">
        <v>13</v>
      </c>
      <c r="D13" s="11">
        <v>190</v>
      </c>
      <c r="E13" s="4" t="s">
        <v>102</v>
      </c>
      <c r="F13" s="15">
        <f>'7.6.2 - 7.6.3'!F46</f>
        <v>-3491695</v>
      </c>
      <c r="G13" s="4" t="s">
        <v>10</v>
      </c>
      <c r="H13" s="17" t="s">
        <v>11</v>
      </c>
      <c r="I13" s="14">
        <f>F13</f>
        <v>-3491695</v>
      </c>
      <c r="J13" s="4" t="s">
        <v>14</v>
      </c>
    </row>
    <row r="14" spans="2:10" x14ac:dyDescent="0.2">
      <c r="B14" s="2" t="s">
        <v>15</v>
      </c>
      <c r="D14" s="11"/>
      <c r="E14" s="4"/>
      <c r="F14" s="15"/>
      <c r="G14" s="4"/>
      <c r="H14" s="17"/>
      <c r="I14" s="18"/>
      <c r="J14" s="4"/>
    </row>
    <row r="15" spans="2:10" x14ac:dyDescent="0.2">
      <c r="B15" s="2" t="s">
        <v>13</v>
      </c>
      <c r="D15" s="11">
        <v>282</v>
      </c>
      <c r="E15" s="4" t="s">
        <v>102</v>
      </c>
      <c r="F15" s="15">
        <f>'7.6.2 - 7.6.3'!F58</f>
        <v>31532420</v>
      </c>
      <c r="G15" s="4" t="s">
        <v>10</v>
      </c>
      <c r="H15" s="17" t="s">
        <v>11</v>
      </c>
      <c r="I15" s="14">
        <f>F15</f>
        <v>31532420</v>
      </c>
      <c r="J15" s="4" t="s">
        <v>14</v>
      </c>
    </row>
    <row r="16" spans="2:10" x14ac:dyDescent="0.2">
      <c r="D16" s="11"/>
      <c r="E16" s="4"/>
      <c r="F16" s="18"/>
      <c r="G16" s="4"/>
      <c r="H16" s="17"/>
      <c r="I16" s="18"/>
      <c r="J16" s="4"/>
    </row>
    <row r="17" spans="2:10" x14ac:dyDescent="0.2">
      <c r="B17" s="2" t="s">
        <v>13</v>
      </c>
      <c r="D17" s="11">
        <v>283</v>
      </c>
      <c r="E17" s="4" t="s">
        <v>102</v>
      </c>
      <c r="F17" s="15">
        <f>'7.6.2 - 7.6.3'!F70</f>
        <v>132123</v>
      </c>
      <c r="G17" s="4" t="s">
        <v>10</v>
      </c>
      <c r="H17" s="17" t="s">
        <v>11</v>
      </c>
      <c r="I17" s="14">
        <f>F17</f>
        <v>132123</v>
      </c>
      <c r="J17" s="4" t="s">
        <v>105</v>
      </c>
    </row>
    <row r="18" spans="2:10" x14ac:dyDescent="0.2">
      <c r="B18" s="1"/>
      <c r="C18" s="1"/>
      <c r="D18" s="1"/>
      <c r="E18" s="1"/>
      <c r="F18" s="1"/>
      <c r="G18" s="1"/>
      <c r="H18" s="1"/>
      <c r="I18" s="1"/>
      <c r="J18" s="1"/>
    </row>
    <row r="19" spans="2:10" x14ac:dyDescent="0.2">
      <c r="B19" s="1"/>
      <c r="C19" s="1"/>
      <c r="D19" s="1"/>
      <c r="E19" s="1"/>
      <c r="F19" s="1"/>
      <c r="G19" s="1"/>
      <c r="H19" s="1"/>
      <c r="I19" s="1"/>
      <c r="J19" s="1"/>
    </row>
    <row r="20" spans="2:10" x14ac:dyDescent="0.2">
      <c r="B20" s="1"/>
      <c r="C20" s="1"/>
      <c r="D20" s="1"/>
      <c r="E20" s="1"/>
      <c r="F20" s="1"/>
      <c r="G20" s="1"/>
      <c r="H20" s="1"/>
      <c r="I20" s="1"/>
      <c r="J20" s="1"/>
    </row>
    <row r="21" spans="2:10" x14ac:dyDescent="0.2">
      <c r="B21" s="1"/>
      <c r="C21" s="1"/>
      <c r="D21" s="1"/>
      <c r="E21" s="1"/>
      <c r="F21" s="1"/>
      <c r="G21" s="1"/>
      <c r="H21" s="1"/>
      <c r="I21" s="1"/>
      <c r="J21" s="1"/>
    </row>
    <row r="22" spans="2:10" x14ac:dyDescent="0.2">
      <c r="B22" s="1"/>
      <c r="C22" s="1"/>
      <c r="D22" s="1"/>
      <c r="E22" s="1"/>
      <c r="F22" s="1"/>
      <c r="G22" s="1"/>
      <c r="H22" s="1"/>
      <c r="I22" s="1"/>
      <c r="J22" s="1"/>
    </row>
    <row r="23" spans="2:10" x14ac:dyDescent="0.2">
      <c r="B23" s="1"/>
      <c r="C23" s="1"/>
      <c r="D23" s="1"/>
      <c r="E23" s="1"/>
      <c r="F23" s="1"/>
      <c r="G23" s="1"/>
      <c r="H23" s="1"/>
      <c r="I23" s="1"/>
      <c r="J23" s="1"/>
    </row>
    <row r="24" spans="2:10" x14ac:dyDescent="0.2">
      <c r="B24" s="1"/>
      <c r="C24" s="1"/>
      <c r="D24" s="1"/>
      <c r="E24" s="1"/>
      <c r="F24" s="1"/>
      <c r="G24" s="1"/>
      <c r="H24" s="1"/>
      <c r="I24" s="1"/>
      <c r="J24" s="1"/>
    </row>
    <row r="25" spans="2:10" x14ac:dyDescent="0.2">
      <c r="B25" s="1"/>
      <c r="C25" s="1"/>
      <c r="D25" s="1"/>
      <c r="E25" s="1"/>
      <c r="F25" s="1"/>
      <c r="G25" s="1"/>
      <c r="H25" s="1"/>
      <c r="I25" s="1"/>
      <c r="J25" s="1"/>
    </row>
    <row r="26" spans="2:10" x14ac:dyDescent="0.2">
      <c r="B26" s="1"/>
      <c r="C26" s="1"/>
      <c r="D26" s="1"/>
      <c r="E26" s="1"/>
      <c r="F26" s="1"/>
      <c r="G26" s="1"/>
      <c r="H26" s="1"/>
      <c r="I26" s="1"/>
      <c r="J26" s="1"/>
    </row>
    <row r="27" spans="2:10" x14ac:dyDescent="0.2">
      <c r="B27" s="1"/>
      <c r="C27" s="1"/>
      <c r="D27" s="1"/>
      <c r="E27" s="1"/>
      <c r="F27" s="1"/>
      <c r="G27" s="1"/>
      <c r="H27" s="1"/>
      <c r="I27" s="1"/>
      <c r="J27" s="1"/>
    </row>
    <row r="28" spans="2:10" x14ac:dyDescent="0.2">
      <c r="B28" s="1"/>
      <c r="C28" s="1"/>
      <c r="D28" s="1"/>
      <c r="E28" s="1"/>
      <c r="F28" s="1"/>
      <c r="G28" s="1"/>
      <c r="H28" s="1"/>
      <c r="I28" s="1"/>
      <c r="J28" s="1"/>
    </row>
    <row r="29" spans="2:10" x14ac:dyDescent="0.2">
      <c r="B29" s="1"/>
      <c r="C29" s="1"/>
      <c r="D29" s="1"/>
      <c r="E29" s="1"/>
      <c r="F29" s="1"/>
      <c r="G29" s="1"/>
      <c r="H29" s="1"/>
      <c r="I29" s="1"/>
      <c r="J29" s="1"/>
    </row>
    <row r="30" spans="2:10" x14ac:dyDescent="0.2">
      <c r="B30" s="1"/>
      <c r="C30" s="1"/>
      <c r="D30" s="1"/>
      <c r="E30" s="1"/>
      <c r="F30" s="1"/>
      <c r="G30" s="1"/>
      <c r="H30" s="1"/>
      <c r="I30" s="1"/>
      <c r="J30" s="1"/>
    </row>
    <row r="31" spans="2:10" x14ac:dyDescent="0.2">
      <c r="B31" s="1"/>
      <c r="C31" s="1"/>
      <c r="D31" s="1"/>
      <c r="E31" s="1"/>
      <c r="F31" s="1"/>
      <c r="G31" s="1"/>
      <c r="H31" s="1"/>
      <c r="I31" s="1"/>
      <c r="J31" s="1"/>
    </row>
    <row r="32" spans="2:10" x14ac:dyDescent="0.2"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1:10" ht="13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3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3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3.5" customHeight="1" thickBot="1" x14ac:dyDescent="0.25">
      <c r="A51" s="80"/>
      <c r="B51" s="66" t="s">
        <v>100</v>
      </c>
      <c r="C51" s="80"/>
      <c r="D51" s="80"/>
      <c r="E51" s="80"/>
      <c r="F51" s="80"/>
      <c r="G51" s="80"/>
      <c r="H51" s="80"/>
      <c r="I51" s="80"/>
      <c r="J51" s="80"/>
    </row>
    <row r="52" spans="1:10" ht="13.5" customHeight="1" x14ac:dyDescent="0.2">
      <c r="A52" s="67"/>
      <c r="B52" s="83" t="s">
        <v>101</v>
      </c>
      <c r="C52" s="83"/>
      <c r="D52" s="83"/>
      <c r="E52" s="83"/>
      <c r="F52" s="83"/>
      <c r="G52" s="83"/>
      <c r="H52" s="83"/>
      <c r="I52" s="83"/>
      <c r="J52" s="84"/>
    </row>
    <row r="53" spans="1:10" ht="13.5" customHeight="1" x14ac:dyDescent="0.2">
      <c r="A53" s="68"/>
      <c r="B53" s="85"/>
      <c r="C53" s="85"/>
      <c r="D53" s="85"/>
      <c r="E53" s="85"/>
      <c r="F53" s="85"/>
      <c r="G53" s="85"/>
      <c r="H53" s="85"/>
      <c r="I53" s="85"/>
      <c r="J53" s="86"/>
    </row>
    <row r="54" spans="1:10" ht="13.5" customHeight="1" x14ac:dyDescent="0.2">
      <c r="A54" s="68"/>
      <c r="B54" s="85"/>
      <c r="C54" s="85"/>
      <c r="D54" s="85"/>
      <c r="E54" s="85"/>
      <c r="F54" s="85"/>
      <c r="G54" s="85"/>
      <c r="H54" s="85"/>
      <c r="I54" s="85"/>
      <c r="J54" s="86"/>
    </row>
    <row r="55" spans="1:10" ht="13.5" customHeight="1" x14ac:dyDescent="0.2">
      <c r="A55" s="68"/>
      <c r="B55" s="85"/>
      <c r="C55" s="85"/>
      <c r="D55" s="85"/>
      <c r="E55" s="85"/>
      <c r="F55" s="85"/>
      <c r="G55" s="85"/>
      <c r="H55" s="85"/>
      <c r="I55" s="85"/>
      <c r="J55" s="86"/>
    </row>
    <row r="56" spans="1:10" ht="13.5" customHeight="1" x14ac:dyDescent="0.2">
      <c r="A56" s="68"/>
      <c r="B56" s="85"/>
      <c r="C56" s="85"/>
      <c r="D56" s="85"/>
      <c r="E56" s="85"/>
      <c r="F56" s="85"/>
      <c r="G56" s="85"/>
      <c r="H56" s="85"/>
      <c r="I56" s="85"/>
      <c r="J56" s="86"/>
    </row>
    <row r="57" spans="1:10" ht="13.5" customHeight="1" thickBot="1" x14ac:dyDescent="0.25">
      <c r="A57" s="69"/>
      <c r="B57" s="87"/>
      <c r="C57" s="87"/>
      <c r="D57" s="87"/>
      <c r="E57" s="87"/>
      <c r="F57" s="87"/>
      <c r="G57" s="87"/>
      <c r="H57" s="87"/>
      <c r="I57" s="87"/>
      <c r="J57" s="88"/>
    </row>
  </sheetData>
  <mergeCells count="1">
    <mergeCell ref="B52:J57"/>
  </mergeCells>
  <conditionalFormatting sqref="J2">
    <cfRule type="cellIs" dxfId="5" priority="5" stopIfTrue="1" operator="equal">
      <formula>"x.x"</formula>
    </cfRule>
  </conditionalFormatting>
  <conditionalFormatting sqref="B10 B12:B16">
    <cfRule type="cellIs" dxfId="4" priority="4" stopIfTrue="1" operator="equal">
      <formula>"Title"</formula>
    </cfRule>
  </conditionalFormatting>
  <conditionalFormatting sqref="B9">
    <cfRule type="cellIs" dxfId="3" priority="3" stopIfTrue="1" operator="equal">
      <formula>"Adjustment to Income/Expense/Rate Base:"</formula>
    </cfRule>
  </conditionalFormatting>
  <conditionalFormatting sqref="B11">
    <cfRule type="cellIs" dxfId="2" priority="2" stopIfTrue="1" operator="equal">
      <formula>"Title"</formula>
    </cfRule>
  </conditionalFormatting>
  <conditionalFormatting sqref="B17">
    <cfRule type="cellIs" dxfId="1" priority="1" stopIfTrue="1" operator="equal">
      <formula>"Title"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0:E17" xr:uid="{983FFCFB-257F-413D-B3C5-D847CCD01A83}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10:G17" xr:uid="{ECB71D7E-D398-4D49-A9F8-4E21A6AA53E8}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0:D17" xr:uid="{9C0A1DDA-3397-46AF-A9A1-9542CE5D04A5}">
      <formula1>#REF!</formula1>
    </dataValidation>
  </dataValidations>
  <pageMargins left="0.7" right="0.7" top="0.75" bottom="0.75" header="0.3" footer="0.3"/>
  <pageSetup scale="96" fitToHeight="0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89FC-C2B6-44E9-9170-7E19E958EED8}">
  <sheetPr>
    <pageSetUpPr fitToPage="1"/>
  </sheetPr>
  <dimension ref="A1:F30"/>
  <sheetViews>
    <sheetView workbookViewId="0">
      <selection activeCell="D19" sqref="D19"/>
    </sheetView>
  </sheetViews>
  <sheetFormatPr defaultRowHeight="12.75" x14ac:dyDescent="0.2"/>
  <cols>
    <col min="1" max="1" width="60.42578125" style="1" bestFit="1" customWidth="1"/>
    <col min="2" max="2" width="9.140625" style="1"/>
    <col min="3" max="3" width="13.42578125" style="47" bestFit="1" customWidth="1"/>
    <col min="4" max="4" width="17" style="1" customWidth="1"/>
    <col min="5" max="5" width="9.140625" style="1"/>
    <col min="6" max="6" width="15.85546875" style="1" bestFit="1" customWidth="1"/>
    <col min="7" max="16384" width="9.140625" style="1"/>
  </cols>
  <sheetData>
    <row r="1" spans="1:4" x14ac:dyDescent="0.2">
      <c r="A1" s="19" t="s">
        <v>0</v>
      </c>
      <c r="C1" s="20"/>
      <c r="D1" s="48"/>
    </row>
    <row r="2" spans="1:4" x14ac:dyDescent="0.2">
      <c r="A2" s="19" t="s">
        <v>98</v>
      </c>
      <c r="C2" s="21"/>
    </row>
    <row r="3" spans="1:4" x14ac:dyDescent="0.2">
      <c r="A3" s="19" t="s">
        <v>99</v>
      </c>
      <c r="C3" s="21"/>
    </row>
    <row r="4" spans="1:4" x14ac:dyDescent="0.2">
      <c r="A4" s="19"/>
      <c r="C4" s="21"/>
    </row>
    <row r="5" spans="1:4" x14ac:dyDescent="0.2">
      <c r="C5" s="21"/>
    </row>
    <row r="6" spans="1:4" x14ac:dyDescent="0.2">
      <c r="A6" s="22" t="s">
        <v>16</v>
      </c>
      <c r="B6" s="22" t="s">
        <v>17</v>
      </c>
      <c r="C6" s="23" t="s">
        <v>112</v>
      </c>
      <c r="D6" s="24" t="s">
        <v>113</v>
      </c>
    </row>
    <row r="7" spans="1:4" x14ac:dyDescent="0.2">
      <c r="A7" s="25"/>
      <c r="B7" s="26"/>
      <c r="C7" s="27"/>
      <c r="D7" s="28"/>
    </row>
    <row r="8" spans="1:4" x14ac:dyDescent="0.2">
      <c r="A8" s="29" t="s">
        <v>18</v>
      </c>
      <c r="B8" s="30"/>
      <c r="C8" s="31"/>
      <c r="D8" s="28"/>
    </row>
    <row r="9" spans="1:4" x14ac:dyDescent="0.2">
      <c r="A9" s="32" t="s">
        <v>19</v>
      </c>
      <c r="B9" s="33"/>
      <c r="C9" s="34">
        <v>-847733</v>
      </c>
      <c r="D9" s="28"/>
    </row>
    <row r="10" spans="1:4" ht="25.5" x14ac:dyDescent="0.2">
      <c r="A10" s="35" t="s">
        <v>20</v>
      </c>
      <c r="B10" s="30"/>
      <c r="C10" s="31"/>
      <c r="D10" s="36">
        <v>-193128752</v>
      </c>
    </row>
    <row r="11" spans="1:4" x14ac:dyDescent="0.2">
      <c r="A11" s="37" t="s">
        <v>21</v>
      </c>
      <c r="B11" s="38">
        <v>3.5866000000000002E-2</v>
      </c>
      <c r="C11" s="31"/>
      <c r="D11" s="39"/>
    </row>
    <row r="12" spans="1:4" x14ac:dyDescent="0.2">
      <c r="A12" s="29"/>
      <c r="B12" s="31"/>
      <c r="C12" s="31"/>
      <c r="D12" s="28"/>
    </row>
    <row r="13" spans="1:4" x14ac:dyDescent="0.2">
      <c r="A13" s="32" t="s">
        <v>22</v>
      </c>
      <c r="B13" s="40">
        <v>0.245866</v>
      </c>
      <c r="C13" s="31"/>
      <c r="D13" s="28"/>
    </row>
    <row r="14" spans="1:4" x14ac:dyDescent="0.2">
      <c r="A14" s="25"/>
      <c r="B14" s="30"/>
      <c r="C14" s="31"/>
      <c r="D14" s="28"/>
    </row>
    <row r="15" spans="1:4" x14ac:dyDescent="0.2">
      <c r="A15" s="41" t="s">
        <v>23</v>
      </c>
      <c r="B15" s="33"/>
      <c r="C15" s="40">
        <f>ROUND(B11/B13,8)</f>
        <v>0.14587621000000001</v>
      </c>
      <c r="D15" s="72">
        <f>+C15</f>
        <v>0.14587621000000001</v>
      </c>
    </row>
    <row r="16" spans="1:4" x14ac:dyDescent="0.2">
      <c r="A16" s="25"/>
      <c r="B16" s="30"/>
      <c r="C16" s="31"/>
      <c r="D16" s="28"/>
    </row>
    <row r="17" spans="1:6" x14ac:dyDescent="0.2">
      <c r="A17" s="32" t="s">
        <v>24</v>
      </c>
      <c r="B17" s="33"/>
      <c r="C17" s="34">
        <f>ROUND(C15*C9,0)</f>
        <v>-123664</v>
      </c>
      <c r="D17" s="42"/>
    </row>
    <row r="18" spans="1:6" x14ac:dyDescent="0.2">
      <c r="A18" s="25"/>
      <c r="B18" s="30"/>
      <c r="C18" s="31"/>
      <c r="D18" s="28"/>
    </row>
    <row r="19" spans="1:6" x14ac:dyDescent="0.2">
      <c r="A19" s="32" t="s">
        <v>25</v>
      </c>
      <c r="B19" s="33"/>
      <c r="C19" s="43">
        <f>-C17</f>
        <v>123664</v>
      </c>
      <c r="D19" s="44">
        <f>'7.6.2 - 7.6.3'!F72</f>
        <v>28172848</v>
      </c>
      <c r="F19" s="89"/>
    </row>
    <row r="20" spans="1:6" x14ac:dyDescent="0.2">
      <c r="C20" s="45" t="s">
        <v>104</v>
      </c>
      <c r="D20" s="45" t="s">
        <v>103</v>
      </c>
    </row>
    <row r="21" spans="1:6" x14ac:dyDescent="0.2">
      <c r="A21" s="46"/>
    </row>
    <row r="29" spans="1:6" x14ac:dyDescent="0.2">
      <c r="D29" s="89"/>
    </row>
    <row r="30" spans="1:6" x14ac:dyDescent="0.2">
      <c r="D30" s="89"/>
    </row>
  </sheetData>
  <pageMargins left="0.7" right="0.7" top="0.75" bottom="0.75" header="0.3" footer="0.3"/>
  <pageSetup scale="90" orientation="portrait" r:id="rId1"/>
  <headerFooter>
    <oddHeader>&amp;R&amp;"Arial,Regular"&amp;10Page 7.6.1</oddHead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92642-A241-48E5-9D46-5A30BB86BC4D}">
  <sheetPr>
    <pageSetUpPr fitToPage="1"/>
  </sheetPr>
  <dimension ref="A1:G74"/>
  <sheetViews>
    <sheetView topLeftCell="A49" workbookViewId="0">
      <selection activeCell="D25" sqref="D25"/>
    </sheetView>
  </sheetViews>
  <sheetFormatPr defaultRowHeight="12.75" x14ac:dyDescent="0.2"/>
  <cols>
    <col min="1" max="1" width="68" style="1" customWidth="1"/>
    <col min="2" max="2" width="9.28515625" style="1" bestFit="1" customWidth="1"/>
    <col min="3" max="3" width="15.5703125" style="1" bestFit="1" customWidth="1"/>
    <col min="4" max="4" width="12.7109375" style="1" bestFit="1" customWidth="1"/>
    <col min="5" max="5" width="13.5703125" style="1" bestFit="1" customWidth="1"/>
    <col min="6" max="6" width="12.7109375" style="1" bestFit="1" customWidth="1"/>
    <col min="7" max="7" width="9.7109375" style="1" bestFit="1" customWidth="1"/>
    <col min="8" max="16384" width="9.140625" style="1"/>
  </cols>
  <sheetData>
    <row r="1" spans="1:7" x14ac:dyDescent="0.2">
      <c r="A1" s="19" t="s">
        <v>0</v>
      </c>
      <c r="F1" s="48"/>
      <c r="G1" s="48"/>
    </row>
    <row r="2" spans="1:7" x14ac:dyDescent="0.2">
      <c r="A2" s="19" t="s">
        <v>98</v>
      </c>
    </row>
    <row r="3" spans="1:7" x14ac:dyDescent="0.2">
      <c r="A3" s="19" t="s">
        <v>99</v>
      </c>
    </row>
    <row r="4" spans="1:7" x14ac:dyDescent="0.2">
      <c r="A4" s="3" t="s">
        <v>26</v>
      </c>
    </row>
    <row r="5" spans="1:7" x14ac:dyDescent="0.2">
      <c r="A5" s="19" t="s">
        <v>27</v>
      </c>
      <c r="C5" s="73"/>
      <c r="D5" s="74" t="s">
        <v>106</v>
      </c>
      <c r="E5" s="75">
        <f>SUM(0.245866-0.21)</f>
        <v>3.5866000000000009E-2</v>
      </c>
    </row>
    <row r="6" spans="1:7" x14ac:dyDescent="0.2">
      <c r="C6" s="32"/>
      <c r="D6" s="76" t="s">
        <v>107</v>
      </c>
      <c r="E6" s="77">
        <v>0.245866</v>
      </c>
    </row>
    <row r="8" spans="1:7" x14ac:dyDescent="0.2">
      <c r="A8" s="26"/>
      <c r="B8" s="49" t="s">
        <v>28</v>
      </c>
      <c r="C8" s="50">
        <v>45657</v>
      </c>
      <c r="D8" s="49" t="s">
        <v>30</v>
      </c>
      <c r="E8" s="49" t="s">
        <v>31</v>
      </c>
      <c r="F8" s="49" t="s">
        <v>29</v>
      </c>
      <c r="G8" s="51" t="s">
        <v>32</v>
      </c>
    </row>
    <row r="9" spans="1:7" x14ac:dyDescent="0.2">
      <c r="A9" s="52" t="s">
        <v>16</v>
      </c>
      <c r="B9" s="52" t="s">
        <v>33</v>
      </c>
      <c r="C9" s="52" t="s">
        <v>34</v>
      </c>
      <c r="D9" s="52" t="s">
        <v>36</v>
      </c>
      <c r="E9" s="52" t="s">
        <v>35</v>
      </c>
      <c r="F9" s="52" t="s">
        <v>37</v>
      </c>
      <c r="G9" s="53" t="s">
        <v>38</v>
      </c>
    </row>
    <row r="10" spans="1:7" x14ac:dyDescent="0.2">
      <c r="A10" s="54" t="s">
        <v>39</v>
      </c>
      <c r="B10" s="48">
        <v>190</v>
      </c>
      <c r="C10" s="55">
        <v>62554</v>
      </c>
      <c r="D10" s="70">
        <f>ROUND($E$5/$E$6,6)</f>
        <v>0.14587600000000001</v>
      </c>
      <c r="E10" s="57">
        <f t="shared" ref="E10:E45" si="0">ROUND(C10*D10,0)</f>
        <v>9125</v>
      </c>
      <c r="F10" s="58">
        <f t="shared" ref="F10:F45" si="1">-E10</f>
        <v>-9125</v>
      </c>
      <c r="G10" s="4" t="s">
        <v>10</v>
      </c>
    </row>
    <row r="11" spans="1:7" x14ac:dyDescent="0.2">
      <c r="A11" s="54" t="s">
        <v>40</v>
      </c>
      <c r="B11" s="48">
        <v>190</v>
      </c>
      <c r="C11" s="55">
        <v>1166653</v>
      </c>
      <c r="D11" s="70">
        <f t="shared" ref="D11:D45" si="2">ROUND($E$5/$E$6,6)</f>
        <v>0.14587600000000001</v>
      </c>
      <c r="E11" s="57">
        <f t="shared" si="0"/>
        <v>170187</v>
      </c>
      <c r="F11" s="58">
        <f t="shared" si="1"/>
        <v>-170187</v>
      </c>
      <c r="G11" s="4" t="s">
        <v>10</v>
      </c>
    </row>
    <row r="12" spans="1:7" x14ac:dyDescent="0.2">
      <c r="A12" s="54" t="s">
        <v>41</v>
      </c>
      <c r="B12" s="48">
        <v>190</v>
      </c>
      <c r="C12" s="55">
        <v>2154959</v>
      </c>
      <c r="D12" s="70">
        <f t="shared" si="2"/>
        <v>0.14587600000000001</v>
      </c>
      <c r="E12" s="57">
        <f t="shared" si="0"/>
        <v>314357</v>
      </c>
      <c r="F12" s="58">
        <f t="shared" si="1"/>
        <v>-314357</v>
      </c>
      <c r="G12" s="4" t="s">
        <v>10</v>
      </c>
    </row>
    <row r="13" spans="1:7" x14ac:dyDescent="0.2">
      <c r="A13" s="54" t="s">
        <v>42</v>
      </c>
      <c r="B13" s="48">
        <v>190</v>
      </c>
      <c r="C13" s="55">
        <v>42028</v>
      </c>
      <c r="D13" s="70">
        <f t="shared" si="2"/>
        <v>0.14587600000000001</v>
      </c>
      <c r="E13" s="57">
        <f t="shared" si="0"/>
        <v>6131</v>
      </c>
      <c r="F13" s="58">
        <f t="shared" si="1"/>
        <v>-6131</v>
      </c>
      <c r="G13" s="4" t="s">
        <v>10</v>
      </c>
    </row>
    <row r="14" spans="1:7" x14ac:dyDescent="0.2">
      <c r="A14" s="54" t="s">
        <v>43</v>
      </c>
      <c r="B14" s="48">
        <v>190</v>
      </c>
      <c r="C14" s="55">
        <v>16625844</v>
      </c>
      <c r="D14" s="70">
        <f t="shared" si="2"/>
        <v>0.14587600000000001</v>
      </c>
      <c r="E14" s="57">
        <f t="shared" si="0"/>
        <v>2425312</v>
      </c>
      <c r="F14" s="58">
        <f t="shared" si="1"/>
        <v>-2425312</v>
      </c>
      <c r="G14" s="4" t="s">
        <v>10</v>
      </c>
    </row>
    <row r="15" spans="1:7" x14ac:dyDescent="0.2">
      <c r="A15" s="54" t="s">
        <v>44</v>
      </c>
      <c r="B15" s="48">
        <v>190</v>
      </c>
      <c r="C15" s="55">
        <v>318055</v>
      </c>
      <c r="D15" s="70">
        <f t="shared" si="2"/>
        <v>0.14587600000000001</v>
      </c>
      <c r="E15" s="57">
        <f t="shared" si="0"/>
        <v>46397</v>
      </c>
      <c r="F15" s="58">
        <f t="shared" si="1"/>
        <v>-46397</v>
      </c>
      <c r="G15" s="4" t="s">
        <v>10</v>
      </c>
    </row>
    <row r="16" spans="1:7" x14ac:dyDescent="0.2">
      <c r="A16" s="54" t="s">
        <v>45</v>
      </c>
      <c r="B16" s="48">
        <v>190</v>
      </c>
      <c r="C16" s="55">
        <v>4104</v>
      </c>
      <c r="D16" s="70">
        <f t="shared" si="2"/>
        <v>0.14587600000000001</v>
      </c>
      <c r="E16" s="57">
        <f t="shared" si="0"/>
        <v>599</v>
      </c>
      <c r="F16" s="58">
        <f t="shared" si="1"/>
        <v>-599</v>
      </c>
      <c r="G16" s="4" t="s">
        <v>10</v>
      </c>
    </row>
    <row r="17" spans="1:7" x14ac:dyDescent="0.2">
      <c r="A17" s="54" t="s">
        <v>46</v>
      </c>
      <c r="B17" s="48">
        <v>190</v>
      </c>
      <c r="C17" s="55">
        <v>12799</v>
      </c>
      <c r="D17" s="70">
        <f t="shared" si="2"/>
        <v>0.14587600000000001</v>
      </c>
      <c r="E17" s="57">
        <f t="shared" si="0"/>
        <v>1867</v>
      </c>
      <c r="F17" s="58">
        <f t="shared" si="1"/>
        <v>-1867</v>
      </c>
      <c r="G17" s="4" t="s">
        <v>10</v>
      </c>
    </row>
    <row r="18" spans="1:7" x14ac:dyDescent="0.2">
      <c r="A18" s="54" t="s">
        <v>47</v>
      </c>
      <c r="B18" s="48">
        <v>190</v>
      </c>
      <c r="C18" s="55">
        <v>-2011</v>
      </c>
      <c r="D18" s="70">
        <f t="shared" si="2"/>
        <v>0.14587600000000001</v>
      </c>
      <c r="E18" s="57">
        <f t="shared" si="0"/>
        <v>-293</v>
      </c>
      <c r="F18" s="58">
        <f t="shared" si="1"/>
        <v>293</v>
      </c>
      <c r="G18" s="4" t="s">
        <v>10</v>
      </c>
    </row>
    <row r="19" spans="1:7" x14ac:dyDescent="0.2">
      <c r="A19" s="54" t="s">
        <v>48</v>
      </c>
      <c r="B19" s="48">
        <v>190</v>
      </c>
      <c r="C19" s="55">
        <v>290001</v>
      </c>
      <c r="D19" s="70">
        <f t="shared" si="2"/>
        <v>0.14587600000000001</v>
      </c>
      <c r="E19" s="57">
        <f t="shared" si="0"/>
        <v>42304</v>
      </c>
      <c r="F19" s="58">
        <f>-E19</f>
        <v>-42304</v>
      </c>
      <c r="G19" s="4" t="s">
        <v>10</v>
      </c>
    </row>
    <row r="20" spans="1:7" x14ac:dyDescent="0.2">
      <c r="A20" s="54" t="s">
        <v>49</v>
      </c>
      <c r="B20" s="48">
        <v>190</v>
      </c>
      <c r="C20" s="55">
        <v>6745</v>
      </c>
      <c r="D20" s="70">
        <f t="shared" si="2"/>
        <v>0.14587600000000001</v>
      </c>
      <c r="E20" s="57">
        <f t="shared" si="0"/>
        <v>984</v>
      </c>
      <c r="F20" s="58">
        <f t="shared" si="1"/>
        <v>-984</v>
      </c>
      <c r="G20" s="4" t="s">
        <v>10</v>
      </c>
    </row>
    <row r="21" spans="1:7" x14ac:dyDescent="0.2">
      <c r="A21" s="54" t="s">
        <v>50</v>
      </c>
      <c r="B21" s="48">
        <v>190</v>
      </c>
      <c r="C21" s="55">
        <v>128560</v>
      </c>
      <c r="D21" s="70">
        <f t="shared" si="2"/>
        <v>0.14587600000000001</v>
      </c>
      <c r="E21" s="57">
        <f t="shared" si="0"/>
        <v>18754</v>
      </c>
      <c r="F21" s="58">
        <f t="shared" si="1"/>
        <v>-18754</v>
      </c>
      <c r="G21" s="4" t="s">
        <v>10</v>
      </c>
    </row>
    <row r="22" spans="1:7" x14ac:dyDescent="0.2">
      <c r="A22" s="54" t="s">
        <v>51</v>
      </c>
      <c r="B22" s="48">
        <v>190</v>
      </c>
      <c r="C22" s="55">
        <v>56302</v>
      </c>
      <c r="D22" s="70">
        <f t="shared" si="2"/>
        <v>0.14587600000000001</v>
      </c>
      <c r="E22" s="57">
        <f t="shared" si="0"/>
        <v>8213</v>
      </c>
      <c r="F22" s="58">
        <f t="shared" si="1"/>
        <v>-8213</v>
      </c>
      <c r="G22" s="4" t="s">
        <v>10</v>
      </c>
    </row>
    <row r="23" spans="1:7" x14ac:dyDescent="0.2">
      <c r="A23" s="54" t="s">
        <v>52</v>
      </c>
      <c r="B23" s="48">
        <v>190</v>
      </c>
      <c r="C23" s="55">
        <v>26747</v>
      </c>
      <c r="D23" s="70">
        <f t="shared" si="2"/>
        <v>0.14587600000000001</v>
      </c>
      <c r="E23" s="57">
        <f t="shared" si="0"/>
        <v>3902</v>
      </c>
      <c r="F23" s="58">
        <f t="shared" si="1"/>
        <v>-3902</v>
      </c>
      <c r="G23" s="4" t="s">
        <v>10</v>
      </c>
    </row>
    <row r="24" spans="1:7" x14ac:dyDescent="0.2">
      <c r="A24" s="54" t="s">
        <v>53</v>
      </c>
      <c r="B24" s="48">
        <v>190</v>
      </c>
      <c r="C24" s="55">
        <v>555385</v>
      </c>
      <c r="D24" s="70">
        <f t="shared" si="2"/>
        <v>0.14587600000000001</v>
      </c>
      <c r="E24" s="57">
        <f t="shared" si="0"/>
        <v>81017</v>
      </c>
      <c r="F24" s="58">
        <f t="shared" si="1"/>
        <v>-81017</v>
      </c>
      <c r="G24" s="4" t="s">
        <v>10</v>
      </c>
    </row>
    <row r="25" spans="1:7" x14ac:dyDescent="0.2">
      <c r="A25" s="54" t="s">
        <v>54</v>
      </c>
      <c r="B25" s="48">
        <v>190</v>
      </c>
      <c r="C25" s="55">
        <v>14299</v>
      </c>
      <c r="D25" s="70">
        <f t="shared" si="2"/>
        <v>0.14587600000000001</v>
      </c>
      <c r="E25" s="57">
        <f t="shared" si="0"/>
        <v>2086</v>
      </c>
      <c r="F25" s="58">
        <f t="shared" si="1"/>
        <v>-2086</v>
      </c>
      <c r="G25" s="4" t="s">
        <v>10</v>
      </c>
    </row>
    <row r="26" spans="1:7" x14ac:dyDescent="0.2">
      <c r="A26" s="54" t="s">
        <v>55</v>
      </c>
      <c r="B26" s="48">
        <v>190</v>
      </c>
      <c r="C26" s="55">
        <v>36506</v>
      </c>
      <c r="D26" s="70">
        <f t="shared" si="2"/>
        <v>0.14587600000000001</v>
      </c>
      <c r="E26" s="57">
        <f t="shared" si="0"/>
        <v>5325</v>
      </c>
      <c r="F26" s="58">
        <f t="shared" si="1"/>
        <v>-5325</v>
      </c>
      <c r="G26" s="4" t="s">
        <v>10</v>
      </c>
    </row>
    <row r="27" spans="1:7" x14ac:dyDescent="0.2">
      <c r="A27" s="54" t="s">
        <v>56</v>
      </c>
      <c r="B27" s="48">
        <v>190</v>
      </c>
      <c r="C27" s="55">
        <v>655548</v>
      </c>
      <c r="D27" s="70">
        <f t="shared" si="2"/>
        <v>0.14587600000000001</v>
      </c>
      <c r="E27" s="57">
        <f t="shared" si="0"/>
        <v>95629</v>
      </c>
      <c r="F27" s="58">
        <f t="shared" si="1"/>
        <v>-95629</v>
      </c>
      <c r="G27" s="4" t="s">
        <v>10</v>
      </c>
    </row>
    <row r="28" spans="1:7" x14ac:dyDescent="0.2">
      <c r="A28" s="54" t="s">
        <v>57</v>
      </c>
      <c r="B28" s="48">
        <v>190</v>
      </c>
      <c r="C28" s="55">
        <v>13552</v>
      </c>
      <c r="D28" s="70">
        <f t="shared" si="2"/>
        <v>0.14587600000000001</v>
      </c>
      <c r="E28" s="57">
        <f t="shared" si="0"/>
        <v>1977</v>
      </c>
      <c r="F28" s="58">
        <f t="shared" si="1"/>
        <v>-1977</v>
      </c>
      <c r="G28" s="4" t="s">
        <v>10</v>
      </c>
    </row>
    <row r="29" spans="1:7" x14ac:dyDescent="0.2">
      <c r="A29" s="54" t="s">
        <v>58</v>
      </c>
      <c r="B29" s="48">
        <v>190</v>
      </c>
      <c r="C29" s="55">
        <v>49759</v>
      </c>
      <c r="D29" s="70">
        <f t="shared" si="2"/>
        <v>0.14587600000000001</v>
      </c>
      <c r="E29" s="57">
        <f t="shared" si="0"/>
        <v>7259</v>
      </c>
      <c r="F29" s="58">
        <f t="shared" si="1"/>
        <v>-7259</v>
      </c>
      <c r="G29" s="4" t="s">
        <v>10</v>
      </c>
    </row>
    <row r="30" spans="1:7" x14ac:dyDescent="0.2">
      <c r="A30" s="54" t="s">
        <v>59</v>
      </c>
      <c r="B30" s="48">
        <v>190</v>
      </c>
      <c r="C30" s="55">
        <v>58238</v>
      </c>
      <c r="D30" s="70">
        <f t="shared" si="2"/>
        <v>0.14587600000000001</v>
      </c>
      <c r="E30" s="57">
        <f t="shared" si="0"/>
        <v>8496</v>
      </c>
      <c r="F30" s="58">
        <f t="shared" si="1"/>
        <v>-8496</v>
      </c>
      <c r="G30" s="4" t="s">
        <v>10</v>
      </c>
    </row>
    <row r="31" spans="1:7" x14ac:dyDescent="0.2">
      <c r="A31" s="54" t="s">
        <v>60</v>
      </c>
      <c r="B31" s="48">
        <v>190</v>
      </c>
      <c r="C31" s="55">
        <v>165804</v>
      </c>
      <c r="D31" s="70">
        <f t="shared" si="2"/>
        <v>0.14587600000000001</v>
      </c>
      <c r="E31" s="57">
        <f t="shared" si="0"/>
        <v>24187</v>
      </c>
      <c r="F31" s="58">
        <f t="shared" si="1"/>
        <v>-24187</v>
      </c>
      <c r="G31" s="4" t="s">
        <v>10</v>
      </c>
    </row>
    <row r="32" spans="1:7" x14ac:dyDescent="0.2">
      <c r="A32" s="54" t="s">
        <v>61</v>
      </c>
      <c r="B32" s="48">
        <v>190</v>
      </c>
      <c r="C32" s="55">
        <v>316</v>
      </c>
      <c r="D32" s="70">
        <f t="shared" si="2"/>
        <v>0.14587600000000001</v>
      </c>
      <c r="E32" s="57">
        <f t="shared" si="0"/>
        <v>46</v>
      </c>
      <c r="F32" s="58">
        <f t="shared" si="1"/>
        <v>-46</v>
      </c>
      <c r="G32" s="4" t="s">
        <v>10</v>
      </c>
    </row>
    <row r="33" spans="1:7" x14ac:dyDescent="0.2">
      <c r="A33" s="54" t="s">
        <v>62</v>
      </c>
      <c r="B33" s="48">
        <v>190</v>
      </c>
      <c r="C33" s="55">
        <v>27155</v>
      </c>
      <c r="D33" s="70">
        <f t="shared" si="2"/>
        <v>0.14587600000000001</v>
      </c>
      <c r="E33" s="57">
        <f t="shared" si="0"/>
        <v>3961</v>
      </c>
      <c r="F33" s="58">
        <f t="shared" si="1"/>
        <v>-3961</v>
      </c>
      <c r="G33" s="4" t="s">
        <v>10</v>
      </c>
    </row>
    <row r="34" spans="1:7" x14ac:dyDescent="0.2">
      <c r="A34" s="54" t="s">
        <v>63</v>
      </c>
      <c r="B34" s="48">
        <v>190</v>
      </c>
      <c r="C34" s="55">
        <v>310221</v>
      </c>
      <c r="D34" s="70">
        <f t="shared" si="2"/>
        <v>0.14587600000000001</v>
      </c>
      <c r="E34" s="57">
        <f t="shared" si="0"/>
        <v>45254</v>
      </c>
      <c r="F34" s="58">
        <f t="shared" si="1"/>
        <v>-45254</v>
      </c>
      <c r="G34" s="4" t="s">
        <v>10</v>
      </c>
    </row>
    <row r="35" spans="1:7" x14ac:dyDescent="0.2">
      <c r="A35" s="54" t="s">
        <v>64</v>
      </c>
      <c r="B35" s="48">
        <v>190</v>
      </c>
      <c r="C35" s="55">
        <v>520501</v>
      </c>
      <c r="D35" s="70">
        <f t="shared" si="2"/>
        <v>0.14587600000000001</v>
      </c>
      <c r="E35" s="57">
        <f t="shared" si="0"/>
        <v>75929</v>
      </c>
      <c r="F35" s="58">
        <f t="shared" si="1"/>
        <v>-75929</v>
      </c>
      <c r="G35" s="4" t="s">
        <v>10</v>
      </c>
    </row>
    <row r="36" spans="1:7" x14ac:dyDescent="0.2">
      <c r="A36" s="54" t="s">
        <v>65</v>
      </c>
      <c r="B36" s="48">
        <v>190</v>
      </c>
      <c r="C36" s="55">
        <v>-114356</v>
      </c>
      <c r="D36" s="70">
        <f t="shared" si="2"/>
        <v>0.14587600000000001</v>
      </c>
      <c r="E36" s="57">
        <f t="shared" si="0"/>
        <v>-16682</v>
      </c>
      <c r="F36" s="58">
        <f t="shared" si="1"/>
        <v>16682</v>
      </c>
      <c r="G36" s="4" t="s">
        <v>10</v>
      </c>
    </row>
    <row r="37" spans="1:7" x14ac:dyDescent="0.2">
      <c r="A37" s="54" t="s">
        <v>66</v>
      </c>
      <c r="B37" s="48">
        <v>190</v>
      </c>
      <c r="C37" s="55">
        <v>-38621</v>
      </c>
      <c r="D37" s="70">
        <f t="shared" si="2"/>
        <v>0.14587600000000001</v>
      </c>
      <c r="E37" s="57">
        <f t="shared" si="0"/>
        <v>-5634</v>
      </c>
      <c r="F37" s="58">
        <f t="shared" si="1"/>
        <v>5634</v>
      </c>
      <c r="G37" s="4" t="s">
        <v>10</v>
      </c>
    </row>
    <row r="38" spans="1:7" x14ac:dyDescent="0.2">
      <c r="A38" s="54" t="s">
        <v>67</v>
      </c>
      <c r="B38" s="48">
        <v>190</v>
      </c>
      <c r="C38" s="55">
        <v>38195</v>
      </c>
      <c r="D38" s="70">
        <f t="shared" si="2"/>
        <v>0.14587600000000001</v>
      </c>
      <c r="E38" s="57">
        <f t="shared" si="0"/>
        <v>5572</v>
      </c>
      <c r="F38" s="58">
        <f t="shared" si="1"/>
        <v>-5572</v>
      </c>
      <c r="G38" s="4" t="s">
        <v>10</v>
      </c>
    </row>
    <row r="39" spans="1:7" x14ac:dyDescent="0.2">
      <c r="A39" s="54" t="s">
        <v>68</v>
      </c>
      <c r="B39" s="48">
        <v>190</v>
      </c>
      <c r="C39" s="55">
        <v>61149</v>
      </c>
      <c r="D39" s="70">
        <f t="shared" si="2"/>
        <v>0.14587600000000001</v>
      </c>
      <c r="E39" s="57">
        <f t="shared" si="0"/>
        <v>8920</v>
      </c>
      <c r="F39" s="58">
        <f t="shared" si="1"/>
        <v>-8920</v>
      </c>
      <c r="G39" s="4" t="s">
        <v>10</v>
      </c>
    </row>
    <row r="40" spans="1:7" x14ac:dyDescent="0.2">
      <c r="A40" s="54" t="s">
        <v>69</v>
      </c>
      <c r="B40" s="48">
        <v>190</v>
      </c>
      <c r="C40" s="55">
        <v>38265</v>
      </c>
      <c r="D40" s="70">
        <f t="shared" si="2"/>
        <v>0.14587600000000001</v>
      </c>
      <c r="E40" s="57">
        <f t="shared" si="0"/>
        <v>5582</v>
      </c>
      <c r="F40" s="58">
        <f t="shared" si="1"/>
        <v>-5582</v>
      </c>
      <c r="G40" s="4" t="s">
        <v>10</v>
      </c>
    </row>
    <row r="41" spans="1:7" x14ac:dyDescent="0.2">
      <c r="A41" s="54" t="s">
        <v>70</v>
      </c>
      <c r="B41" s="48">
        <v>190</v>
      </c>
      <c r="C41" s="55">
        <v>-1306912</v>
      </c>
      <c r="D41" s="70">
        <f t="shared" si="2"/>
        <v>0.14587600000000001</v>
      </c>
      <c r="E41" s="57">
        <f t="shared" si="0"/>
        <v>-190647</v>
      </c>
      <c r="F41" s="58">
        <f t="shared" si="1"/>
        <v>190647</v>
      </c>
      <c r="G41" s="4" t="s">
        <v>10</v>
      </c>
    </row>
    <row r="42" spans="1:7" x14ac:dyDescent="0.2">
      <c r="A42" s="54" t="s">
        <v>71</v>
      </c>
      <c r="B42" s="48">
        <v>190</v>
      </c>
      <c r="C42" s="55">
        <v>-67706</v>
      </c>
      <c r="D42" s="70">
        <f t="shared" si="2"/>
        <v>0.14587600000000001</v>
      </c>
      <c r="E42" s="57">
        <f t="shared" si="0"/>
        <v>-9877</v>
      </c>
      <c r="F42" s="58">
        <f t="shared" si="1"/>
        <v>9877</v>
      </c>
      <c r="G42" s="4" t="s">
        <v>10</v>
      </c>
    </row>
    <row r="43" spans="1:7" x14ac:dyDescent="0.2">
      <c r="A43" s="54" t="s">
        <v>72</v>
      </c>
      <c r="B43" s="48">
        <v>190</v>
      </c>
      <c r="C43" s="55">
        <v>1723</v>
      </c>
      <c r="D43" s="70">
        <f t="shared" si="2"/>
        <v>0.14587600000000001</v>
      </c>
      <c r="E43" s="57">
        <f t="shared" si="0"/>
        <v>251</v>
      </c>
      <c r="F43" s="58">
        <f t="shared" si="1"/>
        <v>-251</v>
      </c>
      <c r="G43" s="4" t="s">
        <v>10</v>
      </c>
    </row>
    <row r="44" spans="1:7" x14ac:dyDescent="0.2">
      <c r="A44" s="54" t="s">
        <v>73</v>
      </c>
      <c r="B44" s="48">
        <v>190</v>
      </c>
      <c r="C44" s="55">
        <v>5859</v>
      </c>
      <c r="D44" s="70">
        <f t="shared" si="2"/>
        <v>0.14587600000000001</v>
      </c>
      <c r="E44" s="57">
        <f t="shared" si="0"/>
        <v>855</v>
      </c>
      <c r="F44" s="58">
        <f t="shared" si="1"/>
        <v>-855</v>
      </c>
      <c r="G44" s="4" t="s">
        <v>10</v>
      </c>
    </row>
    <row r="45" spans="1:7" x14ac:dyDescent="0.2">
      <c r="A45" s="54" t="s">
        <v>74</v>
      </c>
      <c r="B45" s="48">
        <v>190</v>
      </c>
      <c r="C45" s="55">
        <v>2017811</v>
      </c>
      <c r="D45" s="70">
        <f t="shared" si="2"/>
        <v>0.14587600000000001</v>
      </c>
      <c r="E45" s="57">
        <f t="shared" si="0"/>
        <v>294350</v>
      </c>
      <c r="F45" s="58">
        <f t="shared" si="1"/>
        <v>-294350</v>
      </c>
      <c r="G45" s="4" t="s">
        <v>10</v>
      </c>
    </row>
    <row r="46" spans="1:7" ht="13.5" thickBot="1" x14ac:dyDescent="0.25">
      <c r="A46" s="59" t="s">
        <v>75</v>
      </c>
      <c r="B46" s="60"/>
      <c r="C46" s="61">
        <f>SUBTOTAL(9,C10:C45)</f>
        <v>23936031</v>
      </c>
      <c r="D46" s="71"/>
      <c r="E46" s="61">
        <f>SUBTOTAL(9,E10:E45)</f>
        <v>3491695</v>
      </c>
      <c r="F46" s="79">
        <f>SUBTOTAL(9,F10:F45)</f>
        <v>-3491695</v>
      </c>
      <c r="G46" s="82" t="s">
        <v>104</v>
      </c>
    </row>
    <row r="47" spans="1:7" ht="13.5" thickTop="1" x14ac:dyDescent="0.2">
      <c r="A47" s="2"/>
      <c r="B47" s="48"/>
      <c r="C47" s="63"/>
      <c r="D47" s="70"/>
      <c r="E47" s="57"/>
      <c r="F47" s="58"/>
      <c r="G47" s="4"/>
    </row>
    <row r="48" spans="1:7" x14ac:dyDescent="0.2">
      <c r="A48" s="54" t="s">
        <v>76</v>
      </c>
      <c r="B48" s="48">
        <v>282</v>
      </c>
      <c r="C48" s="63">
        <v>-236637662</v>
      </c>
      <c r="D48" s="70">
        <f t="shared" ref="D48:D57" si="3">ROUND($E$5/$E$6,6)</f>
        <v>0.14587600000000001</v>
      </c>
      <c r="E48" s="57">
        <f t="shared" ref="E48:E57" si="4">ROUND(C48*D48,0)</f>
        <v>-34519756</v>
      </c>
      <c r="F48" s="58">
        <f t="shared" ref="F48:F57" si="5">-E48</f>
        <v>34519756</v>
      </c>
      <c r="G48" s="4" t="s">
        <v>10</v>
      </c>
    </row>
    <row r="49" spans="1:7" x14ac:dyDescent="0.2">
      <c r="A49" s="54" t="s">
        <v>77</v>
      </c>
      <c r="B49" s="48">
        <v>282</v>
      </c>
      <c r="C49" s="63">
        <v>15748271</v>
      </c>
      <c r="D49" s="70">
        <f t="shared" si="3"/>
        <v>0.14587600000000001</v>
      </c>
      <c r="E49" s="57">
        <f t="shared" si="4"/>
        <v>2297295</v>
      </c>
      <c r="F49" s="58">
        <f t="shared" si="5"/>
        <v>-2297295</v>
      </c>
      <c r="G49" s="4" t="s">
        <v>10</v>
      </c>
    </row>
    <row r="50" spans="1:7" x14ac:dyDescent="0.2">
      <c r="A50" s="54" t="s">
        <v>78</v>
      </c>
      <c r="B50" s="48">
        <v>282</v>
      </c>
      <c r="C50" s="63">
        <v>485620</v>
      </c>
      <c r="D50" s="70">
        <f t="shared" si="3"/>
        <v>0.14587600000000001</v>
      </c>
      <c r="E50" s="57">
        <f t="shared" si="4"/>
        <v>70840</v>
      </c>
      <c r="F50" s="58">
        <f t="shared" si="5"/>
        <v>-70840</v>
      </c>
      <c r="G50" s="4" t="s">
        <v>10</v>
      </c>
    </row>
    <row r="51" spans="1:7" x14ac:dyDescent="0.2">
      <c r="A51" s="54" t="s">
        <v>79</v>
      </c>
      <c r="B51" s="48">
        <v>282</v>
      </c>
      <c r="C51" s="63">
        <v>3543985</v>
      </c>
      <c r="D51" s="70">
        <f t="shared" si="3"/>
        <v>0.14587600000000001</v>
      </c>
      <c r="E51" s="57">
        <f t="shared" si="4"/>
        <v>516982</v>
      </c>
      <c r="F51" s="58">
        <f t="shared" si="5"/>
        <v>-516982</v>
      </c>
      <c r="G51" s="4" t="s">
        <v>10</v>
      </c>
    </row>
    <row r="52" spans="1:7" x14ac:dyDescent="0.2">
      <c r="A52" s="54" t="s">
        <v>80</v>
      </c>
      <c r="B52" s="48">
        <v>282</v>
      </c>
      <c r="C52" s="63">
        <v>291312</v>
      </c>
      <c r="D52" s="70">
        <f t="shared" si="3"/>
        <v>0.14587600000000001</v>
      </c>
      <c r="E52" s="57">
        <f t="shared" si="4"/>
        <v>42495</v>
      </c>
      <c r="F52" s="58">
        <f t="shared" si="5"/>
        <v>-42495</v>
      </c>
      <c r="G52" s="4" t="s">
        <v>10</v>
      </c>
    </row>
    <row r="53" spans="1:7" x14ac:dyDescent="0.2">
      <c r="A53" s="54" t="s">
        <v>81</v>
      </c>
      <c r="B53" s="48">
        <v>282</v>
      </c>
      <c r="C53" s="63">
        <v>792540</v>
      </c>
      <c r="D53" s="70">
        <f t="shared" si="3"/>
        <v>0.14587600000000001</v>
      </c>
      <c r="E53" s="57">
        <f t="shared" si="4"/>
        <v>115613</v>
      </c>
      <c r="F53" s="58">
        <f t="shared" si="5"/>
        <v>-115613</v>
      </c>
      <c r="G53" s="4" t="s">
        <v>10</v>
      </c>
    </row>
    <row r="54" spans="1:7" x14ac:dyDescent="0.2">
      <c r="A54" s="54" t="s">
        <v>82</v>
      </c>
      <c r="B54" s="48">
        <v>282</v>
      </c>
      <c r="C54" s="63">
        <v>-26064</v>
      </c>
      <c r="D54" s="70">
        <f t="shared" si="3"/>
        <v>0.14587600000000001</v>
      </c>
      <c r="E54" s="57">
        <f t="shared" si="4"/>
        <v>-3802</v>
      </c>
      <c r="F54" s="58">
        <f t="shared" si="5"/>
        <v>3802</v>
      </c>
      <c r="G54" s="4" t="s">
        <v>10</v>
      </c>
    </row>
    <row r="55" spans="1:7" x14ac:dyDescent="0.2">
      <c r="A55" s="54" t="s">
        <v>83</v>
      </c>
      <c r="B55" s="48">
        <v>282</v>
      </c>
      <c r="C55" s="63">
        <v>-336440</v>
      </c>
      <c r="D55" s="70">
        <f t="shared" si="3"/>
        <v>0.14587600000000001</v>
      </c>
      <c r="E55" s="57">
        <f t="shared" si="4"/>
        <v>-49079</v>
      </c>
      <c r="F55" s="58">
        <f t="shared" si="5"/>
        <v>49079</v>
      </c>
      <c r="G55" s="4" t="s">
        <v>10</v>
      </c>
    </row>
    <row r="56" spans="1:7" x14ac:dyDescent="0.2">
      <c r="A56" s="54" t="s">
        <v>84</v>
      </c>
      <c r="B56" s="48">
        <v>282</v>
      </c>
      <c r="C56" s="63">
        <v>-23400</v>
      </c>
      <c r="D56" s="70">
        <f t="shared" si="3"/>
        <v>0.14587600000000001</v>
      </c>
      <c r="E56" s="57">
        <f t="shared" si="4"/>
        <v>-3413</v>
      </c>
      <c r="F56" s="58">
        <f t="shared" si="5"/>
        <v>3413</v>
      </c>
      <c r="G56" s="4" t="s">
        <v>10</v>
      </c>
    </row>
    <row r="57" spans="1:7" x14ac:dyDescent="0.2">
      <c r="A57" s="54" t="s">
        <v>85</v>
      </c>
      <c r="B57" s="48">
        <v>282</v>
      </c>
      <c r="C57" s="63">
        <v>2779</v>
      </c>
      <c r="D57" s="70">
        <f t="shared" si="3"/>
        <v>0.14587600000000001</v>
      </c>
      <c r="E57" s="57">
        <f t="shared" si="4"/>
        <v>405</v>
      </c>
      <c r="F57" s="58">
        <f t="shared" si="5"/>
        <v>-405</v>
      </c>
      <c r="G57" s="4" t="s">
        <v>10</v>
      </c>
    </row>
    <row r="58" spans="1:7" ht="13.5" thickBot="1" x14ac:dyDescent="0.25">
      <c r="A58" s="59" t="s">
        <v>86</v>
      </c>
      <c r="B58" s="60"/>
      <c r="C58" s="61">
        <f>SUBTOTAL(9,C48:C57)</f>
        <v>-216159059</v>
      </c>
      <c r="D58" s="71"/>
      <c r="E58" s="61">
        <f>SUBTOTAL(9,E48:E57)</f>
        <v>-31532420</v>
      </c>
      <c r="F58" s="79">
        <f>SUBTOTAL(9,F48:F57)</f>
        <v>31532420</v>
      </c>
      <c r="G58" s="82" t="s">
        <v>104</v>
      </c>
    </row>
    <row r="59" spans="1:7" ht="13.5" thickTop="1" x14ac:dyDescent="0.2">
      <c r="A59" s="2"/>
      <c r="B59" s="48"/>
      <c r="C59" s="64"/>
      <c r="D59" s="70"/>
      <c r="E59" s="64"/>
      <c r="F59" s="64"/>
      <c r="G59" s="4"/>
    </row>
    <row r="60" spans="1:7" x14ac:dyDescent="0.2">
      <c r="A60" s="2" t="s">
        <v>87</v>
      </c>
      <c r="B60" s="48">
        <v>283</v>
      </c>
      <c r="C60" s="64">
        <v>-101554</v>
      </c>
      <c r="D60" s="70">
        <f t="shared" ref="D60:D69" si="6">ROUND($E$5/$E$6,6)</f>
        <v>0.14587600000000001</v>
      </c>
      <c r="E60" s="57">
        <f t="shared" ref="E60:E69" si="7">ROUND(C60*D60,0)</f>
        <v>-14814</v>
      </c>
      <c r="F60" s="58">
        <f t="shared" ref="F60:F69" si="8">-E60</f>
        <v>14814</v>
      </c>
      <c r="G60" s="4" t="s">
        <v>10</v>
      </c>
    </row>
    <row r="61" spans="1:7" x14ac:dyDescent="0.2">
      <c r="A61" s="2" t="s">
        <v>88</v>
      </c>
      <c r="B61" s="48">
        <v>283</v>
      </c>
      <c r="C61" s="64">
        <v>-63655</v>
      </c>
      <c r="D61" s="70">
        <f t="shared" si="6"/>
        <v>0.14587600000000001</v>
      </c>
      <c r="E61" s="57">
        <f t="shared" si="7"/>
        <v>-9286</v>
      </c>
      <c r="F61" s="58">
        <f t="shared" si="8"/>
        <v>9286</v>
      </c>
      <c r="G61" s="4" t="s">
        <v>10</v>
      </c>
    </row>
    <row r="62" spans="1:7" x14ac:dyDescent="0.2">
      <c r="A62" s="2" t="s">
        <v>89</v>
      </c>
      <c r="B62" s="48">
        <v>283</v>
      </c>
      <c r="C62" s="64">
        <v>-37993</v>
      </c>
      <c r="D62" s="70">
        <f t="shared" si="6"/>
        <v>0.14587600000000001</v>
      </c>
      <c r="E62" s="57">
        <f t="shared" si="7"/>
        <v>-5542</v>
      </c>
      <c r="F62" s="58">
        <f t="shared" si="8"/>
        <v>5542</v>
      </c>
      <c r="G62" s="4" t="s">
        <v>10</v>
      </c>
    </row>
    <row r="63" spans="1:7" x14ac:dyDescent="0.2">
      <c r="A63" s="2" t="s">
        <v>90</v>
      </c>
      <c r="B63" s="48">
        <v>283</v>
      </c>
      <c r="C63" s="64">
        <v>-13903</v>
      </c>
      <c r="D63" s="70">
        <f t="shared" si="6"/>
        <v>0.14587600000000001</v>
      </c>
      <c r="E63" s="57">
        <f t="shared" si="7"/>
        <v>-2028</v>
      </c>
      <c r="F63" s="58">
        <f t="shared" si="8"/>
        <v>2028</v>
      </c>
      <c r="G63" s="4" t="s">
        <v>10</v>
      </c>
    </row>
    <row r="64" spans="1:7" x14ac:dyDescent="0.2">
      <c r="A64" s="2" t="s">
        <v>91</v>
      </c>
      <c r="B64" s="48">
        <v>283</v>
      </c>
      <c r="C64" s="64">
        <v>-136437</v>
      </c>
      <c r="D64" s="70">
        <f t="shared" si="6"/>
        <v>0.14587600000000001</v>
      </c>
      <c r="E64" s="57">
        <f t="shared" si="7"/>
        <v>-19903</v>
      </c>
      <c r="F64" s="58">
        <f t="shared" si="8"/>
        <v>19903</v>
      </c>
      <c r="G64" s="4" t="s">
        <v>10</v>
      </c>
    </row>
    <row r="65" spans="1:7" x14ac:dyDescent="0.2">
      <c r="A65" s="2" t="s">
        <v>92</v>
      </c>
      <c r="B65" s="48">
        <v>283</v>
      </c>
      <c r="C65" s="64">
        <v>-45224</v>
      </c>
      <c r="D65" s="70">
        <f t="shared" si="6"/>
        <v>0.14587600000000001</v>
      </c>
      <c r="E65" s="57">
        <f t="shared" si="7"/>
        <v>-6597</v>
      </c>
      <c r="F65" s="58">
        <f t="shared" si="8"/>
        <v>6597</v>
      </c>
      <c r="G65" s="4" t="s">
        <v>10</v>
      </c>
    </row>
    <row r="66" spans="1:7" x14ac:dyDescent="0.2">
      <c r="A66" s="2" t="s">
        <v>93</v>
      </c>
      <c r="B66" s="48">
        <v>283</v>
      </c>
      <c r="C66" s="64">
        <v>-47834</v>
      </c>
      <c r="D66" s="70">
        <f t="shared" si="6"/>
        <v>0.14587600000000001</v>
      </c>
      <c r="E66" s="57">
        <f t="shared" si="7"/>
        <v>-6978</v>
      </c>
      <c r="F66" s="58">
        <f t="shared" si="8"/>
        <v>6978</v>
      </c>
      <c r="G66" s="4" t="s">
        <v>10</v>
      </c>
    </row>
    <row r="67" spans="1:7" x14ac:dyDescent="0.2">
      <c r="A67" s="2" t="s">
        <v>94</v>
      </c>
      <c r="B67" s="48">
        <v>283</v>
      </c>
      <c r="C67" s="64">
        <v>-372213</v>
      </c>
      <c r="D67" s="70">
        <f t="shared" si="6"/>
        <v>0.14587600000000001</v>
      </c>
      <c r="E67" s="57">
        <f t="shared" si="7"/>
        <v>-54297</v>
      </c>
      <c r="F67" s="58">
        <f t="shared" si="8"/>
        <v>54297</v>
      </c>
      <c r="G67" s="4" t="s">
        <v>10</v>
      </c>
    </row>
    <row r="68" spans="1:7" x14ac:dyDescent="0.2">
      <c r="A68" s="2" t="s">
        <v>95</v>
      </c>
      <c r="B68" s="48">
        <v>283</v>
      </c>
      <c r="C68" s="64">
        <v>-2607</v>
      </c>
      <c r="D68" s="70">
        <f t="shared" si="6"/>
        <v>0.14587600000000001</v>
      </c>
      <c r="E68" s="57">
        <f t="shared" si="7"/>
        <v>-380</v>
      </c>
      <c r="F68" s="58">
        <f t="shared" si="8"/>
        <v>380</v>
      </c>
      <c r="G68" s="4" t="s">
        <v>10</v>
      </c>
    </row>
    <row r="69" spans="1:7" x14ac:dyDescent="0.2">
      <c r="A69" s="2" t="s">
        <v>96</v>
      </c>
      <c r="B69" s="48">
        <v>283</v>
      </c>
      <c r="C69" s="64">
        <v>-84304</v>
      </c>
      <c r="D69" s="70">
        <f t="shared" si="6"/>
        <v>0.14587600000000001</v>
      </c>
      <c r="E69" s="57">
        <f t="shared" si="7"/>
        <v>-12298</v>
      </c>
      <c r="F69" s="58">
        <f t="shared" si="8"/>
        <v>12298</v>
      </c>
      <c r="G69" s="4" t="s">
        <v>10</v>
      </c>
    </row>
    <row r="70" spans="1:7" ht="13.5" thickBot="1" x14ac:dyDescent="0.25">
      <c r="A70" s="59" t="s">
        <v>97</v>
      </c>
      <c r="B70" s="60"/>
      <c r="C70" s="61">
        <f>SUBTOTAL(9,C60:C69)</f>
        <v>-905724</v>
      </c>
      <c r="D70" s="62"/>
      <c r="E70" s="61">
        <f>SUBTOTAL(9,E60:E69)</f>
        <v>-132123</v>
      </c>
      <c r="F70" s="79">
        <f>SUBTOTAL(9,F60:F69)</f>
        <v>132123</v>
      </c>
      <c r="G70" s="82" t="s">
        <v>104</v>
      </c>
    </row>
    <row r="71" spans="1:7" ht="13.5" thickTop="1" x14ac:dyDescent="0.2">
      <c r="A71" s="2"/>
      <c r="B71" s="48"/>
      <c r="C71" s="64"/>
      <c r="D71" s="56"/>
      <c r="E71" s="57"/>
      <c r="F71" s="58"/>
      <c r="G71" s="4"/>
    </row>
    <row r="72" spans="1:7" ht="13.5" thickBot="1" x14ac:dyDescent="0.25">
      <c r="C72" s="65">
        <f>SUBTOTAL(9,C10:C70)</f>
        <v>-193128752</v>
      </c>
      <c r="F72" s="78">
        <f>+F58+F46+F70</f>
        <v>28172848</v>
      </c>
    </row>
    <row r="73" spans="1:7" ht="13.5" thickTop="1" x14ac:dyDescent="0.2">
      <c r="F73" s="82" t="s">
        <v>110</v>
      </c>
    </row>
    <row r="74" spans="1:7" x14ac:dyDescent="0.2">
      <c r="C74" s="58"/>
    </row>
  </sheetData>
  <conditionalFormatting sqref="G1">
    <cfRule type="cellIs" dxfId="0" priority="5" stopIfTrue="1" operator="equal">
      <formula>"x.x"</formula>
    </cfRule>
  </conditionalFormatting>
  <dataValidations count="2">
    <dataValidation type="list" errorStyle="warning" allowBlank="1" showInputMessage="1" showErrorMessage="1" errorTitle="FERC ACCOUNT" error="This FERC Account is not included in the drop-down list. Is this the account you want to use?" sqref="C983047:C983095 C9:C55 C65543:C65591 C131079:C131127 C196615:C196663 C262151:C262199 C327687:C327735 C393223:C393271 C458759:C458807 C524295:C524343 C589831:C589879 C655367:C655415 C720903:C720951 C786439:C786487 C851975:C852023 C917511:C917559" xr:uid="{C4866EEF-26F2-413C-ABA2-3AEA0217F89C}">
      <formula1>$C$69:$C$403</formula1>
    </dataValidation>
    <dataValidation type="list" errorStyle="warning" allowBlank="1" showInputMessage="1" showErrorMessage="1" errorTitle="Factor" error="This factor is not included in the drop-down list. Is this the factor you want to use?" sqref="D983047:D983095 D9 D917511:D917559 D65543:D65591 D131079:D131127 D196615:D196663 D262151:D262199 D327687:D327735 D393223:D393271 D458759:D458807 D524295:D524343 D589831:D589879 D655367:D655415 D720903:D720951 D786439:D786487 D851975:D852023 D46:D55" xr:uid="{EB24D105-B8A5-4D2C-9316-5E457FFD01D9}">
      <formula1>$D$69:$D$160</formula1>
    </dataValidation>
  </dataValidations>
  <pageMargins left="0.7" right="0.7" top="0.75" bottom="0.75" header="0.3" footer="0.3"/>
  <pageSetup scale="86" firstPageNumber="2" fitToHeight="0" orientation="landscape" useFirstPageNumber="1" r:id="rId1"/>
  <headerFooter>
    <oddFooter>&amp;C&amp;"Arial,Regular"&amp;10PAGE  7.6.&amp;P</oddFooter>
  </headerFooter>
  <rowBreaks count="1" manualBreakCount="1">
    <brk id="47" max="16383" man="1"/>
  </row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A0A6BA4-78DD-44EE-8CEB-0997D28C6780}"/>
</file>

<file path=customXml/itemProps2.xml><?xml version="1.0" encoding="utf-8"?>
<ds:datastoreItem xmlns:ds="http://schemas.openxmlformats.org/officeDocument/2006/customXml" ds:itemID="{DFA66AE3-2DA2-4F8F-A9DE-E888D7E74A21}"/>
</file>

<file path=customXml/itemProps3.xml><?xml version="1.0" encoding="utf-8"?>
<ds:datastoreItem xmlns:ds="http://schemas.openxmlformats.org/officeDocument/2006/customXml" ds:itemID="{5E76D2F3-6418-4E1B-8070-D12581329700}"/>
</file>

<file path=customXml/itemProps4.xml><?xml version="1.0" encoding="utf-8"?>
<ds:datastoreItem xmlns:ds="http://schemas.openxmlformats.org/officeDocument/2006/customXml" ds:itemID="{45E7D70F-B9EA-44FE-AFE7-5315808385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7.6</vt:lpstr>
      <vt:lpstr>7.6.1</vt:lpstr>
      <vt:lpstr>7.6.2 - 7.6.3</vt:lpstr>
      <vt:lpstr>'7.6'!Print_Area</vt:lpstr>
      <vt:lpstr>'7.6.1'!Print_Area</vt:lpstr>
      <vt:lpstr>'7.6.2 - 7.6.3'!Print_Titles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2023-03-01T22:55:45Z</dcterms:created>
  <dcterms:modified xsi:type="dcterms:W3CDTF">2023-03-09T23:30:14Z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