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 tabRatio="951"/>
  </bookViews>
  <sheets>
    <sheet name="WA - Allocated" sheetId="18" r:id="rId1"/>
    <sheet name="WA - 2020 Depreciation Rates " sheetId="14" r:id="rId2"/>
  </sheets>
  <definedNames>
    <definedName name="_xlnm._FilterDatabase" localSheetId="1" hidden="1">'WA - 2020 Depreciation Rates '!$B$1:$B$72</definedName>
    <definedName name="_xlnm._FilterDatabase" localSheetId="0" hidden="1">'WA - Allocated'!$D$1:$D$15</definedName>
    <definedName name="_xlnm.Print_Area" localSheetId="1">'WA - 2020 Depreciation Rates '!$A$1:$AM$72</definedName>
    <definedName name="_xlnm.Print_Area" localSheetId="0">'WA - Allocated'!$A$1:$N$15</definedName>
    <definedName name="_xlnm.Print_Titles" localSheetId="1">'WA - 2020 Depreciation Rates '!$1:$12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8" l="1"/>
  <c r="H8" i="18"/>
  <c r="AL22" i="14"/>
  <c r="L35" i="14"/>
  <c r="L43" i="14"/>
  <c r="L51" i="14"/>
  <c r="L59" i="14"/>
  <c r="L68" i="14"/>
  <c r="AL67" i="14"/>
  <c r="AL66" i="14"/>
  <c r="AL65" i="14"/>
  <c r="AL64" i="14"/>
  <c r="AL63" i="14"/>
  <c r="AL62" i="14"/>
  <c r="AL58" i="14"/>
  <c r="AL57" i="14"/>
  <c r="AL56" i="14"/>
  <c r="AL55" i="14"/>
  <c r="AL54" i="14"/>
  <c r="AL50" i="14"/>
  <c r="AL49" i="14"/>
  <c r="AL48" i="14"/>
  <c r="AL47" i="14"/>
  <c r="AL46" i="14"/>
  <c r="AL42" i="14"/>
  <c r="AL41" i="14"/>
  <c r="AL40" i="14"/>
  <c r="AL39" i="14"/>
  <c r="AL38" i="14"/>
  <c r="AL34" i="14"/>
  <c r="AL33" i="14"/>
  <c r="AL32" i="14"/>
  <c r="AL31" i="14"/>
  <c r="AL30" i="14"/>
  <c r="D68" i="14"/>
  <c r="D59" i="14"/>
  <c r="D51" i="14"/>
  <c r="D43" i="14"/>
  <c r="D35" i="14"/>
  <c r="H12" i="18" l="1"/>
  <c r="D70" i="14"/>
  <c r="AL19" i="14"/>
  <c r="AL21" i="14"/>
  <c r="AL20" i="14"/>
  <c r="AL18" i="14"/>
  <c r="AH68" i="14"/>
  <c r="AJ68" i="14" s="1"/>
  <c r="AH59" i="14"/>
  <c r="AJ59" i="14" s="1"/>
  <c r="AH51" i="14"/>
  <c r="AJ51" i="14" s="1"/>
  <c r="AH43" i="14"/>
  <c r="AJ43" i="14" s="1"/>
  <c r="AH35" i="14"/>
  <c r="AJ35" i="14" s="1"/>
  <c r="D24" i="14"/>
  <c r="AH24" i="14"/>
  <c r="W24" i="14"/>
  <c r="N43" i="14" l="1"/>
  <c r="N35" i="14"/>
  <c r="N59" i="14"/>
  <c r="N68" i="14"/>
  <c r="N51" i="14"/>
  <c r="I8" i="18" l="1"/>
  <c r="E8" i="18"/>
  <c r="G8" i="18" l="1"/>
  <c r="AL35" i="14" l="1"/>
  <c r="AL43" i="14"/>
  <c r="AL59" i="14"/>
  <c r="AL51" i="14"/>
  <c r="F8" i="18" l="1"/>
  <c r="AL68" i="14"/>
  <c r="I9" i="18" l="1"/>
  <c r="I12" i="18" s="1"/>
  <c r="E9" i="18"/>
  <c r="E12" i="18" s="1"/>
  <c r="AL24" i="14" l="1"/>
  <c r="AH70" i="14"/>
  <c r="L24" i="14"/>
  <c r="L70" i="14" l="1"/>
  <c r="AL70" i="14"/>
  <c r="G9" i="18" l="1"/>
  <c r="F9" i="18"/>
  <c r="J9" i="18"/>
  <c r="K9" i="18" s="1"/>
  <c r="J8" i="18" l="1"/>
  <c r="K8" i="18" l="1"/>
  <c r="K12" i="18" s="1"/>
  <c r="J12" i="18"/>
  <c r="G12" i="18"/>
  <c r="F12" i="18"/>
</calcChain>
</file>

<file path=xl/sharedStrings.xml><?xml version="1.0" encoding="utf-8"?>
<sst xmlns="http://schemas.openxmlformats.org/spreadsheetml/2006/main" count="251" uniqueCount="81">
  <si>
    <t>P A C I F I C O R P</t>
  </si>
  <si>
    <t>Allocation Factor Table</t>
  </si>
  <si>
    <t>Depreciation Rate</t>
  </si>
  <si>
    <t>Total Company Depreciation</t>
  </si>
  <si>
    <t>ALLOCATED</t>
  </si>
  <si>
    <t>Description</t>
  </si>
  <si>
    <t>AF</t>
  </si>
  <si>
    <t>Plant-in-Service</t>
  </si>
  <si>
    <t>DIFFERENCE</t>
  </si>
  <si>
    <t>WA</t>
  </si>
  <si>
    <t>Production Plant</t>
  </si>
  <si>
    <t>Total Production Plant - Depreciable</t>
  </si>
  <si>
    <t>PACIFICORP</t>
  </si>
  <si>
    <t>SETTLEMENT</t>
  </si>
  <si>
    <t>PROBABLE</t>
  </si>
  <si>
    <t>NET</t>
  </si>
  <si>
    <t xml:space="preserve">CALCULATED ANNUAL </t>
  </si>
  <si>
    <t>ORIGINAL</t>
  </si>
  <si>
    <t>RETIREMENT</t>
  </si>
  <si>
    <t>SURVIVOR</t>
  </si>
  <si>
    <t>SALVAGE</t>
  </si>
  <si>
    <t xml:space="preserve">ACCRUAL </t>
  </si>
  <si>
    <t>ACCRUAL</t>
  </si>
  <si>
    <t>INCREASE/</t>
  </si>
  <si>
    <t>ACCOUNT</t>
  </si>
  <si>
    <t>COST</t>
  </si>
  <si>
    <t>DATE</t>
  </si>
  <si>
    <t>CURVE</t>
  </si>
  <si>
    <t>PERCENT</t>
  </si>
  <si>
    <t>AMOUNT</t>
  </si>
  <si>
    <t>RATE</t>
  </si>
  <si>
    <t>DECREASE</t>
  </si>
  <si>
    <t>STEAM PRODUCTION PLANT</t>
  </si>
  <si>
    <t>LAND RIGHTS</t>
  </si>
  <si>
    <t>SQUARE</t>
  </si>
  <si>
    <t>STRUCTURES AND IMPROVEMENTS</t>
  </si>
  <si>
    <t>120-R1.5</t>
  </si>
  <si>
    <t>110-S0.5</t>
  </si>
  <si>
    <t>BOILER PLANT EQUIPMENT</t>
  </si>
  <si>
    <t>68-S0</t>
  </si>
  <si>
    <t>65-L0.5</t>
  </si>
  <si>
    <t>TURBOGENERATOR UNITS</t>
  </si>
  <si>
    <t>57-S0</t>
  </si>
  <si>
    <t>50-S0</t>
  </si>
  <si>
    <t>ACCESSORY ELECTRIC EQUIPMENT</t>
  </si>
  <si>
    <t>75-R2.5</t>
  </si>
  <si>
    <t>80-R2.5</t>
  </si>
  <si>
    <t>MISCELLANEOUS POWER PLANT EQUIPMENT</t>
  </si>
  <si>
    <t>40-O1</t>
  </si>
  <si>
    <t>45-L0</t>
  </si>
  <si>
    <t>COLSTRIP GENERATING STATION</t>
  </si>
  <si>
    <t>TOTAL COLSTRIP GENERATING STATION</t>
  </si>
  <si>
    <t>JIM BRIDGER GENERATING STATION</t>
  </si>
  <si>
    <t>JIM BRIDGER UNIT 1</t>
  </si>
  <si>
    <t>TOTAL JIM BRIDGER UNIT 1</t>
  </si>
  <si>
    <t>JIM BRIDGER UNIT 2</t>
  </si>
  <si>
    <t>TOTAL JIM BRIDGER UNIT 2</t>
  </si>
  <si>
    <t>JIM BRIDGER UNIT 3</t>
  </si>
  <si>
    <t>TOTAL JIM BRIDGER UNIT 3</t>
  </si>
  <si>
    <t>JIM BRIDGER UNIT 4</t>
  </si>
  <si>
    <t>TOTAL JIM BRIDGER UNIT 4</t>
  </si>
  <si>
    <t>JIM BRIDGER COMMON</t>
  </si>
  <si>
    <t>TOTAL JIM BRIDGER COMMON</t>
  </si>
  <si>
    <t>TOTAL JIM BRIDGER GENERATING STATION</t>
  </si>
  <si>
    <t>Source:  Factors from December 2017 Semi-Annual Report -2017 Protocol / Year-End</t>
  </si>
  <si>
    <t>CAGW</t>
  </si>
  <si>
    <t>JBG</t>
  </si>
  <si>
    <t>Steam Production - Jim Bridger</t>
  </si>
  <si>
    <t>Steam Production - Colstrip</t>
  </si>
  <si>
    <t>SUMMARY OF ESTIMATED SURVIVOR CURVES, NET SALVAGE, ORIGINAL COST, BOOK DEPRECIATION RESERVE</t>
  </si>
  <si>
    <t>AND CALCULATED ANNUAL DEPRECIATION RATES AS OF DECEMBER 31, 2020</t>
  </si>
  <si>
    <t>WASHINGTON</t>
  </si>
  <si>
    <t xml:space="preserve"> FILED 2020 PROPOSED</t>
  </si>
  <si>
    <t>FILED PROPOSED</t>
  </si>
  <si>
    <t>REVISED PROPOSED</t>
  </si>
  <si>
    <t>REVISED 2020 PROPOSED</t>
  </si>
  <si>
    <t>INCREMENTAL CHANGE</t>
  </si>
  <si>
    <t>REVISED</t>
  </si>
  <si>
    <t xml:space="preserve">ALLOCATION </t>
  </si>
  <si>
    <t>FACTOR</t>
  </si>
  <si>
    <r>
      <t xml:space="preserve">Depreciation Rate Comparison - Plant Balances as of </t>
    </r>
    <r>
      <rPr>
        <b/>
        <sz val="10"/>
        <rFont val="Arial"/>
        <family val="2"/>
      </rPr>
      <t>December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</si>
</sst>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#,##0.0_);\(#,##0.0\)"/>
    <numFmt numFmtId="167" formatCode="mm\-yyyy"/>
    <numFmt numFmtId="168" formatCode="0_);\(0\)"/>
    <numFmt numFmtId="169" formatCode="0.0000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165" fontId="1" fillId="0" borderId="6" xfId="4" applyNumberFormat="1" applyFont="1" applyFill="1" applyBorder="1"/>
    <xf numFmtId="165" fontId="1" fillId="0" borderId="0" xfId="4" applyNumberFormat="1" applyFont="1" applyFill="1" applyBorder="1"/>
    <xf numFmtId="165" fontId="1" fillId="0" borderId="12" xfId="4" applyNumberFormat="1" applyFont="1" applyFill="1" applyBorder="1"/>
    <xf numFmtId="0" fontId="4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9" xfId="0" applyFont="1" applyFill="1" applyBorder="1" applyAlignment="1">
      <alignment horizontal="centerContinuous"/>
    </xf>
    <xf numFmtId="0" fontId="1" fillId="0" borderId="9" xfId="0" applyFont="1" applyFill="1" applyBorder="1" applyAlignment="1">
      <alignment horizontal="centerContinuous"/>
    </xf>
    <xf numFmtId="0" fontId="1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9" xfId="5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37" fontId="4" fillId="0" borderId="0" xfId="5" applyNumberFormat="1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0" borderId="0" xfId="0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37" fontId="4" fillId="0" borderId="0" xfId="4" applyNumberFormat="1" applyFont="1" applyFill="1" applyAlignment="1">
      <alignment horizontal="centerContinuous"/>
    </xf>
    <xf numFmtId="43" fontId="4" fillId="0" borderId="0" xfId="4" applyFont="1" applyFill="1" applyAlignment="1">
      <alignment horizontal="centerContinuous"/>
    </xf>
    <xf numFmtId="165" fontId="4" fillId="0" borderId="0" xfId="4" applyNumberFormat="1" applyFont="1" applyFill="1" applyAlignment="1">
      <alignment horizontal="centerContinuous"/>
    </xf>
    <xf numFmtId="40" fontId="4" fillId="0" borderId="0" xfId="4" applyNumberFormat="1" applyFont="1" applyFill="1" applyAlignment="1">
      <alignment horizontal="centerContinuous"/>
    </xf>
    <xf numFmtId="43" fontId="4" fillId="0" borderId="0" xfId="4" applyNumberFormat="1" applyFont="1" applyFill="1" applyAlignment="1">
      <alignment horizontal="centerContinuous"/>
    </xf>
    <xf numFmtId="39" fontId="4" fillId="0" borderId="0" xfId="4" applyNumberFormat="1" applyFont="1" applyFill="1" applyAlignment="1">
      <alignment horizontal="centerContinuous"/>
    </xf>
    <xf numFmtId="166" fontId="4" fillId="0" borderId="0" xfId="4" applyNumberFormat="1" applyFont="1" applyFill="1" applyAlignment="1">
      <alignment horizontal="centerContinuous"/>
    </xf>
    <xf numFmtId="43" fontId="1" fillId="0" borderId="0" xfId="4" applyFont="1" applyFill="1" applyAlignment="1">
      <alignment horizontal="centerContinuous"/>
    </xf>
    <xf numFmtId="165" fontId="1" fillId="0" borderId="0" xfId="4" applyNumberFormat="1" applyFont="1" applyFill="1" applyAlignment="1">
      <alignment horizontal="centerContinuous"/>
    </xf>
    <xf numFmtId="40" fontId="1" fillId="0" borderId="0" xfId="4" applyNumberFormat="1" applyFont="1" applyFill="1" applyAlignment="1">
      <alignment horizontal="centerContinuous"/>
    </xf>
    <xf numFmtId="43" fontId="1" fillId="0" borderId="0" xfId="4" applyNumberFormat="1" applyFont="1" applyFill="1" applyAlignment="1">
      <alignment horizontal="centerContinuous"/>
    </xf>
    <xf numFmtId="37" fontId="1" fillId="0" borderId="0" xfId="4" applyNumberFormat="1" applyFont="1" applyFill="1"/>
    <xf numFmtId="43" fontId="1" fillId="0" borderId="0" xfId="4" applyFont="1" applyFill="1"/>
    <xf numFmtId="165" fontId="1" fillId="0" borderId="0" xfId="4" applyNumberFormat="1" applyFont="1" applyFill="1"/>
    <xf numFmtId="40" fontId="1" fillId="0" borderId="0" xfId="4" applyNumberFormat="1" applyFont="1" applyFill="1"/>
    <xf numFmtId="43" fontId="1" fillId="0" borderId="0" xfId="4" applyNumberFormat="1" applyFont="1" applyFill="1"/>
    <xf numFmtId="37" fontId="1" fillId="0" borderId="9" xfId="4" applyNumberFormat="1" applyFont="1" applyFill="1" applyBorder="1" applyAlignment="1">
      <alignment horizontal="centerContinuous"/>
    </xf>
    <xf numFmtId="43" fontId="1" fillId="0" borderId="9" xfId="4" applyFont="1" applyFill="1" applyBorder="1" applyAlignment="1">
      <alignment horizontal="centerContinuous"/>
    </xf>
    <xf numFmtId="165" fontId="1" fillId="0" borderId="9" xfId="4" applyNumberFormat="1" applyFont="1" applyFill="1" applyBorder="1" applyAlignment="1">
      <alignment horizontal="centerContinuous"/>
    </xf>
    <xf numFmtId="40" fontId="1" fillId="0" borderId="9" xfId="4" applyNumberFormat="1" applyFont="1" applyFill="1" applyBorder="1" applyAlignment="1">
      <alignment horizontal="centerContinuous"/>
    </xf>
    <xf numFmtId="43" fontId="1" fillId="0" borderId="9" xfId="4" applyNumberFormat="1" applyFont="1" applyFill="1" applyBorder="1" applyAlignment="1">
      <alignment horizontal="centerContinuous"/>
    </xf>
    <xf numFmtId="43" fontId="1" fillId="0" borderId="0" xfId="4" applyFont="1" applyFill="1" applyAlignment="1">
      <alignment horizontal="right"/>
    </xf>
    <xf numFmtId="43" fontId="1" fillId="0" borderId="0" xfId="4" applyFont="1" applyFill="1" applyAlignment="1">
      <alignment horizontal="center"/>
    </xf>
    <xf numFmtId="43" fontId="4" fillId="0" borderId="9" xfId="4" applyFont="1" applyFill="1" applyBorder="1" applyAlignment="1">
      <alignment horizontal="center"/>
    </xf>
    <xf numFmtId="43" fontId="4" fillId="0" borderId="0" xfId="4" applyFont="1" applyFill="1" applyBorder="1" applyAlignment="1">
      <alignment horizontal="center"/>
    </xf>
    <xf numFmtId="43" fontId="6" fillId="0" borderId="0" xfId="4" applyFont="1" applyFill="1" applyAlignment="1">
      <alignment horizontal="center"/>
    </xf>
    <xf numFmtId="37" fontId="4" fillId="0" borderId="0" xfId="4" applyNumberFormat="1" applyFont="1" applyFill="1" applyAlignment="1">
      <alignment horizontal="center"/>
    </xf>
    <xf numFmtId="165" fontId="1" fillId="0" borderId="0" xfId="4" applyNumberFormat="1" applyFont="1" applyFill="1" applyAlignment="1">
      <alignment horizontal="center"/>
    </xf>
    <xf numFmtId="37" fontId="1" fillId="0" borderId="0" xfId="4" applyNumberFormat="1" applyFont="1" applyFill="1" applyAlignment="1">
      <alignment horizontal="center"/>
    </xf>
    <xf numFmtId="40" fontId="1" fillId="0" borderId="0" xfId="4" applyNumberFormat="1" applyFont="1" applyFill="1" applyAlignment="1">
      <alignment horizontal="center"/>
    </xf>
    <xf numFmtId="43" fontId="1" fillId="0" borderId="0" xfId="4" applyNumberFormat="1" applyFont="1" applyFill="1" applyAlignment="1">
      <alignment horizontal="center"/>
    </xf>
    <xf numFmtId="165" fontId="4" fillId="0" borderId="0" xfId="4" applyNumberFormat="1" applyFont="1" applyFill="1" applyAlignment="1">
      <alignment horizontal="right"/>
    </xf>
    <xf numFmtId="165" fontId="4" fillId="0" borderId="0" xfId="4" applyNumberFormat="1" applyFont="1" applyFill="1" applyAlignment="1">
      <alignment horizontal="center"/>
    </xf>
    <xf numFmtId="40" fontId="4" fillId="0" borderId="0" xfId="4" applyNumberFormat="1" applyFont="1" applyFill="1" applyAlignment="1">
      <alignment horizontal="center"/>
    </xf>
    <xf numFmtId="43" fontId="4" fillId="0" borderId="0" xfId="4" applyNumberFormat="1" applyFont="1" applyFill="1" applyAlignment="1">
      <alignment horizontal="center"/>
    </xf>
    <xf numFmtId="165" fontId="1" fillId="0" borderId="0" xfId="4" applyNumberFormat="1" applyFont="1" applyFill="1" applyBorder="1" applyAlignment="1">
      <alignment horizontal="center"/>
    </xf>
    <xf numFmtId="165" fontId="1" fillId="0" borderId="0" xfId="4" applyNumberFormat="1" applyFont="1" applyFill="1" applyBorder="1" applyAlignment="1">
      <alignment horizontal="right"/>
    </xf>
    <xf numFmtId="37" fontId="1" fillId="0" borderId="0" xfId="4" applyNumberFormat="1" applyFont="1" applyFill="1" applyBorder="1" applyAlignment="1">
      <alignment horizontal="right"/>
    </xf>
    <xf numFmtId="43" fontId="1" fillId="0" borderId="0" xfId="4" applyNumberFormat="1" applyFont="1" applyFill="1" applyAlignment="1">
      <alignment horizontal="right"/>
    </xf>
    <xf numFmtId="167" fontId="1" fillId="0" borderId="0" xfId="4" applyNumberFormat="1" applyFont="1" applyFill="1" applyBorder="1" applyAlignment="1">
      <alignment horizontal="center"/>
    </xf>
    <xf numFmtId="0" fontId="1" fillId="0" borderId="0" xfId="4" applyNumberFormat="1" applyFont="1" applyFill="1" applyBorder="1" applyAlignment="1">
      <alignment horizontal="center"/>
    </xf>
    <xf numFmtId="168" fontId="1" fillId="0" borderId="0" xfId="4" applyNumberFormat="1" applyFont="1" applyFill="1" applyBorder="1" applyAlignment="1">
      <alignment horizontal="center"/>
    </xf>
    <xf numFmtId="37" fontId="1" fillId="0" borderId="0" xfId="4" applyNumberFormat="1" applyFont="1" applyFill="1" applyBorder="1" applyAlignment="1">
      <alignment horizontal="center"/>
    </xf>
    <xf numFmtId="43" fontId="1" fillId="0" borderId="0" xfId="4" applyFont="1" applyFill="1" applyBorder="1" applyAlignment="1">
      <alignment horizontal="center"/>
    </xf>
    <xf numFmtId="40" fontId="1" fillId="0" borderId="0" xfId="4" applyNumberFormat="1" applyFont="1" applyFill="1" applyBorder="1" applyAlignment="1">
      <alignment horizontal="center"/>
    </xf>
    <xf numFmtId="37" fontId="1" fillId="0" borderId="2" xfId="4" applyNumberFormat="1" applyFont="1" applyFill="1" applyBorder="1" applyAlignment="1">
      <alignment horizontal="right"/>
    </xf>
    <xf numFmtId="37" fontId="1" fillId="0" borderId="14" xfId="4" applyNumberFormat="1" applyFont="1" applyFill="1" applyBorder="1" applyAlignment="1">
      <alignment horizontal="right"/>
    </xf>
    <xf numFmtId="43" fontId="1" fillId="0" borderId="14" xfId="4" applyFont="1" applyFill="1" applyBorder="1" applyAlignment="1">
      <alignment horizontal="right"/>
    </xf>
    <xf numFmtId="43" fontId="1" fillId="0" borderId="0" xfId="4" applyFont="1" applyFill="1" applyBorder="1" applyAlignment="1">
      <alignment horizontal="right"/>
    </xf>
    <xf numFmtId="165" fontId="1" fillId="0" borderId="0" xfId="4" applyNumberFormat="1" applyFont="1" applyFill="1" applyAlignment="1">
      <alignment horizontal="right"/>
    </xf>
    <xf numFmtId="0" fontId="1" fillId="0" borderId="0" xfId="0" applyFont="1" applyFill="1" applyAlignment="1">
      <alignment horizontal="left" indent="2"/>
    </xf>
    <xf numFmtId="43" fontId="1" fillId="0" borderId="2" xfId="4" applyFont="1" applyFill="1" applyBorder="1" applyAlignment="1">
      <alignment horizontal="right"/>
    </xf>
    <xf numFmtId="43" fontId="1" fillId="0" borderId="9" xfId="4" applyFont="1" applyFill="1" applyBorder="1" applyAlignment="1">
      <alignment horizontal="right"/>
    </xf>
    <xf numFmtId="0" fontId="4" fillId="0" borderId="0" xfId="1" applyFont="1" applyFill="1"/>
    <xf numFmtId="0" fontId="1" fillId="0" borderId="0" xfId="1" applyFont="1" applyFill="1"/>
    <xf numFmtId="0" fontId="4" fillId="0" borderId="0" xfId="8" applyFont="1" applyFill="1" applyAlignment="1">
      <alignment horizontal="center"/>
    </xf>
    <xf numFmtId="37" fontId="4" fillId="0" borderId="0" xfId="8" applyNumberFormat="1" applyFont="1" applyFill="1" applyAlignment="1">
      <alignment horizontal="center"/>
    </xf>
    <xf numFmtId="37" fontId="4" fillId="0" borderId="0" xfId="8" applyNumberFormat="1" applyFont="1" applyFill="1" applyAlignment="1">
      <alignment horizontal="centerContinuous"/>
    </xf>
    <xf numFmtId="0" fontId="1" fillId="0" borderId="0" xfId="8" applyNumberFormat="1" applyFont="1" applyFill="1" applyAlignment="1">
      <alignment horizontal="centerContinuous"/>
    </xf>
    <xf numFmtId="43" fontId="1" fillId="0" borderId="0" xfId="8" applyNumberFormat="1" applyFont="1" applyFill="1" applyAlignment="1">
      <alignment horizontal="centerContinuous"/>
    </xf>
    <xf numFmtId="37" fontId="4" fillId="0" borderId="15" xfId="8" applyNumberFormat="1" applyFont="1" applyFill="1" applyBorder="1" applyAlignment="1">
      <alignment horizontal="center"/>
    </xf>
    <xf numFmtId="0" fontId="4" fillId="0" borderId="15" xfId="8" applyFont="1" applyFill="1" applyBorder="1" applyAlignment="1">
      <alignment horizontal="center"/>
    </xf>
    <xf numFmtId="43" fontId="4" fillId="0" borderId="15" xfId="8" applyNumberFormat="1" applyFont="1" applyFill="1" applyBorder="1" applyAlignment="1">
      <alignment horizontal="center"/>
    </xf>
    <xf numFmtId="0" fontId="4" fillId="0" borderId="9" xfId="8" applyFont="1" applyFill="1" applyBorder="1" applyAlignment="1">
      <alignment horizontal="center"/>
    </xf>
    <xf numFmtId="37" fontId="4" fillId="0" borderId="9" xfId="8" applyNumberFormat="1" applyFont="1" applyFill="1" applyBorder="1" applyAlignment="1">
      <alignment horizontal="center"/>
    </xf>
    <xf numFmtId="43" fontId="4" fillId="0" borderId="9" xfId="8" applyNumberFormat="1" applyFont="1" applyFill="1" applyBorder="1" applyAlignment="1">
      <alignment horizontal="center"/>
    </xf>
    <xf numFmtId="37" fontId="4" fillId="0" borderId="0" xfId="1" applyNumberFormat="1" applyFont="1" applyFill="1" applyAlignment="1">
      <alignment horizontal="center"/>
    </xf>
    <xf numFmtId="164" fontId="1" fillId="0" borderId="19" xfId="0" applyNumberFormat="1" applyFont="1" applyFill="1" applyBorder="1"/>
    <xf numFmtId="49" fontId="1" fillId="0" borderId="16" xfId="3" applyNumberFormat="1" applyFont="1" applyFill="1" applyBorder="1" applyAlignment="1">
      <alignment horizontal="left"/>
    </xf>
    <xf numFmtId="0" fontId="0" fillId="0" borderId="0" xfId="0" applyFill="1"/>
    <xf numFmtId="10" fontId="1" fillId="0" borderId="0" xfId="7" applyNumberFormat="1" applyFont="1" applyFill="1" applyBorder="1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17" xfId="3" applyFont="1" applyFill="1" applyBorder="1"/>
    <xf numFmtId="0" fontId="1" fillId="0" borderId="18" xfId="3" applyFont="1" applyFill="1" applyBorder="1"/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1" fillId="0" borderId="16" xfId="3" applyFont="1" applyFill="1" applyBorder="1"/>
    <xf numFmtId="0" fontId="4" fillId="0" borderId="19" xfId="3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/>
    </xf>
    <xf numFmtId="164" fontId="1" fillId="0" borderId="21" xfId="0" applyNumberFormat="1" applyFont="1" applyFill="1" applyBorder="1"/>
    <xf numFmtId="43" fontId="1" fillId="0" borderId="3" xfId="1" applyNumberFormat="1" applyFont="1" applyFill="1" applyBorder="1"/>
    <xf numFmtId="165" fontId="1" fillId="0" borderId="7" xfId="4" applyNumberFormat="1" applyFont="1" applyFill="1" applyBorder="1"/>
    <xf numFmtId="43" fontId="1" fillId="0" borderId="4" xfId="1" applyNumberFormat="1" applyFont="1" applyFill="1" applyBorder="1" applyAlignment="1"/>
    <xf numFmtId="10" fontId="1" fillId="0" borderId="1" xfId="2" applyNumberFormat="1" applyFont="1" applyFill="1" applyBorder="1"/>
    <xf numFmtId="10" fontId="1" fillId="0" borderId="2" xfId="2" applyNumberFormat="1" applyFont="1" applyFill="1" applyBorder="1"/>
    <xf numFmtId="43" fontId="1" fillId="0" borderId="6" xfId="1" applyNumberFormat="1" applyFont="1" applyFill="1" applyBorder="1"/>
    <xf numFmtId="43" fontId="1" fillId="0" borderId="0" xfId="1" applyNumberFormat="1" applyFont="1" applyFill="1" applyBorder="1"/>
    <xf numFmtId="43" fontId="10" fillId="0" borderId="0" xfId="6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center"/>
    </xf>
    <xf numFmtId="43" fontId="1" fillId="0" borderId="0" xfId="1" applyNumberFormat="1" applyFont="1" applyFill="1"/>
    <xf numFmtId="37" fontId="1" fillId="0" borderId="0" xfId="1" applyNumberFormat="1" applyFont="1" applyFill="1"/>
    <xf numFmtId="43" fontId="1" fillId="0" borderId="0" xfId="4" applyFont="1" applyFill="1" applyAlignment="1">
      <alignment horizontal="left"/>
    </xf>
    <xf numFmtId="39" fontId="1" fillId="0" borderId="0" xfId="4" applyNumberFormat="1" applyFont="1" applyFill="1" applyAlignment="1">
      <alignment horizontal="right"/>
    </xf>
    <xf numFmtId="49" fontId="1" fillId="0" borderId="20" xfId="3" applyNumberFormat="1" applyFont="1" applyFill="1" applyBorder="1" applyAlignment="1">
      <alignment horizontal="left"/>
    </xf>
    <xf numFmtId="0" fontId="4" fillId="0" borderId="5" xfId="1" applyFont="1" applyFill="1" applyBorder="1" applyAlignment="1">
      <alignment horizontal="center" vertical="center"/>
    </xf>
    <xf numFmtId="43" fontId="4" fillId="0" borderId="0" xfId="4" applyFont="1" applyFill="1" applyAlignment="1">
      <alignment horizontal="center"/>
    </xf>
    <xf numFmtId="43" fontId="7" fillId="0" borderId="0" xfId="4" applyFont="1" applyFill="1"/>
    <xf numFmtId="0" fontId="4" fillId="0" borderId="0" xfId="0" applyFont="1" applyFill="1" applyAlignment="1">
      <alignment horizontal="left"/>
    </xf>
    <xf numFmtId="43" fontId="4" fillId="0" borderId="0" xfId="4" applyFont="1" applyFill="1" applyAlignment="1">
      <alignment horizontal="right"/>
    </xf>
    <xf numFmtId="43" fontId="1" fillId="0" borderId="0" xfId="4" applyNumberFormat="1" applyFont="1" applyFill="1" applyBorder="1" applyAlignment="1"/>
    <xf numFmtId="49" fontId="1" fillId="0" borderId="0" xfId="1" applyNumberFormat="1" applyFont="1" applyFill="1" applyAlignment="1">
      <alignment horizontal="center"/>
    </xf>
    <xf numFmtId="10" fontId="1" fillId="0" borderId="0" xfId="2" applyNumberFormat="1" applyFont="1" applyFill="1"/>
    <xf numFmtId="0" fontId="1" fillId="0" borderId="0" xfId="1" applyFont="1" applyFill="1" applyBorder="1"/>
    <xf numFmtId="49" fontId="1" fillId="0" borderId="4" xfId="1" applyNumberFormat="1" applyFont="1" applyFill="1" applyBorder="1" applyAlignment="1">
      <alignment horizontal="center"/>
    </xf>
    <xf numFmtId="43" fontId="1" fillId="0" borderId="7" xfId="1" applyNumberFormat="1" applyFont="1" applyFill="1" applyBorder="1"/>
    <xf numFmtId="169" fontId="0" fillId="0" borderId="0" xfId="0" applyNumberFormat="1" applyFill="1"/>
    <xf numFmtId="165" fontId="0" fillId="0" borderId="0" xfId="0" applyNumberFormat="1" applyFill="1"/>
    <xf numFmtId="165" fontId="4" fillId="0" borderId="0" xfId="4" applyNumberFormat="1" applyFont="1" applyFill="1"/>
    <xf numFmtId="10" fontId="4" fillId="0" borderId="0" xfId="2" applyNumberFormat="1" applyFont="1" applyFill="1" applyBorder="1"/>
    <xf numFmtId="165" fontId="3" fillId="0" borderId="0" xfId="1" applyNumberFormat="1" applyFont="1" applyFill="1"/>
    <xf numFmtId="165" fontId="1" fillId="0" borderId="0" xfId="1" applyNumberFormat="1" applyFont="1" applyFill="1"/>
    <xf numFmtId="0" fontId="1" fillId="2" borderId="9" xfId="1" applyFont="1" applyFill="1" applyBorder="1"/>
    <xf numFmtId="49" fontId="1" fillId="2" borderId="11" xfId="1" applyNumberFormat="1" applyFont="1" applyFill="1" applyBorder="1" applyAlignment="1">
      <alignment horizontal="center"/>
    </xf>
    <xf numFmtId="165" fontId="1" fillId="2" borderId="11" xfId="4" applyNumberFormat="1" applyFont="1" applyFill="1" applyBorder="1"/>
    <xf numFmtId="10" fontId="1" fillId="3" borderId="9" xfId="7" applyNumberFormat="1" applyFont="1" applyFill="1" applyBorder="1"/>
    <xf numFmtId="165" fontId="1" fillId="2" borderId="8" xfId="1" applyNumberFormat="1" applyFont="1" applyFill="1" applyBorder="1"/>
    <xf numFmtId="165" fontId="1" fillId="2" borderId="9" xfId="1" applyNumberFormat="1" applyFont="1" applyFill="1" applyBorder="1"/>
    <xf numFmtId="165" fontId="1" fillId="2" borderId="10" xfId="1" applyNumberFormat="1" applyFont="1" applyFill="1" applyBorder="1"/>
    <xf numFmtId="0" fontId="4" fillId="0" borderId="6" xfId="1" applyFont="1" applyFill="1" applyBorder="1"/>
    <xf numFmtId="0" fontId="1" fillId="0" borderId="6" xfId="1" applyFont="1" applyFill="1" applyBorder="1" applyAlignment="1">
      <alignment horizontal="left" indent="1"/>
    </xf>
    <xf numFmtId="0" fontId="1" fillId="2" borderId="8" xfId="1" applyFont="1" applyFill="1" applyBorder="1" applyAlignment="1">
      <alignment horizontal="left" indent="3"/>
    </xf>
    <xf numFmtId="10" fontId="4" fillId="0" borderId="5" xfId="2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top" wrapText="1"/>
    </xf>
    <xf numFmtId="43" fontId="4" fillId="0" borderId="0" xfId="4" applyFont="1" applyFill="1" applyAlignment="1">
      <alignment horizontal="center"/>
    </xf>
  </cellXfs>
  <cellStyles count="16">
    <cellStyle name="Comma 2" xfId="4"/>
    <cellStyle name="Comma 2 2" xfId="6"/>
    <cellStyle name="Comma 3" xfId="14"/>
    <cellStyle name="Normal" xfId="0" builtinId="0"/>
    <cellStyle name="Normal 2" xfId="3"/>
    <cellStyle name="Normal 2 2" xfId="8"/>
    <cellStyle name="Normal 2 3" xfId="15"/>
    <cellStyle name="Normal 2 4" xfId="1"/>
    <cellStyle name="Normal 3" xfId="5"/>
    <cellStyle name="Normal 4" xfId="11"/>
    <cellStyle name="Normal 4 2" xfId="12"/>
    <cellStyle name="Normal 5" xfId="10"/>
    <cellStyle name="Normal 6" xfId="13"/>
    <cellStyle name="Normal 7" xfId="9"/>
    <cellStyle name="Percent" xfId="7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zoomScale="85" zoomScaleNormal="85" zoomScaleSheetLayoutView="85" workbookViewId="0"/>
  </sheetViews>
  <sheetFormatPr defaultRowHeight="15" x14ac:dyDescent="0.25"/>
  <cols>
    <col min="1" max="1" width="25.42578125" style="75" customWidth="1"/>
    <col min="2" max="2" width="6.42578125" style="75" customWidth="1"/>
    <col min="3" max="3" width="20.28515625" style="75" customWidth="1"/>
    <col min="4" max="4" width="7.28515625" style="130" bestFit="1" customWidth="1"/>
    <col min="5" max="5" width="17.42578125" style="75" customWidth="1"/>
    <col min="6" max="6" width="21.7109375" style="131" customWidth="1"/>
    <col min="7" max="7" width="20.28515625" style="131" bestFit="1" customWidth="1"/>
    <col min="8" max="8" width="20.140625" style="75" customWidth="1"/>
    <col min="9" max="9" width="20" style="75" customWidth="1"/>
    <col min="10" max="10" width="18.7109375" style="75" customWidth="1"/>
    <col min="11" max="11" width="21.85546875" style="75" customWidth="1"/>
    <col min="12" max="12" width="2.42578125" style="75" customWidth="1"/>
    <col min="13" max="13" width="12" style="75" customWidth="1"/>
    <col min="14" max="14" width="17.7109375" style="75" customWidth="1"/>
    <col min="15" max="17" width="9.140625" style="90"/>
    <col min="18" max="18" width="14.85546875" style="90" customWidth="1"/>
    <col min="19" max="19" width="9.140625" style="90"/>
    <col min="20" max="20" width="12.5703125" style="90" bestFit="1" customWidth="1"/>
    <col min="21" max="16384" width="9.140625" style="90"/>
  </cols>
  <sheetData>
    <row r="1" spans="1:18" ht="15.75" customHeight="1" x14ac:dyDescent="0.25">
      <c r="A1" s="74" t="s">
        <v>0</v>
      </c>
      <c r="B1" s="74"/>
      <c r="C1" s="74"/>
    </row>
    <row r="2" spans="1:18" ht="15.75" customHeight="1" x14ac:dyDescent="0.25">
      <c r="A2" s="75" t="s">
        <v>80</v>
      </c>
      <c r="N2" s="90"/>
    </row>
    <row r="3" spans="1:18" ht="15.75" customHeight="1" thickBot="1" x14ac:dyDescent="0.3">
      <c r="N3" s="90"/>
    </row>
    <row r="4" spans="1:18" ht="15.75" customHeight="1" x14ac:dyDescent="0.25">
      <c r="A4" s="92"/>
      <c r="B4" s="93"/>
      <c r="C4" s="94"/>
      <c r="D4" s="95"/>
      <c r="E4" s="96"/>
      <c r="F4" s="151" t="s">
        <v>2</v>
      </c>
      <c r="G4" s="151"/>
      <c r="H4" s="152" t="s">
        <v>3</v>
      </c>
      <c r="I4" s="152"/>
      <c r="J4" s="153"/>
      <c r="K4" s="97" t="s">
        <v>4</v>
      </c>
      <c r="L4" s="98"/>
      <c r="M4" s="99" t="s">
        <v>1</v>
      </c>
      <c r="N4" s="100"/>
    </row>
    <row r="5" spans="1:18" ht="15.75" customHeight="1" x14ac:dyDescent="0.25">
      <c r="A5" s="101" t="s">
        <v>5</v>
      </c>
      <c r="B5" s="102"/>
      <c r="C5" s="103"/>
      <c r="D5" s="104" t="s">
        <v>6</v>
      </c>
      <c r="E5" s="105" t="s">
        <v>7</v>
      </c>
      <c r="F5" s="124" t="s">
        <v>73</v>
      </c>
      <c r="G5" s="124" t="s">
        <v>74</v>
      </c>
      <c r="H5" s="124" t="s">
        <v>73</v>
      </c>
      <c r="I5" s="124" t="s">
        <v>74</v>
      </c>
      <c r="J5" s="124" t="s">
        <v>8</v>
      </c>
      <c r="K5" s="97" t="s">
        <v>9</v>
      </c>
      <c r="L5" s="98"/>
      <c r="M5" s="106"/>
      <c r="N5" s="107" t="s">
        <v>9</v>
      </c>
    </row>
    <row r="6" spans="1:18" ht="15.75" customHeight="1" x14ac:dyDescent="0.25">
      <c r="A6" s="148" t="s">
        <v>10</v>
      </c>
      <c r="B6" s="132"/>
      <c r="C6" s="132"/>
      <c r="D6" s="133"/>
      <c r="E6" s="112"/>
      <c r="F6" s="113"/>
      <c r="G6" s="114"/>
      <c r="H6" s="115"/>
      <c r="I6" s="116"/>
      <c r="J6" s="134"/>
      <c r="K6" s="110"/>
      <c r="L6" s="132"/>
      <c r="M6" s="89" t="s">
        <v>65</v>
      </c>
      <c r="N6" s="88">
        <v>0.22498369104255433</v>
      </c>
      <c r="P6" s="135"/>
    </row>
    <row r="7" spans="1:18" ht="15.75" customHeight="1" thickBot="1" x14ac:dyDescent="0.3">
      <c r="A7" s="149"/>
      <c r="B7" s="132"/>
      <c r="C7" s="132"/>
      <c r="D7" s="108"/>
      <c r="E7" s="3"/>
      <c r="F7" s="91"/>
      <c r="G7" s="91"/>
      <c r="H7" s="1"/>
      <c r="I7" s="2"/>
      <c r="J7" s="111"/>
      <c r="K7" s="111"/>
      <c r="L7" s="132"/>
      <c r="M7" s="123" t="s">
        <v>66</v>
      </c>
      <c r="N7" s="109">
        <v>0.22498369104255433</v>
      </c>
      <c r="P7" s="135"/>
    </row>
    <row r="8" spans="1:18" ht="15.75" customHeight="1" x14ac:dyDescent="0.25">
      <c r="A8" s="149" t="s">
        <v>68</v>
      </c>
      <c r="B8" s="132"/>
      <c r="C8" s="132"/>
      <c r="D8" s="108" t="s">
        <v>65</v>
      </c>
      <c r="E8" s="3">
        <f>SUMIF('WA - 2020 Depreciation Rates '!$AN$14:$AN$72,'WA - Allocated'!$D8,'WA - 2020 Depreciation Rates '!$D$14:$D$72)</f>
        <v>237901547.24000001</v>
      </c>
      <c r="F8" s="91">
        <f>H8/E8</f>
        <v>8.068615360575325E-2</v>
      </c>
      <c r="G8" s="91">
        <f>I8/E8</f>
        <v>0.17770529654164346</v>
      </c>
      <c r="H8" s="1">
        <f>SUMIF('WA - 2020 Depreciation Rates '!$AN$14:$AN$72,'WA - Allocated'!$D8,'WA - 2020 Depreciation Rates '!$W$14:$W$72)</f>
        <v>19195360.783653002</v>
      </c>
      <c r="I8" s="2">
        <f>SUMIF('WA - 2020 Depreciation Rates '!$AN$14:$AN$72,'WA - Allocated'!$D8,'WA - 2020 Depreciation Rates '!$AH$14:$AH$72)</f>
        <v>42276365</v>
      </c>
      <c r="J8" s="111">
        <f>I8-H8</f>
        <v>23081004.216346998</v>
      </c>
      <c r="K8" s="111">
        <f>VLOOKUP(D8,$M$6:$N$7,2,0)*J8</f>
        <v>5192849.5215625064</v>
      </c>
      <c r="L8" s="132"/>
      <c r="P8" s="135"/>
    </row>
    <row r="9" spans="1:18" ht="15.75" customHeight="1" x14ac:dyDescent="0.25">
      <c r="A9" s="149" t="s">
        <v>67</v>
      </c>
      <c r="B9" s="132"/>
      <c r="C9" s="132"/>
      <c r="D9" s="108" t="s">
        <v>66</v>
      </c>
      <c r="E9" s="3">
        <f>SUMIF('WA - 2020 Depreciation Rates '!$AN$14:$AN$72,'WA - Allocated'!$D9,'WA - 2020 Depreciation Rates '!$D$14:$D$72)</f>
        <v>1452064879.8099999</v>
      </c>
      <c r="F9" s="91">
        <f>H9/E9</f>
        <v>0.12211726243113138</v>
      </c>
      <c r="G9" s="91">
        <f>I9/E9</f>
        <v>0.20247098396765129</v>
      </c>
      <c r="H9" s="1">
        <f>SUMIF('WA - 2020 Depreciation Rates '!$AN$14:$AN$72,'WA - Allocated'!$D9,'WA - 2020 Depreciation Rates '!$W$14:$W$72)</f>
        <v>177322187.99478701</v>
      </c>
      <c r="I9" s="2">
        <f>SUMIF('WA - 2020 Depreciation Rates '!$AN$14:$AN$72,'WA - Allocated'!$D9,'WA - 2020 Depreciation Rates '!$AH$14:$AH$72)</f>
        <v>294001005</v>
      </c>
      <c r="J9" s="111">
        <f>I9-H9</f>
        <v>116678817.00521299</v>
      </c>
      <c r="K9" s="111">
        <f>VLOOKUP(D9,$M$6:$N$7,2,0)*J9</f>
        <v>26250830.916311573</v>
      </c>
      <c r="L9" s="132"/>
      <c r="M9" s="154" t="s">
        <v>64</v>
      </c>
      <c r="N9" s="154"/>
      <c r="P9" s="135"/>
      <c r="R9" s="136"/>
    </row>
    <row r="10" spans="1:18" ht="15.75" customHeight="1" x14ac:dyDescent="0.25">
      <c r="A10" s="149"/>
      <c r="B10" s="132"/>
      <c r="C10" s="132"/>
      <c r="D10" s="108"/>
      <c r="E10" s="3"/>
      <c r="F10" s="91"/>
      <c r="G10" s="91"/>
      <c r="H10" s="1"/>
      <c r="I10" s="2"/>
      <c r="J10" s="111"/>
      <c r="K10" s="111"/>
      <c r="L10" s="132"/>
      <c r="M10" s="154"/>
      <c r="N10" s="154"/>
      <c r="P10" s="135"/>
    </row>
    <row r="11" spans="1:18" ht="15.75" customHeight="1" x14ac:dyDescent="0.25">
      <c r="A11" s="149"/>
      <c r="B11" s="132"/>
      <c r="C11" s="132"/>
      <c r="D11" s="108"/>
      <c r="E11" s="3"/>
      <c r="F11" s="91"/>
      <c r="G11" s="91"/>
      <c r="H11" s="1"/>
      <c r="I11" s="2"/>
      <c r="J11" s="111"/>
      <c r="K11" s="111"/>
      <c r="L11" s="132"/>
      <c r="M11" s="154"/>
      <c r="N11" s="154"/>
      <c r="P11" s="135"/>
    </row>
    <row r="12" spans="1:18" ht="15.75" customHeight="1" x14ac:dyDescent="0.25">
      <c r="A12" s="150" t="s">
        <v>11</v>
      </c>
      <c r="B12" s="141"/>
      <c r="C12" s="141"/>
      <c r="D12" s="142"/>
      <c r="E12" s="143">
        <f>SUM(E8:E9)</f>
        <v>1689966427.05</v>
      </c>
      <c r="F12" s="144">
        <f>H12/E12</f>
        <v>0.11628488331657595</v>
      </c>
      <c r="G12" s="144">
        <f>I12/E12</f>
        <v>0.19898464526718718</v>
      </c>
      <c r="H12" s="145">
        <f>SUM(H8:H9)</f>
        <v>196517548.77844</v>
      </c>
      <c r="I12" s="146">
        <f>SUM(I8:I9)</f>
        <v>336277370</v>
      </c>
      <c r="J12" s="147">
        <f>SUM(J8:J9)</f>
        <v>139759821.22156</v>
      </c>
      <c r="K12" s="147">
        <f>SUM(K8:K9)</f>
        <v>31443680.437874079</v>
      </c>
    </row>
    <row r="13" spans="1:18" ht="15.75" customHeight="1" x14ac:dyDescent="0.25">
      <c r="A13" s="74"/>
      <c r="D13" s="75"/>
      <c r="E13" s="137"/>
      <c r="F13" s="138"/>
      <c r="H13" s="137"/>
      <c r="I13" s="137"/>
      <c r="J13" s="137"/>
      <c r="K13" s="137"/>
    </row>
    <row r="14" spans="1:18" ht="15.75" customHeight="1" x14ac:dyDescent="0.25">
      <c r="E14" s="119"/>
      <c r="F14" s="75"/>
      <c r="G14" s="75"/>
      <c r="H14" s="139"/>
      <c r="I14" s="140"/>
      <c r="J14" s="140"/>
    </row>
  </sheetData>
  <mergeCells count="3">
    <mergeCell ref="F4:G4"/>
    <mergeCell ref="H4:J4"/>
    <mergeCell ref="M9:N11"/>
  </mergeCells>
  <pageMargins left="0.7" right="0.7" top="0.75" bottom="0.75" header="0.3" footer="0.3"/>
  <pageSetup scale="52" orientation="landscape" r:id="rId1"/>
  <colBreaks count="1" manualBreakCount="1">
    <brk id="14" max="1048575" man="1"/>
  </col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5"/>
  <sheetViews>
    <sheetView zoomScale="70" zoomScaleNormal="70" workbookViewId="0"/>
  </sheetViews>
  <sheetFormatPr defaultRowHeight="12.75" x14ac:dyDescent="0.2"/>
  <cols>
    <col min="1" max="1" width="8.85546875" style="33" customWidth="1"/>
    <col min="2" max="2" width="55.5703125" style="8" bestFit="1" customWidth="1"/>
    <col min="3" max="3" width="2.7109375" style="6" customWidth="1"/>
    <col min="4" max="4" width="24.42578125" style="42" bestFit="1" customWidth="1"/>
    <col min="5" max="5" width="2.7109375" style="42" customWidth="1"/>
    <col min="6" max="6" width="12.7109375" style="6" bestFit="1" customWidth="1"/>
    <col min="7" max="7" width="2.7109375" style="6" customWidth="1"/>
    <col min="8" max="8" width="16.42578125" style="7" bestFit="1" customWidth="1"/>
    <col min="9" max="9" width="2.7109375" style="7" customWidth="1"/>
    <col min="10" max="10" width="11.5703125" style="32" bestFit="1" customWidth="1"/>
    <col min="11" max="11" width="2.7109375" style="33" customWidth="1"/>
    <col min="12" max="12" width="22.7109375" style="34" customWidth="1"/>
    <col min="13" max="13" width="2.7109375" style="35" customWidth="1"/>
    <col min="14" max="14" width="9.85546875" style="36" customWidth="1"/>
    <col min="15" max="16" width="2.7109375" style="42" customWidth="1"/>
    <col min="17" max="17" width="16.7109375" style="42" customWidth="1"/>
    <col min="18" max="18" width="3.42578125" style="42" customWidth="1"/>
    <col min="19" max="19" width="16.7109375" style="42" customWidth="1"/>
    <col min="20" max="20" width="5.28515625" style="42" customWidth="1"/>
    <col min="21" max="21" width="17.7109375" style="42" customWidth="1"/>
    <col min="22" max="22" width="3.5703125" style="42" customWidth="1"/>
    <col min="23" max="23" width="22.85546875" style="42" customWidth="1"/>
    <col min="24" max="24" width="2.85546875" style="42" customWidth="1"/>
    <col min="25" max="25" width="22.85546875" style="42" customWidth="1"/>
    <col min="26" max="27" width="2.7109375" style="42" customWidth="1"/>
    <col min="28" max="28" width="17.5703125" style="6" customWidth="1"/>
    <col min="29" max="29" width="2.7109375" style="6" customWidth="1"/>
    <col min="30" max="30" width="10.7109375" style="7" customWidth="1"/>
    <col min="31" max="31" width="2.7109375" style="7" customWidth="1"/>
    <col min="32" max="32" width="9.85546875" style="32" customWidth="1"/>
    <col min="33" max="33" width="2.7109375" style="33" customWidth="1"/>
    <col min="34" max="34" width="18.7109375" style="34" bestFit="1" customWidth="1"/>
    <col min="35" max="35" width="2.7109375" style="35" customWidth="1"/>
    <col min="36" max="36" width="9.85546875" style="36" customWidth="1"/>
    <col min="37" max="37" width="2.7109375" style="8" customWidth="1"/>
    <col min="38" max="38" width="28.85546875" style="8" bestFit="1" customWidth="1"/>
    <col min="39" max="39" width="5.5703125" style="75" customWidth="1"/>
    <col min="40" max="40" width="16.85546875" style="75" bestFit="1" customWidth="1"/>
    <col min="41" max="16384" width="9.140625" style="75"/>
  </cols>
  <sheetData>
    <row r="1" spans="1:42" s="74" customFormat="1" x14ac:dyDescent="0.2">
      <c r="A1" s="22" t="s">
        <v>12</v>
      </c>
      <c r="B1" s="4"/>
      <c r="C1" s="4"/>
      <c r="D1" s="22"/>
      <c r="E1" s="22"/>
      <c r="F1" s="4"/>
      <c r="G1" s="4"/>
      <c r="H1" s="4"/>
      <c r="I1" s="4"/>
      <c r="J1" s="21"/>
      <c r="K1" s="22"/>
      <c r="L1" s="23"/>
      <c r="M1" s="24"/>
      <c r="N1" s="25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4"/>
      <c r="AC1" s="4"/>
      <c r="AD1" s="4"/>
      <c r="AE1" s="4"/>
      <c r="AF1" s="21"/>
      <c r="AG1" s="22"/>
      <c r="AH1" s="23"/>
      <c r="AI1" s="24"/>
      <c r="AJ1" s="25"/>
      <c r="AK1" s="4"/>
      <c r="AL1" s="4"/>
    </row>
    <row r="2" spans="1:42" s="74" customFormat="1" x14ac:dyDescent="0.2">
      <c r="A2" s="22"/>
      <c r="B2" s="4"/>
      <c r="C2" s="4"/>
      <c r="D2" s="22"/>
      <c r="E2" s="22"/>
      <c r="F2" s="4"/>
      <c r="G2" s="4"/>
      <c r="H2" s="4"/>
      <c r="I2" s="4"/>
      <c r="J2" s="21"/>
      <c r="K2" s="22"/>
      <c r="L2" s="23"/>
      <c r="M2" s="24"/>
      <c r="N2" s="25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4"/>
      <c r="AC2" s="4"/>
      <c r="AD2" s="4"/>
      <c r="AE2" s="4"/>
      <c r="AF2" s="21"/>
      <c r="AG2" s="22"/>
      <c r="AH2" s="23"/>
      <c r="AI2" s="24"/>
      <c r="AJ2" s="25"/>
      <c r="AK2" s="4"/>
      <c r="AL2" s="4"/>
    </row>
    <row r="3" spans="1:42" s="17" customFormat="1" x14ac:dyDescent="0.2">
      <c r="A3" s="155" t="s">
        <v>69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</row>
    <row r="4" spans="1:42" s="74" customFormat="1" x14ac:dyDescent="0.2">
      <c r="A4" s="22" t="s">
        <v>70</v>
      </c>
      <c r="B4" s="4"/>
      <c r="C4" s="4"/>
      <c r="D4" s="22"/>
      <c r="E4" s="22"/>
      <c r="F4" s="4"/>
      <c r="G4" s="4"/>
      <c r="H4" s="4"/>
      <c r="I4" s="4"/>
      <c r="J4" s="21"/>
      <c r="K4" s="22"/>
      <c r="L4" s="23"/>
      <c r="M4" s="24"/>
      <c r="N4" s="25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4"/>
      <c r="AC4" s="4"/>
      <c r="AD4" s="4"/>
      <c r="AE4" s="4"/>
      <c r="AF4" s="21"/>
      <c r="AG4" s="22"/>
      <c r="AH4" s="23"/>
      <c r="AI4" s="24"/>
      <c r="AJ4" s="25"/>
      <c r="AK4" s="4"/>
      <c r="AL4" s="4"/>
    </row>
    <row r="5" spans="1:42" x14ac:dyDescent="0.2">
      <c r="A5" s="22" t="s">
        <v>71</v>
      </c>
      <c r="B5" s="4"/>
      <c r="C5" s="4"/>
      <c r="D5" s="4"/>
      <c r="E5" s="4"/>
      <c r="F5" s="4"/>
      <c r="G5" s="4"/>
      <c r="H5" s="21"/>
      <c r="I5" s="22"/>
      <c r="J5" s="22"/>
      <c r="K5" s="4"/>
      <c r="L5" s="23"/>
      <c r="M5" s="23"/>
      <c r="N5" s="25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  <c r="AC5" s="24"/>
      <c r="AD5" s="26"/>
      <c r="AE5" s="22"/>
      <c r="AF5" s="27"/>
      <c r="AG5" s="28"/>
      <c r="AH5" s="29"/>
      <c r="AI5" s="30"/>
      <c r="AJ5" s="31"/>
      <c r="AK5" s="5"/>
      <c r="AL5" s="5"/>
    </row>
    <row r="7" spans="1:42" ht="15" customHeight="1" x14ac:dyDescent="0.2">
      <c r="F7" s="9" t="s">
        <v>13</v>
      </c>
      <c r="G7" s="10"/>
      <c r="H7" s="10"/>
      <c r="I7" s="10"/>
      <c r="J7" s="37"/>
      <c r="K7" s="38"/>
      <c r="L7" s="39"/>
      <c r="M7" s="40"/>
      <c r="N7" s="41"/>
      <c r="Q7" s="9" t="s">
        <v>72</v>
      </c>
      <c r="R7" s="10"/>
      <c r="S7" s="10"/>
      <c r="T7" s="10"/>
      <c r="U7" s="37"/>
      <c r="V7" s="38"/>
      <c r="W7" s="39"/>
      <c r="X7" s="40"/>
      <c r="Y7" s="41"/>
      <c r="AB7" s="9" t="s">
        <v>75</v>
      </c>
      <c r="AC7" s="10"/>
      <c r="AD7" s="10"/>
      <c r="AE7" s="10"/>
      <c r="AF7" s="37"/>
      <c r="AG7" s="38"/>
      <c r="AH7" s="39"/>
      <c r="AI7" s="40"/>
      <c r="AJ7" s="41"/>
      <c r="AL7" s="17" t="s">
        <v>76</v>
      </c>
    </row>
    <row r="8" spans="1:42" x14ac:dyDescent="0.2">
      <c r="A8" s="43"/>
      <c r="B8" s="7"/>
      <c r="C8" s="7"/>
      <c r="D8" s="125" t="s">
        <v>77</v>
      </c>
      <c r="E8" s="125"/>
      <c r="F8" s="76" t="s">
        <v>14</v>
      </c>
      <c r="G8" s="7"/>
      <c r="H8" s="76"/>
      <c r="I8" s="76"/>
      <c r="J8" s="77" t="s">
        <v>15</v>
      </c>
      <c r="K8" s="43"/>
      <c r="L8" s="78" t="s">
        <v>16</v>
      </c>
      <c r="M8" s="79"/>
      <c r="N8" s="80"/>
      <c r="O8" s="125"/>
      <c r="P8" s="125"/>
      <c r="Q8" s="76" t="s">
        <v>14</v>
      </c>
      <c r="R8" s="7"/>
      <c r="S8" s="76"/>
      <c r="T8" s="76"/>
      <c r="U8" s="77" t="s">
        <v>15</v>
      </c>
      <c r="V8" s="43"/>
      <c r="W8" s="78" t="s">
        <v>16</v>
      </c>
      <c r="X8" s="79"/>
      <c r="Y8" s="80"/>
      <c r="Z8" s="125"/>
      <c r="AA8" s="125"/>
      <c r="AB8" s="76" t="s">
        <v>14</v>
      </c>
      <c r="AC8" s="7"/>
      <c r="AD8" s="76"/>
      <c r="AE8" s="76"/>
      <c r="AF8" s="77" t="s">
        <v>15</v>
      </c>
      <c r="AG8" s="43"/>
      <c r="AH8" s="78" t="s">
        <v>16</v>
      </c>
      <c r="AI8" s="79"/>
      <c r="AJ8" s="80"/>
    </row>
    <row r="9" spans="1:42" x14ac:dyDescent="0.2">
      <c r="A9" s="43"/>
      <c r="B9" s="7"/>
      <c r="C9" s="76"/>
      <c r="D9" s="125" t="s">
        <v>17</v>
      </c>
      <c r="E9" s="125"/>
      <c r="F9" s="76" t="s">
        <v>18</v>
      </c>
      <c r="G9" s="11"/>
      <c r="H9" s="76" t="s">
        <v>19</v>
      </c>
      <c r="I9" s="76"/>
      <c r="J9" s="77" t="s">
        <v>20</v>
      </c>
      <c r="K9" s="43"/>
      <c r="L9" s="81" t="s">
        <v>21</v>
      </c>
      <c r="M9" s="82"/>
      <c r="N9" s="83" t="s">
        <v>22</v>
      </c>
      <c r="O9" s="125"/>
      <c r="P9" s="125"/>
      <c r="Q9" s="76" t="s">
        <v>18</v>
      </c>
      <c r="R9" s="11"/>
      <c r="S9" s="76" t="s">
        <v>19</v>
      </c>
      <c r="T9" s="76"/>
      <c r="U9" s="77" t="s">
        <v>20</v>
      </c>
      <c r="V9" s="43"/>
      <c r="W9" s="81" t="s">
        <v>21</v>
      </c>
      <c r="X9" s="82"/>
      <c r="Y9" s="83" t="s">
        <v>22</v>
      </c>
      <c r="Z9" s="125"/>
      <c r="AA9" s="125"/>
      <c r="AB9" s="76" t="s">
        <v>18</v>
      </c>
      <c r="AC9" s="11"/>
      <c r="AD9" s="76" t="s">
        <v>19</v>
      </c>
      <c r="AE9" s="76"/>
      <c r="AF9" s="77" t="s">
        <v>20</v>
      </c>
      <c r="AG9" s="43"/>
      <c r="AH9" s="81" t="s">
        <v>21</v>
      </c>
      <c r="AI9" s="82"/>
      <c r="AJ9" s="83" t="s">
        <v>22</v>
      </c>
      <c r="AL9" s="12" t="s">
        <v>23</v>
      </c>
      <c r="AN9" s="12" t="s">
        <v>78</v>
      </c>
    </row>
    <row r="10" spans="1:42" x14ac:dyDescent="0.2">
      <c r="A10" s="46"/>
      <c r="B10" s="13" t="s">
        <v>24</v>
      </c>
      <c r="D10" s="44" t="s">
        <v>25</v>
      </c>
      <c r="E10" s="45"/>
      <c r="F10" s="84" t="s">
        <v>26</v>
      </c>
      <c r="G10" s="14"/>
      <c r="H10" s="84" t="s">
        <v>27</v>
      </c>
      <c r="I10" s="76"/>
      <c r="J10" s="85" t="s">
        <v>28</v>
      </c>
      <c r="K10" s="46"/>
      <c r="L10" s="85" t="s">
        <v>29</v>
      </c>
      <c r="M10" s="76"/>
      <c r="N10" s="86" t="s">
        <v>30</v>
      </c>
      <c r="O10" s="45"/>
      <c r="P10" s="45"/>
      <c r="Q10" s="84" t="s">
        <v>26</v>
      </c>
      <c r="R10" s="14"/>
      <c r="S10" s="84" t="s">
        <v>27</v>
      </c>
      <c r="T10" s="76"/>
      <c r="U10" s="85" t="s">
        <v>28</v>
      </c>
      <c r="V10" s="46"/>
      <c r="W10" s="85" t="s">
        <v>29</v>
      </c>
      <c r="X10" s="76"/>
      <c r="Y10" s="86" t="s">
        <v>30</v>
      </c>
      <c r="Z10" s="45"/>
      <c r="AA10" s="45"/>
      <c r="AB10" s="84" t="s">
        <v>26</v>
      </c>
      <c r="AC10" s="14"/>
      <c r="AD10" s="84" t="s">
        <v>27</v>
      </c>
      <c r="AE10" s="76"/>
      <c r="AF10" s="85" t="s">
        <v>28</v>
      </c>
      <c r="AG10" s="46"/>
      <c r="AH10" s="85" t="s">
        <v>29</v>
      </c>
      <c r="AI10" s="76"/>
      <c r="AJ10" s="86" t="s">
        <v>30</v>
      </c>
      <c r="AL10" s="85" t="s">
        <v>31</v>
      </c>
      <c r="AN10" s="85" t="s">
        <v>79</v>
      </c>
    </row>
    <row r="11" spans="1:42" s="87" customFormat="1" x14ac:dyDescent="0.2">
      <c r="A11" s="47"/>
      <c r="B11" s="15">
        <v>-1</v>
      </c>
      <c r="C11" s="6"/>
      <c r="D11" s="16">
        <v>-2</v>
      </c>
      <c r="E11" s="16"/>
      <c r="F11" s="77">
        <v>-3</v>
      </c>
      <c r="G11" s="77"/>
      <c r="H11" s="77">
        <v>-4</v>
      </c>
      <c r="I11" s="77"/>
      <c r="J11" s="47">
        <v>-5</v>
      </c>
      <c r="K11" s="47"/>
      <c r="L11" s="47">
        <v>-6</v>
      </c>
      <c r="M11" s="77"/>
      <c r="N11" s="47">
        <v>-7</v>
      </c>
      <c r="O11" s="47"/>
      <c r="P11" s="47"/>
      <c r="Q11" s="77">
        <v>-8</v>
      </c>
      <c r="R11" s="77"/>
      <c r="S11" s="77">
        <v>-9</v>
      </c>
      <c r="T11" s="77"/>
      <c r="U11" s="77">
        <v>-10</v>
      </c>
      <c r="V11" s="47"/>
      <c r="W11" s="77">
        <v>-11</v>
      </c>
      <c r="X11" s="77"/>
      <c r="Y11" s="47">
        <v>-12</v>
      </c>
      <c r="Z11" s="16"/>
      <c r="AA11" s="77"/>
      <c r="AB11" s="77">
        <v>-13</v>
      </c>
      <c r="AC11" s="77"/>
      <c r="AD11" s="77">
        <v>-14</v>
      </c>
      <c r="AE11" s="77"/>
      <c r="AF11" s="77">
        <v>-15</v>
      </c>
      <c r="AG11" s="47"/>
      <c r="AH11" s="77">
        <v>-16</v>
      </c>
      <c r="AI11" s="77"/>
      <c r="AJ11" s="47">
        <v>-17</v>
      </c>
      <c r="AK11" s="16"/>
      <c r="AL11" s="77">
        <v>-18</v>
      </c>
      <c r="AN11" s="75"/>
    </row>
    <row r="12" spans="1:42" x14ac:dyDescent="0.2">
      <c r="A12" s="43"/>
      <c r="B12" s="20"/>
      <c r="C12" s="48"/>
      <c r="D12" s="48"/>
      <c r="E12" s="48"/>
      <c r="F12" s="48"/>
      <c r="G12" s="7"/>
      <c r="H12" s="49"/>
      <c r="J12" s="49"/>
      <c r="K12" s="43"/>
      <c r="L12" s="48"/>
      <c r="M12" s="50"/>
      <c r="N12" s="51"/>
      <c r="O12" s="43"/>
      <c r="P12" s="43"/>
      <c r="Q12" s="43"/>
      <c r="R12" s="43"/>
      <c r="S12" s="43"/>
      <c r="T12" s="43"/>
      <c r="W12" s="43"/>
      <c r="X12" s="43"/>
      <c r="Y12" s="43"/>
      <c r="Z12" s="43"/>
      <c r="AA12" s="43"/>
      <c r="AB12" s="48"/>
      <c r="AC12" s="48"/>
      <c r="AF12" s="49"/>
      <c r="AG12" s="43"/>
      <c r="AH12" s="48"/>
      <c r="AI12" s="50"/>
      <c r="AJ12" s="51"/>
      <c r="AL12" s="48"/>
    </row>
    <row r="13" spans="1:42" s="74" customFormat="1" x14ac:dyDescent="0.2">
      <c r="A13" s="126" t="s">
        <v>32</v>
      </c>
      <c r="B13" s="127"/>
      <c r="C13" s="52"/>
      <c r="D13" s="128"/>
      <c r="E13" s="128"/>
      <c r="F13" s="52"/>
      <c r="G13" s="52"/>
      <c r="H13" s="12"/>
      <c r="I13" s="12"/>
      <c r="J13" s="47"/>
      <c r="K13" s="125"/>
      <c r="L13" s="53"/>
      <c r="M13" s="54"/>
      <c r="N13" s="55"/>
      <c r="O13" s="128"/>
      <c r="P13" s="128"/>
      <c r="Q13" s="128"/>
      <c r="R13" s="128"/>
      <c r="S13" s="128"/>
      <c r="T13" s="128"/>
      <c r="W13" s="128"/>
      <c r="X13" s="128"/>
      <c r="Y13" s="128"/>
      <c r="Z13" s="128"/>
      <c r="AA13" s="128"/>
      <c r="AB13" s="52"/>
      <c r="AC13" s="52"/>
      <c r="AD13" s="12"/>
      <c r="AE13" s="12"/>
      <c r="AF13" s="47"/>
      <c r="AG13" s="125"/>
      <c r="AH13" s="53"/>
      <c r="AI13" s="54"/>
      <c r="AJ13" s="55"/>
      <c r="AK13" s="17"/>
      <c r="AL13" s="53"/>
    </row>
    <row r="14" spans="1:42" x14ac:dyDescent="0.2">
      <c r="A14" s="43"/>
      <c r="B14" s="20"/>
      <c r="C14" s="70"/>
      <c r="D14" s="69"/>
      <c r="E14" s="69"/>
      <c r="F14" s="56"/>
      <c r="G14" s="57"/>
      <c r="H14" s="19"/>
      <c r="J14" s="49"/>
      <c r="K14" s="43"/>
      <c r="L14" s="58"/>
      <c r="M14" s="50"/>
      <c r="N14" s="59"/>
      <c r="O14" s="69"/>
      <c r="P14" s="69"/>
      <c r="Q14" s="69"/>
      <c r="R14" s="69"/>
      <c r="S14" s="69"/>
      <c r="T14" s="69"/>
      <c r="W14" s="69"/>
      <c r="X14" s="69"/>
      <c r="Y14" s="69"/>
      <c r="Z14" s="69"/>
      <c r="AA14" s="69"/>
      <c r="AB14" s="56"/>
      <c r="AC14" s="57"/>
      <c r="AF14" s="49"/>
      <c r="AG14" s="43"/>
      <c r="AH14" s="58"/>
      <c r="AI14" s="50"/>
      <c r="AJ14" s="59"/>
      <c r="AL14" s="58"/>
      <c r="AO14" s="119"/>
      <c r="AP14" s="120"/>
    </row>
    <row r="15" spans="1:42" x14ac:dyDescent="0.2">
      <c r="A15" s="121" t="s">
        <v>50</v>
      </c>
      <c r="B15" s="20"/>
      <c r="C15" s="70"/>
      <c r="D15" s="69"/>
      <c r="F15" s="56"/>
      <c r="G15" s="57"/>
      <c r="H15" s="19"/>
      <c r="J15" s="49"/>
      <c r="K15" s="43"/>
      <c r="L15" s="58"/>
      <c r="M15" s="50"/>
      <c r="N15" s="59"/>
      <c r="AB15" s="56"/>
      <c r="AC15" s="57"/>
      <c r="AF15" s="49"/>
      <c r="AG15" s="43"/>
      <c r="AH15" s="58"/>
      <c r="AI15" s="50"/>
      <c r="AJ15" s="59"/>
      <c r="AL15" s="58"/>
      <c r="AO15" s="119"/>
      <c r="AP15" s="120"/>
    </row>
    <row r="16" spans="1:42" x14ac:dyDescent="0.2">
      <c r="A16" s="43"/>
      <c r="B16" s="20"/>
      <c r="C16" s="70"/>
      <c r="D16" s="69"/>
      <c r="E16" s="69"/>
      <c r="F16" s="56"/>
      <c r="G16" s="57"/>
      <c r="H16" s="19"/>
      <c r="J16" s="49"/>
      <c r="K16" s="43"/>
      <c r="L16" s="58"/>
      <c r="M16" s="50"/>
      <c r="N16" s="59"/>
      <c r="O16" s="69"/>
      <c r="P16" s="69"/>
      <c r="Q16" s="69"/>
      <c r="R16" s="69"/>
      <c r="S16" s="69"/>
      <c r="T16" s="69"/>
      <c r="W16" s="69"/>
      <c r="X16" s="69"/>
      <c r="Y16" s="69"/>
      <c r="Z16" s="69"/>
      <c r="AA16" s="69"/>
      <c r="AB16" s="56"/>
      <c r="AC16" s="57"/>
      <c r="AF16" s="49"/>
      <c r="AG16" s="43"/>
      <c r="AH16" s="58"/>
      <c r="AI16" s="50"/>
      <c r="AJ16" s="59"/>
      <c r="AL16" s="58"/>
      <c r="AO16" s="119"/>
      <c r="AP16" s="120"/>
    </row>
    <row r="17" spans="1:42" x14ac:dyDescent="0.2">
      <c r="A17" s="43"/>
      <c r="B17" s="20" t="s">
        <v>50</v>
      </c>
      <c r="C17" s="70"/>
      <c r="D17" s="69"/>
      <c r="E17" s="69"/>
      <c r="F17" s="56"/>
      <c r="G17" s="57"/>
      <c r="H17" s="19"/>
      <c r="J17" s="49"/>
      <c r="K17" s="43"/>
      <c r="L17" s="58"/>
      <c r="M17" s="50"/>
      <c r="N17" s="59"/>
      <c r="O17" s="69"/>
      <c r="P17" s="69"/>
      <c r="Q17" s="69"/>
      <c r="R17" s="69"/>
      <c r="S17" s="69"/>
      <c r="T17" s="69"/>
      <c r="W17" s="69"/>
      <c r="X17" s="69"/>
      <c r="Y17" s="69"/>
      <c r="Z17" s="69"/>
      <c r="AA17" s="69"/>
      <c r="AB17" s="56"/>
      <c r="AC17" s="57"/>
      <c r="AF17" s="49"/>
      <c r="AG17" s="43"/>
      <c r="AH17" s="58"/>
      <c r="AI17" s="50"/>
      <c r="AJ17" s="59"/>
      <c r="AL17" s="58"/>
      <c r="AO17" s="119"/>
      <c r="AP17" s="120"/>
    </row>
    <row r="18" spans="1:42" x14ac:dyDescent="0.2">
      <c r="A18" s="43">
        <v>311</v>
      </c>
      <c r="B18" s="20" t="s">
        <v>35</v>
      </c>
      <c r="C18" s="70"/>
      <c r="D18" s="69">
        <v>63766496.109999999</v>
      </c>
      <c r="E18" s="69"/>
      <c r="F18" s="60">
        <v>53692</v>
      </c>
      <c r="G18" s="57"/>
      <c r="H18" s="61" t="s">
        <v>36</v>
      </c>
      <c r="J18" s="62">
        <v>-6</v>
      </c>
      <c r="K18" s="43"/>
      <c r="L18" s="58">
        <v>1229604</v>
      </c>
      <c r="M18" s="65"/>
      <c r="N18" s="129">
        <v>1.88</v>
      </c>
      <c r="O18" s="69"/>
      <c r="P18" s="69"/>
      <c r="Q18" s="60">
        <v>46752</v>
      </c>
      <c r="R18" s="60"/>
      <c r="S18" s="60" t="s">
        <v>37</v>
      </c>
      <c r="T18" s="60"/>
      <c r="U18" s="63">
        <v>-6</v>
      </c>
      <c r="V18" s="63"/>
      <c r="W18" s="58">
        <v>4616694.3183640009</v>
      </c>
      <c r="X18" s="65"/>
      <c r="Y18" s="129">
        <v>7.24</v>
      </c>
      <c r="Z18" s="69"/>
      <c r="AA18" s="69"/>
      <c r="AB18" s="60">
        <v>45291</v>
      </c>
      <c r="AC18" s="57"/>
      <c r="AD18" s="60" t="s">
        <v>37</v>
      </c>
      <c r="AF18" s="63">
        <v>-6</v>
      </c>
      <c r="AG18" s="43"/>
      <c r="AH18" s="58">
        <v>10688497</v>
      </c>
      <c r="AI18" s="65"/>
      <c r="AJ18" s="129">
        <v>16.760000000000002</v>
      </c>
      <c r="AL18" s="58">
        <f>AH18-W18</f>
        <v>6071802.6816359991</v>
      </c>
      <c r="AN18" s="8" t="s">
        <v>65</v>
      </c>
      <c r="AO18" s="119"/>
      <c r="AP18" s="120"/>
    </row>
    <row r="19" spans="1:42" x14ac:dyDescent="0.2">
      <c r="A19" s="43">
        <v>312</v>
      </c>
      <c r="B19" s="20" t="s">
        <v>38</v>
      </c>
      <c r="C19" s="70"/>
      <c r="D19" s="69">
        <v>124512848.87</v>
      </c>
      <c r="E19" s="69"/>
      <c r="F19" s="60">
        <v>53692</v>
      </c>
      <c r="G19" s="57"/>
      <c r="H19" s="61" t="s">
        <v>39</v>
      </c>
      <c r="J19" s="62">
        <v>-6</v>
      </c>
      <c r="K19" s="43"/>
      <c r="L19" s="58">
        <v>2850880</v>
      </c>
      <c r="M19" s="65"/>
      <c r="N19" s="129">
        <v>2.2400000000000002</v>
      </c>
      <c r="O19" s="69"/>
      <c r="P19" s="69"/>
      <c r="Q19" s="60">
        <v>46752</v>
      </c>
      <c r="R19" s="60"/>
      <c r="S19" s="60" t="s">
        <v>40</v>
      </c>
      <c r="T19" s="60"/>
      <c r="U19" s="63">
        <v>-7</v>
      </c>
      <c r="V19" s="63"/>
      <c r="W19" s="58">
        <v>10284761.316662</v>
      </c>
      <c r="X19" s="65"/>
      <c r="Y19" s="129">
        <v>8.26</v>
      </c>
      <c r="Z19" s="69"/>
      <c r="AA19" s="69"/>
      <c r="AB19" s="60">
        <v>45291</v>
      </c>
      <c r="AC19" s="57"/>
      <c r="AD19" s="60" t="s">
        <v>40</v>
      </c>
      <c r="AF19" s="63">
        <v>-6</v>
      </c>
      <c r="AG19" s="43"/>
      <c r="AH19" s="58">
        <v>22323005</v>
      </c>
      <c r="AI19" s="65"/>
      <c r="AJ19" s="129">
        <v>17.93</v>
      </c>
      <c r="AL19" s="58">
        <f>AH19-W19</f>
        <v>12038243.683338</v>
      </c>
      <c r="AN19" s="8" t="s">
        <v>65</v>
      </c>
      <c r="AO19" s="119"/>
      <c r="AP19" s="120"/>
    </row>
    <row r="20" spans="1:42" x14ac:dyDescent="0.2">
      <c r="A20" s="43">
        <v>314</v>
      </c>
      <c r="B20" s="20" t="s">
        <v>41</v>
      </c>
      <c r="C20" s="70"/>
      <c r="D20" s="69">
        <v>39761945.289999999</v>
      </c>
      <c r="E20" s="69"/>
      <c r="F20" s="60">
        <v>53692</v>
      </c>
      <c r="G20" s="57"/>
      <c r="H20" s="61" t="s">
        <v>42</v>
      </c>
      <c r="J20" s="62">
        <v>-8</v>
      </c>
      <c r="K20" s="43"/>
      <c r="L20" s="58">
        <v>1073335</v>
      </c>
      <c r="M20" s="65"/>
      <c r="N20" s="129">
        <v>2.61</v>
      </c>
      <c r="O20" s="69"/>
      <c r="P20" s="69"/>
      <c r="Q20" s="60">
        <v>46752</v>
      </c>
      <c r="R20" s="60"/>
      <c r="S20" s="60" t="s">
        <v>43</v>
      </c>
      <c r="T20" s="60"/>
      <c r="U20" s="63">
        <v>-6</v>
      </c>
      <c r="V20" s="63"/>
      <c r="W20" s="58">
        <v>3610384.6323320004</v>
      </c>
      <c r="X20" s="65"/>
      <c r="Y20" s="129">
        <v>9.08</v>
      </c>
      <c r="Z20" s="69"/>
      <c r="AA20" s="69"/>
      <c r="AB20" s="60">
        <v>45291</v>
      </c>
      <c r="AC20" s="57"/>
      <c r="AD20" s="60" t="s">
        <v>43</v>
      </c>
      <c r="AF20" s="63">
        <v>-6</v>
      </c>
      <c r="AG20" s="43"/>
      <c r="AH20" s="58">
        <v>7645330</v>
      </c>
      <c r="AI20" s="65"/>
      <c r="AJ20" s="129">
        <v>19.23</v>
      </c>
      <c r="AL20" s="58">
        <f>AH20-W20</f>
        <v>4034945.3676679996</v>
      </c>
      <c r="AN20" s="8" t="s">
        <v>65</v>
      </c>
      <c r="AO20" s="119"/>
      <c r="AP20" s="120"/>
    </row>
    <row r="21" spans="1:42" x14ac:dyDescent="0.2">
      <c r="A21" s="43">
        <v>315</v>
      </c>
      <c r="B21" s="20" t="s">
        <v>44</v>
      </c>
      <c r="C21" s="57"/>
      <c r="D21" s="69">
        <v>9427270.7599999998</v>
      </c>
      <c r="E21" s="69"/>
      <c r="F21" s="60">
        <v>53692</v>
      </c>
      <c r="G21" s="57"/>
      <c r="H21" s="61" t="s">
        <v>45</v>
      </c>
      <c r="J21" s="62">
        <v>-5</v>
      </c>
      <c r="K21" s="64"/>
      <c r="L21" s="58">
        <v>171252</v>
      </c>
      <c r="M21" s="65"/>
      <c r="N21" s="129">
        <v>1.83</v>
      </c>
      <c r="O21" s="69"/>
      <c r="P21" s="69"/>
      <c r="Q21" s="60">
        <v>46752</v>
      </c>
      <c r="R21" s="60"/>
      <c r="S21" s="60" t="s">
        <v>46</v>
      </c>
      <c r="T21" s="60"/>
      <c r="U21" s="63">
        <v>-6</v>
      </c>
      <c r="V21" s="63"/>
      <c r="W21" s="58">
        <v>641997.13875599997</v>
      </c>
      <c r="X21" s="65"/>
      <c r="Y21" s="129">
        <v>6.81</v>
      </c>
      <c r="Z21" s="69"/>
      <c r="AA21" s="69"/>
      <c r="AB21" s="60">
        <v>45291</v>
      </c>
      <c r="AC21" s="57"/>
      <c r="AD21" s="60" t="s">
        <v>46</v>
      </c>
      <c r="AF21" s="63">
        <v>-6</v>
      </c>
      <c r="AG21" s="64"/>
      <c r="AH21" s="58">
        <v>1529115</v>
      </c>
      <c r="AI21" s="65"/>
      <c r="AJ21" s="129">
        <v>16.22</v>
      </c>
      <c r="AK21" s="18"/>
      <c r="AL21" s="58">
        <f>AH21-W21</f>
        <v>887117.86124400003</v>
      </c>
      <c r="AN21" s="8" t="s">
        <v>65</v>
      </c>
      <c r="AO21" s="119"/>
      <c r="AP21" s="120"/>
    </row>
    <row r="22" spans="1:42" x14ac:dyDescent="0.2">
      <c r="A22" s="43">
        <v>316</v>
      </c>
      <c r="B22" s="20" t="s">
        <v>47</v>
      </c>
      <c r="C22" s="57"/>
      <c r="D22" s="69">
        <v>432986.21</v>
      </c>
      <c r="E22" s="69"/>
      <c r="F22" s="60">
        <v>53692</v>
      </c>
      <c r="G22" s="57"/>
      <c r="H22" s="61" t="s">
        <v>48</v>
      </c>
      <c r="J22" s="62">
        <v>-7</v>
      </c>
      <c r="K22" s="43"/>
      <c r="L22" s="58">
        <v>12381</v>
      </c>
      <c r="M22" s="65"/>
      <c r="N22" s="129">
        <v>2.9</v>
      </c>
      <c r="O22" s="69"/>
      <c r="P22" s="69"/>
      <c r="Q22" s="60">
        <v>46752</v>
      </c>
      <c r="R22" s="60"/>
      <c r="S22" s="60" t="s">
        <v>49</v>
      </c>
      <c r="T22" s="60"/>
      <c r="U22" s="63">
        <v>-5</v>
      </c>
      <c r="V22" s="63"/>
      <c r="W22" s="58">
        <v>41523.377539000001</v>
      </c>
      <c r="X22" s="65"/>
      <c r="Y22" s="129">
        <v>9.59</v>
      </c>
      <c r="Z22" s="69"/>
      <c r="AA22" s="69"/>
      <c r="AB22" s="60">
        <v>45291</v>
      </c>
      <c r="AC22" s="57"/>
      <c r="AD22" s="60" t="s">
        <v>49</v>
      </c>
      <c r="AF22" s="63">
        <v>-5</v>
      </c>
      <c r="AG22" s="43"/>
      <c r="AH22" s="58">
        <v>90418</v>
      </c>
      <c r="AI22" s="65"/>
      <c r="AJ22" s="129">
        <v>20.88</v>
      </c>
      <c r="AL22" s="58">
        <f>AH22-W22</f>
        <v>48894.622460999999</v>
      </c>
      <c r="AN22" s="8" t="s">
        <v>65</v>
      </c>
      <c r="AO22" s="119"/>
      <c r="AP22" s="120"/>
    </row>
    <row r="23" spans="1:42" x14ac:dyDescent="0.2">
      <c r="A23" s="43"/>
      <c r="B23" s="20"/>
      <c r="C23" s="70"/>
      <c r="D23" s="72"/>
      <c r="E23" s="69"/>
      <c r="F23" s="56"/>
      <c r="G23" s="57"/>
      <c r="H23" s="19"/>
      <c r="J23" s="49"/>
      <c r="K23" s="64"/>
      <c r="L23" s="66"/>
      <c r="M23" s="65"/>
      <c r="N23" s="117"/>
      <c r="O23" s="69"/>
      <c r="P23" s="69"/>
      <c r="Q23" s="69"/>
      <c r="R23" s="69"/>
      <c r="S23" s="69"/>
      <c r="T23" s="69"/>
      <c r="W23" s="69"/>
      <c r="X23" s="69"/>
      <c r="Y23" s="69"/>
      <c r="Z23" s="69"/>
      <c r="AA23" s="69"/>
      <c r="AB23" s="56"/>
      <c r="AC23" s="57"/>
      <c r="AF23" s="49"/>
      <c r="AG23" s="64"/>
      <c r="AH23" s="66"/>
      <c r="AI23" s="65"/>
      <c r="AJ23" s="8"/>
      <c r="AK23" s="18"/>
      <c r="AL23" s="66"/>
      <c r="AO23" s="119"/>
      <c r="AP23" s="120"/>
    </row>
    <row r="24" spans="1:42" x14ac:dyDescent="0.2">
      <c r="A24" s="121" t="s">
        <v>51</v>
      </c>
      <c r="B24" s="20"/>
      <c r="C24" s="57"/>
      <c r="D24" s="69">
        <f>+SUBTOTAL(9,D17:D23)</f>
        <v>237901547.24000001</v>
      </c>
      <c r="E24" s="69"/>
      <c r="F24" s="56"/>
      <c r="G24" s="57"/>
      <c r="H24" s="19"/>
      <c r="J24" s="49"/>
      <c r="K24" s="43"/>
      <c r="L24" s="58">
        <f>+SUBTOTAL(9,L17:L23)</f>
        <v>5337452</v>
      </c>
      <c r="M24" s="50"/>
      <c r="N24" s="117"/>
      <c r="O24" s="69"/>
      <c r="P24" s="69"/>
      <c r="Q24" s="69"/>
      <c r="R24" s="69"/>
      <c r="S24" s="69"/>
      <c r="T24" s="69"/>
      <c r="W24" s="69">
        <f>+SUBTOTAL(9,W17:W23)</f>
        <v>19195360.783653002</v>
      </c>
      <c r="X24" s="69"/>
      <c r="Y24" s="69"/>
      <c r="Z24" s="69"/>
      <c r="AA24" s="69"/>
      <c r="AB24" s="56"/>
      <c r="AC24" s="57"/>
      <c r="AF24" s="49"/>
      <c r="AG24" s="43"/>
      <c r="AH24" s="58">
        <f>+SUBTOTAL(9,AH18:AH23)</f>
        <v>42276365</v>
      </c>
      <c r="AI24" s="50"/>
      <c r="AJ24" s="59"/>
      <c r="AL24" s="58">
        <f>+SUBTOTAL(9,AL17:AL23)</f>
        <v>23081004.216346998</v>
      </c>
      <c r="AO24" s="119"/>
      <c r="AP24" s="120"/>
    </row>
    <row r="25" spans="1:42" x14ac:dyDescent="0.2">
      <c r="A25" s="43"/>
      <c r="B25" s="20"/>
      <c r="C25" s="70"/>
      <c r="D25" s="69"/>
      <c r="E25" s="69"/>
      <c r="F25" s="56"/>
      <c r="G25" s="57"/>
      <c r="H25" s="19"/>
      <c r="J25" s="49"/>
      <c r="K25" s="43"/>
      <c r="L25" s="58"/>
      <c r="M25" s="50"/>
      <c r="N25" s="5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56"/>
      <c r="AC25" s="57"/>
      <c r="AF25" s="49"/>
      <c r="AG25" s="43"/>
      <c r="AH25" s="58"/>
      <c r="AI25" s="50"/>
      <c r="AJ25" s="59"/>
      <c r="AL25" s="58"/>
      <c r="AO25" s="119"/>
      <c r="AP25" s="120"/>
    </row>
    <row r="26" spans="1:42" x14ac:dyDescent="0.2">
      <c r="A26" s="43"/>
      <c r="B26" s="20"/>
      <c r="C26" s="57"/>
      <c r="D26" s="69"/>
      <c r="E26" s="69"/>
      <c r="F26" s="56"/>
      <c r="G26" s="57"/>
      <c r="H26" s="19"/>
      <c r="J26" s="49"/>
      <c r="K26" s="64"/>
      <c r="L26" s="58"/>
      <c r="M26" s="65"/>
      <c r="N26" s="5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56"/>
      <c r="AC26" s="57"/>
      <c r="AF26" s="49"/>
      <c r="AG26" s="64"/>
      <c r="AH26" s="58"/>
      <c r="AI26" s="65"/>
      <c r="AJ26" s="59"/>
      <c r="AK26" s="18"/>
      <c r="AL26" s="58"/>
      <c r="AO26" s="119"/>
      <c r="AP26" s="120"/>
    </row>
    <row r="27" spans="1:42" x14ac:dyDescent="0.2">
      <c r="A27" s="121" t="s">
        <v>52</v>
      </c>
      <c r="B27" s="20"/>
      <c r="C27" s="57"/>
      <c r="D27" s="69"/>
      <c r="E27" s="69"/>
      <c r="F27" s="56"/>
      <c r="G27" s="57"/>
      <c r="H27" s="19"/>
      <c r="J27" s="49"/>
      <c r="K27" s="64"/>
      <c r="L27" s="58"/>
      <c r="M27" s="65"/>
      <c r="N27" s="5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56"/>
      <c r="AC27" s="57"/>
      <c r="AF27" s="49"/>
      <c r="AG27" s="64"/>
      <c r="AH27" s="58"/>
      <c r="AI27" s="65"/>
      <c r="AJ27" s="59"/>
      <c r="AK27" s="18"/>
      <c r="AL27" s="58"/>
      <c r="AO27" s="119"/>
      <c r="AP27" s="120"/>
    </row>
    <row r="28" spans="1:42" x14ac:dyDescent="0.2">
      <c r="A28" s="43"/>
      <c r="B28" s="20"/>
      <c r="C28" s="57"/>
      <c r="D28" s="69"/>
      <c r="E28" s="69"/>
      <c r="F28" s="56"/>
      <c r="G28" s="57"/>
      <c r="H28" s="19"/>
      <c r="J28" s="49"/>
      <c r="K28" s="64"/>
      <c r="L28" s="58"/>
      <c r="M28" s="65"/>
      <c r="N28" s="5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56"/>
      <c r="AC28" s="57"/>
      <c r="AF28" s="49"/>
      <c r="AG28" s="64"/>
      <c r="AH28" s="58"/>
      <c r="AI28" s="65"/>
      <c r="AJ28" s="59"/>
      <c r="AK28" s="18"/>
      <c r="AL28" s="58"/>
      <c r="AO28" s="119"/>
      <c r="AP28" s="120"/>
    </row>
    <row r="29" spans="1:42" x14ac:dyDescent="0.2">
      <c r="A29" s="43"/>
      <c r="B29" s="20" t="s">
        <v>53</v>
      </c>
      <c r="C29" s="57"/>
      <c r="D29" s="69"/>
      <c r="E29" s="69"/>
      <c r="F29" s="56"/>
      <c r="G29" s="57"/>
      <c r="H29" s="19"/>
      <c r="J29" s="49"/>
      <c r="K29" s="64"/>
      <c r="L29" s="58"/>
      <c r="M29" s="65"/>
      <c r="N29" s="5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56"/>
      <c r="AC29" s="57"/>
      <c r="AF29" s="49"/>
      <c r="AG29" s="64"/>
      <c r="AH29" s="58"/>
      <c r="AI29" s="65"/>
      <c r="AJ29" s="8"/>
      <c r="AK29" s="18"/>
      <c r="AL29" s="58"/>
      <c r="AO29" s="119"/>
      <c r="AP29" s="120"/>
    </row>
    <row r="30" spans="1:42" x14ac:dyDescent="0.2">
      <c r="A30" s="43">
        <v>311</v>
      </c>
      <c r="B30" s="20" t="s">
        <v>35</v>
      </c>
      <c r="C30" s="57"/>
      <c r="D30" s="69">
        <v>15268049.210000001</v>
      </c>
      <c r="E30" s="69"/>
      <c r="F30" s="60">
        <v>50405</v>
      </c>
      <c r="G30" s="57"/>
      <c r="H30" s="61" t="s">
        <v>36</v>
      </c>
      <c r="J30" s="62">
        <v>-8</v>
      </c>
      <c r="K30" s="43"/>
      <c r="L30" s="58">
        <v>287511</v>
      </c>
      <c r="M30" s="65"/>
      <c r="N30" s="129">
        <v>1.87</v>
      </c>
      <c r="O30" s="69"/>
      <c r="P30" s="69"/>
      <c r="Q30" s="60">
        <v>46022</v>
      </c>
      <c r="R30" s="57"/>
      <c r="S30" s="60" t="s">
        <v>37</v>
      </c>
      <c r="T30" s="7"/>
      <c r="U30" s="63">
        <v>-4</v>
      </c>
      <c r="V30" s="64"/>
      <c r="W30" s="58">
        <v>1319159.4517440002</v>
      </c>
      <c r="X30" s="65"/>
      <c r="Y30" s="129">
        <v>8.64</v>
      </c>
      <c r="Z30" s="69"/>
      <c r="AA30" s="69"/>
      <c r="AB30" s="60">
        <v>45291</v>
      </c>
      <c r="AC30" s="57"/>
      <c r="AD30" s="60" t="s">
        <v>37</v>
      </c>
      <c r="AF30" s="63">
        <v>-4</v>
      </c>
      <c r="AG30" s="43"/>
      <c r="AH30" s="58">
        <v>1946966</v>
      </c>
      <c r="AI30" s="65"/>
      <c r="AJ30" s="129">
        <v>12.75</v>
      </c>
      <c r="AL30" s="58">
        <f t="shared" ref="AL30:AL34" si="0">AH30-W30</f>
        <v>627806.54825599981</v>
      </c>
      <c r="AN30" s="18" t="s">
        <v>66</v>
      </c>
      <c r="AO30" s="119"/>
      <c r="AP30" s="120"/>
    </row>
    <row r="31" spans="1:42" x14ac:dyDescent="0.2">
      <c r="A31" s="43">
        <v>312</v>
      </c>
      <c r="B31" s="20" t="s">
        <v>38</v>
      </c>
      <c r="C31" s="57"/>
      <c r="D31" s="69">
        <v>174529250.81999999</v>
      </c>
      <c r="E31" s="69"/>
      <c r="F31" s="60">
        <v>50405</v>
      </c>
      <c r="G31" s="57"/>
      <c r="H31" s="61" t="s">
        <v>39</v>
      </c>
      <c r="J31" s="62">
        <v>-7</v>
      </c>
      <c r="K31" s="43"/>
      <c r="L31" s="58">
        <v>4756617</v>
      </c>
      <c r="M31" s="65"/>
      <c r="N31" s="129">
        <v>2.86</v>
      </c>
      <c r="O31" s="69"/>
      <c r="P31" s="69"/>
      <c r="Q31" s="60">
        <v>46022</v>
      </c>
      <c r="R31" s="57"/>
      <c r="S31" s="60" t="s">
        <v>40</v>
      </c>
      <c r="T31" s="7"/>
      <c r="U31" s="63">
        <v>-4</v>
      </c>
      <c r="V31" s="64"/>
      <c r="W31" s="58">
        <v>19302935.140691999</v>
      </c>
      <c r="X31" s="65"/>
      <c r="Y31" s="129">
        <v>11.06</v>
      </c>
      <c r="Z31" s="69"/>
      <c r="AA31" s="69"/>
      <c r="AB31" s="60">
        <v>45291</v>
      </c>
      <c r="AC31" s="57"/>
      <c r="AD31" s="60" t="s">
        <v>40</v>
      </c>
      <c r="AF31" s="63">
        <v>-4</v>
      </c>
      <c r="AG31" s="43"/>
      <c r="AH31" s="58">
        <v>30204512</v>
      </c>
      <c r="AI31" s="65"/>
      <c r="AJ31" s="129">
        <v>17.309999999999999</v>
      </c>
      <c r="AL31" s="58">
        <f t="shared" si="0"/>
        <v>10901576.859308001</v>
      </c>
      <c r="AN31" s="18" t="s">
        <v>66</v>
      </c>
      <c r="AO31" s="119"/>
      <c r="AP31" s="120"/>
    </row>
    <row r="32" spans="1:42" x14ac:dyDescent="0.2">
      <c r="A32" s="43">
        <v>314</v>
      </c>
      <c r="B32" s="20" t="s">
        <v>41</v>
      </c>
      <c r="C32" s="57"/>
      <c r="D32" s="69">
        <v>46126509.130000003</v>
      </c>
      <c r="E32" s="69"/>
      <c r="F32" s="60">
        <v>50405</v>
      </c>
      <c r="G32" s="57"/>
      <c r="H32" s="61" t="s">
        <v>42</v>
      </c>
      <c r="J32" s="62">
        <v>-8</v>
      </c>
      <c r="K32" s="43"/>
      <c r="L32" s="58">
        <v>1514948</v>
      </c>
      <c r="M32" s="65"/>
      <c r="N32" s="129">
        <v>3.36</v>
      </c>
      <c r="O32" s="69"/>
      <c r="P32" s="69"/>
      <c r="Q32" s="60">
        <v>46022</v>
      </c>
      <c r="R32" s="57"/>
      <c r="S32" s="60" t="s">
        <v>43</v>
      </c>
      <c r="T32" s="7"/>
      <c r="U32" s="63">
        <v>-4</v>
      </c>
      <c r="V32" s="64"/>
      <c r="W32" s="58">
        <v>5276872.6444720002</v>
      </c>
      <c r="X32" s="65"/>
      <c r="Y32" s="129">
        <v>11.44</v>
      </c>
      <c r="Z32" s="69"/>
      <c r="AA32" s="69"/>
      <c r="AB32" s="60">
        <v>45291</v>
      </c>
      <c r="AC32" s="57"/>
      <c r="AD32" s="60" t="s">
        <v>43</v>
      </c>
      <c r="AF32" s="63">
        <v>-4</v>
      </c>
      <c r="AG32" s="43"/>
      <c r="AH32" s="58">
        <v>7748510</v>
      </c>
      <c r="AI32" s="65"/>
      <c r="AJ32" s="129">
        <v>16.8</v>
      </c>
      <c r="AL32" s="58">
        <f t="shared" si="0"/>
        <v>2471637.3555279998</v>
      </c>
      <c r="AN32" s="18" t="s">
        <v>66</v>
      </c>
      <c r="AO32" s="119"/>
      <c r="AP32" s="120"/>
    </row>
    <row r="33" spans="1:42" x14ac:dyDescent="0.2">
      <c r="A33" s="43">
        <v>315</v>
      </c>
      <c r="B33" s="20" t="s">
        <v>44</v>
      </c>
      <c r="C33" s="57"/>
      <c r="D33" s="69">
        <v>10974050.58</v>
      </c>
      <c r="E33" s="69"/>
      <c r="F33" s="60">
        <v>50405</v>
      </c>
      <c r="G33" s="57"/>
      <c r="H33" s="61" t="s">
        <v>45</v>
      </c>
      <c r="J33" s="62">
        <v>-7</v>
      </c>
      <c r="K33" s="64"/>
      <c r="L33" s="58">
        <v>206190</v>
      </c>
      <c r="M33" s="65"/>
      <c r="N33" s="129">
        <v>1.93</v>
      </c>
      <c r="O33" s="69"/>
      <c r="P33" s="69"/>
      <c r="Q33" s="60">
        <v>46022</v>
      </c>
      <c r="R33" s="57"/>
      <c r="S33" s="60" t="s">
        <v>46</v>
      </c>
      <c r="T33" s="7"/>
      <c r="U33" s="63">
        <v>-4</v>
      </c>
      <c r="V33" s="64"/>
      <c r="W33" s="58">
        <v>950352.78022800002</v>
      </c>
      <c r="X33" s="65"/>
      <c r="Y33" s="129">
        <v>8.66</v>
      </c>
      <c r="Z33" s="69"/>
      <c r="AA33" s="69"/>
      <c r="AB33" s="60">
        <v>45291</v>
      </c>
      <c r="AC33" s="57"/>
      <c r="AD33" s="60" t="s">
        <v>46</v>
      </c>
      <c r="AF33" s="63">
        <v>-4</v>
      </c>
      <c r="AG33" s="43"/>
      <c r="AH33" s="58">
        <v>1472558</v>
      </c>
      <c r="AI33" s="65"/>
      <c r="AJ33" s="129">
        <v>13.42</v>
      </c>
      <c r="AL33" s="58">
        <f t="shared" si="0"/>
        <v>522205.21977199998</v>
      </c>
      <c r="AN33" s="18" t="s">
        <v>66</v>
      </c>
      <c r="AO33" s="119"/>
      <c r="AP33" s="120"/>
    </row>
    <row r="34" spans="1:42" x14ac:dyDescent="0.2">
      <c r="A34" s="43">
        <v>316</v>
      </c>
      <c r="B34" s="20" t="s">
        <v>47</v>
      </c>
      <c r="C34" s="57"/>
      <c r="D34" s="69">
        <v>297441.90999999997</v>
      </c>
      <c r="E34" s="69"/>
      <c r="F34" s="60">
        <v>50405</v>
      </c>
      <c r="G34" s="57"/>
      <c r="H34" s="61" t="s">
        <v>48</v>
      </c>
      <c r="J34" s="62">
        <v>-8</v>
      </c>
      <c r="K34" s="43"/>
      <c r="L34" s="58">
        <v>9042</v>
      </c>
      <c r="M34" s="65"/>
      <c r="N34" s="129">
        <v>3.12</v>
      </c>
      <c r="O34" s="69"/>
      <c r="P34" s="69"/>
      <c r="Q34" s="60">
        <v>46022</v>
      </c>
      <c r="R34" s="57"/>
      <c r="S34" s="60" t="s">
        <v>49</v>
      </c>
      <c r="T34" s="7"/>
      <c r="U34" s="63">
        <v>-4</v>
      </c>
      <c r="V34" s="64"/>
      <c r="W34" s="58">
        <v>26948.237045999998</v>
      </c>
      <c r="X34" s="65"/>
      <c r="Y34" s="129">
        <v>9.06</v>
      </c>
      <c r="Z34" s="69"/>
      <c r="AA34" s="69"/>
      <c r="AB34" s="60">
        <v>45291</v>
      </c>
      <c r="AC34" s="57"/>
      <c r="AD34" s="60" t="s">
        <v>49</v>
      </c>
      <c r="AF34" s="63">
        <v>-4</v>
      </c>
      <c r="AG34" s="43"/>
      <c r="AH34" s="58">
        <v>38481</v>
      </c>
      <c r="AI34" s="65"/>
      <c r="AJ34" s="129">
        <v>12.94</v>
      </c>
      <c r="AL34" s="58">
        <f t="shared" si="0"/>
        <v>11532.762954000002</v>
      </c>
      <c r="AN34" s="18" t="s">
        <v>66</v>
      </c>
      <c r="AO34" s="119"/>
      <c r="AP34" s="120"/>
    </row>
    <row r="35" spans="1:42" x14ac:dyDescent="0.2">
      <c r="A35" s="43"/>
      <c r="B35" s="71" t="s">
        <v>54</v>
      </c>
      <c r="C35" s="57"/>
      <c r="D35" s="72">
        <f>+SUBTOTAL(9,D29:D34)</f>
        <v>247195301.65000001</v>
      </c>
      <c r="E35" s="69"/>
      <c r="F35" s="56"/>
      <c r="G35" s="57"/>
      <c r="H35" s="19"/>
      <c r="J35" s="49"/>
      <c r="K35" s="64"/>
      <c r="L35" s="66">
        <f>+SUBTOTAL(9,L29:L34)</f>
        <v>6774308</v>
      </c>
      <c r="M35" s="65"/>
      <c r="N35" s="117">
        <f>+ROUND(L35/$D35*100,2)</f>
        <v>2.74</v>
      </c>
      <c r="O35" s="69"/>
      <c r="P35" s="69"/>
      <c r="Q35" s="56"/>
      <c r="R35" s="57"/>
      <c r="S35" s="7"/>
      <c r="T35" s="7"/>
      <c r="U35" s="49"/>
      <c r="V35" s="64"/>
      <c r="W35" s="66">
        <v>26876268.254182</v>
      </c>
      <c r="X35" s="65"/>
      <c r="Y35" s="117"/>
      <c r="Z35" s="69"/>
      <c r="AA35" s="69"/>
      <c r="AB35" s="56"/>
      <c r="AC35" s="57"/>
      <c r="AF35" s="49"/>
      <c r="AG35" s="64"/>
      <c r="AH35" s="66">
        <f>+SUBTOTAL(9,AH30:AH34)</f>
        <v>41411027</v>
      </c>
      <c r="AI35" s="50"/>
      <c r="AJ35" s="122">
        <f>+ROUND(AH35/D35*100,2)</f>
        <v>16.75</v>
      </c>
      <c r="AK35" s="18"/>
      <c r="AL35" s="66">
        <f>+SUBTOTAL(9,AL29:AL34)</f>
        <v>14534758.745818</v>
      </c>
      <c r="AN35" s="8"/>
      <c r="AO35" s="119"/>
      <c r="AP35" s="120"/>
    </row>
    <row r="36" spans="1:42" x14ac:dyDescent="0.2">
      <c r="A36" s="43"/>
      <c r="B36" s="20"/>
      <c r="C36" s="57"/>
      <c r="D36" s="69"/>
      <c r="E36" s="69"/>
      <c r="F36" s="56"/>
      <c r="G36" s="57"/>
      <c r="H36" s="19"/>
      <c r="J36" s="49"/>
      <c r="K36" s="64"/>
      <c r="L36" s="58"/>
      <c r="M36" s="65"/>
      <c r="N36" s="59"/>
      <c r="O36" s="69"/>
      <c r="P36" s="69"/>
      <c r="Q36" s="56"/>
      <c r="R36" s="57"/>
      <c r="S36" s="7"/>
      <c r="T36" s="7"/>
      <c r="U36" s="49"/>
      <c r="V36" s="64"/>
      <c r="W36" s="58"/>
      <c r="X36" s="65"/>
      <c r="Y36" s="59"/>
      <c r="Z36" s="69"/>
      <c r="AA36" s="69"/>
      <c r="AB36" s="56"/>
      <c r="AC36" s="57"/>
      <c r="AF36" s="49"/>
      <c r="AG36" s="64"/>
      <c r="AH36" s="58"/>
      <c r="AI36" s="50"/>
      <c r="AJ36" s="122"/>
      <c r="AK36" s="18"/>
      <c r="AL36" s="58"/>
      <c r="AN36" s="8"/>
      <c r="AO36" s="119"/>
      <c r="AP36" s="120"/>
    </row>
    <row r="37" spans="1:42" x14ac:dyDescent="0.2">
      <c r="A37" s="43"/>
      <c r="B37" s="20" t="s">
        <v>55</v>
      </c>
      <c r="C37" s="57"/>
      <c r="D37" s="69"/>
      <c r="E37" s="69"/>
      <c r="F37" s="56"/>
      <c r="G37" s="57"/>
      <c r="H37" s="19"/>
      <c r="J37" s="49"/>
      <c r="K37" s="64"/>
      <c r="L37" s="58"/>
      <c r="M37" s="65"/>
      <c r="N37" s="59"/>
      <c r="O37" s="69"/>
      <c r="P37" s="69"/>
      <c r="Q37" s="56"/>
      <c r="R37" s="57"/>
      <c r="S37" s="7"/>
      <c r="T37" s="7"/>
      <c r="U37" s="49"/>
      <c r="V37" s="64"/>
      <c r="W37" s="58"/>
      <c r="X37" s="65"/>
      <c r="Y37" s="59"/>
      <c r="Z37" s="69"/>
      <c r="AA37" s="69"/>
      <c r="AB37" s="56"/>
      <c r="AC37" s="57"/>
      <c r="AF37" s="49"/>
      <c r="AG37" s="64"/>
      <c r="AH37" s="58"/>
      <c r="AI37" s="50"/>
      <c r="AJ37" s="122"/>
      <c r="AK37" s="18"/>
      <c r="AL37" s="58"/>
      <c r="AN37" s="8"/>
      <c r="AO37" s="119"/>
      <c r="AP37" s="120"/>
    </row>
    <row r="38" spans="1:42" x14ac:dyDescent="0.2">
      <c r="A38" s="43">
        <v>311</v>
      </c>
      <c r="B38" s="20" t="s">
        <v>35</v>
      </c>
      <c r="C38" s="57"/>
      <c r="D38" s="69">
        <v>12718926.41</v>
      </c>
      <c r="E38" s="69"/>
      <c r="F38" s="60">
        <v>50405</v>
      </c>
      <c r="G38" s="57"/>
      <c r="H38" s="61" t="s">
        <v>36</v>
      </c>
      <c r="J38" s="62">
        <v>-8</v>
      </c>
      <c r="K38" s="43"/>
      <c r="L38" s="58">
        <v>236958</v>
      </c>
      <c r="M38" s="65"/>
      <c r="N38" s="129">
        <v>1.87</v>
      </c>
      <c r="O38" s="69"/>
      <c r="P38" s="69"/>
      <c r="Q38" s="60">
        <v>46022</v>
      </c>
      <c r="R38" s="57"/>
      <c r="S38" s="60" t="s">
        <v>37</v>
      </c>
      <c r="T38" s="7"/>
      <c r="U38" s="63">
        <v>-4</v>
      </c>
      <c r="V38" s="64"/>
      <c r="W38" s="58">
        <v>1064574.1405169999</v>
      </c>
      <c r="X38" s="65"/>
      <c r="Y38" s="129">
        <v>8.3699999999999992</v>
      </c>
      <c r="Z38" s="69"/>
      <c r="AA38" s="69"/>
      <c r="AB38" s="60">
        <v>45291</v>
      </c>
      <c r="AC38" s="57"/>
      <c r="AD38" s="60" t="s">
        <v>37</v>
      </c>
      <c r="AF38" s="63">
        <v>-4</v>
      </c>
      <c r="AG38" s="43"/>
      <c r="AH38" s="58">
        <v>1806819</v>
      </c>
      <c r="AI38" s="65"/>
      <c r="AJ38" s="129">
        <v>14.21</v>
      </c>
      <c r="AL38" s="58">
        <f t="shared" ref="AL38:AL42" si="1">AH38-W38</f>
        <v>742244.85948300012</v>
      </c>
      <c r="AN38" s="18" t="s">
        <v>66</v>
      </c>
      <c r="AO38" s="119"/>
      <c r="AP38" s="120"/>
    </row>
    <row r="39" spans="1:42" x14ac:dyDescent="0.2">
      <c r="A39" s="43">
        <v>312</v>
      </c>
      <c r="B39" s="20" t="s">
        <v>38</v>
      </c>
      <c r="C39" s="57"/>
      <c r="D39" s="69">
        <v>171706496.38999999</v>
      </c>
      <c r="E39" s="69"/>
      <c r="F39" s="60">
        <v>50405</v>
      </c>
      <c r="G39" s="57"/>
      <c r="H39" s="61" t="s">
        <v>39</v>
      </c>
      <c r="J39" s="62">
        <v>-7</v>
      </c>
      <c r="K39" s="43"/>
      <c r="L39" s="58">
        <v>4848942</v>
      </c>
      <c r="M39" s="65"/>
      <c r="N39" s="129">
        <v>2.86</v>
      </c>
      <c r="O39" s="69"/>
      <c r="P39" s="69"/>
      <c r="Q39" s="60">
        <v>46022</v>
      </c>
      <c r="R39" s="57"/>
      <c r="S39" s="60" t="s">
        <v>40</v>
      </c>
      <c r="T39" s="7"/>
      <c r="U39" s="63">
        <v>-4</v>
      </c>
      <c r="V39" s="64"/>
      <c r="W39" s="58">
        <v>19608881.887738001</v>
      </c>
      <c r="X39" s="65"/>
      <c r="Y39" s="129">
        <v>11.42</v>
      </c>
      <c r="Z39" s="69"/>
      <c r="AA39" s="69"/>
      <c r="AB39" s="60">
        <v>45291</v>
      </c>
      <c r="AC39" s="57"/>
      <c r="AD39" s="60" t="s">
        <v>40</v>
      </c>
      <c r="AF39" s="63">
        <v>-4</v>
      </c>
      <c r="AG39" s="43"/>
      <c r="AH39" s="58">
        <v>31014533</v>
      </c>
      <c r="AI39" s="65"/>
      <c r="AJ39" s="129">
        <v>18.059999999999999</v>
      </c>
      <c r="AL39" s="58">
        <f t="shared" si="1"/>
        <v>11405651.112261999</v>
      </c>
      <c r="AN39" s="18" t="s">
        <v>66</v>
      </c>
      <c r="AO39" s="119"/>
      <c r="AP39" s="120"/>
    </row>
    <row r="40" spans="1:42" x14ac:dyDescent="0.2">
      <c r="A40" s="43">
        <v>314</v>
      </c>
      <c r="B40" s="20" t="s">
        <v>41</v>
      </c>
      <c r="C40" s="57"/>
      <c r="D40" s="69">
        <v>58855888.240000002</v>
      </c>
      <c r="E40" s="69"/>
      <c r="F40" s="60">
        <v>50405</v>
      </c>
      <c r="G40" s="57"/>
      <c r="H40" s="61" t="s">
        <v>42</v>
      </c>
      <c r="J40" s="62">
        <v>-8</v>
      </c>
      <c r="K40" s="43"/>
      <c r="L40" s="58">
        <v>1959352</v>
      </c>
      <c r="M40" s="65"/>
      <c r="N40" s="129">
        <v>3.36</v>
      </c>
      <c r="O40" s="69"/>
      <c r="P40" s="69"/>
      <c r="Q40" s="60">
        <v>46022</v>
      </c>
      <c r="R40" s="57"/>
      <c r="S40" s="60" t="s">
        <v>43</v>
      </c>
      <c r="T40" s="7"/>
      <c r="U40" s="63">
        <v>-4</v>
      </c>
      <c r="V40" s="64"/>
      <c r="W40" s="58">
        <v>7309901.3194080004</v>
      </c>
      <c r="X40" s="65"/>
      <c r="Y40" s="129">
        <v>12.42</v>
      </c>
      <c r="Z40" s="69"/>
      <c r="AA40" s="69"/>
      <c r="AB40" s="60">
        <v>45291</v>
      </c>
      <c r="AC40" s="57"/>
      <c r="AD40" s="60" t="s">
        <v>43</v>
      </c>
      <c r="AF40" s="63">
        <v>-4</v>
      </c>
      <c r="AG40" s="43"/>
      <c r="AH40" s="58">
        <v>11212645</v>
      </c>
      <c r="AI40" s="65"/>
      <c r="AJ40" s="129">
        <v>19.05</v>
      </c>
      <c r="AL40" s="58">
        <f t="shared" si="1"/>
        <v>3902743.6805919996</v>
      </c>
      <c r="AN40" s="18" t="s">
        <v>66</v>
      </c>
      <c r="AO40" s="119"/>
      <c r="AP40" s="120"/>
    </row>
    <row r="41" spans="1:42" x14ac:dyDescent="0.2">
      <c r="A41" s="43">
        <v>315</v>
      </c>
      <c r="B41" s="20" t="s">
        <v>44</v>
      </c>
      <c r="C41" s="57"/>
      <c r="D41" s="69">
        <v>9057669.75</v>
      </c>
      <c r="E41" s="69"/>
      <c r="F41" s="60">
        <v>50405</v>
      </c>
      <c r="G41" s="57"/>
      <c r="H41" s="61" t="s">
        <v>45</v>
      </c>
      <c r="J41" s="62">
        <v>-7</v>
      </c>
      <c r="K41" s="64"/>
      <c r="L41" s="58">
        <v>174558</v>
      </c>
      <c r="M41" s="65"/>
      <c r="N41" s="129">
        <v>1.93</v>
      </c>
      <c r="O41" s="69"/>
      <c r="P41" s="69"/>
      <c r="Q41" s="60">
        <v>46022</v>
      </c>
      <c r="R41" s="57"/>
      <c r="S41" s="60" t="s">
        <v>46</v>
      </c>
      <c r="T41" s="7"/>
      <c r="U41" s="63">
        <v>-4</v>
      </c>
      <c r="V41" s="64"/>
      <c r="W41" s="58">
        <v>790734.56917500007</v>
      </c>
      <c r="X41" s="65"/>
      <c r="Y41" s="129">
        <v>8.73</v>
      </c>
      <c r="Z41" s="69"/>
      <c r="AA41" s="69"/>
      <c r="AB41" s="60">
        <v>45291</v>
      </c>
      <c r="AC41" s="57"/>
      <c r="AD41" s="60" t="s">
        <v>46</v>
      </c>
      <c r="AF41" s="63">
        <v>-4</v>
      </c>
      <c r="AG41" s="43"/>
      <c r="AH41" s="58">
        <v>1326242</v>
      </c>
      <c r="AI41" s="65"/>
      <c r="AJ41" s="129">
        <v>14.64</v>
      </c>
      <c r="AL41" s="58">
        <f t="shared" si="1"/>
        <v>535507.43082499993</v>
      </c>
      <c r="AN41" s="18" t="s">
        <v>66</v>
      </c>
      <c r="AO41" s="119"/>
      <c r="AP41" s="120"/>
    </row>
    <row r="42" spans="1:42" x14ac:dyDescent="0.2">
      <c r="A42" s="43">
        <v>316</v>
      </c>
      <c r="B42" s="20" t="s">
        <v>47</v>
      </c>
      <c r="C42" s="57"/>
      <c r="D42" s="69">
        <v>188485.38</v>
      </c>
      <c r="E42" s="69"/>
      <c r="F42" s="60">
        <v>50405</v>
      </c>
      <c r="G42" s="57"/>
      <c r="H42" s="61" t="s">
        <v>48</v>
      </c>
      <c r="J42" s="62">
        <v>-8</v>
      </c>
      <c r="K42" s="43"/>
      <c r="L42" s="58">
        <v>5734</v>
      </c>
      <c r="M42" s="65"/>
      <c r="N42" s="129">
        <v>3.12</v>
      </c>
      <c r="O42" s="69"/>
      <c r="P42" s="69"/>
      <c r="Q42" s="60">
        <v>46022</v>
      </c>
      <c r="R42" s="57"/>
      <c r="S42" s="60" t="s">
        <v>49</v>
      </c>
      <c r="T42" s="7"/>
      <c r="U42" s="63">
        <v>-4</v>
      </c>
      <c r="V42" s="64"/>
      <c r="W42" s="58">
        <v>17208.715194</v>
      </c>
      <c r="X42" s="65"/>
      <c r="Y42" s="129">
        <v>9.1300000000000008</v>
      </c>
      <c r="Z42" s="69"/>
      <c r="AA42" s="69"/>
      <c r="AB42" s="60">
        <v>45291</v>
      </c>
      <c r="AC42" s="57"/>
      <c r="AD42" s="60" t="s">
        <v>49</v>
      </c>
      <c r="AF42" s="63">
        <v>-4</v>
      </c>
      <c r="AG42" s="43"/>
      <c r="AH42" s="58">
        <v>27801</v>
      </c>
      <c r="AI42" s="65"/>
      <c r="AJ42" s="129">
        <v>14.75</v>
      </c>
      <c r="AL42" s="58">
        <f t="shared" si="1"/>
        <v>10592.284806</v>
      </c>
      <c r="AN42" s="18" t="s">
        <v>66</v>
      </c>
      <c r="AO42" s="119"/>
      <c r="AP42" s="120"/>
    </row>
    <row r="43" spans="1:42" x14ac:dyDescent="0.2">
      <c r="A43" s="43"/>
      <c r="B43" s="71" t="s">
        <v>56</v>
      </c>
      <c r="C43" s="57"/>
      <c r="D43" s="72">
        <f>+SUBTOTAL(9,D37:D42)</f>
        <v>252527466.16999999</v>
      </c>
      <c r="E43" s="69"/>
      <c r="F43" s="56"/>
      <c r="G43" s="57"/>
      <c r="H43" s="19"/>
      <c r="J43" s="49"/>
      <c r="K43" s="64"/>
      <c r="L43" s="66">
        <f>+SUBTOTAL(9,L37:L42)</f>
        <v>7225544</v>
      </c>
      <c r="M43" s="65"/>
      <c r="N43" s="117">
        <f>+ROUND(L43/$D43*100,2)</f>
        <v>2.86</v>
      </c>
      <c r="O43" s="69"/>
      <c r="P43" s="69"/>
      <c r="Q43" s="56"/>
      <c r="R43" s="57"/>
      <c r="S43" s="7"/>
      <c r="T43" s="7"/>
      <c r="U43" s="49"/>
      <c r="V43" s="64"/>
      <c r="W43" s="66">
        <v>28791300.632032003</v>
      </c>
      <c r="X43" s="65"/>
      <c r="Y43" s="117"/>
      <c r="Z43" s="69"/>
      <c r="AA43" s="69"/>
      <c r="AB43" s="56"/>
      <c r="AC43" s="57"/>
      <c r="AF43" s="49"/>
      <c r="AG43" s="64"/>
      <c r="AH43" s="66">
        <f>+SUBTOTAL(9,AH37:AH42)</f>
        <v>45388040</v>
      </c>
      <c r="AI43" s="50"/>
      <c r="AJ43" s="122">
        <f>+ROUND(AH43/D43*100,2)</f>
        <v>17.97</v>
      </c>
      <c r="AK43" s="18"/>
      <c r="AL43" s="66">
        <f>+SUBTOTAL(9,AL37:AL42)</f>
        <v>16596739.367968</v>
      </c>
      <c r="AN43" s="8"/>
      <c r="AO43" s="119"/>
      <c r="AP43" s="120"/>
    </row>
    <row r="44" spans="1:42" x14ac:dyDescent="0.2">
      <c r="A44" s="43"/>
      <c r="B44" s="20"/>
      <c r="C44" s="57"/>
      <c r="D44" s="69"/>
      <c r="E44" s="69"/>
      <c r="F44" s="56"/>
      <c r="G44" s="57"/>
      <c r="H44" s="19"/>
      <c r="J44" s="49"/>
      <c r="K44" s="64"/>
      <c r="L44" s="58"/>
      <c r="M44" s="65"/>
      <c r="N44" s="59"/>
      <c r="O44" s="69"/>
      <c r="P44" s="69"/>
      <c r="Q44" s="56"/>
      <c r="R44" s="57"/>
      <c r="S44" s="7"/>
      <c r="T44" s="7"/>
      <c r="U44" s="49"/>
      <c r="V44" s="64"/>
      <c r="W44" s="58"/>
      <c r="X44" s="65"/>
      <c r="Y44" s="59"/>
      <c r="Z44" s="69"/>
      <c r="AA44" s="69"/>
      <c r="AB44" s="56"/>
      <c r="AC44" s="57"/>
      <c r="AF44" s="49"/>
      <c r="AG44" s="64"/>
      <c r="AH44" s="58"/>
      <c r="AI44" s="50"/>
      <c r="AJ44" s="122"/>
      <c r="AK44" s="18"/>
      <c r="AL44" s="58"/>
      <c r="AN44" s="8"/>
      <c r="AO44" s="119"/>
      <c r="AP44" s="120"/>
    </row>
    <row r="45" spans="1:42" x14ac:dyDescent="0.2">
      <c r="A45" s="43"/>
      <c r="B45" s="20" t="s">
        <v>57</v>
      </c>
      <c r="C45" s="57"/>
      <c r="D45" s="69"/>
      <c r="E45" s="69"/>
      <c r="F45" s="56"/>
      <c r="G45" s="57"/>
      <c r="H45" s="19"/>
      <c r="J45" s="49"/>
      <c r="K45" s="64"/>
      <c r="L45" s="58"/>
      <c r="M45" s="65"/>
      <c r="N45" s="59"/>
      <c r="O45" s="69"/>
      <c r="P45" s="69"/>
      <c r="Q45" s="56"/>
      <c r="R45" s="57"/>
      <c r="S45" s="7"/>
      <c r="T45" s="7"/>
      <c r="U45" s="49"/>
      <c r="V45" s="64"/>
      <c r="W45" s="58"/>
      <c r="X45" s="65"/>
      <c r="Y45" s="59"/>
      <c r="Z45" s="69"/>
      <c r="AA45" s="69"/>
      <c r="AB45" s="56"/>
      <c r="AC45" s="57"/>
      <c r="AF45" s="49"/>
      <c r="AG45" s="64"/>
      <c r="AH45" s="58"/>
      <c r="AI45" s="50"/>
      <c r="AJ45" s="122"/>
      <c r="AK45" s="18"/>
      <c r="AL45" s="58"/>
      <c r="AN45" s="8"/>
      <c r="AO45" s="119"/>
      <c r="AP45" s="120"/>
    </row>
    <row r="46" spans="1:42" x14ac:dyDescent="0.2">
      <c r="A46" s="43">
        <v>311</v>
      </c>
      <c r="B46" s="20" t="s">
        <v>35</v>
      </c>
      <c r="C46" s="57"/>
      <c r="D46" s="69">
        <v>14066607.529999999</v>
      </c>
      <c r="E46" s="69"/>
      <c r="F46" s="60">
        <v>50405</v>
      </c>
      <c r="G46" s="57"/>
      <c r="H46" s="61" t="s">
        <v>36</v>
      </c>
      <c r="J46" s="62">
        <v>-8</v>
      </c>
      <c r="K46" s="43"/>
      <c r="L46" s="58">
        <v>272941</v>
      </c>
      <c r="M46" s="65"/>
      <c r="N46" s="129">
        <v>1.87</v>
      </c>
      <c r="O46" s="69"/>
      <c r="P46" s="69"/>
      <c r="Q46" s="60">
        <v>46022</v>
      </c>
      <c r="R46" s="57"/>
      <c r="S46" s="60" t="s">
        <v>37</v>
      </c>
      <c r="T46" s="7"/>
      <c r="U46" s="63">
        <v>-4</v>
      </c>
      <c r="V46" s="64"/>
      <c r="W46" s="58">
        <v>1384154.180952</v>
      </c>
      <c r="X46" s="65"/>
      <c r="Y46" s="129">
        <v>9.84</v>
      </c>
      <c r="Z46" s="69"/>
      <c r="AA46" s="69"/>
      <c r="AB46" s="60">
        <v>45291</v>
      </c>
      <c r="AC46" s="57"/>
      <c r="AD46" s="60" t="s">
        <v>37</v>
      </c>
      <c r="AF46" s="63">
        <v>-4</v>
      </c>
      <c r="AG46" s="43"/>
      <c r="AH46" s="58">
        <v>2702639</v>
      </c>
      <c r="AI46" s="65"/>
      <c r="AJ46" s="129">
        <v>19.21</v>
      </c>
      <c r="AL46" s="58">
        <f t="shared" ref="AL46:AL50" si="2">AH46-W46</f>
        <v>1318484.819048</v>
      </c>
      <c r="AN46" s="18" t="s">
        <v>66</v>
      </c>
      <c r="AO46" s="119"/>
      <c r="AP46" s="120"/>
    </row>
    <row r="47" spans="1:42" x14ac:dyDescent="0.2">
      <c r="A47" s="43">
        <v>312</v>
      </c>
      <c r="B47" s="20" t="s">
        <v>38</v>
      </c>
      <c r="C47" s="57"/>
      <c r="D47" s="69">
        <v>269350642.62</v>
      </c>
      <c r="E47" s="69"/>
      <c r="F47" s="60">
        <v>50405</v>
      </c>
      <c r="G47" s="57"/>
      <c r="H47" s="61" t="s">
        <v>39</v>
      </c>
      <c r="J47" s="62">
        <v>-7</v>
      </c>
      <c r="K47" s="43"/>
      <c r="L47" s="58">
        <v>7856234</v>
      </c>
      <c r="M47" s="65"/>
      <c r="N47" s="129">
        <v>2.86</v>
      </c>
      <c r="O47" s="69"/>
      <c r="P47" s="69"/>
      <c r="Q47" s="60">
        <v>46022</v>
      </c>
      <c r="R47" s="57"/>
      <c r="S47" s="60" t="s">
        <v>40</v>
      </c>
      <c r="T47" s="7"/>
      <c r="U47" s="63">
        <v>-4</v>
      </c>
      <c r="V47" s="64"/>
      <c r="W47" s="58">
        <v>36685557.524843998</v>
      </c>
      <c r="X47" s="65"/>
      <c r="Y47" s="129">
        <v>13.62</v>
      </c>
      <c r="Z47" s="69"/>
      <c r="AA47" s="69"/>
      <c r="AB47" s="60">
        <v>45291</v>
      </c>
      <c r="AC47" s="57"/>
      <c r="AD47" s="60" t="s">
        <v>40</v>
      </c>
      <c r="AF47" s="63">
        <v>-4</v>
      </c>
      <c r="AG47" s="43"/>
      <c r="AH47" s="58">
        <v>62191700</v>
      </c>
      <c r="AI47" s="65"/>
      <c r="AJ47" s="129">
        <v>23.09</v>
      </c>
      <c r="AL47" s="58">
        <f t="shared" si="2"/>
        <v>25506142.475156002</v>
      </c>
      <c r="AN47" s="18" t="s">
        <v>66</v>
      </c>
      <c r="AO47" s="119"/>
      <c r="AP47" s="120"/>
    </row>
    <row r="48" spans="1:42" x14ac:dyDescent="0.2">
      <c r="A48" s="43">
        <v>314</v>
      </c>
      <c r="B48" s="20" t="s">
        <v>41</v>
      </c>
      <c r="C48" s="57"/>
      <c r="D48" s="69">
        <v>43320758.409999996</v>
      </c>
      <c r="E48" s="69"/>
      <c r="F48" s="60">
        <v>50405</v>
      </c>
      <c r="G48" s="57"/>
      <c r="H48" s="61" t="s">
        <v>42</v>
      </c>
      <c r="J48" s="62">
        <v>-8</v>
      </c>
      <c r="K48" s="43"/>
      <c r="L48" s="58">
        <v>1450620</v>
      </c>
      <c r="M48" s="65"/>
      <c r="N48" s="129">
        <v>3.36</v>
      </c>
      <c r="O48" s="69"/>
      <c r="P48" s="69"/>
      <c r="Q48" s="60">
        <v>46022</v>
      </c>
      <c r="R48" s="57"/>
      <c r="S48" s="60" t="s">
        <v>43</v>
      </c>
      <c r="T48" s="7"/>
      <c r="U48" s="63">
        <v>-4</v>
      </c>
      <c r="V48" s="64"/>
      <c r="W48" s="58">
        <v>4999215.5205139993</v>
      </c>
      <c r="X48" s="65"/>
      <c r="Y48" s="129">
        <v>11.54</v>
      </c>
      <c r="Z48" s="69"/>
      <c r="AA48" s="69"/>
      <c r="AB48" s="60">
        <v>45291</v>
      </c>
      <c r="AC48" s="57"/>
      <c r="AD48" s="60" t="s">
        <v>43</v>
      </c>
      <c r="AF48" s="63">
        <v>-4</v>
      </c>
      <c r="AG48" s="43"/>
      <c r="AH48" s="58">
        <v>9047797</v>
      </c>
      <c r="AI48" s="65"/>
      <c r="AJ48" s="129">
        <v>20.89</v>
      </c>
      <c r="AL48" s="58">
        <f t="shared" si="2"/>
        <v>4048581.4794860007</v>
      </c>
      <c r="AN48" s="18" t="s">
        <v>66</v>
      </c>
      <c r="AO48" s="119"/>
      <c r="AP48" s="120"/>
    </row>
    <row r="49" spans="1:42" x14ac:dyDescent="0.2">
      <c r="A49" s="43">
        <v>315</v>
      </c>
      <c r="B49" s="20" t="s">
        <v>44</v>
      </c>
      <c r="C49" s="57"/>
      <c r="D49" s="69">
        <v>8723069</v>
      </c>
      <c r="E49" s="69"/>
      <c r="F49" s="60">
        <v>50405</v>
      </c>
      <c r="G49" s="57"/>
      <c r="H49" s="61" t="s">
        <v>45</v>
      </c>
      <c r="J49" s="62">
        <v>-7</v>
      </c>
      <c r="K49" s="64"/>
      <c r="L49" s="58">
        <v>174610</v>
      </c>
      <c r="M49" s="65"/>
      <c r="N49" s="129">
        <v>1.93</v>
      </c>
      <c r="O49" s="69"/>
      <c r="P49" s="69"/>
      <c r="Q49" s="60">
        <v>46022</v>
      </c>
      <c r="R49" s="57"/>
      <c r="S49" s="60" t="s">
        <v>46</v>
      </c>
      <c r="T49" s="7"/>
      <c r="U49" s="63">
        <v>-4</v>
      </c>
      <c r="V49" s="64"/>
      <c r="W49" s="58">
        <v>925517.62089999986</v>
      </c>
      <c r="X49" s="65"/>
      <c r="Y49" s="129">
        <v>10.61</v>
      </c>
      <c r="Z49" s="69"/>
      <c r="AA49" s="69"/>
      <c r="AB49" s="60">
        <v>45291</v>
      </c>
      <c r="AC49" s="57"/>
      <c r="AD49" s="60" t="s">
        <v>46</v>
      </c>
      <c r="AF49" s="63">
        <v>-4</v>
      </c>
      <c r="AG49" s="43"/>
      <c r="AH49" s="58">
        <v>1748950</v>
      </c>
      <c r="AI49" s="65"/>
      <c r="AJ49" s="129">
        <v>20.05</v>
      </c>
      <c r="AL49" s="58">
        <f t="shared" si="2"/>
        <v>823432.37910000014</v>
      </c>
      <c r="AN49" s="18" t="s">
        <v>66</v>
      </c>
      <c r="AO49" s="119"/>
      <c r="AP49" s="120"/>
    </row>
    <row r="50" spans="1:42" x14ac:dyDescent="0.2">
      <c r="A50" s="43">
        <v>316</v>
      </c>
      <c r="B50" s="20" t="s">
        <v>47</v>
      </c>
      <c r="C50" s="57"/>
      <c r="D50" s="69">
        <v>182928.34</v>
      </c>
      <c r="E50" s="69"/>
      <c r="F50" s="60">
        <v>50405</v>
      </c>
      <c r="G50" s="57"/>
      <c r="H50" s="61" t="s">
        <v>48</v>
      </c>
      <c r="J50" s="62">
        <v>-8</v>
      </c>
      <c r="K50" s="43"/>
      <c r="L50" s="58">
        <v>5567</v>
      </c>
      <c r="M50" s="65"/>
      <c r="N50" s="129">
        <v>3.12</v>
      </c>
      <c r="O50" s="69"/>
      <c r="P50" s="69"/>
      <c r="Q50" s="60">
        <v>46022</v>
      </c>
      <c r="R50" s="57"/>
      <c r="S50" s="60" t="s">
        <v>49</v>
      </c>
      <c r="T50" s="7"/>
      <c r="U50" s="63">
        <v>-4</v>
      </c>
      <c r="V50" s="64"/>
      <c r="W50" s="58">
        <v>16719.650276</v>
      </c>
      <c r="X50" s="65"/>
      <c r="Y50" s="129">
        <v>9.14</v>
      </c>
      <c r="Z50" s="69"/>
      <c r="AA50" s="69"/>
      <c r="AB50" s="60">
        <v>45291</v>
      </c>
      <c r="AC50" s="57"/>
      <c r="AD50" s="60" t="s">
        <v>49</v>
      </c>
      <c r="AF50" s="63">
        <v>-4</v>
      </c>
      <c r="AG50" s="43"/>
      <c r="AH50" s="58">
        <v>34066</v>
      </c>
      <c r="AI50" s="65"/>
      <c r="AJ50" s="129">
        <v>18.62</v>
      </c>
      <c r="AL50" s="58">
        <f t="shared" si="2"/>
        <v>17346.349724</v>
      </c>
      <c r="AN50" s="18" t="s">
        <v>66</v>
      </c>
      <c r="AO50" s="119"/>
      <c r="AP50" s="120"/>
    </row>
    <row r="51" spans="1:42" x14ac:dyDescent="0.2">
      <c r="A51" s="43"/>
      <c r="B51" s="71" t="s">
        <v>58</v>
      </c>
      <c r="C51" s="57"/>
      <c r="D51" s="72">
        <f>+SUBTOTAL(9,D45:D50)</f>
        <v>335644005.89999992</v>
      </c>
      <c r="E51" s="69"/>
      <c r="F51" s="60"/>
      <c r="G51" s="57"/>
      <c r="H51" s="19"/>
      <c r="J51" s="49"/>
      <c r="K51" s="64"/>
      <c r="L51" s="66">
        <f>+SUBTOTAL(9,L45:L50)</f>
        <v>9759972</v>
      </c>
      <c r="M51" s="65"/>
      <c r="N51" s="117">
        <f>+ROUND(L51/$D51*100,2)</f>
        <v>2.91</v>
      </c>
      <c r="O51" s="69"/>
      <c r="P51" s="69"/>
      <c r="Q51" s="56"/>
      <c r="R51" s="57"/>
      <c r="S51" s="7"/>
      <c r="T51" s="7"/>
      <c r="U51" s="49"/>
      <c r="V51" s="64"/>
      <c r="W51" s="66">
        <v>44011164.497485988</v>
      </c>
      <c r="X51" s="65"/>
      <c r="Y51" s="117"/>
      <c r="Z51" s="69"/>
      <c r="AA51" s="69"/>
      <c r="AB51" s="56"/>
      <c r="AC51" s="57"/>
      <c r="AF51" s="49"/>
      <c r="AG51" s="64"/>
      <c r="AH51" s="66">
        <f>+SUBTOTAL(9,AH45:AH50)</f>
        <v>75725152</v>
      </c>
      <c r="AI51" s="50"/>
      <c r="AJ51" s="122">
        <f>+ROUND(AH51/D51*100,2)</f>
        <v>22.56</v>
      </c>
      <c r="AK51" s="18"/>
      <c r="AL51" s="66">
        <f>+SUBTOTAL(9,AL45:AL50)</f>
        <v>31713987.502513997</v>
      </c>
      <c r="AN51" s="8"/>
      <c r="AO51" s="119"/>
      <c r="AP51" s="120"/>
    </row>
    <row r="52" spans="1:42" x14ac:dyDescent="0.2">
      <c r="A52" s="43"/>
      <c r="B52" s="20"/>
      <c r="C52" s="57"/>
      <c r="D52" s="69"/>
      <c r="E52" s="69"/>
      <c r="F52" s="56"/>
      <c r="G52" s="57"/>
      <c r="H52" s="19"/>
      <c r="J52" s="49"/>
      <c r="K52" s="64"/>
      <c r="L52" s="58"/>
      <c r="M52" s="65"/>
      <c r="N52" s="59"/>
      <c r="O52" s="69"/>
      <c r="P52" s="69"/>
      <c r="Q52" s="56"/>
      <c r="R52" s="57"/>
      <c r="S52" s="7"/>
      <c r="T52" s="7"/>
      <c r="U52" s="49"/>
      <c r="V52" s="64"/>
      <c r="W52" s="58"/>
      <c r="X52" s="65"/>
      <c r="Y52" s="59"/>
      <c r="Z52" s="69"/>
      <c r="AA52" s="69"/>
      <c r="AB52" s="56"/>
      <c r="AC52" s="57"/>
      <c r="AF52" s="49"/>
      <c r="AG52" s="64"/>
      <c r="AH52" s="58"/>
      <c r="AI52" s="50"/>
      <c r="AJ52" s="122"/>
      <c r="AK52" s="18"/>
      <c r="AL52" s="58"/>
      <c r="AN52" s="8"/>
      <c r="AO52" s="119"/>
      <c r="AP52" s="120"/>
    </row>
    <row r="53" spans="1:42" x14ac:dyDescent="0.2">
      <c r="A53" s="43"/>
      <c r="B53" s="20" t="s">
        <v>59</v>
      </c>
      <c r="C53" s="57"/>
      <c r="D53" s="69"/>
      <c r="E53" s="69"/>
      <c r="F53" s="56"/>
      <c r="G53" s="57"/>
      <c r="H53" s="19"/>
      <c r="J53" s="49"/>
      <c r="K53" s="64"/>
      <c r="L53" s="58"/>
      <c r="M53" s="65"/>
      <c r="N53" s="59"/>
      <c r="O53" s="69"/>
      <c r="P53" s="69"/>
      <c r="Q53" s="56"/>
      <c r="R53" s="57"/>
      <c r="S53" s="7"/>
      <c r="T53" s="7"/>
      <c r="U53" s="49"/>
      <c r="V53" s="64"/>
      <c r="W53" s="58"/>
      <c r="X53" s="65"/>
      <c r="Y53" s="59"/>
      <c r="Z53" s="69"/>
      <c r="AA53" s="69"/>
      <c r="AB53" s="56"/>
      <c r="AC53" s="57"/>
      <c r="AF53" s="49"/>
      <c r="AG53" s="64"/>
      <c r="AH53" s="58"/>
      <c r="AI53" s="50"/>
      <c r="AJ53" s="122"/>
      <c r="AK53" s="18"/>
      <c r="AL53" s="58"/>
      <c r="AN53" s="8"/>
      <c r="AO53" s="119"/>
      <c r="AP53" s="120"/>
    </row>
    <row r="54" spans="1:42" x14ac:dyDescent="0.2">
      <c r="A54" s="43">
        <v>311</v>
      </c>
      <c r="B54" s="20" t="s">
        <v>35</v>
      </c>
      <c r="C54" s="57"/>
      <c r="D54" s="69">
        <v>39955441.479999997</v>
      </c>
      <c r="E54" s="69"/>
      <c r="F54" s="60">
        <v>50405</v>
      </c>
      <c r="G54" s="57"/>
      <c r="H54" s="61" t="s">
        <v>36</v>
      </c>
      <c r="J54" s="62">
        <v>-8</v>
      </c>
      <c r="K54" s="43"/>
      <c r="L54" s="58">
        <v>754293</v>
      </c>
      <c r="M54" s="65"/>
      <c r="N54" s="129">
        <v>1.87</v>
      </c>
      <c r="O54" s="69"/>
      <c r="P54" s="69"/>
      <c r="Q54" s="60">
        <v>46022</v>
      </c>
      <c r="R54" s="57"/>
      <c r="S54" s="60" t="s">
        <v>37</v>
      </c>
      <c r="T54" s="7"/>
      <c r="U54" s="63">
        <v>-4</v>
      </c>
      <c r="V54" s="64"/>
      <c r="W54" s="58">
        <v>3428176.8789839996</v>
      </c>
      <c r="X54" s="65"/>
      <c r="Y54" s="129">
        <v>8.58</v>
      </c>
      <c r="Z54" s="69"/>
      <c r="AA54" s="69"/>
      <c r="AB54" s="60">
        <v>45291</v>
      </c>
      <c r="AC54" s="57"/>
      <c r="AD54" s="60" t="s">
        <v>37</v>
      </c>
      <c r="AF54" s="63">
        <v>-4</v>
      </c>
      <c r="AG54" s="43"/>
      <c r="AH54" s="58">
        <v>6721318</v>
      </c>
      <c r="AI54" s="65"/>
      <c r="AJ54" s="129">
        <v>16.82</v>
      </c>
      <c r="AL54" s="58">
        <f t="shared" ref="AL54:AL58" si="3">AH54-W54</f>
        <v>3293141.1210160004</v>
      </c>
      <c r="AN54" s="18" t="s">
        <v>66</v>
      </c>
      <c r="AO54" s="119"/>
      <c r="AP54" s="120"/>
    </row>
    <row r="55" spans="1:42" x14ac:dyDescent="0.2">
      <c r="A55" s="43">
        <v>312</v>
      </c>
      <c r="B55" s="20" t="s">
        <v>38</v>
      </c>
      <c r="C55" s="57"/>
      <c r="D55" s="69">
        <v>308544399.91000003</v>
      </c>
      <c r="E55" s="69"/>
      <c r="F55" s="60">
        <v>50405</v>
      </c>
      <c r="G55" s="57"/>
      <c r="H55" s="61" t="s">
        <v>39</v>
      </c>
      <c r="J55" s="62">
        <v>-7</v>
      </c>
      <c r="K55" s="43"/>
      <c r="L55" s="58">
        <v>8753926</v>
      </c>
      <c r="M55" s="65"/>
      <c r="N55" s="129">
        <v>2.86</v>
      </c>
      <c r="O55" s="69"/>
      <c r="P55" s="69"/>
      <c r="Q55" s="60">
        <v>46022</v>
      </c>
      <c r="R55" s="57"/>
      <c r="S55" s="60" t="s">
        <v>40</v>
      </c>
      <c r="T55" s="7"/>
      <c r="U55" s="63">
        <v>-4</v>
      </c>
      <c r="V55" s="64"/>
      <c r="W55" s="58">
        <v>42856817.147499003</v>
      </c>
      <c r="X55" s="65"/>
      <c r="Y55" s="129">
        <v>13.89</v>
      </c>
      <c r="Z55" s="69"/>
      <c r="AA55" s="69"/>
      <c r="AB55" s="60">
        <v>45291</v>
      </c>
      <c r="AC55" s="57"/>
      <c r="AD55" s="60" t="s">
        <v>40</v>
      </c>
      <c r="AF55" s="63">
        <v>-4</v>
      </c>
      <c r="AG55" s="43"/>
      <c r="AH55" s="58">
        <v>71350003</v>
      </c>
      <c r="AI55" s="65"/>
      <c r="AJ55" s="129">
        <v>23.12</v>
      </c>
      <c r="AL55" s="58">
        <f t="shared" si="3"/>
        <v>28493185.852500997</v>
      </c>
      <c r="AN55" s="18" t="s">
        <v>66</v>
      </c>
      <c r="AO55" s="119"/>
      <c r="AP55" s="120"/>
    </row>
    <row r="56" spans="1:42" x14ac:dyDescent="0.2">
      <c r="A56" s="43">
        <v>314</v>
      </c>
      <c r="B56" s="20" t="s">
        <v>41</v>
      </c>
      <c r="C56" s="57"/>
      <c r="D56" s="69">
        <v>46594055.560000002</v>
      </c>
      <c r="E56" s="69"/>
      <c r="F56" s="60">
        <v>50405</v>
      </c>
      <c r="G56" s="57"/>
      <c r="H56" s="61" t="s">
        <v>42</v>
      </c>
      <c r="J56" s="62">
        <v>-8</v>
      </c>
      <c r="K56" s="43"/>
      <c r="L56" s="58">
        <v>1541234</v>
      </c>
      <c r="M56" s="65"/>
      <c r="N56" s="129">
        <v>3.36</v>
      </c>
      <c r="O56" s="69"/>
      <c r="P56" s="69"/>
      <c r="Q56" s="60">
        <v>46022</v>
      </c>
      <c r="R56" s="57"/>
      <c r="S56" s="60" t="s">
        <v>43</v>
      </c>
      <c r="T56" s="7"/>
      <c r="U56" s="63">
        <v>-4</v>
      </c>
      <c r="V56" s="64"/>
      <c r="W56" s="58">
        <v>5097389.6782639995</v>
      </c>
      <c r="X56" s="65"/>
      <c r="Y56" s="129">
        <v>10.94</v>
      </c>
      <c r="Z56" s="69"/>
      <c r="AA56" s="69"/>
      <c r="AB56" s="60">
        <v>45291</v>
      </c>
      <c r="AC56" s="57"/>
      <c r="AD56" s="60" t="s">
        <v>43</v>
      </c>
      <c r="AF56" s="63">
        <v>-4</v>
      </c>
      <c r="AG56" s="43"/>
      <c r="AH56" s="58">
        <v>9144450</v>
      </c>
      <c r="AI56" s="65"/>
      <c r="AJ56" s="129">
        <v>19.63</v>
      </c>
      <c r="AL56" s="58">
        <f t="shared" si="3"/>
        <v>4047060.3217360005</v>
      </c>
      <c r="AN56" s="18" t="s">
        <v>66</v>
      </c>
      <c r="AO56" s="119"/>
      <c r="AP56" s="120"/>
    </row>
    <row r="57" spans="1:42" x14ac:dyDescent="0.2">
      <c r="A57" s="43">
        <v>315</v>
      </c>
      <c r="B57" s="20" t="s">
        <v>44</v>
      </c>
      <c r="C57" s="57"/>
      <c r="D57" s="69">
        <v>17046272.239999998</v>
      </c>
      <c r="E57" s="69"/>
      <c r="F57" s="60">
        <v>50405</v>
      </c>
      <c r="G57" s="57"/>
      <c r="H57" s="61" t="s">
        <v>45</v>
      </c>
      <c r="J57" s="62">
        <v>-7</v>
      </c>
      <c r="K57" s="64"/>
      <c r="L57" s="58">
        <v>327398</v>
      </c>
      <c r="M57" s="65"/>
      <c r="N57" s="129">
        <v>1.93</v>
      </c>
      <c r="O57" s="69"/>
      <c r="P57" s="69"/>
      <c r="Q57" s="60">
        <v>46022</v>
      </c>
      <c r="R57" s="57"/>
      <c r="S57" s="60" t="s">
        <v>46</v>
      </c>
      <c r="T57" s="7"/>
      <c r="U57" s="63">
        <v>-4</v>
      </c>
      <c r="V57" s="64"/>
      <c r="W57" s="58">
        <v>1503481.211568</v>
      </c>
      <c r="X57" s="65"/>
      <c r="Y57" s="129">
        <v>8.82</v>
      </c>
      <c r="Z57" s="69"/>
      <c r="AA57" s="69"/>
      <c r="AB57" s="60">
        <v>45291</v>
      </c>
      <c r="AC57" s="57"/>
      <c r="AD57" s="60" t="s">
        <v>46</v>
      </c>
      <c r="AF57" s="63">
        <v>-4</v>
      </c>
      <c r="AG57" s="43"/>
      <c r="AH57" s="58">
        <v>2946470</v>
      </c>
      <c r="AI57" s="65"/>
      <c r="AJ57" s="129">
        <v>17.29</v>
      </c>
      <c r="AL57" s="58">
        <f t="shared" si="3"/>
        <v>1442988.788432</v>
      </c>
      <c r="AN57" s="18" t="s">
        <v>66</v>
      </c>
      <c r="AO57" s="119"/>
      <c r="AP57" s="120"/>
    </row>
    <row r="58" spans="1:42" x14ac:dyDescent="0.2">
      <c r="A58" s="43">
        <v>316</v>
      </c>
      <c r="B58" s="20" t="s">
        <v>47</v>
      </c>
      <c r="C58" s="57"/>
      <c r="D58" s="69">
        <v>1187327.47</v>
      </c>
      <c r="E58" s="69"/>
      <c r="F58" s="60">
        <v>50405</v>
      </c>
      <c r="G58" s="57"/>
      <c r="H58" s="61" t="s">
        <v>48</v>
      </c>
      <c r="J58" s="62">
        <v>-8</v>
      </c>
      <c r="K58" s="43"/>
      <c r="L58" s="58">
        <v>36147</v>
      </c>
      <c r="M58" s="65"/>
      <c r="N58" s="129">
        <v>3.12</v>
      </c>
      <c r="O58" s="69"/>
      <c r="P58" s="69"/>
      <c r="Q58" s="60">
        <v>46022</v>
      </c>
      <c r="R58" s="57"/>
      <c r="S58" s="60" t="s">
        <v>49</v>
      </c>
      <c r="T58" s="7"/>
      <c r="U58" s="63">
        <v>-4</v>
      </c>
      <c r="V58" s="64"/>
      <c r="W58" s="58">
        <v>108284.26526399999</v>
      </c>
      <c r="X58" s="65"/>
      <c r="Y58" s="129">
        <v>9.1199999999999992</v>
      </c>
      <c r="Z58" s="69"/>
      <c r="AA58" s="69"/>
      <c r="AB58" s="60">
        <v>45291</v>
      </c>
      <c r="AC58" s="57"/>
      <c r="AD58" s="60" t="s">
        <v>49</v>
      </c>
      <c r="AF58" s="63">
        <v>-4</v>
      </c>
      <c r="AG58" s="43"/>
      <c r="AH58" s="58">
        <v>206786</v>
      </c>
      <c r="AI58" s="65"/>
      <c r="AJ58" s="129">
        <v>17.420000000000002</v>
      </c>
      <c r="AL58" s="58">
        <f t="shared" si="3"/>
        <v>98501.734736000013</v>
      </c>
      <c r="AN58" s="18" t="s">
        <v>66</v>
      </c>
      <c r="AO58" s="119"/>
      <c r="AP58" s="120"/>
    </row>
    <row r="59" spans="1:42" x14ac:dyDescent="0.2">
      <c r="A59" s="43"/>
      <c r="B59" s="71" t="s">
        <v>60</v>
      </c>
      <c r="C59" s="57"/>
      <c r="D59" s="72">
        <f>+SUBTOTAL(9,D53:D58)</f>
        <v>413327496.66000009</v>
      </c>
      <c r="E59" s="69"/>
      <c r="F59" s="56"/>
      <c r="G59" s="57"/>
      <c r="H59" s="19"/>
      <c r="J59" s="49"/>
      <c r="K59" s="64"/>
      <c r="L59" s="66">
        <f>+SUBTOTAL(9,L53:L58)</f>
        <v>11412998</v>
      </c>
      <c r="M59" s="65"/>
      <c r="N59" s="117">
        <f>+ROUND(L59/$D59*100,2)</f>
        <v>2.76</v>
      </c>
      <c r="O59" s="69"/>
      <c r="P59" s="69"/>
      <c r="Q59" s="56"/>
      <c r="R59" s="57"/>
      <c r="S59" s="7"/>
      <c r="T59" s="7"/>
      <c r="U59" s="49"/>
      <c r="V59" s="64"/>
      <c r="W59" s="66">
        <v>52994149.181578994</v>
      </c>
      <c r="X59" s="65"/>
      <c r="Y59" s="117"/>
      <c r="Z59" s="69"/>
      <c r="AA59" s="69"/>
      <c r="AB59" s="56"/>
      <c r="AC59" s="57"/>
      <c r="AF59" s="49"/>
      <c r="AG59" s="64"/>
      <c r="AH59" s="66">
        <f>+SUBTOTAL(9,AH53:AH58)</f>
        <v>90369027</v>
      </c>
      <c r="AI59" s="50"/>
      <c r="AJ59" s="122">
        <f>+ROUND(AH59/D59*100,2)</f>
        <v>21.86</v>
      </c>
      <c r="AK59" s="18"/>
      <c r="AL59" s="66">
        <f>+SUBTOTAL(9,AL53:AL58)</f>
        <v>37374877.818420999</v>
      </c>
      <c r="AN59" s="8"/>
      <c r="AO59" s="119"/>
      <c r="AP59" s="120"/>
    </row>
    <row r="60" spans="1:42" x14ac:dyDescent="0.2">
      <c r="A60" s="43"/>
      <c r="B60" s="20"/>
      <c r="C60" s="57"/>
      <c r="D60" s="69"/>
      <c r="E60" s="69"/>
      <c r="F60" s="56"/>
      <c r="G60" s="57"/>
      <c r="H60" s="19"/>
      <c r="J60" s="49"/>
      <c r="K60" s="64"/>
      <c r="L60" s="58"/>
      <c r="M60" s="65"/>
      <c r="N60" s="59"/>
      <c r="O60" s="69"/>
      <c r="P60" s="69"/>
      <c r="Q60" s="56"/>
      <c r="R60" s="57"/>
      <c r="S60" s="7"/>
      <c r="T60" s="7"/>
      <c r="U60" s="49"/>
      <c r="V60" s="64"/>
      <c r="W60" s="58"/>
      <c r="X60" s="65"/>
      <c r="Y60" s="59"/>
      <c r="Z60" s="69"/>
      <c r="AA60" s="69"/>
      <c r="AB60" s="56"/>
      <c r="AC60" s="57"/>
      <c r="AF60" s="49"/>
      <c r="AG60" s="64"/>
      <c r="AH60" s="58"/>
      <c r="AI60" s="50"/>
      <c r="AJ60" s="122"/>
      <c r="AK60" s="18"/>
      <c r="AL60" s="58"/>
      <c r="AN60" s="8"/>
      <c r="AO60" s="119"/>
      <c r="AP60" s="120"/>
    </row>
    <row r="61" spans="1:42" x14ac:dyDescent="0.2">
      <c r="A61" s="43"/>
      <c r="B61" s="20" t="s">
        <v>61</v>
      </c>
      <c r="C61" s="57"/>
      <c r="D61" s="69"/>
      <c r="E61" s="69"/>
      <c r="F61" s="56"/>
      <c r="G61" s="57"/>
      <c r="H61" s="19"/>
      <c r="J61" s="49"/>
      <c r="K61" s="64"/>
      <c r="L61" s="58"/>
      <c r="M61" s="65"/>
      <c r="N61" s="59"/>
      <c r="O61" s="69"/>
      <c r="P61" s="69"/>
      <c r="Q61" s="56"/>
      <c r="R61" s="57"/>
      <c r="S61" s="7"/>
      <c r="T61" s="7"/>
      <c r="U61" s="49"/>
      <c r="V61" s="64"/>
      <c r="W61" s="58"/>
      <c r="X61" s="65"/>
      <c r="Y61" s="59"/>
      <c r="Z61" s="69"/>
      <c r="AA61" s="69"/>
      <c r="AB61" s="118"/>
      <c r="AC61" s="57"/>
      <c r="AF61" s="49"/>
      <c r="AG61" s="64"/>
      <c r="AH61" s="58"/>
      <c r="AI61" s="50"/>
      <c r="AJ61" s="122"/>
      <c r="AK61" s="18"/>
      <c r="AL61" s="58"/>
      <c r="AN61" s="8"/>
      <c r="AO61" s="119"/>
      <c r="AP61" s="120"/>
    </row>
    <row r="62" spans="1:42" x14ac:dyDescent="0.2">
      <c r="A62" s="43">
        <v>310.2</v>
      </c>
      <c r="B62" s="20" t="s">
        <v>33</v>
      </c>
      <c r="C62" s="57"/>
      <c r="D62" s="69">
        <v>281111.09999999998</v>
      </c>
      <c r="E62" s="69"/>
      <c r="F62" s="60">
        <v>50405</v>
      </c>
      <c r="G62" s="57"/>
      <c r="H62" s="61" t="s">
        <v>34</v>
      </c>
      <c r="J62" s="62">
        <v>0</v>
      </c>
      <c r="K62" s="43"/>
      <c r="L62" s="58">
        <v>3823</v>
      </c>
      <c r="M62" s="65"/>
      <c r="N62" s="129">
        <v>1.36</v>
      </c>
      <c r="O62" s="69"/>
      <c r="P62" s="69"/>
      <c r="Q62" s="60">
        <v>46022</v>
      </c>
      <c r="R62" s="57"/>
      <c r="S62" s="60" t="s">
        <v>34</v>
      </c>
      <c r="T62" s="7"/>
      <c r="U62" s="63">
        <v>0</v>
      </c>
      <c r="V62" s="64"/>
      <c r="W62" s="58">
        <v>21954.776909999997</v>
      </c>
      <c r="X62" s="65"/>
      <c r="Y62" s="129">
        <v>7.81</v>
      </c>
      <c r="Z62" s="69"/>
      <c r="AA62" s="69"/>
      <c r="AB62" s="60">
        <v>45291</v>
      </c>
      <c r="AC62" s="57"/>
      <c r="AD62" s="60" t="s">
        <v>34</v>
      </c>
      <c r="AF62" s="63">
        <v>0</v>
      </c>
      <c r="AG62" s="43"/>
      <c r="AH62" s="58">
        <v>41888</v>
      </c>
      <c r="AI62" s="65"/>
      <c r="AJ62" s="129">
        <v>14.9</v>
      </c>
      <c r="AL62" s="58">
        <f t="shared" ref="AL62:AL67" si="4">AH62-W62</f>
        <v>19933.223090000003</v>
      </c>
      <c r="AN62" s="18" t="s">
        <v>66</v>
      </c>
      <c r="AO62" s="119"/>
      <c r="AP62" s="120"/>
    </row>
    <row r="63" spans="1:42" x14ac:dyDescent="0.2">
      <c r="A63" s="43">
        <v>311</v>
      </c>
      <c r="B63" s="20" t="s">
        <v>35</v>
      </c>
      <c r="C63" s="57"/>
      <c r="D63" s="69">
        <v>72430997.659999996</v>
      </c>
      <c r="E63" s="69"/>
      <c r="F63" s="60">
        <v>50405</v>
      </c>
      <c r="G63" s="57"/>
      <c r="H63" s="61" t="s">
        <v>36</v>
      </c>
      <c r="J63" s="62">
        <v>-8</v>
      </c>
      <c r="K63" s="43"/>
      <c r="L63" s="58">
        <v>1391782</v>
      </c>
      <c r="M63" s="65"/>
      <c r="N63" s="129">
        <v>1.87</v>
      </c>
      <c r="O63" s="69"/>
      <c r="P63" s="69"/>
      <c r="Q63" s="60">
        <v>46022</v>
      </c>
      <c r="R63" s="57"/>
      <c r="S63" s="60" t="s">
        <v>37</v>
      </c>
      <c r="T63" s="7"/>
      <c r="U63" s="63">
        <v>-4</v>
      </c>
      <c r="V63" s="64"/>
      <c r="W63" s="58">
        <v>8199188.9351119995</v>
      </c>
      <c r="X63" s="65"/>
      <c r="Y63" s="129">
        <v>11.32</v>
      </c>
      <c r="Z63" s="69"/>
      <c r="AA63" s="69"/>
      <c r="AB63" s="60">
        <v>45291</v>
      </c>
      <c r="AC63" s="57"/>
      <c r="AD63" s="60" t="s">
        <v>37</v>
      </c>
      <c r="AF63" s="63">
        <v>-4</v>
      </c>
      <c r="AG63" s="43"/>
      <c r="AH63" s="58">
        <v>14043949</v>
      </c>
      <c r="AI63" s="65"/>
      <c r="AJ63" s="129">
        <v>19.39</v>
      </c>
      <c r="AL63" s="58">
        <f t="shared" si="4"/>
        <v>5844760.0648880005</v>
      </c>
      <c r="AN63" s="18" t="s">
        <v>66</v>
      </c>
      <c r="AO63" s="119"/>
      <c r="AP63" s="120"/>
    </row>
    <row r="64" spans="1:42" x14ac:dyDescent="0.2">
      <c r="A64" s="43">
        <v>312</v>
      </c>
      <c r="B64" s="20" t="s">
        <v>38</v>
      </c>
      <c r="C64" s="57"/>
      <c r="D64" s="69">
        <v>99703390.569999993</v>
      </c>
      <c r="E64" s="69"/>
      <c r="F64" s="60">
        <v>50405</v>
      </c>
      <c r="G64" s="57"/>
      <c r="H64" s="61" t="s">
        <v>39</v>
      </c>
      <c r="J64" s="62">
        <v>-7</v>
      </c>
      <c r="K64" s="43"/>
      <c r="L64" s="58">
        <v>3005928</v>
      </c>
      <c r="M64" s="65"/>
      <c r="N64" s="129">
        <v>2.86</v>
      </c>
      <c r="O64" s="69"/>
      <c r="P64" s="69"/>
      <c r="Q64" s="60">
        <v>46022</v>
      </c>
      <c r="R64" s="57"/>
      <c r="S64" s="60" t="s">
        <v>40</v>
      </c>
      <c r="T64" s="7"/>
      <c r="U64" s="63">
        <v>-4</v>
      </c>
      <c r="V64" s="64"/>
      <c r="W64" s="58">
        <v>12423042.465022</v>
      </c>
      <c r="X64" s="65"/>
      <c r="Y64" s="129">
        <v>12.46</v>
      </c>
      <c r="Z64" s="69"/>
      <c r="AA64" s="69"/>
      <c r="AB64" s="60">
        <v>45291</v>
      </c>
      <c r="AC64" s="57"/>
      <c r="AD64" s="60" t="s">
        <v>40</v>
      </c>
      <c r="AF64" s="63">
        <v>-4</v>
      </c>
      <c r="AG64" s="43"/>
      <c r="AH64" s="58">
        <v>20445628</v>
      </c>
      <c r="AI64" s="65"/>
      <c r="AJ64" s="129">
        <v>20.51</v>
      </c>
      <c r="AL64" s="58">
        <f t="shared" si="4"/>
        <v>8022585.5349780004</v>
      </c>
      <c r="AN64" s="18" t="s">
        <v>66</v>
      </c>
      <c r="AO64" s="119"/>
      <c r="AP64" s="120"/>
    </row>
    <row r="65" spans="1:42" x14ac:dyDescent="0.2">
      <c r="A65" s="43">
        <v>314</v>
      </c>
      <c r="B65" s="20" t="s">
        <v>41</v>
      </c>
      <c r="C65" s="57"/>
      <c r="D65" s="69">
        <v>10062161.09</v>
      </c>
      <c r="E65" s="69"/>
      <c r="F65" s="60">
        <v>50405</v>
      </c>
      <c r="G65" s="57"/>
      <c r="H65" s="61" t="s">
        <v>42</v>
      </c>
      <c r="J65" s="62">
        <v>-8</v>
      </c>
      <c r="K65" s="64"/>
      <c r="L65" s="58">
        <v>350455</v>
      </c>
      <c r="M65" s="65"/>
      <c r="N65" s="129">
        <v>3.36</v>
      </c>
      <c r="O65" s="69"/>
      <c r="P65" s="69"/>
      <c r="Q65" s="60">
        <v>46022</v>
      </c>
      <c r="R65" s="57"/>
      <c r="S65" s="60" t="s">
        <v>43</v>
      </c>
      <c r="T65" s="7"/>
      <c r="U65" s="63">
        <v>-4</v>
      </c>
      <c r="V65" s="64"/>
      <c r="W65" s="58">
        <v>1326192.8316619999</v>
      </c>
      <c r="X65" s="65"/>
      <c r="Y65" s="129">
        <v>13.18</v>
      </c>
      <c r="Z65" s="69"/>
      <c r="AA65" s="69"/>
      <c r="AB65" s="60">
        <v>45291</v>
      </c>
      <c r="AC65" s="57"/>
      <c r="AD65" s="60" t="s">
        <v>43</v>
      </c>
      <c r="AF65" s="63">
        <v>-4</v>
      </c>
      <c r="AG65" s="43"/>
      <c r="AH65" s="58">
        <v>2175049</v>
      </c>
      <c r="AI65" s="65"/>
      <c r="AJ65" s="129">
        <v>21.62</v>
      </c>
      <c r="AL65" s="58">
        <f t="shared" si="4"/>
        <v>848856.16833800008</v>
      </c>
      <c r="AN65" s="18" t="s">
        <v>66</v>
      </c>
      <c r="AO65" s="119"/>
      <c r="AP65" s="120"/>
    </row>
    <row r="66" spans="1:42" x14ac:dyDescent="0.2">
      <c r="A66" s="43">
        <v>315</v>
      </c>
      <c r="B66" s="20" t="s">
        <v>44</v>
      </c>
      <c r="C66" s="57"/>
      <c r="D66" s="69">
        <v>17724132.140000001</v>
      </c>
      <c r="E66" s="69"/>
      <c r="F66" s="60">
        <v>50405</v>
      </c>
      <c r="G66" s="57"/>
      <c r="H66" s="61" t="s">
        <v>45</v>
      </c>
      <c r="J66" s="62">
        <v>-7</v>
      </c>
      <c r="K66" s="43"/>
      <c r="L66" s="58">
        <v>373212</v>
      </c>
      <c r="M66" s="65"/>
      <c r="N66" s="129">
        <v>1.93</v>
      </c>
      <c r="O66" s="69"/>
      <c r="P66" s="69"/>
      <c r="Q66" s="60">
        <v>46022</v>
      </c>
      <c r="R66" s="57"/>
      <c r="S66" s="60" t="s">
        <v>46</v>
      </c>
      <c r="T66" s="7"/>
      <c r="U66" s="63">
        <v>-4</v>
      </c>
      <c r="V66" s="64"/>
      <c r="W66" s="58">
        <v>2213744.1042860001</v>
      </c>
      <c r="X66" s="65"/>
      <c r="Y66" s="129">
        <v>12.49</v>
      </c>
      <c r="Z66" s="69"/>
      <c r="AA66" s="69"/>
      <c r="AB66" s="60">
        <v>45291</v>
      </c>
      <c r="AC66" s="57"/>
      <c r="AD66" s="60" t="s">
        <v>46</v>
      </c>
      <c r="AF66" s="63">
        <v>-4</v>
      </c>
      <c r="AG66" s="43"/>
      <c r="AH66" s="58">
        <v>3605867</v>
      </c>
      <c r="AI66" s="65"/>
      <c r="AJ66" s="129">
        <v>20.34</v>
      </c>
      <c r="AL66" s="58">
        <f t="shared" si="4"/>
        <v>1392122.8957139999</v>
      </c>
      <c r="AN66" s="18" t="s">
        <v>66</v>
      </c>
      <c r="AO66" s="119"/>
      <c r="AP66" s="120"/>
    </row>
    <row r="67" spans="1:42" x14ac:dyDescent="0.2">
      <c r="A67" s="43">
        <v>316</v>
      </c>
      <c r="B67" s="20" t="s">
        <v>47</v>
      </c>
      <c r="C67" s="57"/>
      <c r="D67" s="69">
        <v>3168816.87</v>
      </c>
      <c r="E67" s="69"/>
      <c r="F67" s="60">
        <v>50405</v>
      </c>
      <c r="G67" s="57"/>
      <c r="H67" s="61" t="s">
        <v>48</v>
      </c>
      <c r="J67" s="62">
        <v>-8</v>
      </c>
      <c r="K67" s="43"/>
      <c r="L67" s="58">
        <v>88602</v>
      </c>
      <c r="M67" s="65"/>
      <c r="N67" s="129">
        <v>3.12</v>
      </c>
      <c r="O67" s="69"/>
      <c r="P67" s="69"/>
      <c r="Q67" s="60">
        <v>46022</v>
      </c>
      <c r="R67" s="57"/>
      <c r="S67" s="60" t="s">
        <v>49</v>
      </c>
      <c r="T67" s="7"/>
      <c r="U67" s="63">
        <v>-4</v>
      </c>
      <c r="V67" s="64"/>
      <c r="W67" s="58">
        <v>465182.31651600002</v>
      </c>
      <c r="X67" s="65"/>
      <c r="Y67" s="129">
        <v>14.68</v>
      </c>
      <c r="Z67" s="69"/>
      <c r="AA67" s="69"/>
      <c r="AB67" s="60">
        <v>45291</v>
      </c>
      <c r="AC67" s="57"/>
      <c r="AD67" s="60" t="s">
        <v>49</v>
      </c>
      <c r="AF67" s="63">
        <v>-4</v>
      </c>
      <c r="AG67" s="43"/>
      <c r="AH67" s="58">
        <v>795378</v>
      </c>
      <c r="AI67" s="65"/>
      <c r="AJ67" s="129">
        <v>25.1</v>
      </c>
      <c r="AL67" s="58">
        <f t="shared" si="4"/>
        <v>330195.68348399998</v>
      </c>
      <c r="AN67" s="18" t="s">
        <v>66</v>
      </c>
      <c r="AO67" s="119"/>
      <c r="AP67" s="120"/>
    </row>
    <row r="68" spans="1:42" x14ac:dyDescent="0.2">
      <c r="A68" s="43"/>
      <c r="B68" s="71" t="s">
        <v>62</v>
      </c>
      <c r="C68" s="57"/>
      <c r="D68" s="68">
        <f>+SUBTOTAL(9,D61:D67)</f>
        <v>203370609.43000001</v>
      </c>
      <c r="E68" s="69"/>
      <c r="F68" s="56"/>
      <c r="G68" s="57"/>
      <c r="H68" s="19"/>
      <c r="J68" s="49"/>
      <c r="K68" s="64"/>
      <c r="L68" s="67">
        <f>+SUBTOTAL(9,L61:L67)</f>
        <v>5213802</v>
      </c>
      <c r="M68" s="65"/>
      <c r="N68" s="117">
        <f>+ROUND(L68/$D68*100,2)</f>
        <v>2.56</v>
      </c>
      <c r="O68" s="69"/>
      <c r="P68" s="69"/>
      <c r="Q68" s="69"/>
      <c r="R68" s="69"/>
      <c r="S68" s="69"/>
      <c r="T68" s="69"/>
      <c r="U68" s="69"/>
      <c r="V68" s="69"/>
      <c r="W68" s="69">
        <v>24649305.429507997</v>
      </c>
      <c r="X68" s="69"/>
      <c r="Y68" s="69"/>
      <c r="Z68" s="69"/>
      <c r="AA68" s="69"/>
      <c r="AB68" s="56"/>
      <c r="AC68" s="57"/>
      <c r="AF68" s="49"/>
      <c r="AG68" s="64"/>
      <c r="AH68" s="67">
        <f>+SUBTOTAL(9,AH61:AH67)</f>
        <v>41107759</v>
      </c>
      <c r="AI68" s="50"/>
      <c r="AJ68" s="122">
        <f>+ROUND(AH68/D68*100,2)</f>
        <v>20.21</v>
      </c>
      <c r="AK68" s="18"/>
      <c r="AL68" s="66">
        <f>+SUBTOTAL(9,AL61:AL67)</f>
        <v>16458453.570492001</v>
      </c>
      <c r="AO68" s="119"/>
      <c r="AP68" s="120"/>
    </row>
    <row r="69" spans="1:42" x14ac:dyDescent="0.2">
      <c r="A69" s="43"/>
      <c r="B69" s="20"/>
      <c r="C69" s="57"/>
      <c r="D69" s="69"/>
      <c r="E69" s="69"/>
      <c r="F69" s="56"/>
      <c r="G69" s="57"/>
      <c r="H69" s="19"/>
      <c r="J69" s="49"/>
      <c r="K69" s="64"/>
      <c r="L69" s="58"/>
      <c r="M69" s="65"/>
      <c r="N69" s="5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56"/>
      <c r="AC69" s="57"/>
      <c r="AF69" s="49"/>
      <c r="AG69" s="64"/>
      <c r="AH69" s="58"/>
      <c r="AI69" s="65"/>
      <c r="AJ69" s="59"/>
      <c r="AK69" s="18"/>
      <c r="AL69" s="58"/>
      <c r="AO69" s="119"/>
      <c r="AP69" s="120"/>
    </row>
    <row r="70" spans="1:42" x14ac:dyDescent="0.2">
      <c r="A70" s="121" t="s">
        <v>63</v>
      </c>
      <c r="B70" s="20"/>
      <c r="C70" s="57"/>
      <c r="D70" s="73">
        <f>+SUBTOTAL(9,D30:D69)</f>
        <v>1452064879.8099999</v>
      </c>
      <c r="E70" s="69"/>
      <c r="F70" s="56"/>
      <c r="G70" s="57"/>
      <c r="H70" s="19"/>
      <c r="J70" s="49"/>
      <c r="K70" s="64"/>
      <c r="L70" s="58">
        <f>+SUBTOTAL(9,L30:L69)</f>
        <v>40386624</v>
      </c>
      <c r="M70" s="65"/>
      <c r="N70" s="59"/>
      <c r="O70" s="69"/>
      <c r="P70" s="69"/>
      <c r="Q70" s="69"/>
      <c r="R70" s="69"/>
      <c r="S70" s="69"/>
      <c r="T70" s="69"/>
      <c r="U70" s="69"/>
      <c r="V70" s="69"/>
      <c r="W70" s="69">
        <v>177322187.99478701</v>
      </c>
      <c r="X70" s="69"/>
      <c r="Y70" s="69">
        <v>13.37</v>
      </c>
      <c r="Z70" s="69"/>
      <c r="AA70" s="69"/>
      <c r="AB70" s="56"/>
      <c r="AC70" s="57"/>
      <c r="AF70" s="49"/>
      <c r="AG70" s="64"/>
      <c r="AH70" s="58">
        <f>+SUBTOTAL(9,AH30:AH69)</f>
        <v>294001005</v>
      </c>
      <c r="AI70" s="65"/>
      <c r="AJ70" s="59">
        <v>20.25</v>
      </c>
      <c r="AK70" s="18"/>
      <c r="AL70" s="58">
        <f>+SUBTOTAL(9,AL30:AL69)</f>
        <v>116678817.00521299</v>
      </c>
      <c r="AO70" s="119"/>
      <c r="AP70" s="120"/>
    </row>
    <row r="71" spans="1:42" x14ac:dyDescent="0.2">
      <c r="A71" s="43"/>
      <c r="B71" s="20"/>
      <c r="C71" s="57"/>
      <c r="D71" s="69"/>
      <c r="E71" s="69"/>
      <c r="F71" s="56"/>
      <c r="G71" s="57"/>
      <c r="H71" s="19"/>
      <c r="J71" s="49"/>
      <c r="K71" s="64"/>
      <c r="L71" s="58"/>
      <c r="M71" s="65"/>
      <c r="N71" s="5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56"/>
      <c r="AC71" s="57"/>
      <c r="AF71" s="49"/>
      <c r="AG71" s="64"/>
      <c r="AH71" s="58"/>
      <c r="AI71" s="65"/>
      <c r="AJ71" s="59"/>
      <c r="AK71" s="18"/>
      <c r="AL71" s="58"/>
      <c r="AO71" s="119"/>
      <c r="AP71" s="120"/>
    </row>
    <row r="72" spans="1:42" x14ac:dyDescent="0.2">
      <c r="A72" s="43"/>
      <c r="B72" s="20"/>
      <c r="C72" s="57"/>
      <c r="D72" s="69"/>
      <c r="E72" s="69"/>
      <c r="F72" s="56"/>
      <c r="G72" s="57"/>
      <c r="H72" s="19"/>
      <c r="J72" s="49"/>
      <c r="K72" s="64"/>
      <c r="L72" s="58"/>
      <c r="M72" s="65"/>
      <c r="N72" s="5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56"/>
      <c r="AC72" s="57"/>
      <c r="AF72" s="49"/>
      <c r="AG72" s="64"/>
      <c r="AH72" s="58"/>
      <c r="AI72" s="65"/>
      <c r="AJ72" s="59"/>
      <c r="AK72" s="18"/>
      <c r="AL72" s="58"/>
      <c r="AO72" s="119"/>
      <c r="AP72" s="120"/>
    </row>
    <row r="75" spans="1:42" x14ac:dyDescent="0.2">
      <c r="AL75" s="75"/>
    </row>
  </sheetData>
  <mergeCells count="1">
    <mergeCell ref="A3:AL3"/>
  </mergeCells>
  <printOptions horizontalCentered="1"/>
  <pageMargins left="0.3" right="0.3" top="0.67" bottom="0.6" header="0.27" footer="0.22"/>
  <pageSetup scale="31" fitToHeight="0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3C396D-ED62-445C-9FC0-E4C2FE35D3B4}"/>
</file>

<file path=customXml/itemProps2.xml><?xml version="1.0" encoding="utf-8"?>
<ds:datastoreItem xmlns:ds="http://schemas.openxmlformats.org/officeDocument/2006/customXml" ds:itemID="{2D0863A8-A317-4332-A336-8317AB2CA2AB}"/>
</file>

<file path=customXml/itemProps3.xml><?xml version="1.0" encoding="utf-8"?>
<ds:datastoreItem xmlns:ds="http://schemas.openxmlformats.org/officeDocument/2006/customXml" ds:itemID="{4F301F8F-311D-4E32-B244-5022ADB00B92}"/>
</file>

<file path=customXml/itemProps4.xml><?xml version="1.0" encoding="utf-8"?>
<ds:datastoreItem xmlns:ds="http://schemas.openxmlformats.org/officeDocument/2006/customXml" ds:itemID="{F1338F6B-DAA9-4B22-847B-2F9D88B74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WA - Allocated</vt:lpstr>
      <vt:lpstr>WA - 2020 Depreciation Rates </vt:lpstr>
      <vt:lpstr>'WA - 2020 Depreciation Rates '!Print_Area</vt:lpstr>
      <vt:lpstr>'WA - Allocated'!Print_Area</vt:lpstr>
      <vt:lpstr>'WA - 2020 Depreciation Rates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2019-12-12T17:00:45Z</dcterms:created>
  <dcterms:modified xsi:type="dcterms:W3CDTF">2019-12-13T18:26:16Z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